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3DADF24A-F6B6-4AB9-BA8A-468A25D36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0" i="1" l="1"/>
  <c r="F210" i="1" s="1"/>
  <c r="G210" i="1" s="1"/>
  <c r="K210" i="1" s="1"/>
  <c r="Q210" i="1"/>
  <c r="E211" i="1"/>
  <c r="F211" i="1" s="1"/>
  <c r="G211" i="1" s="1"/>
  <c r="K211" i="1" s="1"/>
  <c r="Q211" i="1"/>
  <c r="Q209" i="1"/>
  <c r="E207" i="1"/>
  <c r="F207" i="1"/>
  <c r="G207" i="1"/>
  <c r="K207" i="1"/>
  <c r="Q205" i="1"/>
  <c r="Q206" i="1"/>
  <c r="Q207" i="1"/>
  <c r="Q208" i="1"/>
  <c r="C7" i="1"/>
  <c r="E209" i="1"/>
  <c r="F209" i="1"/>
  <c r="C8" i="1"/>
  <c r="E127" i="1"/>
  <c r="F127" i="1"/>
  <c r="G127" i="1"/>
  <c r="I127" i="1"/>
  <c r="E129" i="1"/>
  <c r="F129" i="1"/>
  <c r="G129" i="1"/>
  <c r="I129" i="1"/>
  <c r="E134" i="1"/>
  <c r="F134" i="1"/>
  <c r="G134" i="1"/>
  <c r="I134" i="1"/>
  <c r="E139" i="1"/>
  <c r="F139" i="1"/>
  <c r="G139" i="1"/>
  <c r="I139" i="1"/>
  <c r="E160" i="1"/>
  <c r="F160" i="1"/>
  <c r="G160" i="1"/>
  <c r="I160" i="1"/>
  <c r="E162" i="1"/>
  <c r="F162" i="1"/>
  <c r="G162" i="1"/>
  <c r="I162" i="1"/>
  <c r="E167" i="1"/>
  <c r="F167" i="1"/>
  <c r="G167" i="1"/>
  <c r="I167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E53" i="1"/>
  <c r="F53" i="1"/>
  <c r="G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58" i="1"/>
  <c r="F58" i="1"/>
  <c r="G58" i="1"/>
  <c r="I58" i="1"/>
  <c r="E59" i="1"/>
  <c r="F59" i="1"/>
  <c r="G59" i="1"/>
  <c r="I59" i="1"/>
  <c r="E60" i="1"/>
  <c r="F60" i="1"/>
  <c r="G60" i="1"/>
  <c r="E61" i="1"/>
  <c r="F61" i="1"/>
  <c r="G61" i="1"/>
  <c r="E62" i="1"/>
  <c r="F62" i="1"/>
  <c r="G62" i="1"/>
  <c r="I62" i="1"/>
  <c r="E63" i="1"/>
  <c r="F63" i="1"/>
  <c r="G63" i="1"/>
  <c r="I63" i="1"/>
  <c r="E64" i="1"/>
  <c r="F64" i="1"/>
  <c r="G64" i="1"/>
  <c r="I64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E69" i="1"/>
  <c r="F69" i="1"/>
  <c r="G69" i="1"/>
  <c r="E70" i="1"/>
  <c r="F70" i="1"/>
  <c r="G70" i="1"/>
  <c r="I70" i="1"/>
  <c r="E71" i="1"/>
  <c r="F71" i="1"/>
  <c r="G71" i="1"/>
  <c r="I71" i="1"/>
  <c r="E72" i="1"/>
  <c r="F72" i="1"/>
  <c r="G72" i="1"/>
  <c r="I72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E77" i="1"/>
  <c r="F77" i="1"/>
  <c r="G77" i="1"/>
  <c r="E78" i="1"/>
  <c r="F78" i="1"/>
  <c r="G78" i="1"/>
  <c r="I78" i="1"/>
  <c r="E79" i="1"/>
  <c r="F79" i="1"/>
  <c r="G79" i="1"/>
  <c r="I79" i="1"/>
  <c r="E80" i="1"/>
  <c r="F80" i="1"/>
  <c r="G80" i="1"/>
  <c r="I80" i="1"/>
  <c r="E81" i="1"/>
  <c r="F81" i="1"/>
  <c r="G81" i="1"/>
  <c r="I81" i="1"/>
  <c r="E82" i="1"/>
  <c r="F82" i="1"/>
  <c r="G82" i="1"/>
  <c r="I82" i="1"/>
  <c r="E83" i="1"/>
  <c r="F83" i="1"/>
  <c r="G83" i="1"/>
  <c r="I83" i="1"/>
  <c r="E84" i="1"/>
  <c r="F84" i="1"/>
  <c r="G84" i="1"/>
  <c r="E85" i="1"/>
  <c r="F85" i="1"/>
  <c r="G85" i="1"/>
  <c r="E86" i="1"/>
  <c r="F86" i="1"/>
  <c r="G86" i="1"/>
  <c r="I86" i="1"/>
  <c r="E87" i="1"/>
  <c r="F87" i="1"/>
  <c r="G87" i="1"/>
  <c r="I87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E101" i="1"/>
  <c r="F101" i="1"/>
  <c r="G101" i="1"/>
  <c r="E102" i="1"/>
  <c r="F102" i="1"/>
  <c r="G102" i="1"/>
  <c r="I102" i="1"/>
  <c r="E103" i="1"/>
  <c r="F103" i="1"/>
  <c r="G103" i="1"/>
  <c r="I103" i="1"/>
  <c r="E104" i="1"/>
  <c r="F104" i="1"/>
  <c r="G104" i="1"/>
  <c r="I104" i="1"/>
  <c r="E105" i="1"/>
  <c r="F105" i="1"/>
  <c r="G105" i="1"/>
  <c r="I105" i="1"/>
  <c r="E106" i="1"/>
  <c r="F106" i="1"/>
  <c r="G106" i="1"/>
  <c r="I106" i="1"/>
  <c r="E107" i="1"/>
  <c r="F107" i="1"/>
  <c r="G107" i="1"/>
  <c r="I107" i="1"/>
  <c r="E108" i="1"/>
  <c r="F108" i="1"/>
  <c r="G108" i="1"/>
  <c r="E109" i="1"/>
  <c r="F109" i="1"/>
  <c r="G109" i="1"/>
  <c r="E110" i="1"/>
  <c r="F110" i="1"/>
  <c r="G110" i="1"/>
  <c r="I110" i="1"/>
  <c r="E111" i="1"/>
  <c r="F111" i="1"/>
  <c r="G111" i="1"/>
  <c r="I111" i="1"/>
  <c r="E112" i="1"/>
  <c r="F112" i="1"/>
  <c r="G112" i="1"/>
  <c r="I112" i="1"/>
  <c r="E113" i="1"/>
  <c r="F113" i="1"/>
  <c r="G113" i="1"/>
  <c r="I113" i="1"/>
  <c r="E114" i="1"/>
  <c r="F114" i="1"/>
  <c r="G114" i="1"/>
  <c r="I114" i="1"/>
  <c r="E173" i="1"/>
  <c r="F173" i="1"/>
  <c r="G173" i="1"/>
  <c r="E178" i="1"/>
  <c r="F178" i="1"/>
  <c r="G178" i="1"/>
  <c r="E199" i="1"/>
  <c r="F199" i="1"/>
  <c r="E128" i="1"/>
  <c r="F128" i="1"/>
  <c r="G128" i="1"/>
  <c r="E137" i="1"/>
  <c r="F137" i="1"/>
  <c r="G137" i="1"/>
  <c r="E141" i="1"/>
  <c r="F141" i="1"/>
  <c r="G141" i="1"/>
  <c r="E143" i="1"/>
  <c r="F143" i="1"/>
  <c r="G143" i="1"/>
  <c r="E157" i="1"/>
  <c r="F157" i="1"/>
  <c r="G157" i="1"/>
  <c r="E158" i="1"/>
  <c r="F158" i="1"/>
  <c r="G158" i="1"/>
  <c r="E159" i="1"/>
  <c r="F159" i="1"/>
  <c r="G159" i="1"/>
  <c r="E164" i="1"/>
  <c r="F164" i="1"/>
  <c r="G164" i="1"/>
  <c r="E165" i="1"/>
  <c r="F165" i="1"/>
  <c r="G165" i="1"/>
  <c r="E166" i="1"/>
  <c r="F166" i="1"/>
  <c r="G166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4" i="1"/>
  <c r="F174" i="1"/>
  <c r="G174" i="1"/>
  <c r="E175" i="1"/>
  <c r="F175" i="1"/>
  <c r="G175" i="1"/>
  <c r="E176" i="1"/>
  <c r="F176" i="1"/>
  <c r="G176" i="1"/>
  <c r="E179" i="1"/>
  <c r="F179" i="1"/>
  <c r="G179" i="1"/>
  <c r="E177" i="1"/>
  <c r="F177" i="1"/>
  <c r="G177" i="1"/>
  <c r="E180" i="1"/>
  <c r="F180" i="1"/>
  <c r="G180" i="1"/>
  <c r="E181" i="1"/>
  <c r="F181" i="1"/>
  <c r="G181" i="1"/>
  <c r="E182" i="1"/>
  <c r="F182" i="1"/>
  <c r="G182" i="1"/>
  <c r="E184" i="1"/>
  <c r="F184" i="1"/>
  <c r="G184" i="1"/>
  <c r="E185" i="1"/>
  <c r="F185" i="1"/>
  <c r="G185" i="1"/>
  <c r="E186" i="1"/>
  <c r="F186" i="1"/>
  <c r="G186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6" i="1"/>
  <c r="F126" i="1"/>
  <c r="G126" i="1"/>
  <c r="E131" i="1"/>
  <c r="F131" i="1"/>
  <c r="G131" i="1"/>
  <c r="E132" i="1"/>
  <c r="F132" i="1"/>
  <c r="G132" i="1"/>
  <c r="E133" i="1"/>
  <c r="F133" i="1"/>
  <c r="G133" i="1"/>
  <c r="E136" i="1"/>
  <c r="F136" i="1"/>
  <c r="G136" i="1"/>
  <c r="E138" i="1"/>
  <c r="F138" i="1"/>
  <c r="G138" i="1"/>
  <c r="E140" i="1"/>
  <c r="F140" i="1"/>
  <c r="G140" i="1"/>
  <c r="E142" i="1"/>
  <c r="F142" i="1"/>
  <c r="G142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21" i="1"/>
  <c r="F21" i="1"/>
  <c r="G21" i="1"/>
  <c r="E183" i="1"/>
  <c r="F183" i="1"/>
  <c r="G183" i="1"/>
  <c r="E187" i="1"/>
  <c r="F187" i="1"/>
  <c r="G187" i="1"/>
  <c r="E188" i="1"/>
  <c r="F188" i="1"/>
  <c r="G188" i="1"/>
  <c r="E191" i="1"/>
  <c r="F191" i="1"/>
  <c r="G191" i="1"/>
  <c r="E190" i="1"/>
  <c r="F190" i="1"/>
  <c r="G190" i="1"/>
  <c r="E192" i="1"/>
  <c r="F192" i="1"/>
  <c r="G192" i="1"/>
  <c r="E193" i="1"/>
  <c r="F193" i="1"/>
  <c r="E194" i="1"/>
  <c r="F194" i="1"/>
  <c r="G194" i="1"/>
  <c r="E196" i="1"/>
  <c r="F196" i="1"/>
  <c r="G196" i="1"/>
  <c r="E198" i="1"/>
  <c r="F198" i="1"/>
  <c r="G198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189" i="1"/>
  <c r="F189" i="1"/>
  <c r="G189" i="1"/>
  <c r="E195" i="1"/>
  <c r="F195" i="1"/>
  <c r="G195" i="1"/>
  <c r="E197" i="1"/>
  <c r="F197" i="1"/>
  <c r="D9" i="1"/>
  <c r="C9" i="1"/>
  <c r="Q22" i="1"/>
  <c r="Q23" i="1"/>
  <c r="Q24" i="1"/>
  <c r="Q25" i="1"/>
  <c r="Q26" i="1"/>
  <c r="Q27" i="1"/>
  <c r="I28" i="1"/>
  <c r="Q28" i="1"/>
  <c r="Q29" i="1"/>
  <c r="Q30" i="1"/>
  <c r="Q31" i="1"/>
  <c r="Q32" i="1"/>
  <c r="Q33" i="1"/>
  <c r="Q34" i="1"/>
  <c r="Q35" i="1"/>
  <c r="I36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I52" i="1"/>
  <c r="Q52" i="1"/>
  <c r="I53" i="1"/>
  <c r="Q53" i="1"/>
  <c r="Q54" i="1"/>
  <c r="Q55" i="1"/>
  <c r="Q56" i="1"/>
  <c r="Q57" i="1"/>
  <c r="Q58" i="1"/>
  <c r="Q59" i="1"/>
  <c r="I60" i="1"/>
  <c r="Q60" i="1"/>
  <c r="I61" i="1"/>
  <c r="Q61" i="1"/>
  <c r="Q62" i="1"/>
  <c r="Q63" i="1"/>
  <c r="Q64" i="1"/>
  <c r="Q65" i="1"/>
  <c r="Q66" i="1"/>
  <c r="Q67" i="1"/>
  <c r="I68" i="1"/>
  <c r="Q68" i="1"/>
  <c r="I69" i="1"/>
  <c r="Q69" i="1"/>
  <c r="Q70" i="1"/>
  <c r="Q71" i="1"/>
  <c r="Q72" i="1"/>
  <c r="Q73" i="1"/>
  <c r="Q74" i="1"/>
  <c r="Q75" i="1"/>
  <c r="I76" i="1"/>
  <c r="Q76" i="1"/>
  <c r="I77" i="1"/>
  <c r="Q77" i="1"/>
  <c r="Q78" i="1"/>
  <c r="Q79" i="1"/>
  <c r="Q80" i="1"/>
  <c r="Q81" i="1"/>
  <c r="Q82" i="1"/>
  <c r="Q83" i="1"/>
  <c r="I84" i="1"/>
  <c r="Q84" i="1"/>
  <c r="I85" i="1"/>
  <c r="Q85" i="1"/>
  <c r="Q86" i="1"/>
  <c r="Q87" i="1"/>
  <c r="Q88" i="1"/>
  <c r="Q89" i="1"/>
  <c r="Q90" i="1"/>
  <c r="Q91" i="1"/>
  <c r="I92" i="1"/>
  <c r="Q92" i="1"/>
  <c r="Q93" i="1"/>
  <c r="Q94" i="1"/>
  <c r="Q95" i="1"/>
  <c r="Q96" i="1"/>
  <c r="Q97" i="1"/>
  <c r="Q98" i="1"/>
  <c r="Q99" i="1"/>
  <c r="I100" i="1"/>
  <c r="Q100" i="1"/>
  <c r="I101" i="1"/>
  <c r="Q101" i="1"/>
  <c r="Q102" i="1"/>
  <c r="Q103" i="1"/>
  <c r="Q104" i="1"/>
  <c r="Q105" i="1"/>
  <c r="Q106" i="1"/>
  <c r="Q107" i="1"/>
  <c r="I108" i="1"/>
  <c r="Q108" i="1"/>
  <c r="I109" i="1"/>
  <c r="Q109" i="1"/>
  <c r="Q110" i="1"/>
  <c r="Q111" i="1"/>
  <c r="Q112" i="1"/>
  <c r="Q113" i="1"/>
  <c r="Q114" i="1"/>
  <c r="J173" i="1"/>
  <c r="Q173" i="1"/>
  <c r="I178" i="1"/>
  <c r="Q178" i="1"/>
  <c r="Q199" i="1"/>
  <c r="G188" i="2"/>
  <c r="C188" i="2"/>
  <c r="E188" i="2"/>
  <c r="G89" i="2"/>
  <c r="C89" i="2"/>
  <c r="E89" i="2"/>
  <c r="G187" i="2"/>
  <c r="C187" i="2"/>
  <c r="E187" i="2"/>
  <c r="G88" i="2"/>
  <c r="C88" i="2"/>
  <c r="E88" i="2"/>
  <c r="G186" i="2"/>
  <c r="C186" i="2"/>
  <c r="E186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E83" i="2"/>
  <c r="G185" i="2"/>
  <c r="C185" i="2"/>
  <c r="E185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184" i="2"/>
  <c r="C184" i="2"/>
  <c r="E184" i="2"/>
  <c r="G72" i="2"/>
  <c r="C72" i="2"/>
  <c r="E72" i="2"/>
  <c r="G71" i="2"/>
  <c r="C71" i="2"/>
  <c r="E71" i="2"/>
  <c r="G70" i="2"/>
  <c r="C70" i="2"/>
  <c r="E70" i="2"/>
  <c r="G69" i="2"/>
  <c r="C69" i="2"/>
  <c r="E69" i="2"/>
  <c r="G183" i="2"/>
  <c r="C183" i="2"/>
  <c r="E183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G58" i="2"/>
  <c r="C58" i="2"/>
  <c r="E58" i="2"/>
  <c r="G57" i="2"/>
  <c r="C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G20" i="2"/>
  <c r="C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82" i="2"/>
  <c r="C182" i="2"/>
  <c r="E182" i="2"/>
  <c r="G181" i="2"/>
  <c r="C181" i="2"/>
  <c r="E181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167" i="2"/>
  <c r="C167" i="2"/>
  <c r="E167" i="2"/>
  <c r="G166" i="2"/>
  <c r="C166" i="2"/>
  <c r="E166" i="2"/>
  <c r="G165" i="2"/>
  <c r="C165" i="2"/>
  <c r="E165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E160" i="2"/>
  <c r="G159" i="2"/>
  <c r="C159" i="2"/>
  <c r="E159" i="2"/>
  <c r="G158" i="2"/>
  <c r="C158" i="2"/>
  <c r="E158" i="2"/>
  <c r="G157" i="2"/>
  <c r="C157" i="2"/>
  <c r="E157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E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146" i="2"/>
  <c r="C146" i="2"/>
  <c r="E146" i="2"/>
  <c r="G145" i="2"/>
  <c r="C145" i="2"/>
  <c r="E145" i="2"/>
  <c r="G144" i="2"/>
  <c r="C144" i="2"/>
  <c r="E144" i="2"/>
  <c r="G143" i="2"/>
  <c r="C143" i="2"/>
  <c r="E143" i="2"/>
  <c r="G142" i="2"/>
  <c r="C142" i="2"/>
  <c r="E142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E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H188" i="2"/>
  <c r="D188" i="2"/>
  <c r="B188" i="2"/>
  <c r="A188" i="2"/>
  <c r="H89" i="2"/>
  <c r="D89" i="2"/>
  <c r="B89" i="2"/>
  <c r="A89" i="2"/>
  <c r="H187" i="2"/>
  <c r="D187" i="2"/>
  <c r="B187" i="2"/>
  <c r="A187" i="2"/>
  <c r="H88" i="2"/>
  <c r="D88" i="2"/>
  <c r="B88" i="2"/>
  <c r="A88" i="2"/>
  <c r="H186" i="2"/>
  <c r="D186" i="2"/>
  <c r="B186" i="2"/>
  <c r="A186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D83" i="2"/>
  <c r="B83" i="2"/>
  <c r="A83" i="2"/>
  <c r="H185" i="2"/>
  <c r="D185" i="2"/>
  <c r="B185" i="2"/>
  <c r="A185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184" i="2"/>
  <c r="D184" i="2"/>
  <c r="B184" i="2"/>
  <c r="A184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183" i="2"/>
  <c r="D183" i="2"/>
  <c r="B183" i="2"/>
  <c r="A183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182" i="2"/>
  <c r="D182" i="2"/>
  <c r="B182" i="2"/>
  <c r="A182" i="2"/>
  <c r="H181" i="2"/>
  <c r="D181" i="2"/>
  <c r="B181" i="2"/>
  <c r="A181" i="2"/>
  <c r="H180" i="2"/>
  <c r="D180" i="2"/>
  <c r="B180" i="2"/>
  <c r="A180" i="2"/>
  <c r="H179" i="2"/>
  <c r="D179" i="2"/>
  <c r="B179" i="2"/>
  <c r="A179" i="2"/>
  <c r="H178" i="2"/>
  <c r="D178" i="2"/>
  <c r="B178" i="2"/>
  <c r="A178" i="2"/>
  <c r="H177" i="2"/>
  <c r="D177" i="2"/>
  <c r="B177" i="2"/>
  <c r="A177" i="2"/>
  <c r="H176" i="2"/>
  <c r="D176" i="2"/>
  <c r="B176" i="2"/>
  <c r="A176" i="2"/>
  <c r="H175" i="2"/>
  <c r="D175" i="2"/>
  <c r="B175" i="2"/>
  <c r="A175" i="2"/>
  <c r="H174" i="2"/>
  <c r="D174" i="2"/>
  <c r="B174" i="2"/>
  <c r="A174" i="2"/>
  <c r="H173" i="2"/>
  <c r="D173" i="2"/>
  <c r="B173" i="2"/>
  <c r="A173" i="2"/>
  <c r="H172" i="2"/>
  <c r="D172" i="2"/>
  <c r="B172" i="2"/>
  <c r="A172" i="2"/>
  <c r="H171" i="2"/>
  <c r="D171" i="2"/>
  <c r="B171" i="2"/>
  <c r="A171" i="2"/>
  <c r="H170" i="2"/>
  <c r="D170" i="2"/>
  <c r="B170" i="2"/>
  <c r="A170" i="2"/>
  <c r="H169" i="2"/>
  <c r="D169" i="2"/>
  <c r="B169" i="2"/>
  <c r="A169" i="2"/>
  <c r="H168" i="2"/>
  <c r="D168" i="2"/>
  <c r="B168" i="2"/>
  <c r="A168" i="2"/>
  <c r="H167" i="2"/>
  <c r="D167" i="2"/>
  <c r="B167" i="2"/>
  <c r="A167" i="2"/>
  <c r="H166" i="2"/>
  <c r="D166" i="2"/>
  <c r="B166" i="2"/>
  <c r="A166" i="2"/>
  <c r="H165" i="2"/>
  <c r="D165" i="2"/>
  <c r="B165" i="2"/>
  <c r="A165" i="2"/>
  <c r="H164" i="2"/>
  <c r="D164" i="2"/>
  <c r="B164" i="2"/>
  <c r="A164" i="2"/>
  <c r="H163" i="2"/>
  <c r="D163" i="2"/>
  <c r="B163" i="2"/>
  <c r="A163" i="2"/>
  <c r="H162" i="2"/>
  <c r="D162" i="2"/>
  <c r="B162" i="2"/>
  <c r="A162" i="2"/>
  <c r="H161" i="2"/>
  <c r="F161" i="2"/>
  <c r="D161" i="2"/>
  <c r="B161" i="2"/>
  <c r="A161" i="2"/>
  <c r="H160" i="2"/>
  <c r="B160" i="2"/>
  <c r="F160" i="2"/>
  <c r="D160" i="2"/>
  <c r="A160" i="2"/>
  <c r="H159" i="2"/>
  <c r="F159" i="2"/>
  <c r="D159" i="2"/>
  <c r="B159" i="2"/>
  <c r="A159" i="2"/>
  <c r="H158" i="2"/>
  <c r="F158" i="2"/>
  <c r="D158" i="2"/>
  <c r="B158" i="2"/>
  <c r="A158" i="2"/>
  <c r="H157" i="2"/>
  <c r="F157" i="2"/>
  <c r="D157" i="2"/>
  <c r="B157" i="2"/>
  <c r="A157" i="2"/>
  <c r="H156" i="2"/>
  <c r="D156" i="2"/>
  <c r="B156" i="2"/>
  <c r="A1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150" i="2"/>
  <c r="D150" i="2"/>
  <c r="B150" i="2"/>
  <c r="A150" i="2"/>
  <c r="H149" i="2"/>
  <c r="B149" i="2"/>
  <c r="D149" i="2"/>
  <c r="A149" i="2"/>
  <c r="H148" i="2"/>
  <c r="D148" i="2"/>
  <c r="B148" i="2"/>
  <c r="A148" i="2"/>
  <c r="H147" i="2"/>
  <c r="B147" i="2"/>
  <c r="D147" i="2"/>
  <c r="A147" i="2"/>
  <c r="H146" i="2"/>
  <c r="D146" i="2"/>
  <c r="B146" i="2"/>
  <c r="A146" i="2"/>
  <c r="H145" i="2"/>
  <c r="B145" i="2"/>
  <c r="D145" i="2"/>
  <c r="A145" i="2"/>
  <c r="H144" i="2"/>
  <c r="D144" i="2"/>
  <c r="B144" i="2"/>
  <c r="A144" i="2"/>
  <c r="H143" i="2"/>
  <c r="B143" i="2"/>
  <c r="D143" i="2"/>
  <c r="A143" i="2"/>
  <c r="H142" i="2"/>
  <c r="D142" i="2"/>
  <c r="B142" i="2"/>
  <c r="A142" i="2"/>
  <c r="H141" i="2"/>
  <c r="B141" i="2"/>
  <c r="D141" i="2"/>
  <c r="A141" i="2"/>
  <c r="H140" i="2"/>
  <c r="D140" i="2"/>
  <c r="B140" i="2"/>
  <c r="A140" i="2"/>
  <c r="H139" i="2"/>
  <c r="B139" i="2"/>
  <c r="D139" i="2"/>
  <c r="A139" i="2"/>
  <c r="H138" i="2"/>
  <c r="D138" i="2"/>
  <c r="B138" i="2"/>
  <c r="A138" i="2"/>
  <c r="H137" i="2"/>
  <c r="B137" i="2"/>
  <c r="D137" i="2"/>
  <c r="A137" i="2"/>
  <c r="H136" i="2"/>
  <c r="D136" i="2"/>
  <c r="B136" i="2"/>
  <c r="A136" i="2"/>
  <c r="H135" i="2"/>
  <c r="B135" i="2"/>
  <c r="D135" i="2"/>
  <c r="A135" i="2"/>
  <c r="H134" i="2"/>
  <c r="D134" i="2"/>
  <c r="B134" i="2"/>
  <c r="A134" i="2"/>
  <c r="H133" i="2"/>
  <c r="B133" i="2"/>
  <c r="D133" i="2"/>
  <c r="A133" i="2"/>
  <c r="H132" i="2"/>
  <c r="D132" i="2"/>
  <c r="B132" i="2"/>
  <c r="A132" i="2"/>
  <c r="H131" i="2"/>
  <c r="B131" i="2"/>
  <c r="D131" i="2"/>
  <c r="A131" i="2"/>
  <c r="H130" i="2"/>
  <c r="D130" i="2"/>
  <c r="B130" i="2"/>
  <c r="A130" i="2"/>
  <c r="H129" i="2"/>
  <c r="B129" i="2"/>
  <c r="D129" i="2"/>
  <c r="A129" i="2"/>
  <c r="H128" i="2"/>
  <c r="D128" i="2"/>
  <c r="B128" i="2"/>
  <c r="A128" i="2"/>
  <c r="H127" i="2"/>
  <c r="B127" i="2"/>
  <c r="D127" i="2"/>
  <c r="A127" i="2"/>
  <c r="H126" i="2"/>
  <c r="D126" i="2"/>
  <c r="B126" i="2"/>
  <c r="A126" i="2"/>
  <c r="H125" i="2"/>
  <c r="B125" i="2"/>
  <c r="D125" i="2"/>
  <c r="A125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121" i="2"/>
  <c r="B121" i="2"/>
  <c r="D121" i="2"/>
  <c r="A121" i="2"/>
  <c r="H120" i="2"/>
  <c r="D120" i="2"/>
  <c r="B120" i="2"/>
  <c r="A120" i="2"/>
  <c r="H119" i="2"/>
  <c r="B119" i="2"/>
  <c r="D119" i="2"/>
  <c r="A119" i="2"/>
  <c r="H118" i="2"/>
  <c r="D118" i="2"/>
  <c r="B118" i="2"/>
  <c r="A118" i="2"/>
  <c r="H117" i="2"/>
  <c r="B117" i="2"/>
  <c r="D117" i="2"/>
  <c r="A117" i="2"/>
  <c r="H116" i="2"/>
  <c r="D116" i="2"/>
  <c r="B116" i="2"/>
  <c r="A116" i="2"/>
  <c r="H115" i="2"/>
  <c r="B115" i="2"/>
  <c r="D115" i="2"/>
  <c r="A115" i="2"/>
  <c r="H114" i="2"/>
  <c r="D114" i="2"/>
  <c r="B114" i="2"/>
  <c r="A114" i="2"/>
  <c r="H113" i="2"/>
  <c r="B113" i="2"/>
  <c r="D113" i="2"/>
  <c r="A113" i="2"/>
  <c r="H112" i="2"/>
  <c r="D112" i="2"/>
  <c r="B112" i="2"/>
  <c r="A112" i="2"/>
  <c r="H111" i="2"/>
  <c r="B111" i="2"/>
  <c r="D111" i="2"/>
  <c r="A111" i="2"/>
  <c r="H110" i="2"/>
  <c r="D110" i="2"/>
  <c r="B110" i="2"/>
  <c r="A110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101" i="2"/>
  <c r="B101" i="2"/>
  <c r="D101" i="2"/>
  <c r="A101" i="2"/>
  <c r="H100" i="2"/>
  <c r="D100" i="2"/>
  <c r="B100" i="2"/>
  <c r="A100" i="2"/>
  <c r="H99" i="2"/>
  <c r="B99" i="2"/>
  <c r="D99" i="2"/>
  <c r="A99" i="2"/>
  <c r="H98" i="2"/>
  <c r="D98" i="2"/>
  <c r="B98" i="2"/>
  <c r="A98" i="2"/>
  <c r="H97" i="2"/>
  <c r="B97" i="2"/>
  <c r="D97" i="2"/>
  <c r="A97" i="2"/>
  <c r="H96" i="2"/>
  <c r="D96" i="2"/>
  <c r="B96" i="2"/>
  <c r="A96" i="2"/>
  <c r="H95" i="2"/>
  <c r="B95" i="2"/>
  <c r="D95" i="2"/>
  <c r="A95" i="2"/>
  <c r="H94" i="2"/>
  <c r="D94" i="2"/>
  <c r="B94" i="2"/>
  <c r="A94" i="2"/>
  <c r="H93" i="2"/>
  <c r="B93" i="2"/>
  <c r="D93" i="2"/>
  <c r="A93" i="2"/>
  <c r="H92" i="2"/>
  <c r="D92" i="2"/>
  <c r="B92" i="2"/>
  <c r="A92" i="2"/>
  <c r="H91" i="2"/>
  <c r="B91" i="2"/>
  <c r="D91" i="2"/>
  <c r="A91" i="2"/>
  <c r="H90" i="2"/>
  <c r="D90" i="2"/>
  <c r="B90" i="2"/>
  <c r="A90" i="2"/>
  <c r="J200" i="1"/>
  <c r="Q200" i="1"/>
  <c r="J204" i="1"/>
  <c r="Q204" i="1"/>
  <c r="J203" i="1"/>
  <c r="Q203" i="1"/>
  <c r="J201" i="1"/>
  <c r="Q201" i="1"/>
  <c r="J202" i="1"/>
  <c r="Q202" i="1"/>
  <c r="F16" i="1"/>
  <c r="F17" i="1" s="1"/>
  <c r="C17" i="1"/>
  <c r="K189" i="1"/>
  <c r="Q189" i="1"/>
  <c r="J196" i="1"/>
  <c r="Q196" i="1"/>
  <c r="J198" i="1"/>
  <c r="Q198" i="1"/>
  <c r="K195" i="1"/>
  <c r="Q195" i="1"/>
  <c r="Q197" i="1"/>
  <c r="H21" i="1"/>
  <c r="Q21" i="1"/>
  <c r="I115" i="1"/>
  <c r="Q115" i="1"/>
  <c r="I116" i="1"/>
  <c r="Q116" i="1"/>
  <c r="I117" i="1"/>
  <c r="Q117" i="1"/>
  <c r="I118" i="1"/>
  <c r="Q118" i="1"/>
  <c r="I119" i="1"/>
  <c r="Q119" i="1"/>
  <c r="I120" i="1"/>
  <c r="Q120" i="1"/>
  <c r="I121" i="1"/>
  <c r="Q121" i="1"/>
  <c r="I122" i="1"/>
  <c r="Q122" i="1"/>
  <c r="I123" i="1"/>
  <c r="Q123" i="1"/>
  <c r="Q124" i="1"/>
  <c r="Q125" i="1"/>
  <c r="I126" i="1"/>
  <c r="Q126" i="1"/>
  <c r="Q127" i="1"/>
  <c r="I128" i="1"/>
  <c r="Q128" i="1"/>
  <c r="Q129" i="1"/>
  <c r="Q130" i="1"/>
  <c r="I131" i="1"/>
  <c r="Q131" i="1"/>
  <c r="I132" i="1"/>
  <c r="Q132" i="1"/>
  <c r="I133" i="1"/>
  <c r="Q133" i="1"/>
  <c r="Q134" i="1"/>
  <c r="Q135" i="1"/>
  <c r="I136" i="1"/>
  <c r="Q136" i="1"/>
  <c r="I137" i="1"/>
  <c r="Q137" i="1"/>
  <c r="I138" i="1"/>
  <c r="Q138" i="1"/>
  <c r="Q139" i="1"/>
  <c r="I140" i="1"/>
  <c r="Q140" i="1"/>
  <c r="I141" i="1"/>
  <c r="Q141" i="1"/>
  <c r="I142" i="1"/>
  <c r="Q142" i="1"/>
  <c r="I143" i="1"/>
  <c r="Q143" i="1"/>
  <c r="I144" i="1"/>
  <c r="Q144" i="1"/>
  <c r="I145" i="1"/>
  <c r="Q145" i="1"/>
  <c r="I146" i="1"/>
  <c r="Q146" i="1"/>
  <c r="I147" i="1"/>
  <c r="Q147" i="1"/>
  <c r="I148" i="1"/>
  <c r="Q148" i="1"/>
  <c r="I149" i="1"/>
  <c r="Q149" i="1"/>
  <c r="I150" i="1"/>
  <c r="Q150" i="1"/>
  <c r="Q151" i="1"/>
  <c r="I152" i="1"/>
  <c r="Q152" i="1"/>
  <c r="I153" i="1"/>
  <c r="Q153" i="1"/>
  <c r="I154" i="1"/>
  <c r="Q154" i="1"/>
  <c r="I155" i="1"/>
  <c r="Q155" i="1"/>
  <c r="I156" i="1"/>
  <c r="Q156" i="1"/>
  <c r="I157" i="1"/>
  <c r="Q157" i="1"/>
  <c r="I158" i="1"/>
  <c r="Q158" i="1"/>
  <c r="I159" i="1"/>
  <c r="Q159" i="1"/>
  <c r="Q160" i="1"/>
  <c r="Q161" i="1"/>
  <c r="Q162" i="1"/>
  <c r="Q163" i="1"/>
  <c r="I164" i="1"/>
  <c r="Q164" i="1"/>
  <c r="I165" i="1"/>
  <c r="Q165" i="1"/>
  <c r="I166" i="1"/>
  <c r="Q166" i="1"/>
  <c r="Q167" i="1"/>
  <c r="I168" i="1"/>
  <c r="Q168" i="1"/>
  <c r="I169" i="1"/>
  <c r="Q169" i="1"/>
  <c r="I170" i="1"/>
  <c r="Q170" i="1"/>
  <c r="I171" i="1"/>
  <c r="Q171" i="1"/>
  <c r="I172" i="1"/>
  <c r="Q172" i="1"/>
  <c r="I174" i="1"/>
  <c r="Q174" i="1"/>
  <c r="I175" i="1"/>
  <c r="Q175" i="1"/>
  <c r="I176" i="1"/>
  <c r="Q176" i="1"/>
  <c r="I177" i="1"/>
  <c r="Q177" i="1"/>
  <c r="I179" i="1"/>
  <c r="Q179" i="1"/>
  <c r="I180" i="1"/>
  <c r="Q180" i="1"/>
  <c r="I181" i="1"/>
  <c r="Q181" i="1"/>
  <c r="I182" i="1"/>
  <c r="Q182" i="1"/>
  <c r="K183" i="1"/>
  <c r="Q183" i="1"/>
  <c r="I184" i="1"/>
  <c r="Q184" i="1"/>
  <c r="I185" i="1"/>
  <c r="Q185" i="1"/>
  <c r="I186" i="1"/>
  <c r="Q186" i="1"/>
  <c r="J187" i="1"/>
  <c r="Q187" i="1"/>
  <c r="K188" i="1"/>
  <c r="Q188" i="1"/>
  <c r="J190" i="1"/>
  <c r="Q190" i="1"/>
  <c r="K191" i="1"/>
  <c r="Q191" i="1"/>
  <c r="J192" i="1"/>
  <c r="Q192" i="1"/>
  <c r="Q193" i="1"/>
  <c r="J194" i="1"/>
  <c r="Q194" i="1"/>
  <c r="E20" i="2"/>
  <c r="E125" i="1"/>
  <c r="E206" i="1"/>
  <c r="F206" i="1"/>
  <c r="G206" i="1"/>
  <c r="K206" i="1"/>
  <c r="G193" i="1"/>
  <c r="J193" i="1"/>
  <c r="E163" i="1"/>
  <c r="F163" i="1"/>
  <c r="G163" i="1"/>
  <c r="I163" i="1"/>
  <c r="E161" i="1"/>
  <c r="F161" i="1"/>
  <c r="G161" i="1"/>
  <c r="I161" i="1"/>
  <c r="E151" i="1"/>
  <c r="F151" i="1"/>
  <c r="G151" i="1"/>
  <c r="I151" i="1"/>
  <c r="E135" i="1"/>
  <c r="F135" i="1"/>
  <c r="G135" i="1"/>
  <c r="I135" i="1"/>
  <c r="E130" i="1"/>
  <c r="E124" i="1"/>
  <c r="F124" i="1"/>
  <c r="G124" i="1"/>
  <c r="E208" i="1"/>
  <c r="F208" i="1"/>
  <c r="G208" i="1"/>
  <c r="K208" i="1"/>
  <c r="G199" i="1"/>
  <c r="K199" i="1"/>
  <c r="G209" i="1"/>
  <c r="K209" i="1"/>
  <c r="G197" i="1"/>
  <c r="K197" i="1"/>
  <c r="E205" i="1"/>
  <c r="F205" i="1"/>
  <c r="G205" i="1"/>
  <c r="K205" i="1"/>
  <c r="F125" i="1"/>
  <c r="G125" i="1"/>
  <c r="E21" i="2"/>
  <c r="E57" i="2"/>
  <c r="E47" i="2"/>
  <c r="E59" i="2"/>
  <c r="I124" i="1"/>
  <c r="E31" i="2"/>
  <c r="F130" i="1"/>
  <c r="G130" i="1"/>
  <c r="I130" i="1"/>
  <c r="E26" i="2"/>
  <c r="I125" i="1"/>
  <c r="C12" i="1"/>
  <c r="C11" i="1"/>
  <c r="O211" i="1" l="1"/>
  <c r="O210" i="1"/>
  <c r="C16" i="1"/>
  <c r="D18" i="1" s="1"/>
  <c r="O37" i="1"/>
  <c r="O101" i="1"/>
  <c r="O64" i="1"/>
  <c r="O43" i="1"/>
  <c r="O107" i="1"/>
  <c r="O62" i="1"/>
  <c r="O33" i="1"/>
  <c r="O97" i="1"/>
  <c r="O60" i="1"/>
  <c r="O209" i="1"/>
  <c r="O71" i="1"/>
  <c r="O42" i="1"/>
  <c r="O183" i="1"/>
  <c r="O201" i="1"/>
  <c r="O187" i="1"/>
  <c r="O121" i="1"/>
  <c r="O172" i="1"/>
  <c r="O133" i="1"/>
  <c r="O21" i="1"/>
  <c r="O185" i="1"/>
  <c r="O131" i="1"/>
  <c r="O168" i="1"/>
  <c r="O166" i="1"/>
  <c r="O144" i="1"/>
  <c r="O45" i="1"/>
  <c r="O109" i="1"/>
  <c r="O72" i="1"/>
  <c r="O51" i="1"/>
  <c r="O173" i="1"/>
  <c r="O70" i="1"/>
  <c r="O41" i="1"/>
  <c r="O105" i="1"/>
  <c r="O68" i="1"/>
  <c r="O208" i="1"/>
  <c r="O79" i="1"/>
  <c r="O106" i="1"/>
  <c r="O174" i="1"/>
  <c r="O195" i="1"/>
  <c r="O179" i="1"/>
  <c r="O196" i="1"/>
  <c r="O147" i="1"/>
  <c r="O124" i="1"/>
  <c r="O186" i="1"/>
  <c r="O138" i="1"/>
  <c r="O122" i="1"/>
  <c r="O156" i="1"/>
  <c r="O143" i="1"/>
  <c r="O135" i="1"/>
  <c r="O53" i="1"/>
  <c r="O199" i="1"/>
  <c r="O80" i="1"/>
  <c r="O59" i="1"/>
  <c r="O207" i="1"/>
  <c r="O78" i="1"/>
  <c r="O49" i="1"/>
  <c r="O113" i="1"/>
  <c r="O76" i="1"/>
  <c r="O23" i="1"/>
  <c r="O87" i="1"/>
  <c r="O66" i="1"/>
  <c r="O165" i="1"/>
  <c r="O188" i="1"/>
  <c r="O169" i="1"/>
  <c r="O82" i="1"/>
  <c r="C15" i="1"/>
  <c r="O115" i="1"/>
  <c r="O148" i="1"/>
  <c r="O119" i="1"/>
  <c r="O130" i="1"/>
  <c r="O146" i="1"/>
  <c r="O125" i="1"/>
  <c r="O126" i="1"/>
  <c r="O61" i="1"/>
  <c r="O24" i="1"/>
  <c r="O88" i="1"/>
  <c r="O67" i="1"/>
  <c r="O22" i="1"/>
  <c r="O86" i="1"/>
  <c r="O57" i="1"/>
  <c r="O205" i="1"/>
  <c r="O84" i="1"/>
  <c r="O31" i="1"/>
  <c r="O95" i="1"/>
  <c r="O112" i="1"/>
  <c r="O157" i="1"/>
  <c r="O180" i="1"/>
  <c r="O161" i="1"/>
  <c r="O204" i="1"/>
  <c r="O193" i="1"/>
  <c r="O191" i="1"/>
  <c r="O176" i="1"/>
  <c r="O190" i="1"/>
  <c r="O171" i="1"/>
  <c r="O136" i="1"/>
  <c r="O139" i="1"/>
  <c r="O117" i="1"/>
  <c r="O69" i="1"/>
  <c r="O32" i="1"/>
  <c r="O96" i="1"/>
  <c r="O75" i="1"/>
  <c r="O30" i="1"/>
  <c r="O94" i="1"/>
  <c r="O65" i="1"/>
  <c r="O28" i="1"/>
  <c r="O92" i="1"/>
  <c r="O39" i="1"/>
  <c r="O103" i="1"/>
  <c r="O90" i="1"/>
  <c r="O50" i="1"/>
  <c r="O170" i="1"/>
  <c r="O153" i="1"/>
  <c r="O194" i="1"/>
  <c r="O177" i="1"/>
  <c r="O163" i="1"/>
  <c r="O132" i="1"/>
  <c r="O175" i="1"/>
  <c r="O128" i="1"/>
  <c r="O127" i="1"/>
  <c r="O189" i="1"/>
  <c r="O77" i="1"/>
  <c r="O40" i="1"/>
  <c r="O104" i="1"/>
  <c r="O83" i="1"/>
  <c r="O38" i="1"/>
  <c r="O102" i="1"/>
  <c r="O73" i="1"/>
  <c r="O36" i="1"/>
  <c r="O100" i="1"/>
  <c r="O47" i="1"/>
  <c r="O111" i="1"/>
  <c r="O203" i="1"/>
  <c r="O74" i="1"/>
  <c r="O162" i="1"/>
  <c r="O145" i="1"/>
  <c r="O152" i="1"/>
  <c r="O164" i="1"/>
  <c r="O150" i="1"/>
  <c r="O159" i="1"/>
  <c r="O160" i="1"/>
  <c r="O158" i="1"/>
  <c r="O118" i="1"/>
  <c r="O182" i="1"/>
  <c r="O206" i="1"/>
  <c r="O85" i="1"/>
  <c r="O48" i="1"/>
  <c r="O27" i="1"/>
  <c r="O91" i="1"/>
  <c r="O46" i="1"/>
  <c r="O110" i="1"/>
  <c r="O81" i="1"/>
  <c r="O44" i="1"/>
  <c r="O108" i="1"/>
  <c r="O55" i="1"/>
  <c r="O26" i="1"/>
  <c r="O198" i="1"/>
  <c r="O114" i="1"/>
  <c r="O154" i="1"/>
  <c r="O137" i="1"/>
  <c r="O134" i="1"/>
  <c r="O151" i="1"/>
  <c r="O141" i="1"/>
  <c r="O120" i="1"/>
  <c r="O149" i="1"/>
  <c r="O202" i="1"/>
  <c r="O197" i="1"/>
  <c r="O167" i="1"/>
  <c r="O29" i="1"/>
  <c r="O93" i="1"/>
  <c r="O56" i="1"/>
  <c r="O35" i="1"/>
  <c r="O99" i="1"/>
  <c r="O54" i="1"/>
  <c r="O25" i="1"/>
  <c r="O89" i="1"/>
  <c r="O52" i="1"/>
  <c r="O178" i="1"/>
  <c r="O63" i="1"/>
  <c r="O34" i="1"/>
  <c r="O192" i="1"/>
  <c r="O98" i="1"/>
  <c r="O58" i="1"/>
  <c r="O129" i="1"/>
  <c r="O116" i="1"/>
  <c r="O142" i="1"/>
  <c r="O123" i="1"/>
  <c r="O200" i="1"/>
  <c r="O140" i="1"/>
  <c r="O184" i="1"/>
  <c r="O181" i="1"/>
  <c r="O155" i="1"/>
  <c r="C18" i="1" l="1"/>
  <c r="F18" i="1"/>
  <c r="F19" i="1" s="1"/>
</calcChain>
</file>

<file path=xl/sharedStrings.xml><?xml version="1.0" encoding="utf-8"?>
<sst xmlns="http://schemas.openxmlformats.org/spreadsheetml/2006/main" count="1910" uniqueCount="622">
  <si>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</si>
  <si>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</si>
  <si>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</si>
  <si>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</si>
  <si>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</si>
  <si>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</si>
  <si>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</si>
  <si>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</si>
  <si>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</si>
  <si>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</si>
  <si>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</si>
  <si>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</si>
  <si>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</si>
  <si>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</si>
  <si>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</si>
  <si>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</si>
  <si>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</si>
  <si>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</si>
  <si>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</si>
  <si>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</si>
  <si>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</si>
  <si>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</si>
  <si>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</si>
  <si>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</si>
  <si>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</si>
  <si>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</si>
  <si>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</si>
  <si>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</si>
  <si>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</si>
  <si>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Bull.34</t>
  </si>
  <si>
    <t>B</t>
  </si>
  <si>
    <t>v</t>
  </si>
  <si>
    <t>BBSAG Bull.38</t>
  </si>
  <si>
    <t>Diethelm R</t>
  </si>
  <si>
    <t>BBSAG Bull.39</t>
  </si>
  <si>
    <t>BBSAG Bull.49</t>
  </si>
  <si>
    <t>BBSAG Bull.50</t>
  </si>
  <si>
    <t>BRNO 28</t>
  </si>
  <si>
    <t>K</t>
  </si>
  <si>
    <t>Peter H</t>
  </si>
  <si>
    <t>BBSAG Bull.86</t>
  </si>
  <si>
    <t>BRNO 30</t>
  </si>
  <si>
    <t>pg</t>
  </si>
  <si>
    <t>BAV-M 50</t>
  </si>
  <si>
    <t>BBSAG Bull.90</t>
  </si>
  <si>
    <t>BBSAG Bull.91</t>
  </si>
  <si>
    <t>BBSAG Bull.92</t>
  </si>
  <si>
    <t>BAV-M 56</t>
  </si>
  <si>
    <t>BBSAG Bull.93</t>
  </si>
  <si>
    <t>BBSAG Bull.96</t>
  </si>
  <si>
    <t>BBSAG Bull.98</t>
  </si>
  <si>
    <t>BRNO 31</t>
  </si>
  <si>
    <t>BBSAG Bull.99</t>
  </si>
  <si>
    <t>BBSAG Bull.100</t>
  </si>
  <si>
    <t>BBSAG Bull.101</t>
  </si>
  <si>
    <t>BBSAG Bull.102</t>
  </si>
  <si>
    <t>BBSAG Bull.105</t>
  </si>
  <si>
    <t>BBSAG Bull.110</t>
  </si>
  <si>
    <t>BBSAG Bull.113</t>
  </si>
  <si>
    <t>BBSAG Bull.114</t>
  </si>
  <si>
    <t>Major M</t>
  </si>
  <si>
    <t>BBSAG Bull.116</t>
  </si>
  <si>
    <t>BBSAG Bull.115</t>
  </si>
  <si>
    <t>BBSAG Bull.117</t>
  </si>
  <si>
    <t>IBVS 5378</t>
  </si>
  <si>
    <t>I</t>
  </si>
  <si>
    <t>IBVS 4887</t>
  </si>
  <si>
    <t>IBVS</t>
  </si>
  <si>
    <t>IBVS 5296</t>
  </si>
  <si>
    <t>EB/SD</t>
  </si>
  <si>
    <t>IBVS 5657</t>
  </si>
  <si>
    <t># of data points:</t>
  </si>
  <si>
    <t>IBVS 5731</t>
  </si>
  <si>
    <t>II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</si>
  <si>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</si>
  <si>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</si>
  <si>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</si>
  <si>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</si>
  <si>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</si>
  <si>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</si>
  <si>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</si>
  <si>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0107</t>
  </si>
  <si>
    <t>OEJV 0074</t>
  </si>
  <si>
    <t>vis</t>
  </si>
  <si>
    <t>IBVS 5918</t>
  </si>
  <si>
    <t>Add cycle</t>
  </si>
  <si>
    <t>Old Cycle</t>
  </si>
  <si>
    <t>IBVS 6070</t>
  </si>
  <si>
    <t>EP Cas / GSC 4009-1122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</si>
  <si>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</si>
  <si>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</si>
  <si>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</si>
  <si>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</si>
  <si>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</si>
  <si>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</si>
  <si>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</si>
  <si>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</si>
  <si>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</si>
  <si>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</si>
  <si>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</si>
  <si>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</si>
  <si>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 -0.003 </t>
  </si>
  <si>
    <t>F </t>
  </si>
  <si>
    <t>2428179.225 </t>
  </si>
  <si>
    <t> 11.01.1936 17:24 </t>
  </si>
  <si>
    <t> 0.043 </t>
  </si>
  <si>
    <t>P </t>
  </si>
  <si>
    <t> C.Hoffmeister </t>
  </si>
  <si>
    <t> KVBB 28.56 </t>
  </si>
  <si>
    <t>2428317.500 </t>
  </si>
  <si>
    <t> 29.05.1936 00:00 </t>
  </si>
  <si>
    <t> 0.033 </t>
  </si>
  <si>
    <t>2428408.585 </t>
  </si>
  <si>
    <t> 28.08.1936 02:02 </t>
  </si>
  <si>
    <t> 0.013 </t>
  </si>
  <si>
    <t>2428479.350 </t>
  </si>
  <si>
    <t> 06.11.1936 20:24 </t>
  </si>
  <si>
    <t> 0.009 </t>
  </si>
  <si>
    <t>2428543.598 </t>
  </si>
  <si>
    <t> 10.01.1937 02:21 </t>
  </si>
  <si>
    <t> -0.005 </t>
  </si>
  <si>
    <t>2428836.444 </t>
  </si>
  <si>
    <t> 29.10.1937 22:39 </t>
  </si>
  <si>
    <t> 0.003 </t>
  </si>
  <si>
    <t>2428953.569 </t>
  </si>
  <si>
    <t> 24.02.1938 01:39 </t>
  </si>
  <si>
    <t> -0.007 </t>
  </si>
  <si>
    <t>2429216.348 </t>
  </si>
  <si>
    <t> 13.11.1938 20:21 </t>
  </si>
  <si>
    <t> 0.031 </t>
  </si>
  <si>
    <t>2429229.342 </t>
  </si>
  <si>
    <t> 26.11.1938 20:12 </t>
  </si>
  <si>
    <t> 0.010 </t>
  </si>
  <si>
    <t>2429251.258 </t>
  </si>
  <si>
    <t> 18.12.1938 18:11 </t>
  </si>
  <si>
    <t> -0.037 </t>
  </si>
  <si>
    <t>2429364.386 </t>
  </si>
  <si>
    <t> 10.04.1939 21:15 </t>
  </si>
  <si>
    <t> 0.023 </t>
  </si>
  <si>
    <t>2429390.375 </t>
  </si>
  <si>
    <t> 06.05.1939 21:00 </t>
  </si>
  <si>
    <t> -0.018 </t>
  </si>
  <si>
    <t>2429574.233 </t>
  </si>
  <si>
    <t> 06.11.1939 17:35 </t>
  </si>
  <si>
    <t> 0.002 </t>
  </si>
  <si>
    <t>2429672.677 </t>
  </si>
  <si>
    <t> 13.02.1940 04:14 </t>
  </si>
  <si>
    <t> 0.020 </t>
  </si>
  <si>
    <t>2430541.413 </t>
  </si>
  <si>
    <t> 30.06.1942 21:54 </t>
  </si>
  <si>
    <t>V </t>
  </si>
  <si>
    <t>2430545.490 </t>
  </si>
  <si>
    <t> 04.07.1942 23:45 </t>
  </si>
  <si>
    <t>2430571.507 </t>
  </si>
  <si>
    <t> 31.07.1942 00:10 </t>
  </si>
  <si>
    <t> -0.000 </t>
  </si>
  <si>
    <t>2430576.390 </t>
  </si>
  <si>
    <t> 04.08.1942 21:21 </t>
  </si>
  <si>
    <t>2430580.463 </t>
  </si>
  <si>
    <t> 08.08.1942 23:06 </t>
  </si>
  <si>
    <t> 0.008 </t>
  </si>
  <si>
    <t>2430585.356 </t>
  </si>
  <si>
    <t> 13.08.1942 20:32 </t>
  </si>
  <si>
    <t>2430732.584 </t>
  </si>
  <si>
    <t> 08.01.1943 02:00 </t>
  </si>
  <si>
    <t> 0.016 </t>
  </si>
  <si>
    <t> B.S.Whitney </t>
  </si>
  <si>
    <t> AJ 62.374 </t>
  </si>
  <si>
    <t>2431381.699 </t>
  </si>
  <si>
    <t> 18.10.1944 04:46 </t>
  </si>
  <si>
    <t> 0.006 </t>
  </si>
  <si>
    <t>2431464.663 </t>
  </si>
  <si>
    <t> 09.01.1945 03:54 </t>
  </si>
  <si>
    <t> -0.001 </t>
  </si>
  <si>
    <t>2431655.827 </t>
  </si>
  <si>
    <t> 19.07.1945 07:50 </t>
  </si>
  <si>
    <t> 0.005 </t>
  </si>
  <si>
    <t>2431703.812 </t>
  </si>
  <si>
    <t> 05.09.1945 07:29 </t>
  </si>
  <si>
    <t>2432052.774 </t>
  </si>
  <si>
    <t> 20.08.1946 06:34 </t>
  </si>
  <si>
    <t> -0.006 </t>
  </si>
  <si>
    <t>2432122.736 </t>
  </si>
  <si>
    <t> 29.10.1946 05:39 </t>
  </si>
  <si>
    <t>2432392.801 </t>
  </si>
  <si>
    <t> 26.07.1947 07:13 </t>
  </si>
  <si>
    <t>2432501.797 </t>
  </si>
  <si>
    <t> 12.11.1947 07:07 </t>
  </si>
  <si>
    <t> -0.002 </t>
  </si>
  <si>
    <t>2432825.553 </t>
  </si>
  <si>
    <t> 01.10.1948 01:16 </t>
  </si>
  <si>
    <t>2433129.774 </t>
  </si>
  <si>
    <t> 01.08.1949 06:34 </t>
  </si>
  <si>
    <t>2433835.838 </t>
  </si>
  <si>
    <t> 08.07.1951 08:06 </t>
  </si>
  <si>
    <t>2434312.513 </t>
  </si>
  <si>
    <t> 27.10.1952 00:18 </t>
  </si>
  <si>
    <t>2435118.636 </t>
  </si>
  <si>
    <t> 11.01.1955 03:15 </t>
  </si>
  <si>
    <t>2435329.343 </t>
  </si>
  <si>
    <t> 09.08.1955 20:13 </t>
  </si>
  <si>
    <t> 0.029 </t>
  </si>
  <si>
    <t> G.Romano </t>
  </si>
  <si>
    <t> MSAI 29.490 </t>
  </si>
  <si>
    <t>2435368.360 </t>
  </si>
  <si>
    <t> 17.09.1955 20:38 </t>
  </si>
  <si>
    <t> 0.001 </t>
  </si>
  <si>
    <t>2435429.373 </t>
  </si>
  <si>
    <t> 17.11.1955 20:57 </t>
  </si>
  <si>
    <t>2435477.360 </t>
  </si>
  <si>
    <t> 04.01.1956 20:38 </t>
  </si>
  <si>
    <t>2435512.327 </t>
  </si>
  <si>
    <t> 08.02.1956 19:50 </t>
  </si>
  <si>
    <t> -0.011 </t>
  </si>
  <si>
    <t>2435638.420 </t>
  </si>
  <si>
    <t> 13.06.1956 22:04 </t>
  </si>
  <si>
    <t>2435660.370 </t>
  </si>
  <si>
    <t> 05.07.1956 20:52 </t>
  </si>
  <si>
    <t> -0.014 </t>
  </si>
  <si>
    <t>2435686.409 </t>
  </si>
  <si>
    <t> 31.07.1956 21:48 </t>
  </si>
  <si>
    <t>2435690.483 </t>
  </si>
  <si>
    <t> 04.08.1956 23:35 </t>
  </si>
  <si>
    <t>2435695.350 </t>
  </si>
  <si>
    <t> 09.08.1956 20:24 </t>
  </si>
  <si>
    <t> -0.012 </t>
  </si>
  <si>
    <t>2435699.404 </t>
  </si>
  <si>
    <t> 13.08.1956 21:41 </t>
  </si>
  <si>
    <t> -0.025 </t>
  </si>
  <si>
    <t>2435717.340 </t>
  </si>
  <si>
    <t> 31.08.1956 20:09 </t>
  </si>
  <si>
    <t> 0.015 </t>
  </si>
  <si>
    <t>2436403.475 </t>
  </si>
  <si>
    <t> 18.07.1958 23:24 </t>
  </si>
  <si>
    <t> 0.014 </t>
  </si>
  <si>
    <t> H.Busch </t>
  </si>
  <si>
    <t> MHAR 8.8 </t>
  </si>
  <si>
    <t>2436541.340 </t>
  </si>
  <si>
    <t> 03.12.1958 20:09 </t>
  </si>
  <si>
    <t>2436598.260 </t>
  </si>
  <si>
    <t> 29.01.1959 18:14 </t>
  </si>
  <si>
    <t> -0.020 </t>
  </si>
  <si>
    <t>2437016.391 </t>
  </si>
  <si>
    <t> 22.03.1960 21:23 </t>
  </si>
  <si>
    <t> HABZ 54 </t>
  </si>
  <si>
    <t>2437018.407 </t>
  </si>
  <si>
    <t> 24.03.1960 21:46 </t>
  </si>
  <si>
    <t>2437044.450 </t>
  </si>
  <si>
    <t> 19.04.1960 22:48 </t>
  </si>
  <si>
    <t>2437190.454 </t>
  </si>
  <si>
    <t> 12.09.1960 22:53 </t>
  </si>
  <si>
    <t> -0.010 </t>
  </si>
  <si>
    <t>2437349.493 </t>
  </si>
  <si>
    <t> 18.02.1961 23:49 </t>
  </si>
  <si>
    <t>2437583.342 </t>
  </si>
  <si>
    <t> 10.10.1961 20:12 </t>
  </si>
  <si>
    <t> -0.013 </t>
  </si>
  <si>
    <t>2437609.389 </t>
  </si>
  <si>
    <t> 05.11.1961 21:20 </t>
  </si>
  <si>
    <t> 0.004 </t>
  </si>
  <si>
    <t>2437870.493 </t>
  </si>
  <si>
    <t> 24.07.1962 23:49 </t>
  </si>
  <si>
    <t>2437883.530 </t>
  </si>
  <si>
    <t> 07.08.1962 00:43 </t>
  </si>
  <si>
    <t>2437907.510 </t>
  </si>
  <si>
    <t> 31.08.1962 00:14 </t>
  </si>
  <si>
    <t>2437909.528 </t>
  </si>
  <si>
    <t> 02.09.1962 00:40 </t>
  </si>
  <si>
    <t> -0.016 </t>
  </si>
  <si>
    <t>2437935.562 </t>
  </si>
  <si>
    <t> 28.09.1962 01:29 </t>
  </si>
  <si>
    <t>2438113.307 </t>
  </si>
  <si>
    <t> 24.03.1963 19:22 </t>
  </si>
  <si>
    <t> -0.004 </t>
  </si>
  <si>
    <t>2438311.372 </t>
  </si>
  <si>
    <t> 08.10.1963 20:55 </t>
  </si>
  <si>
    <t>2438324.412 </t>
  </si>
  <si>
    <t> 21.10.1963 21:53 </t>
  </si>
  <si>
    <t>2438464.320 </t>
  </si>
  <si>
    <t> 09.03.1964 19:40 </t>
  </si>
  <si>
    <t>2438813.294 </t>
  </si>
  <si>
    <t> 21.02.1965 19:03 </t>
  </si>
  <si>
    <t> 0.019 </t>
  </si>
  <si>
    <t>2439028.423 </t>
  </si>
  <si>
    <t> 24.09.1965 22:09 </t>
  </si>
  <si>
    <t>2439056.502 </t>
  </si>
  <si>
    <t> 23.10.1965 00:02 </t>
  </si>
  <si>
    <t>2439061.369 </t>
  </si>
  <si>
    <t> 27.10.1965 20:51 </t>
  </si>
  <si>
    <t>2439205.331 </t>
  </si>
  <si>
    <t> 20.03.1966 19:56 </t>
  </si>
  <si>
    <t> -0.022 </t>
  </si>
  <si>
    <t>2439387.563 </t>
  </si>
  <si>
    <t> 19.09.1966 01:30 </t>
  </si>
  <si>
    <t> HABZ 55 </t>
  </si>
  <si>
    <t>2439651.503 </t>
  </si>
  <si>
    <t> 10.06.1967 00:04 </t>
  </si>
  <si>
    <t>2439802.434 </t>
  </si>
  <si>
    <t> 07.11.1967 22:24 </t>
  </si>
  <si>
    <t>2439816.261 </t>
  </si>
  <si>
    <t> 21.11.1967 18:15 </t>
  </si>
  <si>
    <t>2439980.566 </t>
  </si>
  <si>
    <t> 04.05.1968 01:35 </t>
  </si>
  <si>
    <t>2440037.500 </t>
  </si>
  <si>
    <t> 30.06.1968 00:00 </t>
  </si>
  <si>
    <t>2440151.380 </t>
  </si>
  <si>
    <t> 21.10.1968 21:07 </t>
  </si>
  <si>
    <t>2440425.510 </t>
  </si>
  <si>
    <t> 23.07.1969 00:14 </t>
  </si>
  <si>
    <t>2440851.358 </t>
  </si>
  <si>
    <t> 21.09.1970 20:35 </t>
  </si>
  <si>
    <t>2440853.385 </t>
  </si>
  <si>
    <t> 23.09.1970 21:14 </t>
  </si>
  <si>
    <t>2440862.328 </t>
  </si>
  <si>
    <t> 02.10.1970 19:52 </t>
  </si>
  <si>
    <t>2440915.207 </t>
  </si>
  <si>
    <t> 24.11.1970 16:58 </t>
  </si>
  <si>
    <t>2441160.455 </t>
  </si>
  <si>
    <t> 27.07.1971 22:55 </t>
  </si>
  <si>
    <t> 0.000 </t>
  </si>
  <si>
    <t>2441210.460 </t>
  </si>
  <si>
    <t> 15.09.1971 23:02 </t>
  </si>
  <si>
    <t> -0.021 </t>
  </si>
  <si>
    <t>2441333.297 </t>
  </si>
  <si>
    <t> 16.01.1972 19:07 </t>
  </si>
  <si>
    <t>2441598.495 </t>
  </si>
  <si>
    <t> 07.10.1972 23:52 </t>
  </si>
  <si>
    <t>2441599.308 </t>
  </si>
  <si>
    <t> 08.10.1972 19:23 </t>
  </si>
  <si>
    <t>2441647.318 </t>
  </si>
  <si>
    <t> 25.11.1972 19:37 </t>
  </si>
  <si>
    <t>2441708.311 </t>
  </si>
  <si>
    <t> 25.01.1973 19:27 </t>
  </si>
  <si>
    <t>2441960.448 </t>
  </si>
  <si>
    <t> 04.10.1973 22:45 </t>
  </si>
  <si>
    <t> -0.024 </t>
  </si>
  <si>
    <t>2441960.452 </t>
  </si>
  <si>
    <t> 04.10.1973 22:50 </t>
  </si>
  <si>
    <t>2441980.398 </t>
  </si>
  <si>
    <t> 24.10.1973 21:33 </t>
  </si>
  <si>
    <t>2442325.303 </t>
  </si>
  <si>
    <t> 04.10.1974 19:16 </t>
  </si>
  <si>
    <t>2443358.359 </t>
  </si>
  <si>
    <t> 02.08.1977 20:36 </t>
  </si>
  <si>
    <t> -0.009 </t>
  </si>
  <si>
    <t> K.Locher </t>
  </si>
  <si>
    <t> BBS 34 </t>
  </si>
  <si>
    <t>2443360.409 </t>
  </si>
  <si>
    <t> 04.08.1977 21:48 </t>
  </si>
  <si>
    <t> 0.007 </t>
  </si>
  <si>
    <t>2443362.411 </t>
  </si>
  <si>
    <t> 06.08.1977 21:51 </t>
  </si>
  <si>
    <t>2443715.480 </t>
  </si>
  <si>
    <t> 25.07.1978 23:31 </t>
  </si>
  <si>
    <t> 0.012 </t>
  </si>
  <si>
    <t> BBS 38 </t>
  </si>
  <si>
    <t>2443795.570 </t>
  </si>
  <si>
    <t> 14.10.1978 01:40 </t>
  </si>
  <si>
    <t> R.Diethelm </t>
  </si>
  <si>
    <t> BBS 39 </t>
  </si>
  <si>
    <t>2444476.413 </t>
  </si>
  <si>
    <t> 24.08.1980 21:54 </t>
  </si>
  <si>
    <t> -0.027 </t>
  </si>
  <si>
    <t> BBS 49 </t>
  </si>
  <si>
    <t>2444485.367 </t>
  </si>
  <si>
    <t> 02.09.1980 20:48 </t>
  </si>
  <si>
    <t> BBS 50 </t>
  </si>
  <si>
    <t>2444489.433 </t>
  </si>
  <si>
    <t> 06.09.1980 22:23 </t>
  </si>
  <si>
    <t>2444498.360 </t>
  </si>
  <si>
    <t> 15.09.1980 20:38 </t>
  </si>
  <si>
    <t> -0.043 </t>
  </si>
  <si>
    <t>2446770.312 </t>
  </si>
  <si>
    <t> 05.12.1986 19:29 </t>
  </si>
  <si>
    <t> J.Borovicka </t>
  </si>
  <si>
    <t> BRNO 28 </t>
  </si>
  <si>
    <t>2446770.318 </t>
  </si>
  <si>
    <t> 05.12.1986 19:37 </t>
  </si>
  <si>
    <t> A.Dedoch </t>
  </si>
  <si>
    <t>2447088.373 </t>
  </si>
  <si>
    <t> 19.10.1987 20:57 </t>
  </si>
  <si>
    <t> H.Peter </t>
  </si>
  <si>
    <t> BBS 86 </t>
  </si>
  <si>
    <t>2447096.502 </t>
  </si>
  <si>
    <t> 28.10.1987 00:02 </t>
  </si>
  <si>
    <t> BBS 30 </t>
  </si>
  <si>
    <t>2447139.598 </t>
  </si>
  <si>
    <t> 10.12.1987 02:21 </t>
  </si>
  <si>
    <t> P.Frank </t>
  </si>
  <si>
    <t>BAVM 50 </t>
  </si>
  <si>
    <t>2447384.448 </t>
  </si>
  <si>
    <t> 10.08.1988 22:45 </t>
  </si>
  <si>
    <t> -0.038 </t>
  </si>
  <si>
    <t> A.Slatinsky </t>
  </si>
  <si>
    <t>2447449.536 </t>
  </si>
  <si>
    <t> 15.10.1988 00:51 </t>
  </si>
  <si>
    <t>2447450.354 </t>
  </si>
  <si>
    <t> 15.10.1988 20:29 </t>
  </si>
  <si>
    <t> BBS 90 </t>
  </si>
  <si>
    <t>2447529.259 </t>
  </si>
  <si>
    <t> 02.01.1989 18:12 </t>
  </si>
  <si>
    <t> -0.019 </t>
  </si>
  <si>
    <t> BBS 91 </t>
  </si>
  <si>
    <t>2447555.279 </t>
  </si>
  <si>
    <t> 28.01.1989 18:41 </t>
  </si>
  <si>
    <t> -0.030 </t>
  </si>
  <si>
    <t>2447737.488 </t>
  </si>
  <si>
    <t> 29.07.1989 23:42 </t>
  </si>
  <si>
    <t> -0.031 </t>
  </si>
  <si>
    <t>2447737.496 </t>
  </si>
  <si>
    <t> 29.07.1989 23:54 </t>
  </si>
  <si>
    <t> -0.023 </t>
  </si>
  <si>
    <t>2447768.409 </t>
  </si>
  <si>
    <t> 29.08.1989 21:48 </t>
  </si>
  <si>
    <t> BBS 92 </t>
  </si>
  <si>
    <t>2447790.364 </t>
  </si>
  <si>
    <t> 20.09.1989 20:44 </t>
  </si>
  <si>
    <t> -0.028 </t>
  </si>
  <si>
    <t> Moschner&amp;Kleikamp </t>
  </si>
  <si>
    <t>BAVM 56 </t>
  </si>
  <si>
    <t>2447794.431 </t>
  </si>
  <si>
    <t> 24.09.1989 22:20 </t>
  </si>
  <si>
    <t> -0.029 </t>
  </si>
  <si>
    <t>2447803.379 </t>
  </si>
  <si>
    <t> 03.10.1989 21:05 </t>
  </si>
  <si>
    <t> BRNO 30 </t>
  </si>
  <si>
    <t>2447803.392 </t>
  </si>
  <si>
    <t> 03.10.1989 21:24 </t>
  </si>
  <si>
    <t> BBS 93 </t>
  </si>
  <si>
    <t>2447805.419 </t>
  </si>
  <si>
    <t> 05.10.1989 22:03 </t>
  </si>
  <si>
    <t>2447825.342 </t>
  </si>
  <si>
    <t> 25.10.1989 20:12 </t>
  </si>
  <si>
    <t>2447847.305 </t>
  </si>
  <si>
    <t> 16.11.1989 19:19 </t>
  </si>
  <si>
    <t>2447860.325 </t>
  </si>
  <si>
    <t> 29.11.1989 19:48 </t>
  </si>
  <si>
    <t>2448086.468 </t>
  </si>
  <si>
    <t> 13.07.1990 23:13 </t>
  </si>
  <si>
    <t> BBS 96 </t>
  </si>
  <si>
    <t>2448121.434 </t>
  </si>
  <si>
    <t> 17.08.1990 22:24 </t>
  </si>
  <si>
    <t>2448143.405 </t>
  </si>
  <si>
    <t> 08.09.1990 21:43 </t>
  </si>
  <si>
    <t>2448174.309 </t>
  </si>
  <si>
    <t> 09.10.1990 19:24 </t>
  </si>
  <si>
    <t>2448187.328 </t>
  </si>
  <si>
    <t> 22.10.1990 19:52 </t>
  </si>
  <si>
    <t>2448439.492 </t>
  </si>
  <si>
    <t> 01.07.1991 23:48 </t>
  </si>
  <si>
    <t> BBS 98 </t>
  </si>
  <si>
    <t>2448461.449 </t>
  </si>
  <si>
    <t> 23.07.1991 22:46 </t>
  </si>
  <si>
    <t> F.Hroch </t>
  </si>
  <si>
    <t> BRNO 31 </t>
  </si>
  <si>
    <t>2448474.472 </t>
  </si>
  <si>
    <t> 05.08.1991 23:19 </t>
  </si>
  <si>
    <t>2448483.428 </t>
  </si>
  <si>
    <t> 14.08.1991 22:16 </t>
  </si>
  <si>
    <t> -0.015 </t>
  </si>
  <si>
    <t>2448505.389 </t>
  </si>
  <si>
    <t> 05.09.1991 21:20 </t>
  </si>
  <si>
    <t> -0.017 </t>
  </si>
  <si>
    <t> BBS 99 </t>
  </si>
  <si>
    <t>2448518.400 </t>
  </si>
  <si>
    <t> 18.09.1991 21:36 </t>
  </si>
  <si>
    <t>2448540.359 </t>
  </si>
  <si>
    <t> 10.10.1991 20:36 </t>
  </si>
  <si>
    <t>2448619.248 </t>
  </si>
  <si>
    <t> 28.12.1991 17:57 </t>
  </si>
  <si>
    <t> -0.039 </t>
  </si>
  <si>
    <t> BBS 100 </t>
  </si>
  <si>
    <t>2448801.464 </t>
  </si>
  <si>
    <t> 27.06.1992 23:08 </t>
  </si>
  <si>
    <t> -0.034 </t>
  </si>
  <si>
    <t> BBS 101 </t>
  </si>
  <si>
    <t>2448823.432 </t>
  </si>
  <si>
    <t> 19.07.1992 22:22 </t>
  </si>
  <si>
    <t>2448840.501 </t>
  </si>
  <si>
    <t> 06.08.1992 00:01 </t>
  </si>
  <si>
    <t> -0.042 </t>
  </si>
  <si>
    <t> D.Hanzl </t>
  </si>
  <si>
    <t>2448840.502 </t>
  </si>
  <si>
    <t> 06.08.1992 00:02 </t>
  </si>
  <si>
    <t> -0.041 </t>
  </si>
  <si>
    <t> J.Dvorak B. </t>
  </si>
  <si>
    <t>2448840.515 </t>
  </si>
  <si>
    <t> 06.08.1992 00:21 </t>
  </si>
  <si>
    <t> P.Adamek </t>
  </si>
  <si>
    <t>2448840.518 </t>
  </si>
  <si>
    <t> 06.08.1992 00:25 </t>
  </si>
  <si>
    <t> E.Safarova </t>
  </si>
  <si>
    <t>2448871.430 </t>
  </si>
  <si>
    <t> 05.09.1992 22:19 </t>
  </si>
  <si>
    <t> BBS 102 </t>
  </si>
  <si>
    <t>2448946.259 </t>
  </si>
  <si>
    <t> 19.11.1992 18:12 </t>
  </si>
  <si>
    <t>2449211.457 </t>
  </si>
  <si>
    <t> 11.08.1993 22:58 </t>
  </si>
  <si>
    <t> BBS 105 </t>
  </si>
  <si>
    <t>2449228.517 </t>
  </si>
  <si>
    <t> 29.08.1993 00:24 </t>
  </si>
  <si>
    <t> -0.036 </t>
  </si>
  <si>
    <t>2449229.347 </t>
  </si>
  <si>
    <t> 29.08.1993 20:19 </t>
  </si>
  <si>
    <t>2449935.410 </t>
  </si>
  <si>
    <t> 05.08.1995 21:50 </t>
  </si>
  <si>
    <t> BBS 110 </t>
  </si>
  <si>
    <t>2449948.420 </t>
  </si>
  <si>
    <t> 18.08.1995 22:04 </t>
  </si>
  <si>
    <t>2449970.382 </t>
  </si>
  <si>
    <t> 09.09.1995 21:10 </t>
  </si>
  <si>
    <t>2450001.297 </t>
  </si>
  <si>
    <t> 10.10.1995 19:07 </t>
  </si>
  <si>
    <t>2450314.4605 </t>
  </si>
  <si>
    <t> 18.08.1996 23:03 </t>
  </si>
  <si>
    <t> -0.0345 </t>
  </si>
  <si>
    <t> BRNO 32 </t>
  </si>
  <si>
    <t>2450332.364 </t>
  </si>
  <si>
    <t> 05.09.1996 20:44 </t>
  </si>
  <si>
    <t> BBS 113 </t>
  </si>
  <si>
    <t>2450380.358 </t>
  </si>
  <si>
    <t> 23.10.1996 20:35 </t>
  </si>
  <si>
    <t> -0.026 </t>
  </si>
  <si>
    <t>2450489.356 </t>
  </si>
  <si>
    <t> 09.02.1997 20:32 </t>
  </si>
  <si>
    <t> BBS 114 </t>
  </si>
  <si>
    <t>2450667.486 </t>
  </si>
  <si>
    <t> 06.08.1997 23:39 </t>
  </si>
  <si>
    <t> BBS 116 </t>
  </si>
  <si>
    <t>2450667.494 </t>
  </si>
  <si>
    <t> 06.08.1997 23:51 </t>
  </si>
  <si>
    <t> M.Major </t>
  </si>
  <si>
    <t> BBS 116/117 </t>
  </si>
  <si>
    <t>2450672.388 </t>
  </si>
  <si>
    <t> 11.08.1997 21:18 </t>
  </si>
  <si>
    <t> BBS 115 </t>
  </si>
  <si>
    <t>2450716.311 </t>
  </si>
  <si>
    <t> 24.09.1997 19:27 </t>
  </si>
  <si>
    <t>2450751.288 </t>
  </si>
  <si>
    <t> 29.10.1997 18:54 </t>
  </si>
  <si>
    <t>2450755.351 </t>
  </si>
  <si>
    <t> 02.11.1997 20:25 </t>
  </si>
  <si>
    <t>2450773.2449 </t>
  </si>
  <si>
    <t> 20.11.1997 17:52 </t>
  </si>
  <si>
    <t> -0.0299 </t>
  </si>
  <si>
    <t>E </t>
  </si>
  <si>
    <t>?</t>
  </si>
  <si>
    <t> J.Safar </t>
  </si>
  <si>
    <t>IBVS 4887 </t>
  </si>
  <si>
    <t>2450812.283 </t>
  </si>
  <si>
    <t> 29.12.1997 18:47 </t>
  </si>
  <si>
    <t>2450825.311 </t>
  </si>
  <si>
    <t> 11.01.1998 19:27 </t>
  </si>
  <si>
    <t> BBS 117 </t>
  </si>
  <si>
    <t>2450860.287 </t>
  </si>
  <si>
    <t> 15.02.1998 18:53 </t>
  </si>
  <si>
    <t>2452119.4817 </t>
  </si>
  <si>
    <t> 28.07.2001 23:33 </t>
  </si>
  <si>
    <t> -0.0353 </t>
  </si>
  <si>
    <t>o</t>
  </si>
  <si>
    <t> K.&amp; M.Rätz </t>
  </si>
  <si>
    <t>BAVM 152 </t>
  </si>
  <si>
    <t>2452585.5830 </t>
  </si>
  <si>
    <t> 07.11.2002 01:59 </t>
  </si>
  <si>
    <t> -0.0348 </t>
  </si>
  <si>
    <t> S.Dvorak </t>
  </si>
  <si>
    <t>IBVS 5378 </t>
  </si>
  <si>
    <t>2452909.341 </t>
  </si>
  <si>
    <t> 26.09.2003 20:11 </t>
  </si>
  <si>
    <t> M.Vrašták </t>
  </si>
  <si>
    <t>OEJV 0074 </t>
  </si>
  <si>
    <t>2453253.4155 </t>
  </si>
  <si>
    <t> 04.09.2004 21:58 </t>
  </si>
  <si>
    <t> -0.0360 </t>
  </si>
  <si>
    <t> Moschner &amp; Frank </t>
  </si>
  <si>
    <t>BAVM 173 </t>
  </si>
  <si>
    <t>2453283.5132 </t>
  </si>
  <si>
    <t> 05.10.2004 00:19 </t>
  </si>
  <si>
    <t> -0.0356 </t>
  </si>
  <si>
    <t> R. Diethelm </t>
  </si>
  <si>
    <t>IBVS 5653 </t>
  </si>
  <si>
    <t>2453301.4090 </t>
  </si>
  <si>
    <t> 22.10.2004 21:48 </t>
  </si>
  <si>
    <t> -0.0354 </t>
  </si>
  <si>
    <t>2453349.4016 </t>
  </si>
  <si>
    <t> 09.12.2004 21:38 </t>
  </si>
  <si>
    <t> -0.0358 </t>
  </si>
  <si>
    <t>-I</t>
  </si>
  <si>
    <t> F.Agerer </t>
  </si>
  <si>
    <t>2453656.4759 </t>
  </si>
  <si>
    <t> 12.10.2005 23:25 </t>
  </si>
  <si>
    <t>31320.5</t>
  </si>
  <si>
    <t>C </t>
  </si>
  <si>
    <t> Agerer </t>
  </si>
  <si>
    <t>BAVM 178 </t>
  </si>
  <si>
    <t>2454760.3124 </t>
  </si>
  <si>
    <t> 20.10.2008 19:29 </t>
  </si>
  <si>
    <t>32677.5</t>
  </si>
  <si>
    <t>R</t>
  </si>
  <si>
    <t> R.Ehrenberger </t>
  </si>
  <si>
    <t>OEJV 0107 </t>
  </si>
  <si>
    <t>2454788.3770 </t>
  </si>
  <si>
    <t> 17.11.2008 21:02 </t>
  </si>
  <si>
    <t>32712</t>
  </si>
  <si>
    <t> -0.0347 </t>
  </si>
  <si>
    <t>-U;-I</t>
  </si>
  <si>
    <t> M.&amp; K.Rätz </t>
  </si>
  <si>
    <t>BAVM 209 </t>
  </si>
  <si>
    <t>2454830.2694 </t>
  </si>
  <si>
    <t> 29.12.2008 18:27 </t>
  </si>
  <si>
    <t>32763.5</t>
  </si>
  <si>
    <t> -0.0344 </t>
  </si>
  <si>
    <t>2454832.3020 </t>
  </si>
  <si>
    <t> 31.12.2008 19:14 </t>
  </si>
  <si>
    <t>32766</t>
  </si>
  <si>
    <t>2455049.4897 </t>
  </si>
  <si>
    <t> 05.08.2009 23:45 </t>
  </si>
  <si>
    <t>33033</t>
  </si>
  <si>
    <t>BAVM 212 </t>
  </si>
  <si>
    <t>OEJV 0211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</si>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</sst>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1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8" fillId="24" borderId="18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 Cas - O-C Diagr.</a:t>
            </a:r>
          </a:p>
        </c:rich>
      </c:tx>
      <c:layout>
        <c:manualLayout>
          <c:xMode val="edge"/>
          <c:yMode val="edge"/>
          <c:x val="0.370497787262012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1298804086826"/>
          <c:y val="0.14769252958613219"/>
          <c:w val="0.799314563105169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1E-428D-BF98-D2926AEB43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129">
                    <c:v>4.0000000000000001E-3</c:v>
                  </c:pt>
                  <c:pt idx="131">
                    <c:v>5.0000000000000001E-3</c:v>
                  </c:pt>
                  <c:pt idx="132">
                    <c:v>6.0000000000000001E-3</c:v>
                  </c:pt>
                  <c:pt idx="133">
                    <c:v>5.0000000000000001E-3</c:v>
                  </c:pt>
                  <c:pt idx="134">
                    <c:v>4.0000000000000001E-3</c:v>
                  </c:pt>
                  <c:pt idx="135">
                    <c:v>5.0000000000000001E-3</c:v>
                  </c:pt>
                  <c:pt idx="136">
                    <c:v>4.0000000000000001E-3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43">
                    <c:v>4.0000000000000001E-3</c:v>
                  </c:pt>
                  <c:pt idx="144">
                    <c:v>5.0000000000000001E-3</c:v>
                  </c:pt>
                  <c:pt idx="145">
                    <c:v>5.0000000000000001E-3</c:v>
                  </c:pt>
                  <c:pt idx="147">
                    <c:v>6.0000000000000001E-3</c:v>
                  </c:pt>
                  <c:pt idx="148">
                    <c:v>4.0000000000000001E-3</c:v>
                  </c:pt>
                  <c:pt idx="149">
                    <c:v>5.0000000000000001E-3</c:v>
                  </c:pt>
                  <c:pt idx="150">
                    <c:v>6.0000000000000001E-3</c:v>
                  </c:pt>
                  <c:pt idx="151">
                    <c:v>5.0000000000000001E-3</c:v>
                  </c:pt>
                  <c:pt idx="152">
                    <c:v>0</c:v>
                  </c:pt>
                  <c:pt idx="153">
                    <c:v>5.0000000000000001E-3</c:v>
                  </c:pt>
                  <c:pt idx="154">
                    <c:v>4.0000000000000001E-3</c:v>
                  </c:pt>
                  <c:pt idx="155">
                    <c:v>5.0000000000000001E-3</c:v>
                  </c:pt>
                  <c:pt idx="156">
                    <c:v>8.9999999999999993E-3</c:v>
                  </c:pt>
                  <c:pt idx="157">
                    <c:v>0</c:v>
                  </c:pt>
                  <c:pt idx="158">
                    <c:v>5.0000000000000001E-3</c:v>
                  </c:pt>
                  <c:pt idx="159">
                    <c:v>5.0000000000000001E-3</c:v>
                  </c:pt>
                  <c:pt idx="160">
                    <c:v>7.0000000000000001E-3</c:v>
                  </c:pt>
                  <c:pt idx="161">
                    <c:v>8.0000000000000002E-3</c:v>
                  </c:pt>
                  <c:pt idx="162">
                    <c:v>1.4E-3</c:v>
                  </c:pt>
                  <c:pt idx="163">
                    <c:v>5.0000000000000001E-3</c:v>
                  </c:pt>
                  <c:pt idx="164">
                    <c:v>7.0000000000000001E-3</c:v>
                  </c:pt>
                  <c:pt idx="165">
                    <c:v>8.0000000000000002E-3</c:v>
                  </c:pt>
                  <c:pt idx="166">
                    <c:v>2.9999999999999997E-4</c:v>
                  </c:pt>
                  <c:pt idx="167">
                    <c:v>2.0000000000000001E-4</c:v>
                  </c:pt>
                  <c:pt idx="168">
                    <c:v>0</c:v>
                  </c:pt>
                  <c:pt idx="169">
                    <c:v>1E-4</c:v>
                  </c:pt>
                  <c:pt idx="170">
                    <c:v>4.0000000000000002E-4</c:v>
                  </c:pt>
                  <c:pt idx="171">
                    <c:v>4.0000000000000002E-4</c:v>
                  </c:pt>
                  <c:pt idx="172">
                    <c:v>1.9E-3</c:v>
                  </c:pt>
                  <c:pt idx="173">
                    <c:v>2E-3</c:v>
                  </c:pt>
                  <c:pt idx="174">
                    <c:v>4.0000000000000002E-4</c:v>
                  </c:pt>
                  <c:pt idx="175">
                    <c:v>5.9999999999999995E-4</c:v>
                  </c:pt>
                  <c:pt idx="176">
                    <c:v>5.9999999999999995E-4</c:v>
                  </c:pt>
                  <c:pt idx="177">
                    <c:v>5.0000000000000001E-4</c:v>
                  </c:pt>
                  <c:pt idx="178">
                    <c:v>0</c:v>
                  </c:pt>
                  <c:pt idx="179">
                    <c:v>2.5000000000000001E-3</c:v>
                  </c:pt>
                  <c:pt idx="180">
                    <c:v>1.41E-2</c:v>
                  </c:pt>
                  <c:pt idx="181">
                    <c:v>1.1999999999999999E-3</c:v>
                  </c:pt>
                  <c:pt idx="182">
                    <c:v>1E-4</c:v>
                  </c:pt>
                  <c:pt idx="183">
                    <c:v>1.2999999999999999E-3</c:v>
                  </c:pt>
                  <c:pt idx="184">
                    <c:v>8.0000000000000004E-4</c:v>
                  </c:pt>
                  <c:pt idx="185">
                    <c:v>1.9E-3</c:v>
                  </c:pt>
                  <c:pt idx="186">
                    <c:v>2.5999999999999999E-3</c:v>
                  </c:pt>
                  <c:pt idx="187">
                    <c:v>2.7000000000000001E-3</c:v>
                  </c:pt>
                  <c:pt idx="188">
                    <c:v>4.0000000000000002E-4</c:v>
                  </c:pt>
                  <c:pt idx="189">
                    <c:v>2.9999999999999997E-4</c:v>
                  </c:pt>
                  <c:pt idx="190">
                    <c:v>6.9999999999999999E-4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129">
                    <c:v>4.0000000000000001E-3</c:v>
                  </c:pt>
                  <c:pt idx="131">
                    <c:v>5.0000000000000001E-3</c:v>
                  </c:pt>
                  <c:pt idx="132">
                    <c:v>6.0000000000000001E-3</c:v>
                  </c:pt>
                  <c:pt idx="133">
                    <c:v>5.0000000000000001E-3</c:v>
                  </c:pt>
                  <c:pt idx="134">
                    <c:v>4.0000000000000001E-3</c:v>
                  </c:pt>
                  <c:pt idx="135">
                    <c:v>5.0000000000000001E-3</c:v>
                  </c:pt>
                  <c:pt idx="136">
                    <c:v>4.0000000000000001E-3</c:v>
                  </c:pt>
                  <c:pt idx="137">
                    <c:v>4.0000000000000001E-3</c:v>
                  </c:pt>
                  <c:pt idx="138">
                    <c:v>4.0000000000000001E-3</c:v>
                  </c:pt>
                  <c:pt idx="143">
                    <c:v>4.0000000000000001E-3</c:v>
                  </c:pt>
                  <c:pt idx="144">
                    <c:v>5.0000000000000001E-3</c:v>
                  </c:pt>
                  <c:pt idx="145">
                    <c:v>5.0000000000000001E-3</c:v>
                  </c:pt>
                  <c:pt idx="147">
                    <c:v>6.0000000000000001E-3</c:v>
                  </c:pt>
                  <c:pt idx="148">
                    <c:v>4.0000000000000001E-3</c:v>
                  </c:pt>
                  <c:pt idx="149">
                    <c:v>5.0000000000000001E-3</c:v>
                  </c:pt>
                  <c:pt idx="150">
                    <c:v>6.0000000000000001E-3</c:v>
                  </c:pt>
                  <c:pt idx="151">
                    <c:v>5.0000000000000001E-3</c:v>
                  </c:pt>
                  <c:pt idx="152">
                    <c:v>0</c:v>
                  </c:pt>
                  <c:pt idx="153">
                    <c:v>5.0000000000000001E-3</c:v>
                  </c:pt>
                  <c:pt idx="154">
                    <c:v>4.0000000000000001E-3</c:v>
                  </c:pt>
                  <c:pt idx="155">
                    <c:v>5.0000000000000001E-3</c:v>
                  </c:pt>
                  <c:pt idx="156">
                    <c:v>8.9999999999999993E-3</c:v>
                  </c:pt>
                  <c:pt idx="157">
                    <c:v>0</c:v>
                  </c:pt>
                  <c:pt idx="158">
                    <c:v>5.0000000000000001E-3</c:v>
                  </c:pt>
                  <c:pt idx="159">
                    <c:v>5.0000000000000001E-3</c:v>
                  </c:pt>
                  <c:pt idx="160">
                    <c:v>7.0000000000000001E-3</c:v>
                  </c:pt>
                  <c:pt idx="161">
                    <c:v>8.0000000000000002E-3</c:v>
                  </c:pt>
                  <c:pt idx="162">
                    <c:v>1.4E-3</c:v>
                  </c:pt>
                  <c:pt idx="163">
                    <c:v>5.0000000000000001E-3</c:v>
                  </c:pt>
                  <c:pt idx="164">
                    <c:v>7.0000000000000001E-3</c:v>
                  </c:pt>
                  <c:pt idx="165">
                    <c:v>8.0000000000000002E-3</c:v>
                  </c:pt>
                  <c:pt idx="166">
                    <c:v>2.9999999999999997E-4</c:v>
                  </c:pt>
                  <c:pt idx="167">
                    <c:v>2.0000000000000001E-4</c:v>
                  </c:pt>
                  <c:pt idx="168">
                    <c:v>0</c:v>
                  </c:pt>
                  <c:pt idx="169">
                    <c:v>1E-4</c:v>
                  </c:pt>
                  <c:pt idx="170">
                    <c:v>4.0000000000000002E-4</c:v>
                  </c:pt>
                  <c:pt idx="171">
                    <c:v>4.0000000000000002E-4</c:v>
                  </c:pt>
                  <c:pt idx="172">
                    <c:v>1.9E-3</c:v>
                  </c:pt>
                  <c:pt idx="173">
                    <c:v>2E-3</c:v>
                  </c:pt>
                  <c:pt idx="174">
                    <c:v>4.0000000000000002E-4</c:v>
                  </c:pt>
                  <c:pt idx="175">
                    <c:v>5.9999999999999995E-4</c:v>
                  </c:pt>
                  <c:pt idx="176">
                    <c:v>5.9999999999999995E-4</c:v>
                  </c:pt>
                  <c:pt idx="177">
                    <c:v>5.0000000000000001E-4</c:v>
                  </c:pt>
                  <c:pt idx="178">
                    <c:v>0</c:v>
                  </c:pt>
                  <c:pt idx="179">
                    <c:v>2.5000000000000001E-3</c:v>
                  </c:pt>
                  <c:pt idx="180">
                    <c:v>1.41E-2</c:v>
                  </c:pt>
                  <c:pt idx="181">
                    <c:v>1.1999999999999999E-3</c:v>
                  </c:pt>
                  <c:pt idx="182">
                    <c:v>1E-4</c:v>
                  </c:pt>
                  <c:pt idx="183">
                    <c:v>1.2999999999999999E-3</c:v>
                  </c:pt>
                  <c:pt idx="184">
                    <c:v>8.0000000000000004E-4</c:v>
                  </c:pt>
                  <c:pt idx="185">
                    <c:v>1.9E-3</c:v>
                  </c:pt>
                  <c:pt idx="186">
                    <c:v>2.5999999999999999E-3</c:v>
                  </c:pt>
                  <c:pt idx="187">
                    <c:v>2.7000000000000001E-3</c:v>
                  </c:pt>
                  <c:pt idx="188">
                    <c:v>4.0000000000000002E-4</c:v>
                  </c:pt>
                  <c:pt idx="189">
                    <c:v>2.9999999999999997E-4</c:v>
                  </c:pt>
                  <c:pt idx="190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">
                  <c:v>4.2999999997846317E-2</c:v>
                </c:pt>
                <c:pt idx="2">
                  <c:v>3.3301999999821419E-2</c:v>
                </c:pt>
                <c:pt idx="3">
                  <c:v>1.3089199997921241E-2</c:v>
                </c:pt>
                <c:pt idx="4">
                  <c:v>8.8613999978406355E-3</c:v>
                </c:pt>
                <c:pt idx="5">
                  <c:v>-4.8511999993934296E-3</c:v>
                </c:pt>
                <c:pt idx="6">
                  <c:v>2.9647999981534667E-3</c:v>
                </c:pt>
                <c:pt idx="7">
                  <c:v>-7.308800002647331E-3</c:v>
                </c:pt>
                <c:pt idx="8">
                  <c:v>3.0764999999519205E-2</c:v>
                </c:pt>
                <c:pt idx="9">
                  <c:v>9.7346000002289657E-3</c:v>
                </c:pt>
                <c:pt idx="10">
                  <c:v>-3.7129199998162221E-2</c:v>
                </c:pt>
                <c:pt idx="11">
                  <c:v>2.2794199998315889E-2</c:v>
                </c:pt>
                <c:pt idx="12">
                  <c:v>-1.8266600000060862E-2</c:v>
                </c:pt>
                <c:pt idx="13">
                  <c:v>2.4290000001201406E-3</c:v>
                </c:pt>
                <c:pt idx="14">
                  <c:v>2.0261599998775637E-2</c:v>
                </c:pt>
                <c:pt idx="15">
                  <c:v>2.982400001201313E-3</c:v>
                </c:pt>
                <c:pt idx="16">
                  <c:v>1.2785400002030656E-2</c:v>
                </c:pt>
                <c:pt idx="17">
                  <c:v>-2.7539999791770242E-4</c:v>
                </c:pt>
                <c:pt idx="18">
                  <c:v>2.0881999989796896E-3</c:v>
                </c:pt>
                <c:pt idx="19">
                  <c:v>7.8911999989941251E-3</c:v>
                </c:pt>
                <c:pt idx="20">
                  <c:v>2.0254799997928785E-2</c:v>
                </c:pt>
                <c:pt idx="21">
                  <c:v>1.5723399996204535E-2</c:v>
                </c:pt>
                <c:pt idx="22">
                  <c:v>6.0822000014013611E-3</c:v>
                </c:pt>
                <c:pt idx="23">
                  <c:v>-7.3659999907249585E-4</c:v>
                </c:pt>
                <c:pt idx="24">
                  <c:v>5.0044000017805956E-3</c:v>
                </c:pt>
                <c:pt idx="25">
                  <c:v>-2.9202000005170703E-3</c:v>
                </c:pt>
                <c:pt idx="26">
                  <c:v>-6.4228000010189135E-3</c:v>
                </c:pt>
                <c:pt idx="27">
                  <c:v>-2.1120000019436702E-4</c:v>
                </c:pt>
                <c:pt idx="28">
                  <c:v>2.9079999985697214E-3</c:v>
                </c:pt>
                <c:pt idx="29">
                  <c:v>-1.9716000024345703E-3</c:v>
                </c:pt>
                <c:pt idx="30">
                  <c:v>5.1471999977366067E-3</c:v>
                </c:pt>
                <c:pt idx="31">
                  <c:v>-1.8840000120690092E-4</c:v>
                </c:pt>
                <c:pt idx="32">
                  <c:v>-1.5875999961281195E-3</c:v>
                </c:pt>
                <c:pt idx="33">
                  <c:v>-2.0760000043082982E-3</c:v>
                </c:pt>
                <c:pt idx="34">
                  <c:v>2.4785999994492158E-3</c:v>
                </c:pt>
                <c:pt idx="35">
                  <c:v>2.8674000001046807E-2</c:v>
                </c:pt>
                <c:pt idx="36">
                  <c:v>5.8279999939259142E-4</c:v>
                </c:pt>
                <c:pt idx="37">
                  <c:v>5.6277999974554405E-3</c:v>
                </c:pt>
                <c:pt idx="38">
                  <c:v>-2.9680000443477184E-4</c:v>
                </c:pt>
                <c:pt idx="39">
                  <c:v>-1.1191000005055685E-2</c:v>
                </c:pt>
                <c:pt idx="40">
                  <c:v>-1.2980000028619543E-3</c:v>
                </c:pt>
                <c:pt idx="41">
                  <c:v>-1.4161799997964408E-2</c:v>
                </c:pt>
                <c:pt idx="42">
                  <c:v>-5.2226000043447129E-3</c:v>
                </c:pt>
                <c:pt idx="43">
                  <c:v>1.5803999995114282E-3</c:v>
                </c:pt>
                <c:pt idx="44">
                  <c:v>-1.2055999999574851E-2</c:v>
                </c:pt>
                <c:pt idx="45">
                  <c:v>-2.5252999999793246E-2</c:v>
                </c:pt>
                <c:pt idx="46">
                  <c:v>1.5080199998919852E-2</c:v>
                </c:pt>
                <c:pt idx="47">
                  <c:v>1.3946300001407508E-2</c:v>
                </c:pt>
                <c:pt idx="48">
                  <c:v>9.6799999300856143E-4</c:v>
                </c:pt>
                <c:pt idx="49">
                  <c:v>-1.9789999998465646E-2</c:v>
                </c:pt>
                <c:pt idx="50">
                  <c:v>3.3584000047994778E-3</c:v>
                </c:pt>
                <c:pt idx="51">
                  <c:v>-1.4240099997550715E-2</c:v>
                </c:pt>
                <c:pt idx="52">
                  <c:v>-1.3009000031161122E-3</c:v>
                </c:pt>
                <c:pt idx="53">
                  <c:v>-9.6732000019983388E-3</c:v>
                </c:pt>
                <c:pt idx="54">
                  <c:v>1.9240999972680584E-3</c:v>
                </c:pt>
                <c:pt idx="55">
                  <c:v>-1.2903400005598087E-2</c:v>
                </c:pt>
                <c:pt idx="56">
                  <c:v>4.0358000042033382E-3</c:v>
                </c:pt>
                <c:pt idx="57">
                  <c:v>-6.011599994963035E-3</c:v>
                </c:pt>
                <c:pt idx="58">
                  <c:v>1.5957999996317085E-2</c:v>
                </c:pt>
                <c:pt idx="59">
                  <c:v>-5.0429999828338623E-4</c:v>
                </c:pt>
                <c:pt idx="60">
                  <c:v>-1.6102800000226125E-2</c:v>
                </c:pt>
                <c:pt idx="61">
                  <c:v>-1.2163600003987085E-2</c:v>
                </c:pt>
                <c:pt idx="62">
                  <c:v>-3.6725000027217902E-3</c:v>
                </c:pt>
                <c:pt idx="63">
                  <c:v>-1.1166399999638088E-2</c:v>
                </c:pt>
                <c:pt idx="64">
                  <c:v>1.3803199995891191E-2</c:v>
                </c:pt>
                <c:pt idx="65">
                  <c:v>1.0226399994280655E-2</c:v>
                </c:pt>
                <c:pt idx="66">
                  <c:v>1.8723799999861512E-2</c:v>
                </c:pt>
                <c:pt idx="67">
                  <c:v>-6.9975000005797483E-3</c:v>
                </c:pt>
                <c:pt idx="68">
                  <c:v>8.3432000028551556E-3</c:v>
                </c:pt>
                <c:pt idx="69">
                  <c:v>-5.2932000035070814E-3</c:v>
                </c:pt>
                <c:pt idx="70">
                  <c:v>-2.2067000005336013E-2</c:v>
                </c:pt>
                <c:pt idx="71">
                  <c:v>-4.9260000378126279E-4</c:v>
                </c:pt>
                <c:pt idx="72">
                  <c:v>-2.1577900006377604E-2</c:v>
                </c:pt>
                <c:pt idx="73">
                  <c:v>1.6413400000601541E-2</c:v>
                </c:pt>
                <c:pt idx="74">
                  <c:v>1.4943599999241997E-2</c:v>
                </c:pt>
                <c:pt idx="75">
                  <c:v>5.1848000002792105E-3</c:v>
                </c:pt>
                <c:pt idx="76">
                  <c:v>-1.5732000028947368E-3</c:v>
                </c:pt>
                <c:pt idx="77">
                  <c:v>-3.0891999995219521E-3</c:v>
                </c:pt>
                <c:pt idx="78">
                  <c:v>-2.1669999987352639E-3</c:v>
                </c:pt>
                <c:pt idx="79">
                  <c:v>1.030709999758983E-2</c:v>
                </c:pt>
                <c:pt idx="80">
                  <c:v>3.7086000011186115E-3</c:v>
                </c:pt>
                <c:pt idx="81">
                  <c:v>-1.1248000009800307E-3</c:v>
                </c:pt>
                <c:pt idx="82">
                  <c:v>4.3141999994986691E-3</c:v>
                </c:pt>
                <c:pt idx="83">
                  <c:v>3.3510000503156334E-4</c:v>
                </c:pt>
                <c:pt idx="84">
                  <c:v>-2.1188000006077345E-2</c:v>
                </c:pt>
                <c:pt idx="85">
                  <c:v>-1.3537400001951028E-2</c:v>
                </c:pt>
                <c:pt idx="86">
                  <c:v>3.2181999995373189E-3</c:v>
                </c:pt>
                <c:pt idx="87">
                  <c:v>2.7787999933934771E-3</c:v>
                </c:pt>
                <c:pt idx="88">
                  <c:v>1.985419999982696E-2</c:v>
                </c:pt>
                <c:pt idx="89">
                  <c:v>4.8992000010912307E-3</c:v>
                </c:pt>
                <c:pt idx="90">
                  <c:v>-2.4314800008141901E-2</c:v>
                </c:pt>
                <c:pt idx="91">
                  <c:v>-2.0314800007326994E-2</c:v>
                </c:pt>
                <c:pt idx="92">
                  <c:v>-3.5800999976345338E-3</c:v>
                </c:pt>
                <c:pt idx="93">
                  <c:v>3.1142999941948801E-3</c:v>
                </c:pt>
                <c:pt idx="94">
                  <c:v>-8.9237000065622851E-3</c:v>
                </c:pt>
                <c:pt idx="95">
                  <c:v>7.477799998014234E-3</c:v>
                </c:pt>
                <c:pt idx="96">
                  <c:v>-2.4120699999912176E-2</c:v>
                </c:pt>
                <c:pt idx="97">
                  <c:v>1.2179700002889149E-2</c:v>
                </c:pt>
                <c:pt idx="98">
                  <c:v>-2.1601200001896359E-2</c:v>
                </c:pt>
                <c:pt idx="99">
                  <c:v>-2.737899999920046E-2</c:v>
                </c:pt>
                <c:pt idx="100">
                  <c:v>-2.1212400002696086E-2</c:v>
                </c:pt>
                <c:pt idx="101">
                  <c:v>-2.2409400007745717E-2</c:v>
                </c:pt>
                <c:pt idx="102">
                  <c:v>-4.3242799998552073E-2</c:v>
                </c:pt>
                <c:pt idx="103">
                  <c:v>-2.7487000006658491E-2</c:v>
                </c:pt>
                <c:pt idx="104">
                  <c:v>-2.148700000543613E-2</c:v>
                </c:pt>
                <c:pt idx="105">
                  <c:v>-2.1292400000675116E-2</c:v>
                </c:pt>
                <c:pt idx="106">
                  <c:v>-2.6686400000471622E-2</c:v>
                </c:pt>
                <c:pt idx="107">
                  <c:v>-4.2974600000889041E-2</c:v>
                </c:pt>
                <c:pt idx="108">
                  <c:v>-3.8233999999647494E-2</c:v>
                </c:pt>
                <c:pt idx="109">
                  <c:v>-2.5386000001162756E-2</c:v>
                </c:pt>
                <c:pt idx="110">
                  <c:v>-2.0825400002649985E-2</c:v>
                </c:pt>
                <c:pt idx="111">
                  <c:v>-1.944720000756206E-2</c:v>
                </c:pt>
                <c:pt idx="112">
                  <c:v>-2.950799999962328E-2</c:v>
                </c:pt>
                <c:pt idx="113">
                  <c:v>-3.0933600006392226E-2</c:v>
                </c:pt>
                <c:pt idx="114">
                  <c:v>-2.2933600004762411E-2</c:v>
                </c:pt>
                <c:pt idx="115">
                  <c:v>-2.0630800005164929E-2</c:v>
                </c:pt>
                <c:pt idx="116">
                  <c:v>-2.8494600002886727E-2</c:v>
                </c:pt>
                <c:pt idx="117">
                  <c:v>-2.8691600004094653E-2</c:v>
                </c:pt>
                <c:pt idx="118">
                  <c:v>-2.8525000001536682E-2</c:v>
                </c:pt>
                <c:pt idx="119">
                  <c:v>-1.5525000002526212E-2</c:v>
                </c:pt>
                <c:pt idx="120">
                  <c:v>-2.2123499998997431E-2</c:v>
                </c:pt>
                <c:pt idx="121">
                  <c:v>-2.8388800004904624E-2</c:v>
                </c:pt>
                <c:pt idx="122">
                  <c:v>-2.8252600000996608E-2</c:v>
                </c:pt>
                <c:pt idx="123">
                  <c:v>-2.3283000002265908E-2</c:v>
                </c:pt>
                <c:pt idx="124">
                  <c:v>-1.6436199999589007E-2</c:v>
                </c:pt>
                <c:pt idx="125">
                  <c:v>-2.8330399996775668E-2</c:v>
                </c:pt>
                <c:pt idx="126">
                  <c:v>-2.0194199998513795E-2</c:v>
                </c:pt>
                <c:pt idx="127">
                  <c:v>-2.6891399997111876E-2</c:v>
                </c:pt>
                <c:pt idx="128">
                  <c:v>-2.2921799994946923E-2</c:v>
                </c:pt>
                <c:pt idx="129">
                  <c:v>-2.513580000231741E-2</c:v>
                </c:pt>
                <c:pt idx="130">
                  <c:v>-3.0999599999631755E-2</c:v>
                </c:pt>
                <c:pt idx="131">
                  <c:v>-2.3030000003927853E-2</c:v>
                </c:pt>
                <c:pt idx="132">
                  <c:v>-1.4863400007016025E-2</c:v>
                </c:pt>
                <c:pt idx="133">
                  <c:v>-1.6727200003515463E-2</c:v>
                </c:pt>
                <c:pt idx="134">
                  <c:v>-2.0757600002980325E-2</c:v>
                </c:pt>
                <c:pt idx="135">
                  <c:v>-2.4621400007163174E-2</c:v>
                </c:pt>
                <c:pt idx="136">
                  <c:v>-3.9243200000782963E-2</c:v>
                </c:pt>
                <c:pt idx="137">
                  <c:v>-3.3668800002487842E-2</c:v>
                </c:pt>
                <c:pt idx="138">
                  <c:v>-2.8532600001199171E-2</c:v>
                </c:pt>
                <c:pt idx="139">
                  <c:v>-4.1760000000067521E-2</c:v>
                </c:pt>
                <c:pt idx="140">
                  <c:v>-4.0759999996225815E-2</c:v>
                </c:pt>
                <c:pt idx="141">
                  <c:v>-2.7759999997215346E-2</c:v>
                </c:pt>
                <c:pt idx="142">
                  <c:v>-2.4760000000242144E-2</c:v>
                </c:pt>
                <c:pt idx="143">
                  <c:v>-2.3457199997210409E-2</c:v>
                </c:pt>
                <c:pt idx="144">
                  <c:v>-3.0881999999110121E-2</c:v>
                </c:pt>
                <c:pt idx="145">
                  <c:v>-1.4126399997621775E-2</c:v>
                </c:pt>
                <c:pt idx="146">
                  <c:v>-3.6353800001961645E-2</c:v>
                </c:pt>
                <c:pt idx="147">
                  <c:v>-1.9793200001004152E-2</c:v>
                </c:pt>
                <c:pt idx="148">
                  <c:v>-2.2192399999767076E-2</c:v>
                </c:pt>
                <c:pt idx="149">
                  <c:v>-2.7222800003073644E-2</c:v>
                </c:pt>
                <c:pt idx="150">
                  <c:v>-2.8086600003007334E-2</c:v>
                </c:pt>
                <c:pt idx="151">
                  <c:v>-2.3783800003002398E-2</c:v>
                </c:pt>
                <c:pt idx="153">
                  <c:v>-2.6619600001140498E-2</c:v>
                </c:pt>
                <c:pt idx="154">
                  <c:v>-2.5544199997966643E-2</c:v>
                </c:pt>
                <c:pt idx="155">
                  <c:v>-2.842380000220146E-2</c:v>
                </c:pt>
                <c:pt idx="156">
                  <c:v>-4.1652400002931245E-2</c:v>
                </c:pt>
                <c:pt idx="157">
                  <c:v>-3.365240000130143E-2</c:v>
                </c:pt>
                <c:pt idx="158">
                  <c:v>-2.0288799998525064E-2</c:v>
                </c:pt>
                <c:pt idx="159">
                  <c:v>-2.3016399994958192E-2</c:v>
                </c:pt>
                <c:pt idx="160">
                  <c:v>-2.3910600000817794E-2</c:v>
                </c:pt>
                <c:pt idx="161">
                  <c:v>-2.8107600002840627E-2</c:v>
                </c:pt>
                <c:pt idx="163">
                  <c:v>-3.686559999914607E-2</c:v>
                </c:pt>
                <c:pt idx="164">
                  <c:v>-2.3895999998785555E-2</c:v>
                </c:pt>
                <c:pt idx="165">
                  <c:v>-2.5790200001210906E-2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1E-428D-BF98-D2926AEB43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52">
                  <c:v>-3.4452799998689443E-2</c:v>
                </c:pt>
                <c:pt idx="166">
                  <c:v>-3.5281399999803398E-2</c:v>
                </c:pt>
                <c:pt idx="169">
                  <c:v>-3.6005000001750886E-2</c:v>
                </c:pt>
                <c:pt idx="171">
                  <c:v>-3.5429600000497885E-2</c:v>
                </c:pt>
                <c:pt idx="172">
                  <c:v>-3.5754200005612802E-2</c:v>
                </c:pt>
                <c:pt idx="173">
                  <c:v>-3.482770000846358E-2</c:v>
                </c:pt>
                <c:pt idx="175">
                  <c:v>-3.4652800000912976E-2</c:v>
                </c:pt>
                <c:pt idx="177">
                  <c:v>-3.538039999693865E-2</c:v>
                </c:pt>
                <c:pt idx="179">
                  <c:v>-3.8434699999925215E-2</c:v>
                </c:pt>
                <c:pt idx="180">
                  <c:v>-3.5800699995888863E-2</c:v>
                </c:pt>
                <c:pt idx="181">
                  <c:v>-4.0177100003347732E-2</c:v>
                </c:pt>
                <c:pt idx="182">
                  <c:v>-3.8320600004226435E-2</c:v>
                </c:pt>
                <c:pt idx="183">
                  <c:v>-3.7078000001201872E-2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1E-428D-BF98-D2926AEB43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62">
                  <c:v>-2.9874400002881885E-2</c:v>
                </c:pt>
                <c:pt idx="167">
                  <c:v>-3.4757600005832501E-2</c:v>
                </c:pt>
                <c:pt idx="168">
                  <c:v>-2.528879999590572E-2</c:v>
                </c:pt>
                <c:pt idx="170">
                  <c:v>-3.5562799996114336E-2</c:v>
                </c:pt>
                <c:pt idx="174">
                  <c:v>-3.5513500006345566E-2</c:v>
                </c:pt>
                <c:pt idx="176">
                  <c:v>-3.4351900001638569E-2</c:v>
                </c:pt>
                <c:pt idx="178">
                  <c:v>-3.6000200001581106E-2</c:v>
                </c:pt>
                <c:pt idx="184">
                  <c:v>-3.8244200004555751E-2</c:v>
                </c:pt>
                <c:pt idx="185">
                  <c:v>-3.7138400002731942E-2</c:v>
                </c:pt>
                <c:pt idx="186">
                  <c:v>-3.5782099999778438E-2</c:v>
                </c:pt>
                <c:pt idx="187">
                  <c:v>-3.7084900002810173E-2</c:v>
                </c:pt>
                <c:pt idx="188">
                  <c:v>-3.7211099857813679E-2</c:v>
                </c:pt>
                <c:pt idx="189">
                  <c:v>-3.7106200004927814E-2</c:v>
                </c:pt>
                <c:pt idx="190">
                  <c:v>-3.7317599999369122E-2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1E-428D-BF98-D2926AEB43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1E-428D-BF98-D2926AEB43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1E-428D-BF98-D2926AEB43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1E-428D-BF98-D2926AEB43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0</c:v>
                </c:pt>
                <c:pt idx="2">
                  <c:v>170</c:v>
                </c:pt>
                <c:pt idx="3">
                  <c:v>282</c:v>
                </c:pt>
                <c:pt idx="4">
                  <c:v>369</c:v>
                </c:pt>
                <c:pt idx="5">
                  <c:v>448</c:v>
                </c:pt>
                <c:pt idx="6">
                  <c:v>808</c:v>
                </c:pt>
                <c:pt idx="7">
                  <c:v>952</c:v>
                </c:pt>
                <c:pt idx="8">
                  <c:v>1275</c:v>
                </c:pt>
                <c:pt idx="9">
                  <c:v>1291</c:v>
                </c:pt>
                <c:pt idx="10">
                  <c:v>1318</c:v>
                </c:pt>
                <c:pt idx="11">
                  <c:v>1457</c:v>
                </c:pt>
                <c:pt idx="12">
                  <c:v>1489</c:v>
                </c:pt>
                <c:pt idx="13">
                  <c:v>1715</c:v>
                </c:pt>
                <c:pt idx="14">
                  <c:v>1836</c:v>
                </c:pt>
                <c:pt idx="15">
                  <c:v>2904</c:v>
                </c:pt>
                <c:pt idx="16">
                  <c:v>2909</c:v>
                </c:pt>
                <c:pt idx="17">
                  <c:v>2941</c:v>
                </c:pt>
                <c:pt idx="18">
                  <c:v>2947</c:v>
                </c:pt>
                <c:pt idx="19">
                  <c:v>2952</c:v>
                </c:pt>
                <c:pt idx="20">
                  <c:v>2958</c:v>
                </c:pt>
                <c:pt idx="21">
                  <c:v>3139</c:v>
                </c:pt>
                <c:pt idx="22">
                  <c:v>3937</c:v>
                </c:pt>
                <c:pt idx="23">
                  <c:v>4039</c:v>
                </c:pt>
                <c:pt idx="24">
                  <c:v>4274</c:v>
                </c:pt>
                <c:pt idx="25">
                  <c:v>4333</c:v>
                </c:pt>
                <c:pt idx="26">
                  <c:v>4762</c:v>
                </c:pt>
                <c:pt idx="27">
                  <c:v>4848</c:v>
                </c:pt>
                <c:pt idx="28">
                  <c:v>5180</c:v>
                </c:pt>
                <c:pt idx="29">
                  <c:v>5314</c:v>
                </c:pt>
                <c:pt idx="30">
                  <c:v>5712</c:v>
                </c:pt>
                <c:pt idx="31">
                  <c:v>6086</c:v>
                </c:pt>
                <c:pt idx="32">
                  <c:v>6954</c:v>
                </c:pt>
                <c:pt idx="33">
                  <c:v>7540</c:v>
                </c:pt>
                <c:pt idx="34">
                  <c:v>8531</c:v>
                </c:pt>
                <c:pt idx="35">
                  <c:v>8790</c:v>
                </c:pt>
                <c:pt idx="36">
                  <c:v>8838</c:v>
                </c:pt>
                <c:pt idx="37">
                  <c:v>8913</c:v>
                </c:pt>
                <c:pt idx="38">
                  <c:v>8972</c:v>
                </c:pt>
                <c:pt idx="39">
                  <c:v>9015</c:v>
                </c:pt>
                <c:pt idx="40">
                  <c:v>9170</c:v>
                </c:pt>
                <c:pt idx="41">
                  <c:v>9197</c:v>
                </c:pt>
                <c:pt idx="42">
                  <c:v>9229</c:v>
                </c:pt>
                <c:pt idx="43">
                  <c:v>9234</c:v>
                </c:pt>
                <c:pt idx="44">
                  <c:v>9240</c:v>
                </c:pt>
                <c:pt idx="45">
                  <c:v>9245</c:v>
                </c:pt>
                <c:pt idx="46">
                  <c:v>9267</c:v>
                </c:pt>
                <c:pt idx="47">
                  <c:v>10110.5</c:v>
                </c:pt>
                <c:pt idx="48">
                  <c:v>10280</c:v>
                </c:pt>
                <c:pt idx="49">
                  <c:v>10350</c:v>
                </c:pt>
                <c:pt idx="50">
                  <c:v>10864</c:v>
                </c:pt>
                <c:pt idx="51">
                  <c:v>10866.5</c:v>
                </c:pt>
                <c:pt idx="52">
                  <c:v>10898.5</c:v>
                </c:pt>
                <c:pt idx="53">
                  <c:v>11078</c:v>
                </c:pt>
                <c:pt idx="54">
                  <c:v>11273.5</c:v>
                </c:pt>
                <c:pt idx="55">
                  <c:v>11561</c:v>
                </c:pt>
                <c:pt idx="56">
                  <c:v>11593</c:v>
                </c:pt>
                <c:pt idx="57">
                  <c:v>11914</c:v>
                </c:pt>
                <c:pt idx="58">
                  <c:v>11930</c:v>
                </c:pt>
                <c:pt idx="59">
                  <c:v>11959.5</c:v>
                </c:pt>
                <c:pt idx="60">
                  <c:v>11962</c:v>
                </c:pt>
                <c:pt idx="61">
                  <c:v>11994</c:v>
                </c:pt>
                <c:pt idx="62">
                  <c:v>12212.5</c:v>
                </c:pt>
                <c:pt idx="63">
                  <c:v>12456</c:v>
                </c:pt>
                <c:pt idx="64">
                  <c:v>12472</c:v>
                </c:pt>
                <c:pt idx="65">
                  <c:v>12644</c:v>
                </c:pt>
                <c:pt idx="66">
                  <c:v>13073</c:v>
                </c:pt>
                <c:pt idx="67">
                  <c:v>13337.5</c:v>
                </c:pt>
                <c:pt idx="68">
                  <c:v>13372</c:v>
                </c:pt>
                <c:pt idx="69">
                  <c:v>13378</c:v>
                </c:pt>
                <c:pt idx="70">
                  <c:v>13555</c:v>
                </c:pt>
                <c:pt idx="71">
                  <c:v>13779</c:v>
                </c:pt>
                <c:pt idx="72">
                  <c:v>14103.5</c:v>
                </c:pt>
                <c:pt idx="73">
                  <c:v>14289</c:v>
                </c:pt>
                <c:pt idx="74">
                  <c:v>14306</c:v>
                </c:pt>
                <c:pt idx="75">
                  <c:v>14508</c:v>
                </c:pt>
                <c:pt idx="76">
                  <c:v>14578</c:v>
                </c:pt>
                <c:pt idx="77">
                  <c:v>14718</c:v>
                </c:pt>
                <c:pt idx="78">
                  <c:v>15055</c:v>
                </c:pt>
                <c:pt idx="79">
                  <c:v>15578.5</c:v>
                </c:pt>
                <c:pt idx="80">
                  <c:v>15581</c:v>
                </c:pt>
                <c:pt idx="81">
                  <c:v>15592</c:v>
                </c:pt>
                <c:pt idx="82">
                  <c:v>15657</c:v>
                </c:pt>
                <c:pt idx="83">
                  <c:v>15958.5</c:v>
                </c:pt>
                <c:pt idx="84">
                  <c:v>16020</c:v>
                </c:pt>
                <c:pt idx="85">
                  <c:v>16171</c:v>
                </c:pt>
                <c:pt idx="86">
                  <c:v>16497</c:v>
                </c:pt>
                <c:pt idx="87">
                  <c:v>16498</c:v>
                </c:pt>
                <c:pt idx="88">
                  <c:v>16557</c:v>
                </c:pt>
                <c:pt idx="89">
                  <c:v>16632</c:v>
                </c:pt>
                <c:pt idx="90">
                  <c:v>16942</c:v>
                </c:pt>
                <c:pt idx="91">
                  <c:v>16942</c:v>
                </c:pt>
                <c:pt idx="92">
                  <c:v>16966.5</c:v>
                </c:pt>
                <c:pt idx="93">
                  <c:v>17390.5</c:v>
                </c:pt>
                <c:pt idx="94">
                  <c:v>18660.5</c:v>
                </c:pt>
                <c:pt idx="95">
                  <c:v>18663</c:v>
                </c:pt>
                <c:pt idx="96">
                  <c:v>18665.5</c:v>
                </c:pt>
                <c:pt idx="97">
                  <c:v>19099.5</c:v>
                </c:pt>
                <c:pt idx="98">
                  <c:v>19198</c:v>
                </c:pt>
                <c:pt idx="99">
                  <c:v>20035</c:v>
                </c:pt>
                <c:pt idx="100">
                  <c:v>20046</c:v>
                </c:pt>
                <c:pt idx="101">
                  <c:v>20051</c:v>
                </c:pt>
                <c:pt idx="102">
                  <c:v>20062</c:v>
                </c:pt>
                <c:pt idx="103">
                  <c:v>22855</c:v>
                </c:pt>
                <c:pt idx="104">
                  <c:v>22855</c:v>
                </c:pt>
                <c:pt idx="105">
                  <c:v>23246</c:v>
                </c:pt>
                <c:pt idx="106">
                  <c:v>23256</c:v>
                </c:pt>
                <c:pt idx="107">
                  <c:v>23309</c:v>
                </c:pt>
                <c:pt idx="108">
                  <c:v>23610</c:v>
                </c:pt>
                <c:pt idx="109">
                  <c:v>23690</c:v>
                </c:pt>
                <c:pt idx="110">
                  <c:v>23691</c:v>
                </c:pt>
                <c:pt idx="111">
                  <c:v>23788</c:v>
                </c:pt>
                <c:pt idx="112">
                  <c:v>23820</c:v>
                </c:pt>
                <c:pt idx="113">
                  <c:v>24044</c:v>
                </c:pt>
                <c:pt idx="114">
                  <c:v>24044</c:v>
                </c:pt>
                <c:pt idx="115">
                  <c:v>24082</c:v>
                </c:pt>
                <c:pt idx="116">
                  <c:v>24109</c:v>
                </c:pt>
                <c:pt idx="117">
                  <c:v>24114</c:v>
                </c:pt>
                <c:pt idx="118">
                  <c:v>24125</c:v>
                </c:pt>
                <c:pt idx="119">
                  <c:v>24125</c:v>
                </c:pt>
                <c:pt idx="120">
                  <c:v>24127.5</c:v>
                </c:pt>
                <c:pt idx="121">
                  <c:v>24152</c:v>
                </c:pt>
                <c:pt idx="122">
                  <c:v>24179</c:v>
                </c:pt>
                <c:pt idx="123">
                  <c:v>24195</c:v>
                </c:pt>
                <c:pt idx="124">
                  <c:v>24473</c:v>
                </c:pt>
                <c:pt idx="125">
                  <c:v>24516</c:v>
                </c:pt>
                <c:pt idx="126">
                  <c:v>24543</c:v>
                </c:pt>
                <c:pt idx="127">
                  <c:v>24581</c:v>
                </c:pt>
                <c:pt idx="128">
                  <c:v>24597</c:v>
                </c:pt>
                <c:pt idx="129">
                  <c:v>24907</c:v>
                </c:pt>
                <c:pt idx="130">
                  <c:v>24934</c:v>
                </c:pt>
                <c:pt idx="131">
                  <c:v>24950</c:v>
                </c:pt>
                <c:pt idx="132">
                  <c:v>24961</c:v>
                </c:pt>
                <c:pt idx="133">
                  <c:v>24988</c:v>
                </c:pt>
                <c:pt idx="134">
                  <c:v>25004</c:v>
                </c:pt>
                <c:pt idx="135">
                  <c:v>25031</c:v>
                </c:pt>
                <c:pt idx="136">
                  <c:v>25128</c:v>
                </c:pt>
                <c:pt idx="137">
                  <c:v>25352</c:v>
                </c:pt>
                <c:pt idx="138">
                  <c:v>25379</c:v>
                </c:pt>
                <c:pt idx="139">
                  <c:v>25400</c:v>
                </c:pt>
                <c:pt idx="140">
                  <c:v>25400</c:v>
                </c:pt>
                <c:pt idx="141">
                  <c:v>25400</c:v>
                </c:pt>
                <c:pt idx="142">
                  <c:v>25400</c:v>
                </c:pt>
                <c:pt idx="143">
                  <c:v>25438</c:v>
                </c:pt>
                <c:pt idx="144">
                  <c:v>25530</c:v>
                </c:pt>
                <c:pt idx="145">
                  <c:v>25856</c:v>
                </c:pt>
                <c:pt idx="146">
                  <c:v>25877</c:v>
                </c:pt>
                <c:pt idx="147">
                  <c:v>25878</c:v>
                </c:pt>
                <c:pt idx="148">
                  <c:v>26746</c:v>
                </c:pt>
                <c:pt idx="149">
                  <c:v>26762</c:v>
                </c:pt>
                <c:pt idx="150">
                  <c:v>26789</c:v>
                </c:pt>
                <c:pt idx="151">
                  <c:v>26827</c:v>
                </c:pt>
                <c:pt idx="152">
                  <c:v>27212</c:v>
                </c:pt>
                <c:pt idx="153">
                  <c:v>27234</c:v>
                </c:pt>
                <c:pt idx="154">
                  <c:v>27293</c:v>
                </c:pt>
                <c:pt idx="155">
                  <c:v>27427</c:v>
                </c:pt>
                <c:pt idx="156">
                  <c:v>27646</c:v>
                </c:pt>
                <c:pt idx="157">
                  <c:v>27646</c:v>
                </c:pt>
                <c:pt idx="158">
                  <c:v>27652</c:v>
                </c:pt>
                <c:pt idx="159">
                  <c:v>27706</c:v>
                </c:pt>
                <c:pt idx="160">
                  <c:v>27749</c:v>
                </c:pt>
                <c:pt idx="161">
                  <c:v>27754</c:v>
                </c:pt>
                <c:pt idx="162">
                  <c:v>27776</c:v>
                </c:pt>
                <c:pt idx="163">
                  <c:v>27824</c:v>
                </c:pt>
                <c:pt idx="164">
                  <c:v>27840</c:v>
                </c:pt>
                <c:pt idx="165">
                  <c:v>27883</c:v>
                </c:pt>
                <c:pt idx="166">
                  <c:v>29431</c:v>
                </c:pt>
                <c:pt idx="167">
                  <c:v>30004</c:v>
                </c:pt>
                <c:pt idx="168">
                  <c:v>30402</c:v>
                </c:pt>
                <c:pt idx="169">
                  <c:v>30825</c:v>
                </c:pt>
                <c:pt idx="170">
                  <c:v>30862</c:v>
                </c:pt>
                <c:pt idx="171">
                  <c:v>30884</c:v>
                </c:pt>
                <c:pt idx="172">
                  <c:v>30943</c:v>
                </c:pt>
                <c:pt idx="173">
                  <c:v>31320.5</c:v>
                </c:pt>
                <c:pt idx="174">
                  <c:v>32677.5</c:v>
                </c:pt>
                <c:pt idx="175">
                  <c:v>32712</c:v>
                </c:pt>
                <c:pt idx="176">
                  <c:v>32763.5</c:v>
                </c:pt>
                <c:pt idx="177">
                  <c:v>32766</c:v>
                </c:pt>
                <c:pt idx="178">
                  <c:v>33033</c:v>
                </c:pt>
                <c:pt idx="179">
                  <c:v>33475.5</c:v>
                </c:pt>
                <c:pt idx="180">
                  <c:v>34365.5</c:v>
                </c:pt>
                <c:pt idx="181">
                  <c:v>34471.5</c:v>
                </c:pt>
                <c:pt idx="182">
                  <c:v>34899</c:v>
                </c:pt>
                <c:pt idx="183">
                  <c:v>35370</c:v>
                </c:pt>
                <c:pt idx="184">
                  <c:v>35793</c:v>
                </c:pt>
                <c:pt idx="185">
                  <c:v>35836</c:v>
                </c:pt>
                <c:pt idx="186">
                  <c:v>35796.5</c:v>
                </c:pt>
                <c:pt idx="187">
                  <c:v>35758.5</c:v>
                </c:pt>
                <c:pt idx="188">
                  <c:v>36381.5</c:v>
                </c:pt>
                <c:pt idx="189">
                  <c:v>38023</c:v>
                </c:pt>
                <c:pt idx="190">
                  <c:v>38404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1.2760683769756946E-2</c:v>
                </c:pt>
                <c:pt idx="1">
                  <c:v>1.2760683769756946E-2</c:v>
                </c:pt>
                <c:pt idx="2">
                  <c:v>1.251183885762092E-2</c:v>
                </c:pt>
                <c:pt idx="3">
                  <c:v>1.2347893974331302E-2</c:v>
                </c:pt>
                <c:pt idx="4">
                  <c:v>1.222054393106169E-2</c:v>
                </c:pt>
                <c:pt idx="5">
                  <c:v>1.2104904236598477E-2</c:v>
                </c:pt>
                <c:pt idx="6">
                  <c:v>1.1577938540310423E-2</c:v>
                </c:pt>
                <c:pt idx="7">
                  <c:v>1.13671522617952E-2</c:v>
                </c:pt>
                <c:pt idx="8">
                  <c:v>1.089434692873675E-2</c:v>
                </c:pt>
                <c:pt idx="9">
                  <c:v>1.0870926231123948E-2</c:v>
                </c:pt>
                <c:pt idx="10">
                  <c:v>1.0831403803902344E-2</c:v>
                </c:pt>
                <c:pt idx="11">
                  <c:v>1.0627936493391122E-2</c:v>
                </c:pt>
                <c:pt idx="12">
                  <c:v>1.0581095098165518E-2</c:v>
                </c:pt>
                <c:pt idx="13">
                  <c:v>1.0250277744384683E-2</c:v>
                </c:pt>
                <c:pt idx="14">
                  <c:v>1.0073158718687865E-2</c:v>
                </c:pt>
                <c:pt idx="15">
                  <c:v>8.5098271530333006E-3</c:v>
                </c:pt>
                <c:pt idx="16">
                  <c:v>8.5025081850292998E-3</c:v>
                </c:pt>
                <c:pt idx="17">
                  <c:v>8.4556667898036952E-3</c:v>
                </c:pt>
                <c:pt idx="18">
                  <c:v>8.4468840281988929E-3</c:v>
                </c:pt>
                <c:pt idx="19">
                  <c:v>8.4395650601948938E-3</c:v>
                </c:pt>
                <c:pt idx="20">
                  <c:v>8.4307822985900914E-3</c:v>
                </c:pt>
                <c:pt idx="21">
                  <c:v>8.1658356568452654E-3</c:v>
                </c:pt>
                <c:pt idx="22">
                  <c:v>6.9977283634067421E-3</c:v>
                </c:pt>
                <c:pt idx="23">
                  <c:v>6.848421416125126E-3</c:v>
                </c:pt>
                <c:pt idx="24">
                  <c:v>6.50442991993709E-3</c:v>
                </c:pt>
                <c:pt idx="25">
                  <c:v>6.4180660974898808E-3</c:v>
                </c:pt>
                <c:pt idx="26">
                  <c:v>5.7900986427466151E-3</c:v>
                </c:pt>
                <c:pt idx="27">
                  <c:v>5.6642123930778021E-3</c:v>
                </c:pt>
                <c:pt idx="28">
                  <c:v>5.1782329176121508E-3</c:v>
                </c:pt>
                <c:pt idx="29">
                  <c:v>4.9820845751049302E-3</c:v>
                </c:pt>
                <c:pt idx="30">
                  <c:v>4.3994947219864692E-3</c:v>
                </c:pt>
                <c:pt idx="31">
                  <c:v>3.8520359152872125E-3</c:v>
                </c:pt>
                <c:pt idx="32">
                  <c:v>2.5814630697926794E-3</c:v>
                </c:pt>
                <c:pt idx="33">
                  <c:v>1.7236800197237886E-3</c:v>
                </c:pt>
                <c:pt idx="34">
                  <c:v>2.730605613308363E-4</c:v>
                </c:pt>
                <c:pt idx="35">
                  <c:v>-1.0606198127640319E-4</c:v>
                </c:pt>
                <c:pt idx="36">
                  <c:v>-1.7632407411481005E-4</c:v>
                </c:pt>
                <c:pt idx="37">
                  <c:v>-2.8610859417482239E-4</c:v>
                </c:pt>
                <c:pt idx="38">
                  <c:v>-3.7247241662203071E-4</c:v>
                </c:pt>
                <c:pt idx="39">
                  <c:v>-4.3541554145643674E-4</c:v>
                </c:pt>
                <c:pt idx="40">
                  <c:v>-6.623035495804605E-4</c:v>
                </c:pt>
                <c:pt idx="41">
                  <c:v>-7.0182597680206599E-4</c:v>
                </c:pt>
                <c:pt idx="42">
                  <c:v>-7.4866737202767056E-4</c:v>
                </c:pt>
                <c:pt idx="43">
                  <c:v>-7.5598634003167138E-4</c:v>
                </c:pt>
                <c:pt idx="44">
                  <c:v>-7.6476910163647202E-4</c:v>
                </c:pt>
                <c:pt idx="45">
                  <c:v>-7.7208806964047284E-4</c:v>
                </c:pt>
                <c:pt idx="46">
                  <c:v>-8.0429152885807577E-4</c:v>
                </c:pt>
                <c:pt idx="47">
                  <c:v>-2.0390014311330047E-3</c:v>
                </c:pt>
                <c:pt idx="48">
                  <c:v>-2.287114446468631E-3</c:v>
                </c:pt>
                <c:pt idx="49">
                  <c:v>-2.3895799985246425E-3</c:v>
                </c:pt>
                <c:pt idx="50">
                  <c:v>-3.1419699093359222E-3</c:v>
                </c:pt>
                <c:pt idx="51">
                  <c:v>-3.14562939333792E-3</c:v>
                </c:pt>
                <c:pt idx="52">
                  <c:v>-3.1924707885635246E-3</c:v>
                </c:pt>
                <c:pt idx="53">
                  <c:v>-3.4552217399071525E-3</c:v>
                </c:pt>
                <c:pt idx="54">
                  <c:v>-3.7413933888635845E-3</c:v>
                </c:pt>
                <c:pt idx="55">
                  <c:v>-4.1622340490936275E-3</c:v>
                </c:pt>
                <c:pt idx="56">
                  <c:v>-4.2090754443192321E-3</c:v>
                </c:pt>
                <c:pt idx="57">
                  <c:v>-4.6789531901760811E-3</c:v>
                </c:pt>
                <c:pt idx="58">
                  <c:v>-4.7023738877888851E-3</c:v>
                </c:pt>
                <c:pt idx="59">
                  <c:v>-4.7455557990124884E-3</c:v>
                </c:pt>
                <c:pt idx="60">
                  <c:v>-4.7492152830144897E-3</c:v>
                </c:pt>
                <c:pt idx="61">
                  <c:v>-4.7960566782400942E-3</c:v>
                </c:pt>
                <c:pt idx="62">
                  <c:v>-5.115895580014929E-3</c:v>
                </c:pt>
                <c:pt idx="63">
                  <c:v>-5.4723293218097661E-3</c:v>
                </c:pt>
                <c:pt idx="64">
                  <c:v>-5.4957500194225666E-3</c:v>
                </c:pt>
                <c:pt idx="65">
                  <c:v>-5.7475225187601942E-3</c:v>
                </c:pt>
                <c:pt idx="66">
                  <c:v>-6.3754899735034582E-3</c:v>
                </c:pt>
                <c:pt idx="67">
                  <c:v>-6.7626633809151019E-3</c:v>
                </c:pt>
                <c:pt idx="68">
                  <c:v>-6.8131642601427043E-3</c:v>
                </c:pt>
                <c:pt idx="69">
                  <c:v>-6.8219470217475067E-3</c:v>
                </c:pt>
                <c:pt idx="70">
                  <c:v>-7.0810384890891333E-3</c:v>
                </c:pt>
                <c:pt idx="71">
                  <c:v>-7.4089282556683688E-3</c:v>
                </c:pt>
                <c:pt idx="72">
                  <c:v>-7.8839292791280189E-3</c:v>
                </c:pt>
                <c:pt idx="73">
                  <c:v>-8.1554629920764458E-3</c:v>
                </c:pt>
                <c:pt idx="74">
                  <c:v>-8.1803474832900496E-3</c:v>
                </c:pt>
                <c:pt idx="75">
                  <c:v>-8.4760337906516787E-3</c:v>
                </c:pt>
                <c:pt idx="76">
                  <c:v>-8.5784993427076902E-3</c:v>
                </c:pt>
                <c:pt idx="77">
                  <c:v>-8.7834304468197132E-3</c:v>
                </c:pt>
                <c:pt idx="78">
                  <c:v>-9.2767288902893628E-3</c:v>
                </c:pt>
                <c:pt idx="79">
                  <c:v>-1.0043024840308246E-2</c:v>
                </c:pt>
                <c:pt idx="80">
                  <c:v>-1.0046684324310244E-2</c:v>
                </c:pt>
                <c:pt idx="81">
                  <c:v>-1.0062786053919045E-2</c:v>
                </c:pt>
                <c:pt idx="82">
                  <c:v>-1.0157932637971058E-2</c:v>
                </c:pt>
                <c:pt idx="83">
                  <c:v>-1.0599266408612302E-2</c:v>
                </c:pt>
                <c:pt idx="84">
                  <c:v>-1.0689289715061513E-2</c:v>
                </c:pt>
                <c:pt idx="85">
                  <c:v>-1.0910322548782334E-2</c:v>
                </c:pt>
                <c:pt idx="86">
                  <c:v>-1.1387519262643185E-2</c:v>
                </c:pt>
                <c:pt idx="87">
                  <c:v>-1.1388983056243985E-2</c:v>
                </c:pt>
                <c:pt idx="88">
                  <c:v>-1.1475346878691195E-2</c:v>
                </c:pt>
                <c:pt idx="89">
                  <c:v>-1.1585131398751206E-2</c:v>
                </c:pt>
                <c:pt idx="90">
                  <c:v>-1.2038907414999253E-2</c:v>
                </c:pt>
                <c:pt idx="91">
                  <c:v>-1.2038907414999253E-2</c:v>
                </c:pt>
                <c:pt idx="92">
                  <c:v>-1.2074770358218858E-2</c:v>
                </c:pt>
                <c:pt idx="93">
                  <c:v>-1.2695418844958123E-2</c:v>
                </c:pt>
                <c:pt idx="94">
                  <c:v>-1.4554436717974318E-2</c:v>
                </c:pt>
                <c:pt idx="95">
                  <c:v>-1.4558096201976319E-2</c:v>
                </c:pt>
                <c:pt idx="96">
                  <c:v>-1.4561755685978317E-2</c:v>
                </c:pt>
                <c:pt idx="97">
                  <c:v>-1.5197042108725583E-2</c:v>
                </c:pt>
                <c:pt idx="98">
                  <c:v>-1.5341225778404398E-2</c:v>
                </c:pt>
                <c:pt idx="99">
                  <c:v>-1.6566421022274125E-2</c:v>
                </c:pt>
                <c:pt idx="100">
                  <c:v>-1.6582522751882926E-2</c:v>
                </c:pt>
                <c:pt idx="101">
                  <c:v>-1.6589841719886929E-2</c:v>
                </c:pt>
                <c:pt idx="102">
                  <c:v>-1.660594344949573E-2</c:v>
                </c:pt>
                <c:pt idx="103">
                  <c:v>-2.0694318976530561E-2</c:v>
                </c:pt>
                <c:pt idx="104">
                  <c:v>-2.0694318976530561E-2</c:v>
                </c:pt>
                <c:pt idx="105">
                  <c:v>-2.1266662274443418E-2</c:v>
                </c:pt>
                <c:pt idx="106">
                  <c:v>-2.1281300210451423E-2</c:v>
                </c:pt>
                <c:pt idx="107">
                  <c:v>-2.1358881271293831E-2</c:v>
                </c:pt>
                <c:pt idx="108">
                  <c:v>-2.1799483145134677E-2</c:v>
                </c:pt>
                <c:pt idx="109">
                  <c:v>-2.191658663319869E-2</c:v>
                </c:pt>
                <c:pt idx="110">
                  <c:v>-2.1918050426799486E-2</c:v>
                </c:pt>
                <c:pt idx="111">
                  <c:v>-2.20600384060771E-2</c:v>
                </c:pt>
                <c:pt idx="112">
                  <c:v>-2.2106879801302708E-2</c:v>
                </c:pt>
                <c:pt idx="113">
                  <c:v>-2.2434769567881943E-2</c:v>
                </c:pt>
                <c:pt idx="114">
                  <c:v>-2.2434769567881943E-2</c:v>
                </c:pt>
                <c:pt idx="115">
                  <c:v>-2.249039372471235E-2</c:v>
                </c:pt>
                <c:pt idx="116">
                  <c:v>-2.2529916151933949E-2</c:v>
                </c:pt>
                <c:pt idx="117">
                  <c:v>-2.2537235119937951E-2</c:v>
                </c:pt>
                <c:pt idx="118">
                  <c:v>-2.2553336849546753E-2</c:v>
                </c:pt>
                <c:pt idx="119">
                  <c:v>-2.2553336849546753E-2</c:v>
                </c:pt>
                <c:pt idx="120">
                  <c:v>-2.2556996333548754E-2</c:v>
                </c:pt>
                <c:pt idx="121">
                  <c:v>-2.2592859276768358E-2</c:v>
                </c:pt>
                <c:pt idx="122">
                  <c:v>-2.2632381703989964E-2</c:v>
                </c:pt>
                <c:pt idx="123">
                  <c:v>-2.2655802401602768E-2</c:v>
                </c:pt>
                <c:pt idx="124">
                  <c:v>-2.3062737022625207E-2</c:v>
                </c:pt>
                <c:pt idx="125">
                  <c:v>-2.3125680147459617E-2</c:v>
                </c:pt>
                <c:pt idx="126">
                  <c:v>-2.3165202574681215E-2</c:v>
                </c:pt>
                <c:pt idx="127">
                  <c:v>-2.3220826731511622E-2</c:v>
                </c:pt>
                <c:pt idx="128">
                  <c:v>-2.3244247429124426E-2</c:v>
                </c:pt>
                <c:pt idx="129">
                  <c:v>-2.3698023445372474E-2</c:v>
                </c:pt>
                <c:pt idx="130">
                  <c:v>-2.3737545872594079E-2</c:v>
                </c:pt>
                <c:pt idx="131">
                  <c:v>-2.3760966570206883E-2</c:v>
                </c:pt>
                <c:pt idx="132">
                  <c:v>-2.3777068299815685E-2</c:v>
                </c:pt>
                <c:pt idx="133">
                  <c:v>-2.3816590727037283E-2</c:v>
                </c:pt>
                <c:pt idx="134">
                  <c:v>-2.3840011424650087E-2</c:v>
                </c:pt>
                <c:pt idx="135">
                  <c:v>-2.3879533851871693E-2</c:v>
                </c:pt>
                <c:pt idx="136">
                  <c:v>-2.4021521831149306E-2</c:v>
                </c:pt>
                <c:pt idx="137">
                  <c:v>-2.4349411597728542E-2</c:v>
                </c:pt>
                <c:pt idx="138">
                  <c:v>-2.4388934024950147E-2</c:v>
                </c:pt>
                <c:pt idx="139">
                  <c:v>-2.4419673690566947E-2</c:v>
                </c:pt>
                <c:pt idx="140">
                  <c:v>-2.4419673690566947E-2</c:v>
                </c:pt>
                <c:pt idx="141">
                  <c:v>-2.4419673690566947E-2</c:v>
                </c:pt>
                <c:pt idx="142">
                  <c:v>-2.4419673690566947E-2</c:v>
                </c:pt>
                <c:pt idx="143">
                  <c:v>-2.4475297847397354E-2</c:v>
                </c:pt>
                <c:pt idx="144">
                  <c:v>-2.4609966858670972E-2</c:v>
                </c:pt>
                <c:pt idx="145">
                  <c:v>-2.5087163572531816E-2</c:v>
                </c:pt>
                <c:pt idx="146">
                  <c:v>-2.5117903238148623E-2</c:v>
                </c:pt>
                <c:pt idx="147">
                  <c:v>-2.5119367031749426E-2</c:v>
                </c:pt>
                <c:pt idx="148">
                  <c:v>-2.6389939877243959E-2</c:v>
                </c:pt>
                <c:pt idx="149">
                  <c:v>-2.6413360574856756E-2</c:v>
                </c:pt>
                <c:pt idx="150">
                  <c:v>-2.6452883002078362E-2</c:v>
                </c:pt>
                <c:pt idx="151">
                  <c:v>-2.6508507158908769E-2</c:v>
                </c:pt>
                <c:pt idx="152">
                  <c:v>-2.7072067695216827E-2</c:v>
                </c:pt>
                <c:pt idx="153">
                  <c:v>-2.710427115443443E-2</c:v>
                </c:pt>
                <c:pt idx="154">
                  <c:v>-2.7190634976881643E-2</c:v>
                </c:pt>
                <c:pt idx="155">
                  <c:v>-2.738678331938886E-2</c:v>
                </c:pt>
                <c:pt idx="156">
                  <c:v>-2.7707354117964093E-2</c:v>
                </c:pt>
                <c:pt idx="157">
                  <c:v>-2.7707354117964093E-2</c:v>
                </c:pt>
                <c:pt idx="158">
                  <c:v>-2.7716136879568892E-2</c:v>
                </c:pt>
                <c:pt idx="159">
                  <c:v>-2.7795181734012103E-2</c:v>
                </c:pt>
                <c:pt idx="160">
                  <c:v>-2.7858124858846513E-2</c:v>
                </c:pt>
                <c:pt idx="161">
                  <c:v>-2.7865443826850508E-2</c:v>
                </c:pt>
                <c:pt idx="162">
                  <c:v>-2.7897647286068111E-2</c:v>
                </c:pt>
                <c:pt idx="163">
                  <c:v>-2.7967909378906523E-2</c:v>
                </c:pt>
                <c:pt idx="164">
                  <c:v>-2.799133007651932E-2</c:v>
                </c:pt>
                <c:pt idx="165">
                  <c:v>-2.805427320135373E-2</c:v>
                </c:pt>
                <c:pt idx="166">
                  <c:v>-3.0320225695392368E-2</c:v>
                </c:pt>
                <c:pt idx="167">
                  <c:v>-3.1158979428650854E-2</c:v>
                </c:pt>
                <c:pt idx="168">
                  <c:v>-3.1741569281769313E-2</c:v>
                </c:pt>
                <c:pt idx="169">
                  <c:v>-3.2360753974907779E-2</c:v>
                </c:pt>
                <c:pt idx="170">
                  <c:v>-3.2414914338137389E-2</c:v>
                </c:pt>
                <c:pt idx="171">
                  <c:v>-3.2447117797354992E-2</c:v>
                </c:pt>
                <c:pt idx="172">
                  <c:v>-3.2533481619802199E-2</c:v>
                </c:pt>
                <c:pt idx="173">
                  <c:v>-3.308606370410426E-2</c:v>
                </c:pt>
                <c:pt idx="174">
                  <c:v>-3.5072431620390067E-2</c:v>
                </c:pt>
                <c:pt idx="175">
                  <c:v>-3.5122932499617669E-2</c:v>
                </c:pt>
                <c:pt idx="176">
                  <c:v>-3.5198317870058879E-2</c:v>
                </c:pt>
                <c:pt idx="177">
                  <c:v>-3.520197735406088E-2</c:v>
                </c:pt>
                <c:pt idx="178">
                  <c:v>-3.5592810245474518E-2</c:v>
                </c:pt>
                <c:pt idx="179">
                  <c:v>-3.6240538913828585E-2</c:v>
                </c:pt>
                <c:pt idx="180">
                  <c:v>-3.7543315218540728E-2</c:v>
                </c:pt>
                <c:pt idx="181">
                  <c:v>-3.7698477340225543E-2</c:v>
                </c:pt>
                <c:pt idx="182">
                  <c:v>-3.8324249104567609E-2</c:v>
                </c:pt>
                <c:pt idx="183">
                  <c:v>-3.9013695890544479E-2</c:v>
                </c:pt>
                <c:pt idx="184">
                  <c:v>-3.9632880583682945E-2</c:v>
                </c:pt>
                <c:pt idx="185">
                  <c:v>-3.9695823708517347E-2</c:v>
                </c:pt>
                <c:pt idx="186">
                  <c:v>-3.9638003861285742E-2</c:v>
                </c:pt>
                <c:pt idx="187">
                  <c:v>-3.9582379704455335E-2</c:v>
                </c:pt>
                <c:pt idx="188">
                  <c:v>-4.0494323117753833E-2</c:v>
                </c:pt>
                <c:pt idx="189">
                  <c:v>-4.2897140313467287E-2</c:v>
                </c:pt>
                <c:pt idx="190">
                  <c:v>-4.3454845675372146E-2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1E-428D-BF98-D2926AEB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981656"/>
        <c:axId val="1"/>
      </c:scatterChart>
      <c:valAx>
        <c:axId val="791981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717152208460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5797598627787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981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838783016616919"/>
          <c:y val="0.92000129214617399"/>
          <c:w val="0.7358495968449912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15</xdr:col>
      <xdr:colOff>504825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1D3075-3624-3053-ECEF-FEE333F2C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78" TargetMode="External"/><Relationship Id="rId13" Type="http://schemas.openxmlformats.org/officeDocument/2006/relationships/hyperlink" Target="http://www.bav-astro.de/sfs/BAVM_link.php?BAVMnr=173" TargetMode="External"/><Relationship Id="rId18" Type="http://schemas.openxmlformats.org/officeDocument/2006/relationships/hyperlink" Target="http://www.bav-astro.de/sfs/BAVM_link.php?BAVMnr=209" TargetMode="External"/><Relationship Id="rId3" Type="http://schemas.openxmlformats.org/officeDocument/2006/relationships/hyperlink" Target="http://www.bav-astro.de/sfs/BAVM_link.php?BAVMnr=56" TargetMode="External"/><Relationship Id="rId7" Type="http://schemas.openxmlformats.org/officeDocument/2006/relationships/hyperlink" Target="http://www.bav-astro.de/sfs/BAVM_link.php?BAVMnr=152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bav-astro.de/sfs/BAVM_link.php?BAVMnr=50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887" TargetMode="External"/><Relationship Id="rId11" Type="http://schemas.openxmlformats.org/officeDocument/2006/relationships/hyperlink" Target="http://www.konkoly.hu/cgi-bin/IBVS?5653" TargetMode="External"/><Relationship Id="rId5" Type="http://schemas.openxmlformats.org/officeDocument/2006/relationships/hyperlink" Target="http://www.bav-astro.de/sfs/BAVM_link.php?BAVMnr=56" TargetMode="External"/><Relationship Id="rId15" Type="http://schemas.openxmlformats.org/officeDocument/2006/relationships/hyperlink" Target="http://var.astro.cz/oejv/issues/oejv0107.pdf" TargetMode="External"/><Relationship Id="rId10" Type="http://schemas.openxmlformats.org/officeDocument/2006/relationships/hyperlink" Target="http://www.bav-astro.de/sfs/BAVM_link.php?BAVMnr=173" TargetMode="External"/><Relationship Id="rId19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7"/>
  <sheetViews>
    <sheetView tabSelected="1" workbookViewId="0">
      <pane xSplit="14" ySplit="22" topLeftCell="O197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88</v>
      </c>
    </row>
    <row r="2" spans="1:6" x14ac:dyDescent="0.2">
      <c r="A2" t="s">
        <v>25</v>
      </c>
      <c r="B2" s="9" t="s">
        <v>69</v>
      </c>
    </row>
    <row r="4" spans="1:6" ht="14.25" thickTop="1" thickBot="1" x14ac:dyDescent="0.25">
      <c r="A4" s="5" t="s">
        <v>1</v>
      </c>
      <c r="C4" s="2">
        <v>28179.182000000001</v>
      </c>
      <c r="D4" s="3">
        <v>0.81343940000000003</v>
      </c>
    </row>
    <row r="5" spans="1:6" ht="13.5" thickTop="1" x14ac:dyDescent="0.2">
      <c r="A5" s="16" t="s">
        <v>75</v>
      </c>
      <c r="B5" s="17"/>
      <c r="C5" s="18">
        <v>-9.5</v>
      </c>
      <c r="D5" s="17" t="s">
        <v>76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28179.182000000001</v>
      </c>
    </row>
    <row r="8" spans="1:6" x14ac:dyDescent="0.2">
      <c r="A8" t="s">
        <v>4</v>
      </c>
      <c r="C8">
        <f>+D4</f>
        <v>0.81343940000000003</v>
      </c>
    </row>
    <row r="9" spans="1:6" x14ac:dyDescent="0.2">
      <c r="A9" s="32" t="s">
        <v>80</v>
      </c>
      <c r="B9" s="33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17"/>
      <c r="B10" s="17"/>
      <c r="C10" s="4" t="s">
        <v>21</v>
      </c>
      <c r="D10" s="4" t="s">
        <v>22</v>
      </c>
      <c r="E10" s="17"/>
    </row>
    <row r="11" spans="1:6" x14ac:dyDescent="0.2">
      <c r="A11" s="17" t="s">
        <v>17</v>
      </c>
      <c r="B11" s="17"/>
      <c r="C11" s="19">
        <f ca="1">INTERCEPT(INDIRECT($D$9):G989,INDIRECT($C$9):F989)</f>
        <v>1.2760683769756946E-2</v>
      </c>
      <c r="D11" s="20"/>
      <c r="E11" s="17"/>
    </row>
    <row r="12" spans="1:6" x14ac:dyDescent="0.2">
      <c r="A12" s="17" t="s">
        <v>18</v>
      </c>
      <c r="B12" s="17"/>
      <c r="C12" s="19">
        <f ca="1">SLOPE(INDIRECT($D$9):G989,INDIRECT($C$9):F989)</f>
        <v>-1.4637936008001534E-6</v>
      </c>
      <c r="D12" s="20"/>
      <c r="E12" s="17"/>
    </row>
    <row r="13" spans="1:6" x14ac:dyDescent="0.2">
      <c r="A13" s="17" t="s">
        <v>20</v>
      </c>
      <c r="B13" s="17"/>
      <c r="C13" s="20" t="s">
        <v>15</v>
      </c>
    </row>
    <row r="14" spans="1:6" x14ac:dyDescent="0.2">
      <c r="A14" s="17"/>
      <c r="B14" s="17"/>
      <c r="C14" s="17"/>
    </row>
    <row r="15" spans="1:6" x14ac:dyDescent="0.2">
      <c r="A15" s="23" t="s">
        <v>19</v>
      </c>
      <c r="B15" s="17"/>
      <c r="C15" s="24">
        <f ca="1">(C7+C11)+(C8+C12)*INT(MAX(F21:F3530))</f>
        <v>59418.465262754326</v>
      </c>
      <c r="E15" s="25" t="s">
        <v>85</v>
      </c>
      <c r="F15" s="18">
        <v>1</v>
      </c>
    </row>
    <row r="16" spans="1:6" x14ac:dyDescent="0.2">
      <c r="A16" s="27" t="s">
        <v>5</v>
      </c>
      <c r="B16" s="17"/>
      <c r="C16" s="28">
        <f ca="1">+C8+C12</f>
        <v>0.81343793620639926</v>
      </c>
      <c r="E16" s="25" t="s">
        <v>77</v>
      </c>
      <c r="F16" s="26">
        <f ca="1">NOW()+15018.5+$C$5/24</f>
        <v>59970.801899768514</v>
      </c>
    </row>
    <row r="17" spans="1:20" ht="13.5" thickBot="1" x14ac:dyDescent="0.25">
      <c r="A17" s="25" t="s">
        <v>71</v>
      </c>
      <c r="B17" s="17"/>
      <c r="C17" s="17">
        <f>COUNT(C21:C2188)</f>
        <v>191</v>
      </c>
      <c r="E17" s="25" t="s">
        <v>86</v>
      </c>
      <c r="F17" s="26">
        <f ca="1">ROUND(2*(F16-$C$7)/$C$8,0)/2+F15</f>
        <v>39084</v>
      </c>
    </row>
    <row r="18" spans="1:20" ht="14.25" thickTop="1" thickBot="1" x14ac:dyDescent="0.25">
      <c r="A18" s="27" t="s">
        <v>6</v>
      </c>
      <c r="B18" s="17"/>
      <c r="C18" s="30">
        <f ca="1">+C15</f>
        <v>59418.465262754326</v>
      </c>
      <c r="D18" s="31">
        <f ca="1">+C16</f>
        <v>0.81343793620639926</v>
      </c>
      <c r="E18" s="25" t="s">
        <v>78</v>
      </c>
      <c r="F18" s="22">
        <f ca="1">ROUND(2*(F16-$C$15)/$C$16,0)/2+F15</f>
        <v>680</v>
      </c>
    </row>
    <row r="19" spans="1:20" ht="13.5" thickTop="1" x14ac:dyDescent="0.2">
      <c r="E19" s="25" t="s">
        <v>79</v>
      </c>
      <c r="F19" s="29">
        <f ca="1">+$C$15+$C$16*F18-15018.5-$C$5/24</f>
        <v>44953.498892708012</v>
      </c>
    </row>
    <row r="20" spans="1:20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42</v>
      </c>
      <c r="I20" s="7" t="s">
        <v>83</v>
      </c>
      <c r="J20" s="7" t="s">
        <v>96</v>
      </c>
      <c r="K20" s="7" t="s">
        <v>94</v>
      </c>
      <c r="L20" s="7" t="s">
        <v>67</v>
      </c>
      <c r="M20" s="7" t="s">
        <v>26</v>
      </c>
      <c r="N20" s="7" t="s">
        <v>27</v>
      </c>
      <c r="O20" s="7" t="s">
        <v>24</v>
      </c>
      <c r="P20" s="6" t="s">
        <v>23</v>
      </c>
      <c r="Q20" s="4" t="s">
        <v>16</v>
      </c>
    </row>
    <row r="21" spans="1:20" x14ac:dyDescent="0.2">
      <c r="A21" s="12" t="s">
        <v>13</v>
      </c>
      <c r="B21" s="13"/>
      <c r="C21" s="14">
        <v>28179.182000000001</v>
      </c>
      <c r="D21" s="14" t="s">
        <v>15</v>
      </c>
      <c r="E21" s="12">
        <f t="shared" ref="E21:E52" si="0">+(C21-C$7)/C$8</f>
        <v>0</v>
      </c>
      <c r="F21" s="12">
        <f t="shared" ref="F21:F52" si="1">ROUND(2*E21,0)/2</f>
        <v>0</v>
      </c>
      <c r="G21" s="12">
        <f t="shared" ref="G21:G52" si="2">+C21-(C$7+F21*C$8)</f>
        <v>0</v>
      </c>
      <c r="H21" s="12">
        <f>+G21</f>
        <v>0</v>
      </c>
      <c r="I21" s="12"/>
      <c r="J21" s="12"/>
      <c r="K21" s="12"/>
      <c r="L21" s="12"/>
      <c r="M21" s="12"/>
      <c r="N21" s="12"/>
      <c r="O21" s="12">
        <f t="shared" ref="O21:O52" ca="1" si="3">+C$11+C$12*F21</f>
        <v>1.2760683769756946E-2</v>
      </c>
      <c r="P21" s="12"/>
      <c r="Q21" s="15">
        <f t="shared" ref="Q21:Q52" si="4">+C21-15018.5</f>
        <v>13160.682000000001</v>
      </c>
      <c r="R21" s="12"/>
      <c r="S21" s="12"/>
      <c r="T21" s="12"/>
    </row>
    <row r="22" spans="1:20" x14ac:dyDescent="0.2">
      <c r="A22" s="57" t="s">
        <v>108</v>
      </c>
      <c r="B22" s="58" t="s">
        <v>65</v>
      </c>
      <c r="C22" s="57">
        <v>28179.224999999999</v>
      </c>
      <c r="D22" s="57" t="s">
        <v>83</v>
      </c>
      <c r="E22" s="34">
        <f t="shared" si="0"/>
        <v>5.2861958736995424E-2</v>
      </c>
      <c r="F22" s="12">
        <f t="shared" si="1"/>
        <v>0</v>
      </c>
      <c r="G22" s="12">
        <f t="shared" si="2"/>
        <v>4.2999999997846317E-2</v>
      </c>
      <c r="H22" s="12"/>
      <c r="I22" s="12">
        <f t="shared" ref="I22:I53" si="5">G22</f>
        <v>4.2999999997846317E-2</v>
      </c>
      <c r="K22" s="12"/>
      <c r="M22" s="12"/>
      <c r="O22" s="12">
        <f t="shared" ca="1" si="3"/>
        <v>1.2760683769756946E-2</v>
      </c>
      <c r="P22" s="12"/>
      <c r="Q22" s="15">
        <f t="shared" si="4"/>
        <v>13160.724999999999</v>
      </c>
      <c r="R22" s="12"/>
      <c r="S22" s="12"/>
      <c r="T22" s="12"/>
    </row>
    <row r="23" spans="1:20" x14ac:dyDescent="0.2">
      <c r="A23" s="57" t="s">
        <v>108</v>
      </c>
      <c r="B23" s="58" t="s">
        <v>65</v>
      </c>
      <c r="C23" s="57">
        <v>28317.5</v>
      </c>
      <c r="D23" s="57" t="s">
        <v>83</v>
      </c>
      <c r="E23" s="34">
        <f t="shared" si="0"/>
        <v>170.04093974302117</v>
      </c>
      <c r="F23" s="12">
        <f t="shared" si="1"/>
        <v>170</v>
      </c>
      <c r="G23" s="12">
        <f t="shared" si="2"/>
        <v>3.3301999999821419E-2</v>
      </c>
      <c r="H23" s="12"/>
      <c r="I23" s="12">
        <f t="shared" si="5"/>
        <v>3.3301999999821419E-2</v>
      </c>
      <c r="K23" s="12"/>
      <c r="M23" s="12"/>
      <c r="O23" s="12">
        <f t="shared" ca="1" si="3"/>
        <v>1.251183885762092E-2</v>
      </c>
      <c r="P23" s="12"/>
      <c r="Q23" s="15">
        <f t="shared" si="4"/>
        <v>13299</v>
      </c>
      <c r="R23" s="12"/>
      <c r="S23" s="12"/>
      <c r="T23" s="12"/>
    </row>
    <row r="24" spans="1:20" x14ac:dyDescent="0.2">
      <c r="A24" s="57" t="s">
        <v>108</v>
      </c>
      <c r="B24" s="58" t="s">
        <v>65</v>
      </c>
      <c r="C24" s="57">
        <v>28408.584999999999</v>
      </c>
      <c r="D24" s="57" t="s">
        <v>83</v>
      </c>
      <c r="E24" s="34">
        <f t="shared" si="0"/>
        <v>282.01609118023839</v>
      </c>
      <c r="F24" s="12">
        <f t="shared" si="1"/>
        <v>282</v>
      </c>
      <c r="G24" s="12">
        <f t="shared" si="2"/>
        <v>1.3089199997921241E-2</v>
      </c>
      <c r="H24" s="12"/>
      <c r="I24" s="12">
        <f t="shared" si="5"/>
        <v>1.3089199997921241E-2</v>
      </c>
      <c r="K24" s="12"/>
      <c r="M24" s="12"/>
      <c r="O24" s="12">
        <f t="shared" ca="1" si="3"/>
        <v>1.2347893974331302E-2</v>
      </c>
      <c r="P24" s="12"/>
      <c r="Q24" s="15">
        <f t="shared" si="4"/>
        <v>13390.084999999999</v>
      </c>
      <c r="R24" s="12"/>
      <c r="S24" s="12"/>
      <c r="T24" s="12"/>
    </row>
    <row r="25" spans="1:20" x14ac:dyDescent="0.2">
      <c r="A25" s="57" t="s">
        <v>108</v>
      </c>
      <c r="B25" s="58" t="s">
        <v>65</v>
      </c>
      <c r="C25" s="57">
        <v>28479.35</v>
      </c>
      <c r="D25" s="57" t="s">
        <v>83</v>
      </c>
      <c r="E25" s="34">
        <f t="shared" si="0"/>
        <v>369.01089374328046</v>
      </c>
      <c r="F25" s="12">
        <f t="shared" si="1"/>
        <v>369</v>
      </c>
      <c r="G25" s="12">
        <f t="shared" si="2"/>
        <v>8.8613999978406355E-3</v>
      </c>
      <c r="H25" s="12"/>
      <c r="I25" s="12">
        <f t="shared" si="5"/>
        <v>8.8613999978406355E-3</v>
      </c>
      <c r="K25" s="12"/>
      <c r="M25" s="12"/>
      <c r="O25" s="12">
        <f t="shared" ca="1" si="3"/>
        <v>1.222054393106169E-2</v>
      </c>
      <c r="P25" s="12"/>
      <c r="Q25" s="15">
        <f t="shared" si="4"/>
        <v>13460.849999999999</v>
      </c>
      <c r="R25" s="12"/>
      <c r="S25" s="12"/>
      <c r="T25" s="12"/>
    </row>
    <row r="26" spans="1:20" x14ac:dyDescent="0.2">
      <c r="A26" s="57" t="s">
        <v>108</v>
      </c>
      <c r="B26" s="58" t="s">
        <v>65</v>
      </c>
      <c r="C26" s="57">
        <v>28543.598000000002</v>
      </c>
      <c r="D26" s="57" t="s">
        <v>83</v>
      </c>
      <c r="E26" s="34">
        <f t="shared" si="0"/>
        <v>447.99403618757719</v>
      </c>
      <c r="F26" s="12">
        <f t="shared" si="1"/>
        <v>448</v>
      </c>
      <c r="G26" s="12">
        <f t="shared" si="2"/>
        <v>-4.8511999993934296E-3</v>
      </c>
      <c r="H26" s="12"/>
      <c r="I26" s="12">
        <f t="shared" si="5"/>
        <v>-4.8511999993934296E-3</v>
      </c>
      <c r="K26" s="12"/>
      <c r="M26" s="12"/>
      <c r="O26" s="12">
        <f t="shared" ca="1" si="3"/>
        <v>1.2104904236598477E-2</v>
      </c>
      <c r="P26" s="12"/>
      <c r="Q26" s="15">
        <f t="shared" si="4"/>
        <v>13525.098000000002</v>
      </c>
      <c r="R26" s="12"/>
      <c r="S26" s="12"/>
      <c r="T26" s="12"/>
    </row>
    <row r="27" spans="1:20" x14ac:dyDescent="0.2">
      <c r="A27" s="57" t="s">
        <v>108</v>
      </c>
      <c r="B27" s="58" t="s">
        <v>65</v>
      </c>
      <c r="C27" s="57">
        <v>28836.444</v>
      </c>
      <c r="D27" s="57" t="s">
        <v>83</v>
      </c>
      <c r="E27" s="34">
        <f t="shared" si="0"/>
        <v>808.00364477058622</v>
      </c>
      <c r="F27" s="12">
        <f t="shared" si="1"/>
        <v>808</v>
      </c>
      <c r="G27" s="12">
        <f t="shared" si="2"/>
        <v>2.9647999981534667E-3</v>
      </c>
      <c r="H27" s="12"/>
      <c r="I27" s="12">
        <f t="shared" si="5"/>
        <v>2.9647999981534667E-3</v>
      </c>
      <c r="K27" s="12"/>
      <c r="M27" s="12"/>
      <c r="O27" s="12">
        <f t="shared" ca="1" si="3"/>
        <v>1.1577938540310423E-2</v>
      </c>
      <c r="P27" s="12"/>
      <c r="Q27" s="15">
        <f t="shared" si="4"/>
        <v>13817.944</v>
      </c>
      <c r="R27" s="12"/>
      <c r="S27" s="12"/>
      <c r="T27" s="12"/>
    </row>
    <row r="28" spans="1:20" x14ac:dyDescent="0.2">
      <c r="A28" s="57" t="s">
        <v>108</v>
      </c>
      <c r="B28" s="58" t="s">
        <v>65</v>
      </c>
      <c r="C28" s="57">
        <v>28953.569</v>
      </c>
      <c r="D28" s="57" t="s">
        <v>83</v>
      </c>
      <c r="E28" s="34">
        <f t="shared" si="0"/>
        <v>951.99101494223021</v>
      </c>
      <c r="F28" s="12">
        <f t="shared" si="1"/>
        <v>952</v>
      </c>
      <c r="G28" s="12">
        <f t="shared" si="2"/>
        <v>-7.308800002647331E-3</v>
      </c>
      <c r="H28" s="12"/>
      <c r="I28" s="12">
        <f t="shared" si="5"/>
        <v>-7.308800002647331E-3</v>
      </c>
      <c r="K28" s="12"/>
      <c r="M28" s="12"/>
      <c r="O28" s="12">
        <f t="shared" ca="1" si="3"/>
        <v>1.13671522617952E-2</v>
      </c>
      <c r="P28" s="12"/>
      <c r="Q28" s="15">
        <f t="shared" si="4"/>
        <v>13935.069</v>
      </c>
      <c r="R28" s="12"/>
      <c r="S28" s="12"/>
      <c r="T28" s="12"/>
    </row>
    <row r="29" spans="1:20" x14ac:dyDescent="0.2">
      <c r="A29" s="57" t="s">
        <v>108</v>
      </c>
      <c r="B29" s="58" t="s">
        <v>65</v>
      </c>
      <c r="C29" s="57">
        <v>29216.348000000002</v>
      </c>
      <c r="D29" s="57" t="s">
        <v>83</v>
      </c>
      <c r="E29" s="34">
        <f t="shared" si="0"/>
        <v>1275.0378208874577</v>
      </c>
      <c r="F29" s="12">
        <f t="shared" si="1"/>
        <v>1275</v>
      </c>
      <c r="G29" s="12">
        <f t="shared" si="2"/>
        <v>3.0764999999519205E-2</v>
      </c>
      <c r="H29" s="12"/>
      <c r="I29" s="12">
        <f t="shared" si="5"/>
        <v>3.0764999999519205E-2</v>
      </c>
      <c r="K29" s="12"/>
      <c r="M29" s="12"/>
      <c r="O29" s="12">
        <f t="shared" ca="1" si="3"/>
        <v>1.089434692873675E-2</v>
      </c>
      <c r="P29" s="12"/>
      <c r="Q29" s="15">
        <f t="shared" si="4"/>
        <v>14197.848000000002</v>
      </c>
      <c r="R29" s="12"/>
      <c r="S29" s="12"/>
      <c r="T29" s="12"/>
    </row>
    <row r="30" spans="1:20" x14ac:dyDescent="0.2">
      <c r="A30" s="57" t="s">
        <v>108</v>
      </c>
      <c r="B30" s="58" t="s">
        <v>65</v>
      </c>
      <c r="C30" s="57">
        <v>29229.342000000001</v>
      </c>
      <c r="D30" s="57" t="s">
        <v>83</v>
      </c>
      <c r="E30" s="34">
        <f t="shared" si="0"/>
        <v>1291.0119672098497</v>
      </c>
      <c r="F30" s="12">
        <f t="shared" si="1"/>
        <v>1291</v>
      </c>
      <c r="G30" s="12">
        <f t="shared" si="2"/>
        <v>9.7346000002289657E-3</v>
      </c>
      <c r="H30" s="12"/>
      <c r="I30" s="12">
        <f t="shared" si="5"/>
        <v>9.7346000002289657E-3</v>
      </c>
      <c r="K30" s="12"/>
      <c r="M30" s="12"/>
      <c r="O30" s="12">
        <f t="shared" ca="1" si="3"/>
        <v>1.0870926231123948E-2</v>
      </c>
      <c r="P30" s="12"/>
      <c r="Q30" s="15">
        <f t="shared" si="4"/>
        <v>14210.842000000001</v>
      </c>
      <c r="R30" s="12"/>
      <c r="S30" s="12"/>
      <c r="T30" s="12"/>
    </row>
    <row r="31" spans="1:20" x14ac:dyDescent="0.2">
      <c r="A31" s="57" t="s">
        <v>108</v>
      </c>
      <c r="B31" s="58" t="s">
        <v>65</v>
      </c>
      <c r="C31" s="57">
        <v>29251.258000000002</v>
      </c>
      <c r="D31" s="57" t="s">
        <v>83</v>
      </c>
      <c r="E31" s="34">
        <f t="shared" si="0"/>
        <v>1317.9543552967816</v>
      </c>
      <c r="F31" s="12">
        <f t="shared" si="1"/>
        <v>1318</v>
      </c>
      <c r="G31" s="12">
        <f t="shared" si="2"/>
        <v>-3.7129199998162221E-2</v>
      </c>
      <c r="H31" s="12"/>
      <c r="I31" s="12">
        <f t="shared" si="5"/>
        <v>-3.7129199998162221E-2</v>
      </c>
      <c r="K31" s="12"/>
      <c r="M31" s="12"/>
      <c r="O31" s="12">
        <f t="shared" ca="1" si="3"/>
        <v>1.0831403803902344E-2</v>
      </c>
      <c r="P31" s="12"/>
      <c r="Q31" s="15">
        <f t="shared" si="4"/>
        <v>14232.758000000002</v>
      </c>
      <c r="R31" s="12"/>
      <c r="S31" s="12"/>
      <c r="T31" s="12"/>
    </row>
    <row r="32" spans="1:20" x14ac:dyDescent="0.2">
      <c r="A32" s="57" t="s">
        <v>108</v>
      </c>
      <c r="B32" s="58" t="s">
        <v>65</v>
      </c>
      <c r="C32" s="57">
        <v>29364.385999999999</v>
      </c>
      <c r="D32" s="57" t="s">
        <v>83</v>
      </c>
      <c r="E32" s="34">
        <f t="shared" si="0"/>
        <v>1457.0280220013904</v>
      </c>
      <c r="F32" s="12">
        <f t="shared" si="1"/>
        <v>1457</v>
      </c>
      <c r="G32" s="12">
        <f t="shared" si="2"/>
        <v>2.2794199998315889E-2</v>
      </c>
      <c r="H32" s="12"/>
      <c r="I32" s="12">
        <f t="shared" si="5"/>
        <v>2.2794199998315889E-2</v>
      </c>
      <c r="K32" s="12"/>
      <c r="M32" s="12"/>
      <c r="O32" s="12">
        <f t="shared" ca="1" si="3"/>
        <v>1.0627936493391122E-2</v>
      </c>
      <c r="P32" s="12"/>
      <c r="Q32" s="15">
        <f t="shared" si="4"/>
        <v>14345.885999999999</v>
      </c>
      <c r="R32" s="12"/>
      <c r="S32" s="12"/>
      <c r="T32" s="12"/>
    </row>
    <row r="33" spans="1:20" x14ac:dyDescent="0.2">
      <c r="A33" s="57" t="s">
        <v>108</v>
      </c>
      <c r="B33" s="58" t="s">
        <v>65</v>
      </c>
      <c r="C33" s="57">
        <v>29390.375</v>
      </c>
      <c r="D33" s="57" t="s">
        <v>83</v>
      </c>
      <c r="E33" s="34">
        <f t="shared" si="0"/>
        <v>1488.977543994057</v>
      </c>
      <c r="F33" s="12">
        <f t="shared" si="1"/>
        <v>1489</v>
      </c>
      <c r="G33" s="12">
        <f t="shared" si="2"/>
        <v>-1.8266600000060862E-2</v>
      </c>
      <c r="H33" s="12"/>
      <c r="I33" s="12">
        <f t="shared" si="5"/>
        <v>-1.8266600000060862E-2</v>
      </c>
      <c r="K33" s="12"/>
      <c r="M33" s="12"/>
      <c r="O33" s="12">
        <f t="shared" ca="1" si="3"/>
        <v>1.0581095098165518E-2</v>
      </c>
      <c r="P33" s="12"/>
      <c r="Q33" s="15">
        <f t="shared" si="4"/>
        <v>14371.875</v>
      </c>
      <c r="R33" s="12"/>
      <c r="S33" s="12"/>
      <c r="T33" s="12"/>
    </row>
    <row r="34" spans="1:20" x14ac:dyDescent="0.2">
      <c r="A34" s="57" t="s">
        <v>108</v>
      </c>
      <c r="B34" s="58" t="s">
        <v>65</v>
      </c>
      <c r="C34" s="57">
        <v>29574.233</v>
      </c>
      <c r="D34" s="57" t="s">
        <v>83</v>
      </c>
      <c r="E34" s="34">
        <f t="shared" si="0"/>
        <v>1715.0029860859941</v>
      </c>
      <c r="F34" s="12">
        <f t="shared" si="1"/>
        <v>1715</v>
      </c>
      <c r="G34" s="12">
        <f t="shared" si="2"/>
        <v>2.4290000001201406E-3</v>
      </c>
      <c r="H34" s="12"/>
      <c r="I34" s="12">
        <f t="shared" si="5"/>
        <v>2.4290000001201406E-3</v>
      </c>
      <c r="K34" s="12"/>
      <c r="M34" s="12"/>
      <c r="O34" s="12">
        <f t="shared" ca="1" si="3"/>
        <v>1.0250277744384683E-2</v>
      </c>
      <c r="P34" s="12"/>
      <c r="Q34" s="15">
        <f t="shared" si="4"/>
        <v>14555.733</v>
      </c>
      <c r="R34" s="12"/>
      <c r="S34" s="12"/>
      <c r="T34" s="12"/>
    </row>
    <row r="35" spans="1:20" x14ac:dyDescent="0.2">
      <c r="A35" s="57" t="s">
        <v>108</v>
      </c>
      <c r="B35" s="58" t="s">
        <v>65</v>
      </c>
      <c r="C35" s="57">
        <v>29672.677</v>
      </c>
      <c r="D35" s="57" t="s">
        <v>83</v>
      </c>
      <c r="E35" s="34">
        <f t="shared" si="0"/>
        <v>1836.0249085549567</v>
      </c>
      <c r="F35" s="12">
        <f t="shared" si="1"/>
        <v>1836</v>
      </c>
      <c r="G35" s="12">
        <f t="shared" si="2"/>
        <v>2.0261599998775637E-2</v>
      </c>
      <c r="H35" s="12"/>
      <c r="I35" s="12">
        <f t="shared" si="5"/>
        <v>2.0261599998775637E-2</v>
      </c>
      <c r="K35" s="12"/>
      <c r="M35" s="12"/>
      <c r="O35" s="12">
        <f t="shared" ca="1" si="3"/>
        <v>1.0073158718687865E-2</v>
      </c>
      <c r="P35" s="12"/>
      <c r="Q35" s="15">
        <f t="shared" si="4"/>
        <v>14654.177</v>
      </c>
      <c r="R35" s="12"/>
      <c r="S35" s="12"/>
      <c r="T35" s="12"/>
    </row>
    <row r="36" spans="1:20" x14ac:dyDescent="0.2">
      <c r="A36" s="57" t="s">
        <v>108</v>
      </c>
      <c r="B36" s="58" t="s">
        <v>65</v>
      </c>
      <c r="C36" s="57">
        <v>30541.413</v>
      </c>
      <c r="D36" s="57" t="s">
        <v>83</v>
      </c>
      <c r="E36" s="34">
        <f t="shared" si="0"/>
        <v>2904.0036664071099</v>
      </c>
      <c r="F36" s="12">
        <f t="shared" si="1"/>
        <v>2904</v>
      </c>
      <c r="G36" s="12">
        <f t="shared" si="2"/>
        <v>2.982400001201313E-3</v>
      </c>
      <c r="H36" s="12"/>
      <c r="I36" s="12">
        <f t="shared" si="5"/>
        <v>2.982400001201313E-3</v>
      </c>
      <c r="K36" s="12"/>
      <c r="M36" s="12"/>
      <c r="O36" s="12">
        <f t="shared" ca="1" si="3"/>
        <v>8.5098271530333006E-3</v>
      </c>
      <c r="P36" s="12"/>
      <c r="Q36" s="15">
        <f t="shared" si="4"/>
        <v>15522.913</v>
      </c>
      <c r="R36" s="12"/>
      <c r="S36" s="12"/>
      <c r="T36" s="12"/>
    </row>
    <row r="37" spans="1:20" x14ac:dyDescent="0.2">
      <c r="A37" s="57" t="s">
        <v>108</v>
      </c>
      <c r="B37" s="58" t="s">
        <v>65</v>
      </c>
      <c r="C37" s="57">
        <v>30545.49</v>
      </c>
      <c r="D37" s="57" t="s">
        <v>83</v>
      </c>
      <c r="E37" s="34">
        <f t="shared" si="0"/>
        <v>2909.0157177043561</v>
      </c>
      <c r="F37" s="12">
        <f t="shared" si="1"/>
        <v>2909</v>
      </c>
      <c r="G37" s="12">
        <f t="shared" si="2"/>
        <v>1.2785400002030656E-2</v>
      </c>
      <c r="H37" s="12"/>
      <c r="I37" s="12">
        <f t="shared" si="5"/>
        <v>1.2785400002030656E-2</v>
      </c>
      <c r="K37" s="12"/>
      <c r="M37" s="12"/>
      <c r="O37" s="12">
        <f t="shared" ca="1" si="3"/>
        <v>8.5025081850292998E-3</v>
      </c>
      <c r="P37" s="12"/>
      <c r="Q37" s="15">
        <f t="shared" si="4"/>
        <v>15526.990000000002</v>
      </c>
      <c r="R37" s="12"/>
      <c r="S37" s="12"/>
      <c r="T37" s="12"/>
    </row>
    <row r="38" spans="1:20" x14ac:dyDescent="0.2">
      <c r="A38" s="57" t="s">
        <v>108</v>
      </c>
      <c r="B38" s="58" t="s">
        <v>65</v>
      </c>
      <c r="C38" s="57">
        <v>30571.507000000001</v>
      </c>
      <c r="D38" s="57" t="s">
        <v>83</v>
      </c>
      <c r="E38" s="34">
        <f t="shared" si="0"/>
        <v>2940.9996614375955</v>
      </c>
      <c r="F38" s="12">
        <f t="shared" si="1"/>
        <v>2941</v>
      </c>
      <c r="G38" s="12">
        <f t="shared" si="2"/>
        <v>-2.7539999791770242E-4</v>
      </c>
      <c r="H38" s="12"/>
      <c r="I38" s="12">
        <f t="shared" si="5"/>
        <v>-2.7539999791770242E-4</v>
      </c>
      <c r="K38" s="12"/>
      <c r="M38" s="12"/>
      <c r="O38" s="12">
        <f t="shared" ca="1" si="3"/>
        <v>8.4556667898036952E-3</v>
      </c>
      <c r="P38" s="12"/>
      <c r="Q38" s="15">
        <f t="shared" si="4"/>
        <v>15553.007000000001</v>
      </c>
      <c r="R38" s="12"/>
      <c r="S38" s="12"/>
      <c r="T38" s="12"/>
    </row>
    <row r="39" spans="1:20" x14ac:dyDescent="0.2">
      <c r="A39" s="57" t="s">
        <v>108</v>
      </c>
      <c r="B39" s="58" t="s">
        <v>65</v>
      </c>
      <c r="C39" s="57">
        <v>30576.39</v>
      </c>
      <c r="D39" s="57" t="s">
        <v>83</v>
      </c>
      <c r="E39" s="34">
        <f t="shared" si="0"/>
        <v>2947.0025671242365</v>
      </c>
      <c r="F39" s="12">
        <f t="shared" si="1"/>
        <v>2947</v>
      </c>
      <c r="G39" s="12">
        <f t="shared" si="2"/>
        <v>2.0881999989796896E-3</v>
      </c>
      <c r="H39" s="12"/>
      <c r="I39" s="12">
        <f t="shared" si="5"/>
        <v>2.0881999989796896E-3</v>
      </c>
      <c r="K39" s="12"/>
      <c r="M39" s="12"/>
      <c r="O39" s="12">
        <f t="shared" ca="1" si="3"/>
        <v>8.4468840281988929E-3</v>
      </c>
      <c r="P39" s="12"/>
      <c r="Q39" s="15">
        <f t="shared" si="4"/>
        <v>15557.89</v>
      </c>
      <c r="R39" s="12"/>
      <c r="S39" s="12"/>
      <c r="T39" s="12"/>
    </row>
    <row r="40" spans="1:20" x14ac:dyDescent="0.2">
      <c r="A40" s="57" t="s">
        <v>108</v>
      </c>
      <c r="B40" s="58" t="s">
        <v>65</v>
      </c>
      <c r="C40" s="57">
        <v>30580.463</v>
      </c>
      <c r="D40" s="57" t="s">
        <v>83</v>
      </c>
      <c r="E40" s="34">
        <f t="shared" si="0"/>
        <v>2952.009701029971</v>
      </c>
      <c r="F40" s="12">
        <f t="shared" si="1"/>
        <v>2952</v>
      </c>
      <c r="G40" s="12">
        <f t="shared" si="2"/>
        <v>7.8911999989941251E-3</v>
      </c>
      <c r="H40" s="12"/>
      <c r="I40" s="12">
        <f t="shared" si="5"/>
        <v>7.8911999989941251E-3</v>
      </c>
      <c r="K40" s="12"/>
      <c r="M40" s="12"/>
      <c r="O40" s="12">
        <f t="shared" ca="1" si="3"/>
        <v>8.4395650601948938E-3</v>
      </c>
      <c r="P40" s="12"/>
      <c r="Q40" s="15">
        <f t="shared" si="4"/>
        <v>15561.963</v>
      </c>
      <c r="R40" s="12"/>
      <c r="S40" s="12"/>
      <c r="T40" s="12"/>
    </row>
    <row r="41" spans="1:20" x14ac:dyDescent="0.2">
      <c r="A41" s="57" t="s">
        <v>108</v>
      </c>
      <c r="B41" s="58" t="s">
        <v>65</v>
      </c>
      <c r="C41" s="57">
        <v>30585.356</v>
      </c>
      <c r="D41" s="57" t="s">
        <v>83</v>
      </c>
      <c r="E41" s="34">
        <f t="shared" si="0"/>
        <v>2958.0249001953912</v>
      </c>
      <c r="F41" s="12">
        <f t="shared" si="1"/>
        <v>2958</v>
      </c>
      <c r="G41" s="12">
        <f t="shared" si="2"/>
        <v>2.0254799997928785E-2</v>
      </c>
      <c r="H41" s="12"/>
      <c r="I41" s="12">
        <f t="shared" si="5"/>
        <v>2.0254799997928785E-2</v>
      </c>
      <c r="K41" s="12"/>
      <c r="M41" s="12"/>
      <c r="O41" s="12">
        <f t="shared" ca="1" si="3"/>
        <v>8.4307822985900914E-3</v>
      </c>
      <c r="P41" s="12"/>
      <c r="Q41" s="15">
        <f t="shared" si="4"/>
        <v>15566.856</v>
      </c>
      <c r="R41" s="12"/>
      <c r="S41" s="12"/>
      <c r="T41" s="12"/>
    </row>
    <row r="42" spans="1:20" x14ac:dyDescent="0.2">
      <c r="A42" s="57" t="s">
        <v>167</v>
      </c>
      <c r="B42" s="58" t="s">
        <v>65</v>
      </c>
      <c r="C42" s="57">
        <v>30732.583999999999</v>
      </c>
      <c r="D42" s="57" t="s">
        <v>83</v>
      </c>
      <c r="E42" s="34">
        <f t="shared" si="0"/>
        <v>3139.0193295284175</v>
      </c>
      <c r="F42" s="12">
        <f t="shared" si="1"/>
        <v>3139</v>
      </c>
      <c r="G42" s="12">
        <f t="shared" si="2"/>
        <v>1.5723399996204535E-2</v>
      </c>
      <c r="H42" s="12"/>
      <c r="I42" s="12">
        <f t="shared" si="5"/>
        <v>1.5723399996204535E-2</v>
      </c>
      <c r="K42" s="12"/>
      <c r="M42" s="12"/>
      <c r="O42" s="12">
        <f t="shared" ca="1" si="3"/>
        <v>8.1658356568452654E-3</v>
      </c>
      <c r="P42" s="12"/>
      <c r="Q42" s="15">
        <f t="shared" si="4"/>
        <v>15714.083999999999</v>
      </c>
      <c r="R42" s="12"/>
      <c r="S42" s="12"/>
      <c r="T42" s="12"/>
    </row>
    <row r="43" spans="1:20" x14ac:dyDescent="0.2">
      <c r="A43" s="57" t="s">
        <v>167</v>
      </c>
      <c r="B43" s="58" t="s">
        <v>65</v>
      </c>
      <c r="C43" s="57">
        <v>31381.699000000001</v>
      </c>
      <c r="D43" s="57" t="s">
        <v>83</v>
      </c>
      <c r="E43" s="34">
        <f t="shared" si="0"/>
        <v>3937.0074771396612</v>
      </c>
      <c r="F43" s="12">
        <f t="shared" si="1"/>
        <v>3937</v>
      </c>
      <c r="G43" s="12">
        <f t="shared" si="2"/>
        <v>6.0822000014013611E-3</v>
      </c>
      <c r="H43" s="12"/>
      <c r="I43" s="12">
        <f t="shared" si="5"/>
        <v>6.0822000014013611E-3</v>
      </c>
      <c r="K43" s="12"/>
      <c r="M43" s="12"/>
      <c r="O43" s="12">
        <f t="shared" ca="1" si="3"/>
        <v>6.9977283634067421E-3</v>
      </c>
      <c r="P43" s="12"/>
      <c r="Q43" s="15">
        <f t="shared" si="4"/>
        <v>16363.199000000001</v>
      </c>
      <c r="R43" s="12"/>
      <c r="S43" s="12"/>
      <c r="T43" s="12"/>
    </row>
    <row r="44" spans="1:20" x14ac:dyDescent="0.2">
      <c r="A44" s="57" t="s">
        <v>167</v>
      </c>
      <c r="B44" s="58" t="s">
        <v>65</v>
      </c>
      <c r="C44" s="57">
        <v>31464.663</v>
      </c>
      <c r="D44" s="57" t="s">
        <v>83</v>
      </c>
      <c r="E44" s="34">
        <f t="shared" si="0"/>
        <v>4038.9990944623528</v>
      </c>
      <c r="F44" s="12">
        <f t="shared" si="1"/>
        <v>4039</v>
      </c>
      <c r="G44" s="12">
        <f t="shared" si="2"/>
        <v>-7.3659999907249585E-4</v>
      </c>
      <c r="H44" s="12"/>
      <c r="I44" s="12">
        <f t="shared" si="5"/>
        <v>-7.3659999907249585E-4</v>
      </c>
      <c r="K44" s="12"/>
      <c r="M44" s="12"/>
      <c r="O44" s="12">
        <f t="shared" ca="1" si="3"/>
        <v>6.848421416125126E-3</v>
      </c>
      <c r="P44" s="12"/>
      <c r="Q44" s="15">
        <f t="shared" si="4"/>
        <v>16446.163</v>
      </c>
      <c r="R44" s="12"/>
      <c r="S44" s="12"/>
      <c r="T44" s="12"/>
    </row>
    <row r="45" spans="1:20" x14ac:dyDescent="0.2">
      <c r="A45" s="57" t="s">
        <v>167</v>
      </c>
      <c r="B45" s="58" t="s">
        <v>65</v>
      </c>
      <c r="C45" s="57">
        <v>31655.827000000001</v>
      </c>
      <c r="D45" s="57" t="s">
        <v>83</v>
      </c>
      <c r="E45" s="34">
        <f t="shared" si="0"/>
        <v>4274.0061521485195</v>
      </c>
      <c r="F45" s="12">
        <f t="shared" si="1"/>
        <v>4274</v>
      </c>
      <c r="G45" s="12">
        <f t="shared" si="2"/>
        <v>5.0044000017805956E-3</v>
      </c>
      <c r="H45" s="12"/>
      <c r="I45" s="12">
        <f t="shared" si="5"/>
        <v>5.0044000017805956E-3</v>
      </c>
      <c r="K45" s="12"/>
      <c r="M45" s="12"/>
      <c r="O45" s="12">
        <f t="shared" ca="1" si="3"/>
        <v>6.50442991993709E-3</v>
      </c>
      <c r="P45" s="12"/>
      <c r="Q45" s="15">
        <f t="shared" si="4"/>
        <v>16637.327000000001</v>
      </c>
      <c r="R45" s="12"/>
      <c r="S45" s="12"/>
      <c r="T45" s="12"/>
    </row>
    <row r="46" spans="1:20" x14ac:dyDescent="0.2">
      <c r="A46" s="57" t="s">
        <v>167</v>
      </c>
      <c r="B46" s="58" t="s">
        <v>65</v>
      </c>
      <c r="C46" s="57">
        <v>31703.812000000002</v>
      </c>
      <c r="D46" s="57" t="s">
        <v>83</v>
      </c>
      <c r="E46" s="34">
        <f t="shared" si="0"/>
        <v>4332.9964100583284</v>
      </c>
      <c r="F46" s="12">
        <f t="shared" si="1"/>
        <v>4333</v>
      </c>
      <c r="G46" s="12">
        <f t="shared" si="2"/>
        <v>-2.9202000005170703E-3</v>
      </c>
      <c r="H46" s="12"/>
      <c r="I46" s="12">
        <f t="shared" si="5"/>
        <v>-2.9202000005170703E-3</v>
      </c>
      <c r="K46" s="12"/>
      <c r="M46" s="12"/>
      <c r="O46" s="12">
        <f t="shared" ca="1" si="3"/>
        <v>6.4180660974898808E-3</v>
      </c>
      <c r="P46" s="12"/>
      <c r="Q46" s="15">
        <f t="shared" si="4"/>
        <v>16685.312000000002</v>
      </c>
      <c r="R46" s="12"/>
      <c r="S46" s="12"/>
      <c r="T46" s="12"/>
    </row>
    <row r="47" spans="1:20" x14ac:dyDescent="0.2">
      <c r="A47" s="57" t="s">
        <v>167</v>
      </c>
      <c r="B47" s="58" t="s">
        <v>65</v>
      </c>
      <c r="C47" s="57">
        <v>32052.774000000001</v>
      </c>
      <c r="D47" s="57" t="s">
        <v>83</v>
      </c>
      <c r="E47" s="34">
        <f t="shared" si="0"/>
        <v>4761.9921041444522</v>
      </c>
      <c r="F47" s="12">
        <f t="shared" si="1"/>
        <v>4762</v>
      </c>
      <c r="G47" s="12">
        <f t="shared" si="2"/>
        <v>-6.4228000010189135E-3</v>
      </c>
      <c r="H47" s="12"/>
      <c r="I47" s="12">
        <f t="shared" si="5"/>
        <v>-6.4228000010189135E-3</v>
      </c>
      <c r="K47" s="12"/>
      <c r="M47" s="12"/>
      <c r="O47" s="12">
        <f t="shared" ca="1" si="3"/>
        <v>5.7900986427466151E-3</v>
      </c>
      <c r="P47" s="12"/>
      <c r="Q47" s="15">
        <f t="shared" si="4"/>
        <v>17034.274000000001</v>
      </c>
      <c r="R47" s="12"/>
      <c r="S47" s="12"/>
      <c r="T47" s="12"/>
    </row>
    <row r="48" spans="1:20" x14ac:dyDescent="0.2">
      <c r="A48" s="57" t="s">
        <v>167</v>
      </c>
      <c r="B48" s="58" t="s">
        <v>65</v>
      </c>
      <c r="C48" s="57">
        <v>32122.736000000001</v>
      </c>
      <c r="D48" s="57" t="s">
        <v>83</v>
      </c>
      <c r="E48" s="34">
        <f t="shared" si="0"/>
        <v>4847.9997403617281</v>
      </c>
      <c r="F48" s="12">
        <f t="shared" si="1"/>
        <v>4848</v>
      </c>
      <c r="G48" s="12">
        <f t="shared" si="2"/>
        <v>-2.1120000019436702E-4</v>
      </c>
      <c r="H48" s="12"/>
      <c r="I48" s="12">
        <f t="shared" si="5"/>
        <v>-2.1120000019436702E-4</v>
      </c>
      <c r="K48" s="12"/>
      <c r="M48" s="12"/>
      <c r="O48" s="12">
        <f t="shared" ca="1" si="3"/>
        <v>5.6642123930778021E-3</v>
      </c>
      <c r="P48" s="12"/>
      <c r="Q48" s="15">
        <f t="shared" si="4"/>
        <v>17104.236000000001</v>
      </c>
      <c r="R48" s="12"/>
      <c r="S48" s="12"/>
      <c r="T48" s="12"/>
    </row>
    <row r="49" spans="1:20" x14ac:dyDescent="0.2">
      <c r="A49" s="57" t="s">
        <v>167</v>
      </c>
      <c r="B49" s="58" t="s">
        <v>65</v>
      </c>
      <c r="C49" s="57">
        <v>32392.800999999999</v>
      </c>
      <c r="D49" s="57" t="s">
        <v>83</v>
      </c>
      <c r="E49" s="34">
        <f t="shared" si="0"/>
        <v>5180.0035749436265</v>
      </c>
      <c r="F49" s="12">
        <f t="shared" si="1"/>
        <v>5180</v>
      </c>
      <c r="G49" s="12">
        <f t="shared" si="2"/>
        <v>2.9079999985697214E-3</v>
      </c>
      <c r="H49" s="12"/>
      <c r="I49" s="12">
        <f t="shared" si="5"/>
        <v>2.9079999985697214E-3</v>
      </c>
      <c r="K49" s="12"/>
      <c r="M49" s="12"/>
      <c r="O49" s="12">
        <f t="shared" ca="1" si="3"/>
        <v>5.1782329176121508E-3</v>
      </c>
      <c r="P49" s="12"/>
      <c r="Q49" s="15">
        <f t="shared" si="4"/>
        <v>17374.300999999999</v>
      </c>
      <c r="R49" s="12"/>
      <c r="S49" s="12"/>
      <c r="T49" s="12"/>
    </row>
    <row r="50" spans="1:20" x14ac:dyDescent="0.2">
      <c r="A50" s="57" t="s">
        <v>167</v>
      </c>
      <c r="B50" s="58" t="s">
        <v>65</v>
      </c>
      <c r="C50" s="57">
        <v>32501.796999999999</v>
      </c>
      <c r="D50" s="57" t="s">
        <v>83</v>
      </c>
      <c r="E50" s="34">
        <f t="shared" si="0"/>
        <v>5313.9975762177219</v>
      </c>
      <c r="F50" s="12">
        <f t="shared" si="1"/>
        <v>5314</v>
      </c>
      <c r="G50" s="12">
        <f t="shared" si="2"/>
        <v>-1.9716000024345703E-3</v>
      </c>
      <c r="H50" s="12"/>
      <c r="I50" s="12">
        <f t="shared" si="5"/>
        <v>-1.9716000024345703E-3</v>
      </c>
      <c r="K50" s="12"/>
      <c r="M50" s="12"/>
      <c r="O50" s="12">
        <f t="shared" ca="1" si="3"/>
        <v>4.9820845751049302E-3</v>
      </c>
      <c r="P50" s="12"/>
      <c r="Q50" s="15">
        <f t="shared" si="4"/>
        <v>17483.296999999999</v>
      </c>
      <c r="R50" s="12"/>
      <c r="S50" s="12"/>
      <c r="T50" s="12"/>
    </row>
    <row r="51" spans="1:20" x14ac:dyDescent="0.2">
      <c r="A51" s="57" t="s">
        <v>167</v>
      </c>
      <c r="B51" s="58" t="s">
        <v>65</v>
      </c>
      <c r="C51" s="57">
        <v>32825.553</v>
      </c>
      <c r="D51" s="57" t="s">
        <v>83</v>
      </c>
      <c r="E51" s="34">
        <f t="shared" si="0"/>
        <v>5712.0063276993951</v>
      </c>
      <c r="F51" s="12">
        <f t="shared" si="1"/>
        <v>5712</v>
      </c>
      <c r="G51" s="12">
        <f t="shared" si="2"/>
        <v>5.1471999977366067E-3</v>
      </c>
      <c r="H51" s="12"/>
      <c r="I51" s="12">
        <f t="shared" si="5"/>
        <v>5.1471999977366067E-3</v>
      </c>
      <c r="K51" s="12"/>
      <c r="M51" s="12"/>
      <c r="O51" s="12">
        <f t="shared" ca="1" si="3"/>
        <v>4.3994947219864692E-3</v>
      </c>
      <c r="P51" s="12"/>
      <c r="Q51" s="15">
        <f t="shared" si="4"/>
        <v>17807.053</v>
      </c>
      <c r="R51" s="12"/>
      <c r="S51" s="12"/>
      <c r="T51" s="12"/>
    </row>
    <row r="52" spans="1:20" x14ac:dyDescent="0.2">
      <c r="A52" s="57" t="s">
        <v>167</v>
      </c>
      <c r="B52" s="58" t="s">
        <v>65</v>
      </c>
      <c r="C52" s="57">
        <v>33129.773999999998</v>
      </c>
      <c r="D52" s="57" t="s">
        <v>83</v>
      </c>
      <c r="E52" s="34">
        <f t="shared" si="0"/>
        <v>6085.9997683908559</v>
      </c>
      <c r="F52" s="12">
        <f t="shared" si="1"/>
        <v>6086</v>
      </c>
      <c r="G52" s="12">
        <f t="shared" si="2"/>
        <v>-1.8840000120690092E-4</v>
      </c>
      <c r="H52" s="12"/>
      <c r="I52" s="12">
        <f t="shared" si="5"/>
        <v>-1.8840000120690092E-4</v>
      </c>
      <c r="K52" s="12"/>
      <c r="M52" s="12"/>
      <c r="O52" s="12">
        <f t="shared" ca="1" si="3"/>
        <v>3.8520359152872125E-3</v>
      </c>
      <c r="P52" s="12"/>
      <c r="Q52" s="15">
        <f t="shared" si="4"/>
        <v>18111.273999999998</v>
      </c>
      <c r="R52" s="12"/>
      <c r="S52" s="12"/>
      <c r="T52" s="12"/>
    </row>
    <row r="53" spans="1:20" x14ac:dyDescent="0.2">
      <c r="A53" s="57" t="s">
        <v>167</v>
      </c>
      <c r="B53" s="58" t="s">
        <v>65</v>
      </c>
      <c r="C53" s="57">
        <v>33835.838000000003</v>
      </c>
      <c r="D53" s="57" t="s">
        <v>83</v>
      </c>
      <c r="E53" s="34">
        <f t="shared" ref="E53:E84" si="6">+(C53-C$7)/C$8</f>
        <v>6953.9980482873125</v>
      </c>
      <c r="F53" s="12">
        <f t="shared" ref="F53:F84" si="7">ROUND(2*E53,0)/2</f>
        <v>6954</v>
      </c>
      <c r="G53" s="12">
        <f t="shared" ref="G53:G84" si="8">+C53-(C$7+F53*C$8)</f>
        <v>-1.5875999961281195E-3</v>
      </c>
      <c r="H53" s="12"/>
      <c r="I53" s="12">
        <f t="shared" si="5"/>
        <v>-1.5875999961281195E-3</v>
      </c>
      <c r="K53" s="12"/>
      <c r="M53" s="12"/>
      <c r="O53" s="12">
        <f t="shared" ref="O53:O84" ca="1" si="9">+C$11+C$12*F53</f>
        <v>2.5814630697926794E-3</v>
      </c>
      <c r="P53" s="12"/>
      <c r="Q53" s="15">
        <f t="shared" ref="Q53:Q84" si="10">+C53-15018.5</f>
        <v>18817.338000000003</v>
      </c>
      <c r="R53" s="12"/>
      <c r="S53" s="12"/>
      <c r="T53" s="12"/>
    </row>
    <row r="54" spans="1:20" x14ac:dyDescent="0.2">
      <c r="A54" s="57" t="s">
        <v>167</v>
      </c>
      <c r="B54" s="58" t="s">
        <v>65</v>
      </c>
      <c r="C54" s="57">
        <v>34312.512999999999</v>
      </c>
      <c r="D54" s="57" t="s">
        <v>83</v>
      </c>
      <c r="E54" s="34">
        <f t="shared" si="6"/>
        <v>7539.9974478738031</v>
      </c>
      <c r="F54" s="12">
        <f t="shared" si="7"/>
        <v>7540</v>
      </c>
      <c r="G54" s="12">
        <f t="shared" si="8"/>
        <v>-2.0760000043082982E-3</v>
      </c>
      <c r="H54" s="12"/>
      <c r="I54" s="12">
        <f t="shared" ref="I54:I85" si="11">G54</f>
        <v>-2.0760000043082982E-3</v>
      </c>
      <c r="K54" s="12"/>
      <c r="M54" s="12"/>
      <c r="O54" s="12">
        <f t="shared" ca="1" si="9"/>
        <v>1.7236800197237886E-3</v>
      </c>
      <c r="P54" s="12"/>
      <c r="Q54" s="15">
        <f t="shared" si="10"/>
        <v>19294.012999999999</v>
      </c>
      <c r="R54" s="12"/>
      <c r="S54" s="12"/>
      <c r="T54" s="12"/>
    </row>
    <row r="55" spans="1:20" x14ac:dyDescent="0.2">
      <c r="A55" s="57" t="s">
        <v>167</v>
      </c>
      <c r="B55" s="58" t="s">
        <v>65</v>
      </c>
      <c r="C55" s="57">
        <v>35118.635999999999</v>
      </c>
      <c r="D55" s="57" t="s">
        <v>83</v>
      </c>
      <c r="E55" s="34">
        <f t="shared" si="6"/>
        <v>8531.0030470616475</v>
      </c>
      <c r="F55" s="12">
        <f t="shared" si="7"/>
        <v>8531</v>
      </c>
      <c r="G55" s="12">
        <f t="shared" si="8"/>
        <v>2.4785999994492158E-3</v>
      </c>
      <c r="H55" s="12"/>
      <c r="I55" s="12">
        <f t="shared" si="11"/>
        <v>2.4785999994492158E-3</v>
      </c>
      <c r="K55" s="12"/>
      <c r="M55" s="12"/>
      <c r="O55" s="12">
        <f t="shared" ca="1" si="9"/>
        <v>2.730605613308363E-4</v>
      </c>
      <c r="P55" s="12"/>
      <c r="Q55" s="15">
        <f t="shared" si="10"/>
        <v>20100.135999999999</v>
      </c>
      <c r="R55" s="12"/>
      <c r="S55" s="12"/>
      <c r="T55" s="12"/>
    </row>
    <row r="56" spans="1:20" x14ac:dyDescent="0.2">
      <c r="A56" s="57" t="s">
        <v>203</v>
      </c>
      <c r="B56" s="58" t="s">
        <v>65</v>
      </c>
      <c r="C56" s="57">
        <v>35329.343000000001</v>
      </c>
      <c r="D56" s="57" t="s">
        <v>83</v>
      </c>
      <c r="E56" s="34">
        <f t="shared" si="6"/>
        <v>8790.0352503210433</v>
      </c>
      <c r="F56" s="12">
        <f t="shared" si="7"/>
        <v>8790</v>
      </c>
      <c r="G56" s="12">
        <f t="shared" si="8"/>
        <v>2.8674000001046807E-2</v>
      </c>
      <c r="H56" s="12"/>
      <c r="I56" s="12">
        <f t="shared" si="11"/>
        <v>2.8674000001046807E-2</v>
      </c>
      <c r="K56" s="12"/>
      <c r="M56" s="12"/>
      <c r="O56" s="12">
        <f t="shared" ca="1" si="9"/>
        <v>-1.0606198127640319E-4</v>
      </c>
      <c r="P56" s="12"/>
      <c r="Q56" s="15">
        <f t="shared" si="10"/>
        <v>20310.843000000001</v>
      </c>
      <c r="R56" s="12"/>
      <c r="S56" s="12"/>
      <c r="T56" s="12"/>
    </row>
    <row r="57" spans="1:20" x14ac:dyDescent="0.2">
      <c r="A57" s="57" t="s">
        <v>203</v>
      </c>
      <c r="B57" s="58" t="s">
        <v>65</v>
      </c>
      <c r="C57" s="57">
        <v>35368.36</v>
      </c>
      <c r="D57" s="57" t="s">
        <v>83</v>
      </c>
      <c r="E57" s="34">
        <f t="shared" si="6"/>
        <v>8838.0007164639428</v>
      </c>
      <c r="F57" s="12">
        <f t="shared" si="7"/>
        <v>8838</v>
      </c>
      <c r="G57" s="12">
        <f t="shared" si="8"/>
        <v>5.8279999939259142E-4</v>
      </c>
      <c r="H57" s="12"/>
      <c r="I57" s="12">
        <f t="shared" si="11"/>
        <v>5.8279999939259142E-4</v>
      </c>
      <c r="K57" s="12"/>
      <c r="M57" s="12"/>
      <c r="O57" s="12">
        <f t="shared" ca="1" si="9"/>
        <v>-1.7632407411481005E-4</v>
      </c>
      <c r="P57" s="12"/>
      <c r="Q57" s="15">
        <f t="shared" si="10"/>
        <v>20349.86</v>
      </c>
      <c r="R57" s="12"/>
      <c r="S57" s="12"/>
      <c r="T57" s="12"/>
    </row>
    <row r="58" spans="1:20" x14ac:dyDescent="0.2">
      <c r="A58" s="57" t="s">
        <v>203</v>
      </c>
      <c r="B58" s="58" t="s">
        <v>65</v>
      </c>
      <c r="C58" s="57">
        <v>35429.373</v>
      </c>
      <c r="D58" s="57" t="s">
        <v>83</v>
      </c>
      <c r="E58" s="34">
        <f t="shared" si="6"/>
        <v>8913.0069185239845</v>
      </c>
      <c r="F58" s="12">
        <f t="shared" si="7"/>
        <v>8913</v>
      </c>
      <c r="G58" s="12">
        <f t="shared" si="8"/>
        <v>5.6277999974554405E-3</v>
      </c>
      <c r="H58" s="12"/>
      <c r="I58" s="12">
        <f t="shared" si="11"/>
        <v>5.6277999974554405E-3</v>
      </c>
      <c r="K58" s="12"/>
      <c r="M58" s="12"/>
      <c r="O58" s="12">
        <f t="shared" ca="1" si="9"/>
        <v>-2.8610859417482239E-4</v>
      </c>
      <c r="P58" s="12"/>
      <c r="Q58" s="15">
        <f t="shared" si="10"/>
        <v>20410.873</v>
      </c>
      <c r="R58" s="12"/>
      <c r="S58" s="12"/>
      <c r="T58" s="12"/>
    </row>
    <row r="59" spans="1:20" x14ac:dyDescent="0.2">
      <c r="A59" s="57" t="s">
        <v>203</v>
      </c>
      <c r="B59" s="58" t="s">
        <v>65</v>
      </c>
      <c r="C59" s="57">
        <v>35477.360000000001</v>
      </c>
      <c r="D59" s="57" t="s">
        <v>83</v>
      </c>
      <c r="E59" s="34">
        <f t="shared" si="6"/>
        <v>8971.9996351295486</v>
      </c>
      <c r="F59" s="12">
        <f t="shared" si="7"/>
        <v>8972</v>
      </c>
      <c r="G59" s="12">
        <f t="shared" si="8"/>
        <v>-2.9680000443477184E-4</v>
      </c>
      <c r="H59" s="12"/>
      <c r="I59" s="12">
        <f t="shared" si="11"/>
        <v>-2.9680000443477184E-4</v>
      </c>
      <c r="K59" s="12"/>
      <c r="M59" s="12"/>
      <c r="O59" s="12">
        <f t="shared" ca="1" si="9"/>
        <v>-3.7247241662203071E-4</v>
      </c>
      <c r="P59" s="12"/>
      <c r="Q59" s="15">
        <f t="shared" si="10"/>
        <v>20458.86</v>
      </c>
      <c r="R59" s="12"/>
      <c r="S59" s="12"/>
      <c r="T59" s="12"/>
    </row>
    <row r="60" spans="1:20" x14ac:dyDescent="0.2">
      <c r="A60" s="57" t="s">
        <v>203</v>
      </c>
      <c r="B60" s="58" t="s">
        <v>65</v>
      </c>
      <c r="C60" s="57">
        <v>35512.326999999997</v>
      </c>
      <c r="D60" s="57" t="s">
        <v>83</v>
      </c>
      <c r="E60" s="34">
        <f t="shared" si="6"/>
        <v>9014.9862423678969</v>
      </c>
      <c r="F60" s="12">
        <f t="shared" si="7"/>
        <v>9015</v>
      </c>
      <c r="G60" s="12">
        <f t="shared" si="8"/>
        <v>-1.1191000005055685E-2</v>
      </c>
      <c r="H60" s="12"/>
      <c r="I60" s="12">
        <f t="shared" si="11"/>
        <v>-1.1191000005055685E-2</v>
      </c>
      <c r="K60" s="12"/>
      <c r="M60" s="12"/>
      <c r="O60" s="12">
        <f t="shared" ca="1" si="9"/>
        <v>-4.3541554145643674E-4</v>
      </c>
      <c r="P60" s="12"/>
      <c r="Q60" s="15">
        <f t="shared" si="10"/>
        <v>20493.826999999997</v>
      </c>
      <c r="R60" s="12"/>
      <c r="S60" s="12"/>
      <c r="T60" s="12"/>
    </row>
    <row r="61" spans="1:20" x14ac:dyDescent="0.2">
      <c r="A61" s="57" t="s">
        <v>203</v>
      </c>
      <c r="B61" s="58" t="s">
        <v>65</v>
      </c>
      <c r="C61" s="57">
        <v>35638.42</v>
      </c>
      <c r="D61" s="57" t="s">
        <v>83</v>
      </c>
      <c r="E61" s="34">
        <f t="shared" si="6"/>
        <v>9169.9984043064505</v>
      </c>
      <c r="F61" s="12">
        <f t="shared" si="7"/>
        <v>9170</v>
      </c>
      <c r="G61" s="12">
        <f t="shared" si="8"/>
        <v>-1.2980000028619543E-3</v>
      </c>
      <c r="H61" s="12"/>
      <c r="I61" s="12">
        <f t="shared" si="11"/>
        <v>-1.2980000028619543E-3</v>
      </c>
      <c r="K61" s="12"/>
      <c r="M61" s="12"/>
      <c r="O61" s="12">
        <f t="shared" ca="1" si="9"/>
        <v>-6.623035495804605E-4</v>
      </c>
      <c r="P61" s="12"/>
      <c r="Q61" s="15">
        <f t="shared" si="10"/>
        <v>20619.919999999998</v>
      </c>
      <c r="R61" s="12"/>
      <c r="S61" s="12"/>
      <c r="T61" s="12"/>
    </row>
    <row r="62" spans="1:20" x14ac:dyDescent="0.2">
      <c r="A62" s="57" t="s">
        <v>203</v>
      </c>
      <c r="B62" s="58" t="s">
        <v>65</v>
      </c>
      <c r="C62" s="57">
        <v>35660.370000000003</v>
      </c>
      <c r="D62" s="57" t="s">
        <v>83</v>
      </c>
      <c r="E62" s="34">
        <f t="shared" si="6"/>
        <v>9196.9825902212287</v>
      </c>
      <c r="F62" s="12">
        <f t="shared" si="7"/>
        <v>9197</v>
      </c>
      <c r="G62" s="12">
        <f t="shared" si="8"/>
        <v>-1.4161799997964408E-2</v>
      </c>
      <c r="H62" s="12"/>
      <c r="I62" s="12">
        <f t="shared" si="11"/>
        <v>-1.4161799997964408E-2</v>
      </c>
      <c r="K62" s="12"/>
      <c r="M62" s="12"/>
      <c r="O62" s="12">
        <f t="shared" ca="1" si="9"/>
        <v>-7.0182597680206599E-4</v>
      </c>
      <c r="P62" s="12"/>
      <c r="Q62" s="15">
        <f t="shared" si="10"/>
        <v>20641.870000000003</v>
      </c>
      <c r="R62" s="12"/>
      <c r="S62" s="12"/>
      <c r="T62" s="12"/>
    </row>
    <row r="63" spans="1:20" x14ac:dyDescent="0.2">
      <c r="A63" s="57" t="s">
        <v>203</v>
      </c>
      <c r="B63" s="58" t="s">
        <v>65</v>
      </c>
      <c r="C63" s="57">
        <v>35686.409</v>
      </c>
      <c r="D63" s="57" t="s">
        <v>83</v>
      </c>
      <c r="E63" s="34">
        <f t="shared" si="6"/>
        <v>9228.9935796077716</v>
      </c>
      <c r="F63" s="12">
        <f t="shared" si="7"/>
        <v>9229</v>
      </c>
      <c r="G63" s="12">
        <f t="shared" si="8"/>
        <v>-5.2226000043447129E-3</v>
      </c>
      <c r="H63" s="12"/>
      <c r="I63" s="12">
        <f t="shared" si="11"/>
        <v>-5.2226000043447129E-3</v>
      </c>
      <c r="K63" s="12"/>
      <c r="M63" s="12"/>
      <c r="O63" s="12">
        <f t="shared" ca="1" si="9"/>
        <v>-7.4866737202767056E-4</v>
      </c>
      <c r="P63" s="12"/>
      <c r="Q63" s="15">
        <f t="shared" si="10"/>
        <v>20667.909</v>
      </c>
      <c r="R63" s="12"/>
      <c r="S63" s="12"/>
      <c r="T63" s="12"/>
    </row>
    <row r="64" spans="1:20" x14ac:dyDescent="0.2">
      <c r="A64" s="57" t="s">
        <v>203</v>
      </c>
      <c r="B64" s="58" t="s">
        <v>65</v>
      </c>
      <c r="C64" s="57">
        <v>35690.483</v>
      </c>
      <c r="D64" s="57" t="s">
        <v>83</v>
      </c>
      <c r="E64" s="34">
        <f t="shared" si="6"/>
        <v>9234.001942861385</v>
      </c>
      <c r="F64" s="12">
        <f t="shared" si="7"/>
        <v>9234</v>
      </c>
      <c r="G64" s="12">
        <f t="shared" si="8"/>
        <v>1.5803999995114282E-3</v>
      </c>
      <c r="H64" s="12"/>
      <c r="I64" s="12">
        <f t="shared" si="11"/>
        <v>1.5803999995114282E-3</v>
      </c>
      <c r="K64" s="12"/>
      <c r="M64" s="12"/>
      <c r="O64" s="12">
        <f t="shared" ca="1" si="9"/>
        <v>-7.5598634003167138E-4</v>
      </c>
      <c r="P64" s="12"/>
      <c r="Q64" s="15">
        <f t="shared" si="10"/>
        <v>20671.983</v>
      </c>
      <c r="R64" s="12"/>
      <c r="S64" s="12"/>
      <c r="T64" s="12"/>
    </row>
    <row r="65" spans="1:20" x14ac:dyDescent="0.2">
      <c r="A65" s="57" t="s">
        <v>203</v>
      </c>
      <c r="B65" s="58" t="s">
        <v>65</v>
      </c>
      <c r="C65" s="57">
        <v>35695.35</v>
      </c>
      <c r="D65" s="57" t="s">
        <v>83</v>
      </c>
      <c r="E65" s="34">
        <f t="shared" si="6"/>
        <v>9239.9851789819841</v>
      </c>
      <c r="F65" s="12">
        <f t="shared" si="7"/>
        <v>9240</v>
      </c>
      <c r="G65" s="12">
        <f t="shared" si="8"/>
        <v>-1.2055999999574851E-2</v>
      </c>
      <c r="H65" s="12"/>
      <c r="I65" s="12">
        <f t="shared" si="11"/>
        <v>-1.2055999999574851E-2</v>
      </c>
      <c r="K65" s="12"/>
      <c r="M65" s="12"/>
      <c r="O65" s="12">
        <f t="shared" ca="1" si="9"/>
        <v>-7.6476910163647202E-4</v>
      </c>
      <c r="P65" s="12"/>
      <c r="Q65" s="15">
        <f t="shared" si="10"/>
        <v>20676.849999999999</v>
      </c>
      <c r="R65" s="12"/>
      <c r="S65" s="12"/>
      <c r="T65" s="12"/>
    </row>
    <row r="66" spans="1:20" x14ac:dyDescent="0.2">
      <c r="A66" s="57" t="s">
        <v>203</v>
      </c>
      <c r="B66" s="58" t="s">
        <v>65</v>
      </c>
      <c r="C66" s="57">
        <v>35699.404000000002</v>
      </c>
      <c r="D66" s="57" t="s">
        <v>83</v>
      </c>
      <c r="E66" s="34">
        <f t="shared" si="6"/>
        <v>9244.9689552780474</v>
      </c>
      <c r="F66" s="12">
        <f t="shared" si="7"/>
        <v>9245</v>
      </c>
      <c r="G66" s="12">
        <f t="shared" si="8"/>
        <v>-2.5252999999793246E-2</v>
      </c>
      <c r="H66" s="12"/>
      <c r="I66" s="12">
        <f t="shared" si="11"/>
        <v>-2.5252999999793246E-2</v>
      </c>
      <c r="K66" s="12"/>
      <c r="M66" s="12"/>
      <c r="O66" s="12">
        <f t="shared" ca="1" si="9"/>
        <v>-7.7208806964047284E-4</v>
      </c>
      <c r="P66" s="12"/>
      <c r="Q66" s="15">
        <f t="shared" si="10"/>
        <v>20680.904000000002</v>
      </c>
      <c r="R66" s="12"/>
      <c r="S66" s="12"/>
      <c r="T66" s="12"/>
    </row>
    <row r="67" spans="1:20" x14ac:dyDescent="0.2">
      <c r="A67" s="57" t="s">
        <v>203</v>
      </c>
      <c r="B67" s="58" t="s">
        <v>65</v>
      </c>
      <c r="C67" s="57">
        <v>35717.339999999997</v>
      </c>
      <c r="D67" s="57" t="s">
        <v>83</v>
      </c>
      <c r="E67" s="34">
        <f t="shared" si="6"/>
        <v>9267.0185388118589</v>
      </c>
      <c r="F67" s="12">
        <f t="shared" si="7"/>
        <v>9267</v>
      </c>
      <c r="G67" s="12">
        <f t="shared" si="8"/>
        <v>1.5080199998919852E-2</v>
      </c>
      <c r="H67" s="12"/>
      <c r="I67" s="12">
        <f t="shared" si="11"/>
        <v>1.5080199998919852E-2</v>
      </c>
      <c r="K67" s="12"/>
      <c r="M67" s="12"/>
      <c r="O67" s="12">
        <f t="shared" ca="1" si="9"/>
        <v>-8.0429152885807577E-4</v>
      </c>
      <c r="P67" s="12"/>
      <c r="Q67" s="15">
        <f t="shared" si="10"/>
        <v>20698.839999999997</v>
      </c>
      <c r="R67" s="12"/>
      <c r="S67" s="12"/>
      <c r="T67" s="12"/>
    </row>
    <row r="68" spans="1:20" x14ac:dyDescent="0.2">
      <c r="A68" s="57" t="s">
        <v>236</v>
      </c>
      <c r="B68" s="58" t="s">
        <v>73</v>
      </c>
      <c r="C68" s="57">
        <v>36403.474999999999</v>
      </c>
      <c r="D68" s="57" t="s">
        <v>83</v>
      </c>
      <c r="E68" s="34">
        <f t="shared" si="6"/>
        <v>10110.517144854302</v>
      </c>
      <c r="F68" s="12">
        <f t="shared" si="7"/>
        <v>10110.5</v>
      </c>
      <c r="G68" s="12">
        <f t="shared" si="8"/>
        <v>1.3946300001407508E-2</v>
      </c>
      <c r="H68" s="12"/>
      <c r="I68" s="12">
        <f t="shared" si="11"/>
        <v>1.3946300001407508E-2</v>
      </c>
      <c r="K68" s="12"/>
      <c r="M68" s="12"/>
      <c r="O68" s="12">
        <f t="shared" ca="1" si="9"/>
        <v>-2.0390014311330047E-3</v>
      </c>
      <c r="P68" s="12"/>
      <c r="Q68" s="15">
        <f t="shared" si="10"/>
        <v>21384.974999999999</v>
      </c>
      <c r="R68" s="12"/>
      <c r="S68" s="12"/>
      <c r="T68" s="12"/>
    </row>
    <row r="69" spans="1:20" x14ac:dyDescent="0.2">
      <c r="A69" s="57" t="s">
        <v>236</v>
      </c>
      <c r="B69" s="58" t="s">
        <v>65</v>
      </c>
      <c r="C69" s="57">
        <v>36541.339999999997</v>
      </c>
      <c r="D69" s="57" t="s">
        <v>83</v>
      </c>
      <c r="E69" s="34">
        <f t="shared" si="6"/>
        <v>10280.001190008739</v>
      </c>
      <c r="F69" s="12">
        <f t="shared" si="7"/>
        <v>10280</v>
      </c>
      <c r="G69" s="12">
        <f t="shared" si="8"/>
        <v>9.6799999300856143E-4</v>
      </c>
      <c r="H69" s="12"/>
      <c r="I69" s="12">
        <f t="shared" si="11"/>
        <v>9.6799999300856143E-4</v>
      </c>
      <c r="K69" s="12"/>
      <c r="M69" s="12"/>
      <c r="O69" s="12">
        <f t="shared" ca="1" si="9"/>
        <v>-2.287114446468631E-3</v>
      </c>
      <c r="P69" s="12"/>
      <c r="Q69" s="15">
        <f t="shared" si="10"/>
        <v>21522.839999999997</v>
      </c>
      <c r="R69" s="12"/>
      <c r="S69" s="12"/>
      <c r="T69" s="12"/>
    </row>
    <row r="70" spans="1:20" x14ac:dyDescent="0.2">
      <c r="A70" s="57" t="s">
        <v>236</v>
      </c>
      <c r="B70" s="58" t="s">
        <v>65</v>
      </c>
      <c r="C70" s="57">
        <v>36598.26</v>
      </c>
      <c r="D70" s="57" t="s">
        <v>83</v>
      </c>
      <c r="E70" s="34">
        <f t="shared" si="6"/>
        <v>10349.975671205502</v>
      </c>
      <c r="F70" s="12">
        <f t="shared" si="7"/>
        <v>10350</v>
      </c>
      <c r="G70" s="12">
        <f t="shared" si="8"/>
        <v>-1.9789999998465646E-2</v>
      </c>
      <c r="H70" s="12"/>
      <c r="I70" s="12">
        <f t="shared" si="11"/>
        <v>-1.9789999998465646E-2</v>
      </c>
      <c r="K70" s="12"/>
      <c r="M70" s="12"/>
      <c r="O70" s="12">
        <f t="shared" ca="1" si="9"/>
        <v>-2.3895799985246425E-3</v>
      </c>
      <c r="P70" s="12"/>
      <c r="Q70" s="15">
        <f t="shared" si="10"/>
        <v>21579.760000000002</v>
      </c>
      <c r="R70" s="12"/>
      <c r="S70" s="12"/>
      <c r="T70" s="12"/>
    </row>
    <row r="71" spans="1:20" x14ac:dyDescent="0.2">
      <c r="A71" s="57" t="s">
        <v>244</v>
      </c>
      <c r="B71" s="58" t="s">
        <v>65</v>
      </c>
      <c r="C71" s="57">
        <v>37016.391000000003</v>
      </c>
      <c r="D71" s="57" t="s">
        <v>83</v>
      </c>
      <c r="E71" s="34">
        <f t="shared" si="6"/>
        <v>10864.004128641915</v>
      </c>
      <c r="F71" s="12">
        <f t="shared" si="7"/>
        <v>10864</v>
      </c>
      <c r="G71" s="12">
        <f t="shared" si="8"/>
        <v>3.3584000047994778E-3</v>
      </c>
      <c r="H71" s="12"/>
      <c r="I71" s="12">
        <f t="shared" si="11"/>
        <v>3.3584000047994778E-3</v>
      </c>
      <c r="K71" s="12"/>
      <c r="M71" s="12"/>
      <c r="O71" s="12">
        <f t="shared" ca="1" si="9"/>
        <v>-3.1419699093359222E-3</v>
      </c>
      <c r="P71" s="12"/>
      <c r="Q71" s="15">
        <f t="shared" si="10"/>
        <v>21997.891000000003</v>
      </c>
      <c r="R71" s="12"/>
      <c r="S71" s="12"/>
      <c r="T71" s="12"/>
    </row>
    <row r="72" spans="1:20" x14ac:dyDescent="0.2">
      <c r="A72" s="57" t="s">
        <v>236</v>
      </c>
      <c r="B72" s="58" t="s">
        <v>73</v>
      </c>
      <c r="C72" s="57">
        <v>37018.406999999999</v>
      </c>
      <c r="D72" s="57" t="s">
        <v>83</v>
      </c>
      <c r="E72" s="34">
        <f t="shared" si="6"/>
        <v>10866.482493963285</v>
      </c>
      <c r="F72" s="12">
        <f t="shared" si="7"/>
        <v>10866.5</v>
      </c>
      <c r="G72" s="12">
        <f t="shared" si="8"/>
        <v>-1.4240099997550715E-2</v>
      </c>
      <c r="H72" s="12"/>
      <c r="I72" s="12">
        <f t="shared" si="11"/>
        <v>-1.4240099997550715E-2</v>
      </c>
      <c r="K72" s="12"/>
      <c r="M72" s="12"/>
      <c r="O72" s="12">
        <f t="shared" ca="1" si="9"/>
        <v>-3.14562939333792E-3</v>
      </c>
      <c r="P72" s="12"/>
      <c r="Q72" s="15">
        <f t="shared" si="10"/>
        <v>21999.906999999999</v>
      </c>
      <c r="R72" s="12"/>
      <c r="S72" s="12"/>
      <c r="T72" s="12"/>
    </row>
    <row r="73" spans="1:20" x14ac:dyDescent="0.2">
      <c r="A73" s="57" t="s">
        <v>244</v>
      </c>
      <c r="B73" s="58" t="s">
        <v>73</v>
      </c>
      <c r="C73" s="57">
        <v>37044.449999999997</v>
      </c>
      <c r="D73" s="57" t="s">
        <v>83</v>
      </c>
      <c r="E73" s="34">
        <f t="shared" si="6"/>
        <v>10898.49840074134</v>
      </c>
      <c r="F73" s="12">
        <f t="shared" si="7"/>
        <v>10898.5</v>
      </c>
      <c r="G73" s="12">
        <f t="shared" si="8"/>
        <v>-1.3009000031161122E-3</v>
      </c>
      <c r="H73" s="12"/>
      <c r="I73" s="12">
        <f t="shared" si="11"/>
        <v>-1.3009000031161122E-3</v>
      </c>
      <c r="K73" s="12"/>
      <c r="M73" s="12"/>
      <c r="O73" s="12">
        <f t="shared" ca="1" si="9"/>
        <v>-3.1924707885635246E-3</v>
      </c>
      <c r="P73" s="12"/>
      <c r="Q73" s="15">
        <f t="shared" si="10"/>
        <v>22025.949999999997</v>
      </c>
      <c r="R73" s="12"/>
      <c r="S73" s="12"/>
      <c r="T73" s="12"/>
    </row>
    <row r="74" spans="1:20" x14ac:dyDescent="0.2">
      <c r="A74" s="57" t="s">
        <v>236</v>
      </c>
      <c r="B74" s="58" t="s">
        <v>65</v>
      </c>
      <c r="C74" s="57">
        <v>37190.453999999998</v>
      </c>
      <c r="D74" s="57" t="s">
        <v>83</v>
      </c>
      <c r="E74" s="34">
        <f t="shared" si="6"/>
        <v>11077.988108272106</v>
      </c>
      <c r="F74" s="12">
        <f t="shared" si="7"/>
        <v>11078</v>
      </c>
      <c r="G74" s="12">
        <f t="shared" si="8"/>
        <v>-9.6732000019983388E-3</v>
      </c>
      <c r="H74" s="12"/>
      <c r="I74" s="12">
        <f t="shared" si="11"/>
        <v>-9.6732000019983388E-3</v>
      </c>
      <c r="K74" s="12"/>
      <c r="M74" s="12"/>
      <c r="O74" s="12">
        <f t="shared" ca="1" si="9"/>
        <v>-3.4552217399071525E-3</v>
      </c>
      <c r="P74" s="12"/>
      <c r="Q74" s="15">
        <f t="shared" si="10"/>
        <v>22171.953999999998</v>
      </c>
      <c r="R74" s="12"/>
      <c r="S74" s="12"/>
      <c r="T74" s="12"/>
    </row>
    <row r="75" spans="1:20" x14ac:dyDescent="0.2">
      <c r="A75" s="57" t="s">
        <v>244</v>
      </c>
      <c r="B75" s="58" t="s">
        <v>73</v>
      </c>
      <c r="C75" s="57">
        <v>37349.493000000002</v>
      </c>
      <c r="D75" s="57" t="s">
        <v>83</v>
      </c>
      <c r="E75" s="34">
        <f t="shared" si="6"/>
        <v>11273.502365388253</v>
      </c>
      <c r="F75" s="12">
        <f t="shared" si="7"/>
        <v>11273.5</v>
      </c>
      <c r="G75" s="12">
        <f t="shared" si="8"/>
        <v>1.9240999972680584E-3</v>
      </c>
      <c r="H75" s="12"/>
      <c r="I75" s="12">
        <f t="shared" si="11"/>
        <v>1.9240999972680584E-3</v>
      </c>
      <c r="K75" s="12"/>
      <c r="M75" s="12"/>
      <c r="O75" s="12">
        <f t="shared" ca="1" si="9"/>
        <v>-3.7413933888635845E-3</v>
      </c>
      <c r="P75" s="12"/>
      <c r="Q75" s="15">
        <f t="shared" si="10"/>
        <v>22330.993000000002</v>
      </c>
      <c r="R75" s="12"/>
      <c r="S75" s="12"/>
      <c r="T75" s="12"/>
    </row>
    <row r="76" spans="1:20" x14ac:dyDescent="0.2">
      <c r="A76" s="57" t="s">
        <v>236</v>
      </c>
      <c r="B76" s="58" t="s">
        <v>65</v>
      </c>
      <c r="C76" s="57">
        <v>37583.341999999997</v>
      </c>
      <c r="D76" s="57" t="s">
        <v>83</v>
      </c>
      <c r="E76" s="34">
        <f t="shared" si="6"/>
        <v>11560.98413723259</v>
      </c>
      <c r="F76" s="12">
        <f t="shared" si="7"/>
        <v>11561</v>
      </c>
      <c r="G76" s="12">
        <f t="shared" si="8"/>
        <v>-1.2903400005598087E-2</v>
      </c>
      <c r="H76" s="12"/>
      <c r="I76" s="12">
        <f t="shared" si="11"/>
        <v>-1.2903400005598087E-2</v>
      </c>
      <c r="K76" s="12"/>
      <c r="M76" s="12"/>
      <c r="O76" s="12">
        <f t="shared" ca="1" si="9"/>
        <v>-4.1622340490936275E-3</v>
      </c>
      <c r="P76" s="12"/>
      <c r="Q76" s="15">
        <f t="shared" si="10"/>
        <v>22564.841999999997</v>
      </c>
      <c r="R76" s="12"/>
      <c r="S76" s="12"/>
      <c r="T76" s="12"/>
    </row>
    <row r="77" spans="1:20" x14ac:dyDescent="0.2">
      <c r="A77" s="57" t="s">
        <v>236</v>
      </c>
      <c r="B77" s="58" t="s">
        <v>65</v>
      </c>
      <c r="C77" s="57">
        <v>37609.389000000003</v>
      </c>
      <c r="D77" s="57" t="s">
        <v>83</v>
      </c>
      <c r="E77" s="34">
        <f t="shared" si="6"/>
        <v>11593.004961402166</v>
      </c>
      <c r="F77" s="12">
        <f t="shared" si="7"/>
        <v>11593</v>
      </c>
      <c r="G77" s="12">
        <f t="shared" si="8"/>
        <v>4.0358000042033382E-3</v>
      </c>
      <c r="H77" s="12"/>
      <c r="I77" s="12">
        <f t="shared" si="11"/>
        <v>4.0358000042033382E-3</v>
      </c>
      <c r="K77" s="12"/>
      <c r="M77" s="12"/>
      <c r="O77" s="12">
        <f t="shared" ca="1" si="9"/>
        <v>-4.2090754443192321E-3</v>
      </c>
      <c r="P77" s="12"/>
      <c r="Q77" s="15">
        <f t="shared" si="10"/>
        <v>22590.889000000003</v>
      </c>
      <c r="R77" s="12"/>
      <c r="S77" s="12"/>
      <c r="T77" s="12"/>
    </row>
    <row r="78" spans="1:20" x14ac:dyDescent="0.2">
      <c r="A78" s="57" t="s">
        <v>236</v>
      </c>
      <c r="B78" s="58" t="s">
        <v>65</v>
      </c>
      <c r="C78" s="57">
        <v>37870.493000000002</v>
      </c>
      <c r="D78" s="57" t="s">
        <v>83</v>
      </c>
      <c r="E78" s="34">
        <f t="shared" si="6"/>
        <v>11913.9926096523</v>
      </c>
      <c r="F78" s="12">
        <f t="shared" si="7"/>
        <v>11914</v>
      </c>
      <c r="G78" s="12">
        <f t="shared" si="8"/>
        <v>-6.011599994963035E-3</v>
      </c>
      <c r="H78" s="12"/>
      <c r="I78" s="12">
        <f t="shared" si="11"/>
        <v>-6.011599994963035E-3</v>
      </c>
      <c r="K78" s="12"/>
      <c r="M78" s="12"/>
      <c r="O78" s="12">
        <f t="shared" ca="1" si="9"/>
        <v>-4.6789531901760811E-3</v>
      </c>
      <c r="P78" s="12"/>
      <c r="Q78" s="15">
        <f t="shared" si="10"/>
        <v>22851.993000000002</v>
      </c>
      <c r="R78" s="12"/>
      <c r="S78" s="12"/>
      <c r="T78" s="12"/>
    </row>
    <row r="79" spans="1:20" x14ac:dyDescent="0.2">
      <c r="A79" s="57" t="s">
        <v>236</v>
      </c>
      <c r="B79" s="58" t="s">
        <v>65</v>
      </c>
      <c r="C79" s="57">
        <v>37883.53</v>
      </c>
      <c r="D79" s="57" t="s">
        <v>83</v>
      </c>
      <c r="E79" s="34">
        <f t="shared" si="6"/>
        <v>11930.019617933429</v>
      </c>
      <c r="F79" s="12">
        <f t="shared" si="7"/>
        <v>11930</v>
      </c>
      <c r="G79" s="12">
        <f t="shared" si="8"/>
        <v>1.5957999996317085E-2</v>
      </c>
      <c r="H79" s="12"/>
      <c r="I79" s="12">
        <f t="shared" si="11"/>
        <v>1.5957999996317085E-2</v>
      </c>
      <c r="K79" s="12"/>
      <c r="M79" s="12"/>
      <c r="O79" s="12">
        <f t="shared" ca="1" si="9"/>
        <v>-4.7023738877888851E-3</v>
      </c>
      <c r="P79" s="12"/>
      <c r="Q79" s="15">
        <f t="shared" si="10"/>
        <v>22865.03</v>
      </c>
      <c r="R79" s="12"/>
      <c r="S79" s="12"/>
      <c r="T79" s="12"/>
    </row>
    <row r="80" spans="1:20" x14ac:dyDescent="0.2">
      <c r="A80" s="57" t="s">
        <v>236</v>
      </c>
      <c r="B80" s="58" t="s">
        <v>73</v>
      </c>
      <c r="C80" s="57">
        <v>37907.51</v>
      </c>
      <c r="D80" s="57" t="s">
        <v>83</v>
      </c>
      <c r="E80" s="34">
        <f t="shared" si="6"/>
        <v>11959.499380039866</v>
      </c>
      <c r="F80" s="12">
        <f t="shared" si="7"/>
        <v>11959.5</v>
      </c>
      <c r="G80" s="12">
        <f t="shared" si="8"/>
        <v>-5.0429999828338623E-4</v>
      </c>
      <c r="H80" s="12"/>
      <c r="I80" s="12">
        <f t="shared" si="11"/>
        <v>-5.0429999828338623E-4</v>
      </c>
      <c r="K80" s="12"/>
      <c r="M80" s="12"/>
      <c r="O80" s="12">
        <f t="shared" ca="1" si="9"/>
        <v>-4.7455557990124884E-3</v>
      </c>
      <c r="P80" s="12"/>
      <c r="Q80" s="15">
        <f t="shared" si="10"/>
        <v>22889.010000000002</v>
      </c>
      <c r="R80" s="12"/>
      <c r="S80" s="12"/>
      <c r="T80" s="12"/>
    </row>
    <row r="81" spans="1:20" x14ac:dyDescent="0.2">
      <c r="A81" s="57" t="s">
        <v>236</v>
      </c>
      <c r="B81" s="58" t="s">
        <v>65</v>
      </c>
      <c r="C81" s="57">
        <v>37909.527999999998</v>
      </c>
      <c r="D81" s="57" t="s">
        <v>83</v>
      </c>
      <c r="E81" s="34">
        <f t="shared" si="6"/>
        <v>11961.980204056992</v>
      </c>
      <c r="F81" s="12">
        <f t="shared" si="7"/>
        <v>11962</v>
      </c>
      <c r="G81" s="12">
        <f t="shared" si="8"/>
        <v>-1.6102800000226125E-2</v>
      </c>
      <c r="H81" s="12"/>
      <c r="I81" s="12">
        <f t="shared" si="11"/>
        <v>-1.6102800000226125E-2</v>
      </c>
      <c r="K81" s="12"/>
      <c r="M81" s="12"/>
      <c r="O81" s="12">
        <f t="shared" ca="1" si="9"/>
        <v>-4.7492152830144897E-3</v>
      </c>
      <c r="P81" s="12"/>
      <c r="Q81" s="15">
        <f t="shared" si="10"/>
        <v>22891.027999999998</v>
      </c>
      <c r="R81" s="12"/>
      <c r="S81" s="12"/>
      <c r="T81" s="12"/>
    </row>
    <row r="82" spans="1:20" x14ac:dyDescent="0.2">
      <c r="A82" s="57" t="s">
        <v>236</v>
      </c>
      <c r="B82" s="58" t="s">
        <v>65</v>
      </c>
      <c r="C82" s="57">
        <v>37935.561999999998</v>
      </c>
      <c r="D82" s="57" t="s">
        <v>83</v>
      </c>
      <c r="E82" s="34">
        <f t="shared" si="6"/>
        <v>11993.985046704151</v>
      </c>
      <c r="F82" s="12">
        <f t="shared" si="7"/>
        <v>11994</v>
      </c>
      <c r="G82" s="12">
        <f t="shared" si="8"/>
        <v>-1.2163600003987085E-2</v>
      </c>
      <c r="H82" s="12"/>
      <c r="I82" s="12">
        <f t="shared" si="11"/>
        <v>-1.2163600003987085E-2</v>
      </c>
      <c r="K82" s="12"/>
      <c r="M82" s="12"/>
      <c r="O82" s="12">
        <f t="shared" ca="1" si="9"/>
        <v>-4.7960566782400942E-3</v>
      </c>
      <c r="P82" s="12"/>
      <c r="Q82" s="15">
        <f t="shared" si="10"/>
        <v>22917.061999999998</v>
      </c>
      <c r="R82" s="12"/>
      <c r="S82" s="12"/>
      <c r="T82" s="12"/>
    </row>
    <row r="83" spans="1:20" x14ac:dyDescent="0.2">
      <c r="A83" s="57" t="s">
        <v>236</v>
      </c>
      <c r="B83" s="58" t="s">
        <v>73</v>
      </c>
      <c r="C83" s="57">
        <v>38113.307000000001</v>
      </c>
      <c r="D83" s="57" t="s">
        <v>83</v>
      </c>
      <c r="E83" s="34">
        <f t="shared" si="6"/>
        <v>12212.495485219919</v>
      </c>
      <c r="F83" s="12">
        <f t="shared" si="7"/>
        <v>12212.5</v>
      </c>
      <c r="G83" s="12">
        <f t="shared" si="8"/>
        <v>-3.6725000027217902E-3</v>
      </c>
      <c r="H83" s="12"/>
      <c r="I83" s="12">
        <f t="shared" si="11"/>
        <v>-3.6725000027217902E-3</v>
      </c>
      <c r="K83" s="12"/>
      <c r="M83" s="12"/>
      <c r="O83" s="12">
        <f t="shared" ca="1" si="9"/>
        <v>-5.115895580014929E-3</v>
      </c>
      <c r="P83" s="12"/>
      <c r="Q83" s="15">
        <f t="shared" si="10"/>
        <v>23094.807000000001</v>
      </c>
      <c r="R83" s="12"/>
      <c r="S83" s="12"/>
      <c r="T83" s="12"/>
    </row>
    <row r="84" spans="1:20" x14ac:dyDescent="0.2">
      <c r="A84" s="57" t="s">
        <v>236</v>
      </c>
      <c r="B84" s="58" t="s">
        <v>65</v>
      </c>
      <c r="C84" s="57">
        <v>38311.372000000003</v>
      </c>
      <c r="D84" s="57" t="s">
        <v>83</v>
      </c>
      <c r="E84" s="34">
        <f t="shared" si="6"/>
        <v>12455.986272609862</v>
      </c>
      <c r="F84" s="12">
        <f t="shared" si="7"/>
        <v>12456</v>
      </c>
      <c r="G84" s="12">
        <f t="shared" si="8"/>
        <v>-1.1166399999638088E-2</v>
      </c>
      <c r="H84" s="12"/>
      <c r="I84" s="12">
        <f t="shared" si="11"/>
        <v>-1.1166399999638088E-2</v>
      </c>
      <c r="K84" s="12"/>
      <c r="M84" s="12"/>
      <c r="O84" s="12">
        <f t="shared" ca="1" si="9"/>
        <v>-5.4723293218097661E-3</v>
      </c>
      <c r="P84" s="12"/>
      <c r="Q84" s="15">
        <f t="shared" si="10"/>
        <v>23292.872000000003</v>
      </c>
      <c r="R84" s="12"/>
      <c r="S84" s="12"/>
      <c r="T84" s="12"/>
    </row>
    <row r="85" spans="1:20" x14ac:dyDescent="0.2">
      <c r="A85" s="57" t="s">
        <v>236</v>
      </c>
      <c r="B85" s="58" t="s">
        <v>65</v>
      </c>
      <c r="C85" s="57">
        <v>38324.411999999997</v>
      </c>
      <c r="D85" s="57" t="s">
        <v>83</v>
      </c>
      <c r="E85" s="34">
        <f t="shared" ref="E85:E116" si="12">+(C85-C$7)/C$8</f>
        <v>12472.01696893462</v>
      </c>
      <c r="F85" s="12">
        <f t="shared" ref="F85:F116" si="13">ROUND(2*E85,0)/2</f>
        <v>12472</v>
      </c>
      <c r="G85" s="12">
        <f t="shared" ref="G85:G116" si="14">+C85-(C$7+F85*C$8)</f>
        <v>1.3803199995891191E-2</v>
      </c>
      <c r="H85" s="12"/>
      <c r="I85" s="12">
        <f t="shared" si="11"/>
        <v>1.3803199995891191E-2</v>
      </c>
      <c r="K85" s="12"/>
      <c r="M85" s="12"/>
      <c r="O85" s="12">
        <f t="shared" ref="O85:O116" ca="1" si="15">+C$11+C$12*F85</f>
        <v>-5.4957500194225666E-3</v>
      </c>
      <c r="P85" s="12"/>
      <c r="Q85" s="15">
        <f t="shared" ref="Q85:Q116" si="16">+C85-15018.5</f>
        <v>23305.911999999997</v>
      </c>
      <c r="R85" s="12"/>
      <c r="S85" s="12"/>
      <c r="T85" s="12"/>
    </row>
    <row r="86" spans="1:20" x14ac:dyDescent="0.2">
      <c r="A86" s="57" t="s">
        <v>236</v>
      </c>
      <c r="B86" s="58" t="s">
        <v>65</v>
      </c>
      <c r="C86" s="57">
        <v>38464.32</v>
      </c>
      <c r="D86" s="57" t="s">
        <v>83</v>
      </c>
      <c r="E86" s="34">
        <f t="shared" si="12"/>
        <v>12644.012571803134</v>
      </c>
      <c r="F86" s="12">
        <f t="shared" si="13"/>
        <v>12644</v>
      </c>
      <c r="G86" s="12">
        <f t="shared" si="14"/>
        <v>1.0226399994280655E-2</v>
      </c>
      <c r="H86" s="12"/>
      <c r="I86" s="12">
        <f t="shared" ref="I86:I117" si="17">G86</f>
        <v>1.0226399994280655E-2</v>
      </c>
      <c r="K86" s="12"/>
      <c r="M86" s="12"/>
      <c r="O86" s="12">
        <f t="shared" ca="1" si="15"/>
        <v>-5.7475225187601942E-3</v>
      </c>
      <c r="P86" s="12"/>
      <c r="Q86" s="15">
        <f t="shared" si="16"/>
        <v>23445.82</v>
      </c>
      <c r="R86" s="12"/>
      <c r="S86" s="12"/>
      <c r="T86" s="12"/>
    </row>
    <row r="87" spans="1:20" x14ac:dyDescent="0.2">
      <c r="A87" s="57" t="s">
        <v>236</v>
      </c>
      <c r="B87" s="58" t="s">
        <v>65</v>
      </c>
      <c r="C87" s="57">
        <v>38813.294000000002</v>
      </c>
      <c r="D87" s="57" t="s">
        <v>83</v>
      </c>
      <c r="E87" s="34">
        <f t="shared" si="12"/>
        <v>13073.023018063792</v>
      </c>
      <c r="F87" s="12">
        <f t="shared" si="13"/>
        <v>13073</v>
      </c>
      <c r="G87" s="12">
        <f t="shared" si="14"/>
        <v>1.8723799999861512E-2</v>
      </c>
      <c r="H87" s="12"/>
      <c r="I87" s="12">
        <f t="shared" si="17"/>
        <v>1.8723799999861512E-2</v>
      </c>
      <c r="K87" s="12"/>
      <c r="M87" s="12"/>
      <c r="O87" s="12">
        <f t="shared" ca="1" si="15"/>
        <v>-6.3754899735034582E-3</v>
      </c>
      <c r="P87" s="12"/>
      <c r="Q87" s="15">
        <f t="shared" si="16"/>
        <v>23794.794000000002</v>
      </c>
      <c r="R87" s="12"/>
      <c r="S87" s="12"/>
      <c r="T87" s="12"/>
    </row>
    <row r="88" spans="1:20" x14ac:dyDescent="0.2">
      <c r="A88" s="57" t="s">
        <v>236</v>
      </c>
      <c r="B88" s="58" t="s">
        <v>73</v>
      </c>
      <c r="C88" s="57">
        <v>39028.423000000003</v>
      </c>
      <c r="D88" s="57" t="s">
        <v>83</v>
      </c>
      <c r="E88" s="34">
        <f t="shared" si="12"/>
        <v>13337.491397638229</v>
      </c>
      <c r="F88" s="12">
        <f t="shared" si="13"/>
        <v>13337.5</v>
      </c>
      <c r="G88" s="12">
        <f t="shared" si="14"/>
        <v>-6.9975000005797483E-3</v>
      </c>
      <c r="H88" s="12"/>
      <c r="I88" s="12">
        <f t="shared" si="17"/>
        <v>-6.9975000005797483E-3</v>
      </c>
      <c r="K88" s="12"/>
      <c r="M88" s="12"/>
      <c r="O88" s="12">
        <f t="shared" ca="1" si="15"/>
        <v>-6.7626633809151019E-3</v>
      </c>
      <c r="P88" s="12"/>
      <c r="Q88" s="15">
        <f t="shared" si="16"/>
        <v>24009.923000000003</v>
      </c>
      <c r="R88" s="12"/>
      <c r="S88" s="12"/>
      <c r="T88" s="12"/>
    </row>
    <row r="89" spans="1:20" x14ac:dyDescent="0.2">
      <c r="A89" s="57" t="s">
        <v>244</v>
      </c>
      <c r="B89" s="58" t="s">
        <v>65</v>
      </c>
      <c r="C89" s="57">
        <v>39056.502</v>
      </c>
      <c r="D89" s="57" t="s">
        <v>42</v>
      </c>
      <c r="E89" s="34">
        <f t="shared" si="12"/>
        <v>13372.010256695212</v>
      </c>
      <c r="F89" s="12">
        <f t="shared" si="13"/>
        <v>13372</v>
      </c>
      <c r="G89" s="12">
        <f t="shared" si="14"/>
        <v>8.3432000028551556E-3</v>
      </c>
      <c r="H89" s="12"/>
      <c r="I89" s="12">
        <f t="shared" si="17"/>
        <v>8.3432000028551556E-3</v>
      </c>
      <c r="K89" s="12"/>
      <c r="M89" s="12"/>
      <c r="O89" s="12">
        <f t="shared" ca="1" si="15"/>
        <v>-6.8131642601427043E-3</v>
      </c>
      <c r="P89" s="12"/>
      <c r="Q89" s="15">
        <f t="shared" si="16"/>
        <v>24038.002</v>
      </c>
      <c r="R89" s="12"/>
      <c r="S89" s="12"/>
      <c r="T89" s="12"/>
    </row>
    <row r="90" spans="1:20" x14ac:dyDescent="0.2">
      <c r="A90" s="57" t="s">
        <v>244</v>
      </c>
      <c r="B90" s="58" t="s">
        <v>65</v>
      </c>
      <c r="C90" s="57">
        <v>39061.368999999999</v>
      </c>
      <c r="D90" s="57" t="s">
        <v>42</v>
      </c>
      <c r="E90" s="34">
        <f t="shared" si="12"/>
        <v>13377.993492815811</v>
      </c>
      <c r="F90" s="12">
        <f t="shared" si="13"/>
        <v>13378</v>
      </c>
      <c r="G90" s="12">
        <f t="shared" si="14"/>
        <v>-5.2932000035070814E-3</v>
      </c>
      <c r="H90" s="12"/>
      <c r="I90" s="12">
        <f t="shared" si="17"/>
        <v>-5.2932000035070814E-3</v>
      </c>
      <c r="K90" s="12"/>
      <c r="M90" s="12"/>
      <c r="O90" s="12">
        <f t="shared" ca="1" si="15"/>
        <v>-6.8219470217475067E-3</v>
      </c>
      <c r="P90" s="12"/>
      <c r="Q90" s="15">
        <f t="shared" si="16"/>
        <v>24042.868999999999</v>
      </c>
      <c r="R90" s="12"/>
      <c r="S90" s="12"/>
      <c r="T90" s="12"/>
    </row>
    <row r="91" spans="1:20" x14ac:dyDescent="0.2">
      <c r="A91" s="57" t="s">
        <v>236</v>
      </c>
      <c r="B91" s="58" t="s">
        <v>65</v>
      </c>
      <c r="C91" s="57">
        <v>39205.330999999998</v>
      </c>
      <c r="D91" s="57" t="s">
        <v>42</v>
      </c>
      <c r="E91" s="34">
        <f t="shared" si="12"/>
        <v>13554.972871980381</v>
      </c>
      <c r="F91" s="12">
        <f t="shared" si="13"/>
        <v>13555</v>
      </c>
      <c r="G91" s="12">
        <f t="shared" si="14"/>
        <v>-2.2067000005336013E-2</v>
      </c>
      <c r="H91" s="12"/>
      <c r="I91" s="12">
        <f t="shared" si="17"/>
        <v>-2.2067000005336013E-2</v>
      </c>
      <c r="K91" s="12"/>
      <c r="M91" s="12"/>
      <c r="O91" s="12">
        <f t="shared" ca="1" si="15"/>
        <v>-7.0810384890891333E-3</v>
      </c>
      <c r="P91" s="12"/>
      <c r="Q91" s="15">
        <f t="shared" si="16"/>
        <v>24186.830999999998</v>
      </c>
      <c r="R91" s="12"/>
      <c r="S91" s="12"/>
      <c r="T91" s="12"/>
    </row>
    <row r="92" spans="1:20" x14ac:dyDescent="0.2">
      <c r="A92" s="57" t="s">
        <v>294</v>
      </c>
      <c r="B92" s="58" t="s">
        <v>65</v>
      </c>
      <c r="C92" s="57">
        <v>39387.563000000002</v>
      </c>
      <c r="D92" s="57" t="s">
        <v>42</v>
      </c>
      <c r="E92" s="34">
        <f t="shared" si="12"/>
        <v>13778.999394423236</v>
      </c>
      <c r="F92" s="12">
        <f t="shared" si="13"/>
        <v>13779</v>
      </c>
      <c r="G92" s="12">
        <f t="shared" si="14"/>
        <v>-4.9260000378126279E-4</v>
      </c>
      <c r="H92" s="12"/>
      <c r="I92" s="12">
        <f t="shared" si="17"/>
        <v>-4.9260000378126279E-4</v>
      </c>
      <c r="K92" s="12"/>
      <c r="M92" s="12"/>
      <c r="O92" s="12">
        <f t="shared" ca="1" si="15"/>
        <v>-7.4089282556683688E-3</v>
      </c>
      <c r="P92" s="12"/>
      <c r="Q92" s="15">
        <f t="shared" si="16"/>
        <v>24369.063000000002</v>
      </c>
      <c r="R92" s="12"/>
      <c r="S92" s="12"/>
      <c r="T92" s="12"/>
    </row>
    <row r="93" spans="1:20" x14ac:dyDescent="0.2">
      <c r="A93" s="57" t="s">
        <v>236</v>
      </c>
      <c r="B93" s="58" t="s">
        <v>73</v>
      </c>
      <c r="C93" s="57">
        <v>39651.502999999997</v>
      </c>
      <c r="D93" s="57" t="s">
        <v>42</v>
      </c>
      <c r="E93" s="34">
        <f t="shared" si="12"/>
        <v>14103.473473254426</v>
      </c>
      <c r="F93" s="12">
        <f t="shared" si="13"/>
        <v>14103.5</v>
      </c>
      <c r="G93" s="12">
        <f t="shared" si="14"/>
        <v>-2.1577900006377604E-2</v>
      </c>
      <c r="H93" s="12"/>
      <c r="I93" s="12">
        <f t="shared" si="17"/>
        <v>-2.1577900006377604E-2</v>
      </c>
      <c r="K93" s="12"/>
      <c r="M93" s="12"/>
      <c r="O93" s="12">
        <f t="shared" ca="1" si="15"/>
        <v>-7.8839292791280189E-3</v>
      </c>
      <c r="P93" s="12"/>
      <c r="Q93" s="15">
        <f t="shared" si="16"/>
        <v>24633.002999999997</v>
      </c>
      <c r="R93" s="12"/>
      <c r="S93" s="12"/>
      <c r="T93" s="12"/>
    </row>
    <row r="94" spans="1:20" x14ac:dyDescent="0.2">
      <c r="A94" s="57" t="s">
        <v>236</v>
      </c>
      <c r="B94" s="58" t="s">
        <v>65</v>
      </c>
      <c r="C94" s="57">
        <v>39802.434000000001</v>
      </c>
      <c r="D94" s="57" t="s">
        <v>83</v>
      </c>
      <c r="E94" s="34">
        <f t="shared" si="12"/>
        <v>14289.020177778455</v>
      </c>
      <c r="F94" s="12">
        <f t="shared" si="13"/>
        <v>14289</v>
      </c>
      <c r="G94" s="12">
        <f t="shared" si="14"/>
        <v>1.6413400000601541E-2</v>
      </c>
      <c r="H94" s="12"/>
      <c r="I94" s="12">
        <f t="shared" si="17"/>
        <v>1.6413400000601541E-2</v>
      </c>
      <c r="K94" s="12"/>
      <c r="M94" s="12"/>
      <c r="O94" s="12">
        <f t="shared" ca="1" si="15"/>
        <v>-8.1554629920764458E-3</v>
      </c>
      <c r="P94" s="12"/>
      <c r="Q94" s="15">
        <f t="shared" si="16"/>
        <v>24783.934000000001</v>
      </c>
      <c r="R94" s="12"/>
      <c r="S94" s="12"/>
      <c r="T94" s="12"/>
    </row>
    <row r="95" spans="1:20" x14ac:dyDescent="0.2">
      <c r="A95" s="57" t="s">
        <v>236</v>
      </c>
      <c r="B95" s="58" t="s">
        <v>65</v>
      </c>
      <c r="C95" s="57">
        <v>39816.260999999999</v>
      </c>
      <c r="D95" s="57" t="s">
        <v>83</v>
      </c>
      <c r="E95" s="34">
        <f t="shared" si="12"/>
        <v>14306.018370882941</v>
      </c>
      <c r="F95" s="12">
        <f t="shared" si="13"/>
        <v>14306</v>
      </c>
      <c r="G95" s="12">
        <f t="shared" si="14"/>
        <v>1.4943599999241997E-2</v>
      </c>
      <c r="H95" s="12"/>
      <c r="I95" s="12">
        <f t="shared" si="17"/>
        <v>1.4943599999241997E-2</v>
      </c>
      <c r="K95" s="12"/>
      <c r="M95" s="12"/>
      <c r="O95" s="12">
        <f t="shared" ca="1" si="15"/>
        <v>-8.1803474832900496E-3</v>
      </c>
      <c r="P95" s="12"/>
      <c r="Q95" s="15">
        <f t="shared" si="16"/>
        <v>24797.760999999999</v>
      </c>
      <c r="R95" s="12"/>
      <c r="S95" s="12"/>
      <c r="T95" s="12"/>
    </row>
    <row r="96" spans="1:20" x14ac:dyDescent="0.2">
      <c r="A96" s="57" t="s">
        <v>236</v>
      </c>
      <c r="B96" s="58" t="s">
        <v>65</v>
      </c>
      <c r="C96" s="57">
        <v>39980.565999999999</v>
      </c>
      <c r="D96" s="57" t="s">
        <v>83</v>
      </c>
      <c r="E96" s="34">
        <f t="shared" si="12"/>
        <v>14508.006373922874</v>
      </c>
      <c r="F96" s="12">
        <f t="shared" si="13"/>
        <v>14508</v>
      </c>
      <c r="G96" s="12">
        <f t="shared" si="14"/>
        <v>5.1848000002792105E-3</v>
      </c>
      <c r="H96" s="12"/>
      <c r="I96" s="12">
        <f t="shared" si="17"/>
        <v>5.1848000002792105E-3</v>
      </c>
      <c r="K96" s="12"/>
      <c r="M96" s="12"/>
      <c r="O96" s="12">
        <f t="shared" ca="1" si="15"/>
        <v>-8.4760337906516787E-3</v>
      </c>
      <c r="P96" s="12"/>
      <c r="Q96" s="15">
        <f t="shared" si="16"/>
        <v>24962.065999999999</v>
      </c>
      <c r="R96" s="12"/>
      <c r="S96" s="12"/>
      <c r="T96" s="12"/>
    </row>
    <row r="97" spans="1:20" x14ac:dyDescent="0.2">
      <c r="A97" s="57" t="s">
        <v>236</v>
      </c>
      <c r="B97" s="58" t="s">
        <v>65</v>
      </c>
      <c r="C97" s="57">
        <v>40037.5</v>
      </c>
      <c r="D97" s="57" t="s">
        <v>83</v>
      </c>
      <c r="E97" s="34">
        <f t="shared" si="12"/>
        <v>14577.998065989917</v>
      </c>
      <c r="F97" s="12">
        <f t="shared" si="13"/>
        <v>14578</v>
      </c>
      <c r="G97" s="12">
        <f t="shared" si="14"/>
        <v>-1.5732000028947368E-3</v>
      </c>
      <c r="H97" s="12"/>
      <c r="I97" s="12">
        <f t="shared" si="17"/>
        <v>-1.5732000028947368E-3</v>
      </c>
      <c r="K97" s="12"/>
      <c r="M97" s="12"/>
      <c r="O97" s="12">
        <f t="shared" ca="1" si="15"/>
        <v>-8.5784993427076902E-3</v>
      </c>
      <c r="P97" s="12"/>
      <c r="Q97" s="15">
        <f t="shared" si="16"/>
        <v>25019</v>
      </c>
      <c r="R97" s="12"/>
      <c r="S97" s="12"/>
      <c r="T97" s="12"/>
    </row>
    <row r="98" spans="1:20" x14ac:dyDescent="0.2">
      <c r="A98" s="57" t="s">
        <v>294</v>
      </c>
      <c r="B98" s="58" t="s">
        <v>65</v>
      </c>
      <c r="C98" s="57">
        <v>40151.379999999997</v>
      </c>
      <c r="D98" s="57" t="s">
        <v>83</v>
      </c>
      <c r="E98" s="34">
        <f t="shared" si="12"/>
        <v>14717.996202298531</v>
      </c>
      <c r="F98" s="12">
        <f t="shared" si="13"/>
        <v>14718</v>
      </c>
      <c r="G98" s="12">
        <f t="shared" si="14"/>
        <v>-3.0891999995219521E-3</v>
      </c>
      <c r="H98" s="12"/>
      <c r="I98" s="12">
        <f t="shared" si="17"/>
        <v>-3.0891999995219521E-3</v>
      </c>
      <c r="K98" s="12"/>
      <c r="M98" s="12"/>
      <c r="O98" s="12">
        <f t="shared" ca="1" si="15"/>
        <v>-8.7834304468197132E-3</v>
      </c>
      <c r="P98" s="12"/>
      <c r="Q98" s="15">
        <f t="shared" si="16"/>
        <v>25132.879999999997</v>
      </c>
      <c r="R98" s="12"/>
      <c r="S98" s="12"/>
      <c r="T98" s="12"/>
    </row>
    <row r="99" spans="1:20" x14ac:dyDescent="0.2">
      <c r="A99" s="57" t="s">
        <v>236</v>
      </c>
      <c r="B99" s="58" t="s">
        <v>65</v>
      </c>
      <c r="C99" s="57">
        <v>40425.51</v>
      </c>
      <c r="D99" s="57" t="s">
        <v>83</v>
      </c>
      <c r="E99" s="34">
        <f t="shared" si="12"/>
        <v>15054.997336003151</v>
      </c>
      <c r="F99" s="12">
        <f t="shared" si="13"/>
        <v>15055</v>
      </c>
      <c r="G99" s="12">
        <f t="shared" si="14"/>
        <v>-2.1669999987352639E-3</v>
      </c>
      <c r="H99" s="12"/>
      <c r="I99" s="12">
        <f t="shared" si="17"/>
        <v>-2.1669999987352639E-3</v>
      </c>
      <c r="K99" s="12"/>
      <c r="M99" s="12"/>
      <c r="O99" s="12">
        <f t="shared" ca="1" si="15"/>
        <v>-9.2767288902893628E-3</v>
      </c>
      <c r="P99" s="12"/>
      <c r="Q99" s="15">
        <f t="shared" si="16"/>
        <v>25407.010000000002</v>
      </c>
      <c r="R99" s="12"/>
      <c r="S99" s="12"/>
      <c r="T99" s="12"/>
    </row>
    <row r="100" spans="1:20" x14ac:dyDescent="0.2">
      <c r="A100" s="57" t="s">
        <v>236</v>
      </c>
      <c r="B100" s="58" t="s">
        <v>73</v>
      </c>
      <c r="C100" s="57">
        <v>40851.358</v>
      </c>
      <c r="D100" s="57" t="s">
        <v>83</v>
      </c>
      <c r="E100" s="34">
        <f t="shared" si="12"/>
        <v>15578.512671011509</v>
      </c>
      <c r="F100" s="12">
        <f t="shared" si="13"/>
        <v>15578.5</v>
      </c>
      <c r="G100" s="12">
        <f t="shared" si="14"/>
        <v>1.030709999758983E-2</v>
      </c>
      <c r="H100" s="12"/>
      <c r="I100" s="12">
        <f t="shared" si="17"/>
        <v>1.030709999758983E-2</v>
      </c>
      <c r="K100" s="12"/>
      <c r="M100" s="12"/>
      <c r="O100" s="12">
        <f t="shared" ca="1" si="15"/>
        <v>-1.0043024840308246E-2</v>
      </c>
      <c r="P100" s="12"/>
      <c r="Q100" s="15">
        <f t="shared" si="16"/>
        <v>25832.858</v>
      </c>
      <c r="R100" s="12"/>
      <c r="S100" s="12"/>
      <c r="T100" s="12"/>
    </row>
    <row r="101" spans="1:20" x14ac:dyDescent="0.2">
      <c r="A101" s="57" t="s">
        <v>236</v>
      </c>
      <c r="B101" s="58" t="s">
        <v>65</v>
      </c>
      <c r="C101" s="57">
        <v>40853.385000000002</v>
      </c>
      <c r="D101" s="57" t="s">
        <v>83</v>
      </c>
      <c r="E101" s="34">
        <f t="shared" si="12"/>
        <v>15581.004559159541</v>
      </c>
      <c r="F101" s="12">
        <f t="shared" si="13"/>
        <v>15581</v>
      </c>
      <c r="G101" s="12">
        <f t="shared" si="14"/>
        <v>3.7086000011186115E-3</v>
      </c>
      <c r="H101" s="12"/>
      <c r="I101" s="12">
        <f t="shared" si="17"/>
        <v>3.7086000011186115E-3</v>
      </c>
      <c r="K101" s="12"/>
      <c r="M101" s="12"/>
      <c r="O101" s="12">
        <f t="shared" ca="1" si="15"/>
        <v>-1.0046684324310244E-2</v>
      </c>
      <c r="P101" s="12"/>
      <c r="Q101" s="15">
        <f t="shared" si="16"/>
        <v>25834.885000000002</v>
      </c>
      <c r="R101" s="12"/>
      <c r="S101" s="12"/>
      <c r="T101" s="12"/>
    </row>
    <row r="102" spans="1:20" x14ac:dyDescent="0.2">
      <c r="A102" s="57" t="s">
        <v>236</v>
      </c>
      <c r="B102" s="58" t="s">
        <v>65</v>
      </c>
      <c r="C102" s="57">
        <v>40862.328000000001</v>
      </c>
      <c r="D102" s="57" t="s">
        <v>83</v>
      </c>
      <c r="E102" s="34">
        <f t="shared" si="12"/>
        <v>15591.998617229507</v>
      </c>
      <c r="F102" s="12">
        <f t="shared" si="13"/>
        <v>15592</v>
      </c>
      <c r="G102" s="12">
        <f t="shared" si="14"/>
        <v>-1.1248000009800307E-3</v>
      </c>
      <c r="H102" s="12"/>
      <c r="I102" s="12">
        <f t="shared" si="17"/>
        <v>-1.1248000009800307E-3</v>
      </c>
      <c r="K102" s="12"/>
      <c r="M102" s="12"/>
      <c r="O102" s="12">
        <f t="shared" ca="1" si="15"/>
        <v>-1.0062786053919045E-2</v>
      </c>
      <c r="P102" s="12"/>
      <c r="Q102" s="15">
        <f t="shared" si="16"/>
        <v>25843.828000000001</v>
      </c>
      <c r="R102" s="12"/>
      <c r="S102" s="12"/>
      <c r="T102" s="12"/>
    </row>
    <row r="103" spans="1:20" x14ac:dyDescent="0.2">
      <c r="A103" s="57" t="s">
        <v>236</v>
      </c>
      <c r="B103" s="58" t="s">
        <v>65</v>
      </c>
      <c r="C103" s="57">
        <v>40915.207000000002</v>
      </c>
      <c r="D103" s="57" t="s">
        <v>83</v>
      </c>
      <c r="E103" s="34">
        <f t="shared" si="12"/>
        <v>15657.005303652615</v>
      </c>
      <c r="F103" s="12">
        <f t="shared" si="13"/>
        <v>15657</v>
      </c>
      <c r="G103" s="12">
        <f t="shared" si="14"/>
        <v>4.3141999994986691E-3</v>
      </c>
      <c r="H103" s="12"/>
      <c r="I103" s="12">
        <f t="shared" si="17"/>
        <v>4.3141999994986691E-3</v>
      </c>
      <c r="K103" s="12"/>
      <c r="M103" s="12"/>
      <c r="O103" s="12">
        <f t="shared" ca="1" si="15"/>
        <v>-1.0157932637971058E-2</v>
      </c>
      <c r="P103" s="12"/>
      <c r="Q103" s="15">
        <f t="shared" si="16"/>
        <v>25896.707000000002</v>
      </c>
      <c r="R103" s="12"/>
      <c r="S103" s="12"/>
      <c r="T103" s="12"/>
    </row>
    <row r="104" spans="1:20" x14ac:dyDescent="0.2">
      <c r="A104" s="57" t="s">
        <v>236</v>
      </c>
      <c r="B104" s="58" t="s">
        <v>73</v>
      </c>
      <c r="C104" s="57">
        <v>41160.455000000002</v>
      </c>
      <c r="D104" s="57" t="s">
        <v>83</v>
      </c>
      <c r="E104" s="34">
        <f t="shared" si="12"/>
        <v>15958.500411954474</v>
      </c>
      <c r="F104" s="12">
        <f t="shared" si="13"/>
        <v>15958.5</v>
      </c>
      <c r="G104" s="12">
        <f t="shared" si="14"/>
        <v>3.3510000503156334E-4</v>
      </c>
      <c r="H104" s="12"/>
      <c r="I104" s="12">
        <f t="shared" si="17"/>
        <v>3.3510000503156334E-4</v>
      </c>
      <c r="K104" s="12"/>
      <c r="M104" s="12"/>
      <c r="O104" s="12">
        <f t="shared" ca="1" si="15"/>
        <v>-1.0599266408612302E-2</v>
      </c>
      <c r="P104" s="12"/>
      <c r="Q104" s="15">
        <f t="shared" si="16"/>
        <v>26141.955000000002</v>
      </c>
      <c r="R104" s="12"/>
      <c r="S104" s="12"/>
      <c r="T104" s="12"/>
    </row>
    <row r="105" spans="1:20" x14ac:dyDescent="0.2">
      <c r="A105" s="57" t="s">
        <v>236</v>
      </c>
      <c r="B105" s="58" t="s">
        <v>65</v>
      </c>
      <c r="C105" s="57">
        <v>41210.46</v>
      </c>
      <c r="D105" s="57" t="s">
        <v>83</v>
      </c>
      <c r="E105" s="34">
        <f t="shared" si="12"/>
        <v>16019.973952577166</v>
      </c>
      <c r="F105" s="12">
        <f t="shared" si="13"/>
        <v>16020</v>
      </c>
      <c r="G105" s="12">
        <f t="shared" si="14"/>
        <v>-2.1188000006077345E-2</v>
      </c>
      <c r="H105" s="12"/>
      <c r="I105" s="12">
        <f t="shared" si="17"/>
        <v>-2.1188000006077345E-2</v>
      </c>
      <c r="K105" s="12"/>
      <c r="M105" s="12"/>
      <c r="O105" s="12">
        <f t="shared" ca="1" si="15"/>
        <v>-1.0689289715061513E-2</v>
      </c>
      <c r="P105" s="12"/>
      <c r="Q105" s="15">
        <f t="shared" si="16"/>
        <v>26191.96</v>
      </c>
      <c r="R105" s="12"/>
      <c r="S105" s="12"/>
      <c r="T105" s="12"/>
    </row>
    <row r="106" spans="1:20" x14ac:dyDescent="0.2">
      <c r="A106" s="57" t="s">
        <v>236</v>
      </c>
      <c r="B106" s="58" t="s">
        <v>65</v>
      </c>
      <c r="C106" s="57">
        <v>41333.296999999999</v>
      </c>
      <c r="D106" s="57" t="s">
        <v>83</v>
      </c>
      <c r="E106" s="34">
        <f t="shared" si="12"/>
        <v>16170.983357826037</v>
      </c>
      <c r="F106" s="12">
        <f t="shared" si="13"/>
        <v>16171</v>
      </c>
      <c r="G106" s="12">
        <f t="shared" si="14"/>
        <v>-1.3537400001951028E-2</v>
      </c>
      <c r="H106" s="12"/>
      <c r="I106" s="12">
        <f t="shared" si="17"/>
        <v>-1.3537400001951028E-2</v>
      </c>
      <c r="K106" s="12"/>
      <c r="M106" s="12"/>
      <c r="O106" s="12">
        <f t="shared" ca="1" si="15"/>
        <v>-1.0910322548782334E-2</v>
      </c>
      <c r="P106" s="12"/>
      <c r="Q106" s="15">
        <f t="shared" si="16"/>
        <v>26314.796999999999</v>
      </c>
      <c r="R106" s="12"/>
      <c r="S106" s="12"/>
      <c r="T106" s="12"/>
    </row>
    <row r="107" spans="1:20" x14ac:dyDescent="0.2">
      <c r="A107" s="57" t="s">
        <v>236</v>
      </c>
      <c r="B107" s="58" t="s">
        <v>65</v>
      </c>
      <c r="C107" s="57">
        <v>41598.495000000003</v>
      </c>
      <c r="D107" s="57" t="s">
        <v>83</v>
      </c>
      <c r="E107" s="34">
        <f t="shared" si="12"/>
        <v>16497.003956287343</v>
      </c>
      <c r="F107" s="12">
        <f t="shared" si="13"/>
        <v>16497</v>
      </c>
      <c r="G107" s="12">
        <f t="shared" si="14"/>
        <v>3.2181999995373189E-3</v>
      </c>
      <c r="H107" s="12"/>
      <c r="I107" s="12">
        <f t="shared" si="17"/>
        <v>3.2181999995373189E-3</v>
      </c>
      <c r="K107" s="12"/>
      <c r="M107" s="12"/>
      <c r="O107" s="12">
        <f t="shared" ca="1" si="15"/>
        <v>-1.1387519262643185E-2</v>
      </c>
      <c r="P107" s="12"/>
      <c r="Q107" s="15">
        <f t="shared" si="16"/>
        <v>26579.995000000003</v>
      </c>
      <c r="R107" s="12"/>
      <c r="S107" s="12"/>
      <c r="T107" s="12"/>
    </row>
    <row r="108" spans="1:20" x14ac:dyDescent="0.2">
      <c r="A108" s="57" t="s">
        <v>236</v>
      </c>
      <c r="B108" s="58" t="s">
        <v>65</v>
      </c>
      <c r="C108" s="57">
        <v>41599.307999999997</v>
      </c>
      <c r="D108" s="57" t="s">
        <v>83</v>
      </c>
      <c r="E108" s="34">
        <f t="shared" si="12"/>
        <v>16498.003416111878</v>
      </c>
      <c r="F108" s="12">
        <f t="shared" si="13"/>
        <v>16498</v>
      </c>
      <c r="G108" s="12">
        <f t="shared" si="14"/>
        <v>2.7787999933934771E-3</v>
      </c>
      <c r="H108" s="12"/>
      <c r="I108" s="12">
        <f t="shared" si="17"/>
        <v>2.7787999933934771E-3</v>
      </c>
      <c r="K108" s="12"/>
      <c r="M108" s="12"/>
      <c r="O108" s="12">
        <f t="shared" ca="1" si="15"/>
        <v>-1.1388983056243985E-2</v>
      </c>
      <c r="P108" s="12"/>
      <c r="Q108" s="15">
        <f t="shared" si="16"/>
        <v>26580.807999999997</v>
      </c>
      <c r="R108" s="12"/>
      <c r="S108" s="12"/>
      <c r="T108" s="12"/>
    </row>
    <row r="109" spans="1:20" x14ac:dyDescent="0.2">
      <c r="A109" s="57" t="s">
        <v>236</v>
      </c>
      <c r="B109" s="58" t="s">
        <v>65</v>
      </c>
      <c r="C109" s="57">
        <v>41647.317999999999</v>
      </c>
      <c r="D109" s="57" t="s">
        <v>83</v>
      </c>
      <c r="E109" s="34">
        <f t="shared" si="12"/>
        <v>16557.024407718629</v>
      </c>
      <c r="F109" s="12">
        <f t="shared" si="13"/>
        <v>16557</v>
      </c>
      <c r="G109" s="12">
        <f t="shared" si="14"/>
        <v>1.985419999982696E-2</v>
      </c>
      <c r="H109" s="12"/>
      <c r="I109" s="12">
        <f t="shared" si="17"/>
        <v>1.985419999982696E-2</v>
      </c>
      <c r="K109" s="12"/>
      <c r="M109" s="12"/>
      <c r="O109" s="12">
        <f t="shared" ca="1" si="15"/>
        <v>-1.1475346878691195E-2</v>
      </c>
      <c r="P109" s="12"/>
      <c r="Q109" s="15">
        <f t="shared" si="16"/>
        <v>26628.817999999999</v>
      </c>
      <c r="R109" s="12"/>
      <c r="S109" s="12"/>
      <c r="T109" s="12"/>
    </row>
    <row r="110" spans="1:20" x14ac:dyDescent="0.2">
      <c r="A110" s="57" t="s">
        <v>236</v>
      </c>
      <c r="B110" s="58" t="s">
        <v>65</v>
      </c>
      <c r="C110" s="57">
        <v>41708.311000000002</v>
      </c>
      <c r="D110" s="57" t="s">
        <v>83</v>
      </c>
      <c r="E110" s="34">
        <f t="shared" si="12"/>
        <v>16632.006022821122</v>
      </c>
      <c r="F110" s="12">
        <f t="shared" si="13"/>
        <v>16632</v>
      </c>
      <c r="G110" s="12">
        <f t="shared" si="14"/>
        <v>4.8992000010912307E-3</v>
      </c>
      <c r="H110" s="12"/>
      <c r="I110" s="12">
        <f t="shared" si="17"/>
        <v>4.8992000010912307E-3</v>
      </c>
      <c r="K110" s="12"/>
      <c r="M110" s="12"/>
      <c r="O110" s="12">
        <f t="shared" ca="1" si="15"/>
        <v>-1.1585131398751206E-2</v>
      </c>
      <c r="P110" s="12"/>
      <c r="Q110" s="15">
        <f t="shared" si="16"/>
        <v>26689.811000000002</v>
      </c>
      <c r="R110" s="12"/>
      <c r="S110" s="12"/>
      <c r="T110" s="12"/>
    </row>
    <row r="111" spans="1:20" x14ac:dyDescent="0.2">
      <c r="A111" s="57" t="s">
        <v>236</v>
      </c>
      <c r="B111" s="58" t="s">
        <v>65</v>
      </c>
      <c r="C111" s="57">
        <v>41960.447999999997</v>
      </c>
      <c r="D111" s="57" t="s">
        <v>83</v>
      </c>
      <c r="E111" s="34">
        <f t="shared" si="12"/>
        <v>16941.970108652218</v>
      </c>
      <c r="F111" s="12">
        <f t="shared" si="13"/>
        <v>16942</v>
      </c>
      <c r="G111" s="12">
        <f t="shared" si="14"/>
        <v>-2.4314800008141901E-2</v>
      </c>
      <c r="H111" s="12"/>
      <c r="I111" s="12">
        <f t="shared" si="17"/>
        <v>-2.4314800008141901E-2</v>
      </c>
      <c r="K111" s="12"/>
      <c r="M111" s="12"/>
      <c r="O111" s="12">
        <f t="shared" ca="1" si="15"/>
        <v>-1.2038907414999253E-2</v>
      </c>
      <c r="P111" s="12"/>
      <c r="Q111" s="15">
        <f t="shared" si="16"/>
        <v>26941.947999999997</v>
      </c>
      <c r="R111" s="12"/>
      <c r="S111" s="12"/>
      <c r="T111" s="12"/>
    </row>
    <row r="112" spans="1:20" x14ac:dyDescent="0.2">
      <c r="A112" s="57" t="s">
        <v>236</v>
      </c>
      <c r="B112" s="58" t="s">
        <v>65</v>
      </c>
      <c r="C112" s="57">
        <v>41960.451999999997</v>
      </c>
      <c r="D112" s="57" t="s">
        <v>83</v>
      </c>
      <c r="E112" s="34">
        <f t="shared" si="12"/>
        <v>16941.975026043729</v>
      </c>
      <c r="F112" s="12">
        <f t="shared" si="13"/>
        <v>16942</v>
      </c>
      <c r="G112" s="12">
        <f t="shared" si="14"/>
        <v>-2.0314800007326994E-2</v>
      </c>
      <c r="H112" s="12"/>
      <c r="I112" s="12">
        <f t="shared" si="17"/>
        <v>-2.0314800007326994E-2</v>
      </c>
      <c r="K112" s="12"/>
      <c r="M112" s="12"/>
      <c r="O112" s="12">
        <f t="shared" ca="1" si="15"/>
        <v>-1.2038907414999253E-2</v>
      </c>
      <c r="P112" s="12"/>
      <c r="Q112" s="15">
        <f t="shared" si="16"/>
        <v>26941.951999999997</v>
      </c>
      <c r="R112" s="12"/>
      <c r="S112" s="12"/>
      <c r="T112" s="12"/>
    </row>
    <row r="113" spans="1:32" x14ac:dyDescent="0.2">
      <c r="A113" s="57" t="s">
        <v>236</v>
      </c>
      <c r="B113" s="58" t="s">
        <v>73</v>
      </c>
      <c r="C113" s="57">
        <v>41980.398000000001</v>
      </c>
      <c r="D113" s="57" t="s">
        <v>83</v>
      </c>
      <c r="E113" s="34">
        <f t="shared" si="12"/>
        <v>16966.495598811664</v>
      </c>
      <c r="F113" s="12">
        <f t="shared" si="13"/>
        <v>16966.5</v>
      </c>
      <c r="G113" s="12">
        <f t="shared" si="14"/>
        <v>-3.5800999976345338E-3</v>
      </c>
      <c r="H113" s="12"/>
      <c r="I113" s="12">
        <f t="shared" si="17"/>
        <v>-3.5800999976345338E-3</v>
      </c>
      <c r="K113" s="12"/>
      <c r="M113" s="12"/>
      <c r="O113" s="12">
        <f t="shared" ca="1" si="15"/>
        <v>-1.2074770358218858E-2</v>
      </c>
      <c r="P113" s="12"/>
      <c r="Q113" s="15">
        <f t="shared" si="16"/>
        <v>26961.898000000001</v>
      </c>
      <c r="R113" s="12"/>
      <c r="S113" s="12"/>
      <c r="T113" s="12"/>
    </row>
    <row r="114" spans="1:32" x14ac:dyDescent="0.2">
      <c r="A114" s="57" t="s">
        <v>236</v>
      </c>
      <c r="B114" s="58" t="s">
        <v>73</v>
      </c>
      <c r="C114" s="57">
        <v>42325.303</v>
      </c>
      <c r="D114" s="57" t="s">
        <v>83</v>
      </c>
      <c r="E114" s="34">
        <f t="shared" si="12"/>
        <v>17390.503828558092</v>
      </c>
      <c r="F114" s="12">
        <f t="shared" si="13"/>
        <v>17390.5</v>
      </c>
      <c r="G114" s="12">
        <f t="shared" si="14"/>
        <v>3.1142999941948801E-3</v>
      </c>
      <c r="H114" s="12"/>
      <c r="I114" s="12">
        <f t="shared" si="17"/>
        <v>3.1142999941948801E-3</v>
      </c>
      <c r="K114" s="12"/>
      <c r="M114" s="12"/>
      <c r="O114" s="12">
        <f t="shared" ca="1" si="15"/>
        <v>-1.2695418844958123E-2</v>
      </c>
      <c r="P114" s="12"/>
      <c r="Q114" s="15">
        <f t="shared" si="16"/>
        <v>27306.803</v>
      </c>
      <c r="R114" s="12"/>
      <c r="S114" s="12"/>
      <c r="T114" s="12"/>
    </row>
    <row r="115" spans="1:32" x14ac:dyDescent="0.2">
      <c r="A115" s="12" t="s">
        <v>29</v>
      </c>
      <c r="B115" s="13" t="s">
        <v>73</v>
      </c>
      <c r="C115" s="14">
        <v>43358.358999999997</v>
      </c>
      <c r="D115" s="14"/>
      <c r="E115" s="12">
        <f t="shared" si="12"/>
        <v>18660.489029668337</v>
      </c>
      <c r="F115" s="12">
        <f t="shared" si="13"/>
        <v>18660.5</v>
      </c>
      <c r="G115" s="12">
        <f t="shared" si="14"/>
        <v>-8.9237000065622851E-3</v>
      </c>
      <c r="H115" s="12"/>
      <c r="I115" s="12">
        <f t="shared" si="17"/>
        <v>-8.9237000065622851E-3</v>
      </c>
      <c r="K115" s="12"/>
      <c r="L115" s="12"/>
      <c r="M115" s="12"/>
      <c r="N115" s="12"/>
      <c r="O115" s="12">
        <f t="shared" ca="1" si="15"/>
        <v>-1.4554436717974318E-2</v>
      </c>
      <c r="P115" s="12"/>
      <c r="Q115" s="15">
        <f t="shared" si="16"/>
        <v>28339.858999999997</v>
      </c>
      <c r="R115" s="12"/>
      <c r="S115" s="12"/>
      <c r="T115" s="12"/>
      <c r="AB115">
        <v>7</v>
      </c>
      <c r="AD115" t="s">
        <v>28</v>
      </c>
      <c r="AF115" t="s">
        <v>30</v>
      </c>
    </row>
    <row r="116" spans="1:32" x14ac:dyDescent="0.2">
      <c r="A116" s="12" t="s">
        <v>29</v>
      </c>
      <c r="B116" s="13"/>
      <c r="C116" s="14">
        <v>43360.409</v>
      </c>
      <c r="D116" s="14"/>
      <c r="E116" s="12">
        <f t="shared" si="12"/>
        <v>18663.009192817557</v>
      </c>
      <c r="F116" s="12">
        <f t="shared" si="13"/>
        <v>18663</v>
      </c>
      <c r="G116" s="12">
        <f t="shared" si="14"/>
        <v>7.477799998014234E-3</v>
      </c>
      <c r="H116" s="12"/>
      <c r="I116" s="12">
        <f t="shared" si="17"/>
        <v>7.477799998014234E-3</v>
      </c>
      <c r="K116" s="12"/>
      <c r="L116" s="12"/>
      <c r="M116" s="12"/>
      <c r="N116" s="12"/>
      <c r="O116" s="12">
        <f t="shared" ca="1" si="15"/>
        <v>-1.4558096201976319E-2</v>
      </c>
      <c r="P116" s="12"/>
      <c r="Q116" s="15">
        <f t="shared" si="16"/>
        <v>28341.909</v>
      </c>
      <c r="R116" s="12"/>
      <c r="S116" s="12"/>
      <c r="T116" s="12"/>
      <c r="AA116" t="s">
        <v>31</v>
      </c>
      <c r="AB116">
        <v>7</v>
      </c>
      <c r="AD116" t="s">
        <v>28</v>
      </c>
      <c r="AF116" t="s">
        <v>30</v>
      </c>
    </row>
    <row r="117" spans="1:32" x14ac:dyDescent="0.2">
      <c r="A117" s="12" t="s">
        <v>29</v>
      </c>
      <c r="B117" s="13" t="s">
        <v>73</v>
      </c>
      <c r="C117" s="14">
        <v>43362.411</v>
      </c>
      <c r="D117" s="14"/>
      <c r="E117" s="12">
        <f t="shared" ref="E117:E148" si="18">+(C117-C$7)/C$8</f>
        <v>18665.470347268645</v>
      </c>
      <c r="F117" s="12">
        <f t="shared" ref="F117:F148" si="19">ROUND(2*E117,0)/2</f>
        <v>18665.5</v>
      </c>
      <c r="G117" s="12">
        <f t="shared" ref="G117:G148" si="20">+C117-(C$7+F117*C$8)</f>
        <v>-2.4120699999912176E-2</v>
      </c>
      <c r="H117" s="12"/>
      <c r="I117" s="12">
        <f t="shared" si="17"/>
        <v>-2.4120699999912176E-2</v>
      </c>
      <c r="K117" s="12"/>
      <c r="L117" s="12"/>
      <c r="M117" s="12"/>
      <c r="N117" s="12"/>
      <c r="O117" s="12">
        <f t="shared" ref="O117:O148" ca="1" si="21">+C$11+C$12*F117</f>
        <v>-1.4561755685978317E-2</v>
      </c>
      <c r="P117" s="12"/>
      <c r="Q117" s="15">
        <f t="shared" ref="Q117:Q148" si="22">+C117-15018.5</f>
        <v>28343.911</v>
      </c>
      <c r="R117" s="12"/>
      <c r="S117" s="12"/>
      <c r="T117" s="12"/>
      <c r="AA117" t="s">
        <v>31</v>
      </c>
      <c r="AB117">
        <v>10</v>
      </c>
      <c r="AD117" t="s">
        <v>28</v>
      </c>
      <c r="AF117" t="s">
        <v>30</v>
      </c>
    </row>
    <row r="118" spans="1:32" x14ac:dyDescent="0.2">
      <c r="A118" s="12" t="s">
        <v>32</v>
      </c>
      <c r="B118" s="13" t="s">
        <v>73</v>
      </c>
      <c r="C118" s="14">
        <v>43715.48</v>
      </c>
      <c r="D118" s="14"/>
      <c r="E118" s="12">
        <f t="shared" si="18"/>
        <v>19099.51497308835</v>
      </c>
      <c r="F118" s="12">
        <f t="shared" si="19"/>
        <v>19099.5</v>
      </c>
      <c r="G118" s="12">
        <f t="shared" si="20"/>
        <v>1.2179700002889149E-2</v>
      </c>
      <c r="H118" s="12"/>
      <c r="I118" s="12">
        <f t="shared" ref="I118:I149" si="23">G118</f>
        <v>1.2179700002889149E-2</v>
      </c>
      <c r="K118" s="12"/>
      <c r="L118" s="12"/>
      <c r="M118" s="12"/>
      <c r="N118" s="12"/>
      <c r="O118" s="12">
        <f t="shared" ca="1" si="21"/>
        <v>-1.5197042108725583E-2</v>
      </c>
      <c r="P118" s="12"/>
      <c r="Q118" s="15">
        <f t="shared" si="22"/>
        <v>28696.980000000003</v>
      </c>
      <c r="R118" s="12"/>
      <c r="S118" s="12"/>
      <c r="T118" s="12"/>
      <c r="AA118" t="s">
        <v>31</v>
      </c>
      <c r="AB118">
        <v>6</v>
      </c>
      <c r="AD118" t="s">
        <v>28</v>
      </c>
      <c r="AF118" t="s">
        <v>30</v>
      </c>
    </row>
    <row r="119" spans="1:32" x14ac:dyDescent="0.2">
      <c r="A119" s="12" t="s">
        <v>34</v>
      </c>
      <c r="B119" s="13"/>
      <c r="C119" s="14">
        <v>43795.57</v>
      </c>
      <c r="D119" s="14"/>
      <c r="E119" s="12">
        <f t="shared" si="18"/>
        <v>19197.973444610623</v>
      </c>
      <c r="F119" s="12">
        <f t="shared" si="19"/>
        <v>19198</v>
      </c>
      <c r="G119" s="12">
        <f t="shared" si="20"/>
        <v>-2.1601200001896359E-2</v>
      </c>
      <c r="H119" s="12"/>
      <c r="I119" s="12">
        <f t="shared" si="23"/>
        <v>-2.1601200001896359E-2</v>
      </c>
      <c r="K119" s="12"/>
      <c r="L119" s="12"/>
      <c r="M119" s="12"/>
      <c r="N119" s="12"/>
      <c r="O119" s="12">
        <f t="shared" ca="1" si="21"/>
        <v>-1.5341225778404398E-2</v>
      </c>
      <c r="P119" s="12"/>
      <c r="Q119" s="15">
        <f t="shared" si="22"/>
        <v>28777.07</v>
      </c>
      <c r="R119" s="12"/>
      <c r="S119" s="12"/>
      <c r="T119" s="12"/>
      <c r="AA119" t="s">
        <v>31</v>
      </c>
      <c r="AB119">
        <v>12</v>
      </c>
      <c r="AD119" t="s">
        <v>33</v>
      </c>
      <c r="AF119" t="s">
        <v>30</v>
      </c>
    </row>
    <row r="120" spans="1:32" x14ac:dyDescent="0.2">
      <c r="A120" s="12" t="s">
        <v>35</v>
      </c>
      <c r="B120" s="13"/>
      <c r="C120" s="14">
        <v>44476.413</v>
      </c>
      <c r="D120" s="14"/>
      <c r="E120" s="12">
        <f t="shared" si="18"/>
        <v>20034.966341684456</v>
      </c>
      <c r="F120" s="12">
        <f t="shared" si="19"/>
        <v>20035</v>
      </c>
      <c r="G120" s="12">
        <f t="shared" si="20"/>
        <v>-2.737899999920046E-2</v>
      </c>
      <c r="H120" s="12"/>
      <c r="I120" s="12">
        <f t="shared" si="23"/>
        <v>-2.737899999920046E-2</v>
      </c>
      <c r="K120" s="12"/>
      <c r="L120" s="12"/>
      <c r="M120" s="12"/>
      <c r="N120" s="12"/>
      <c r="O120" s="12">
        <f t="shared" ca="1" si="21"/>
        <v>-1.6566421022274125E-2</v>
      </c>
      <c r="P120" s="12"/>
      <c r="Q120" s="15">
        <f t="shared" si="22"/>
        <v>29457.913</v>
      </c>
      <c r="R120" s="12"/>
      <c r="S120" s="12"/>
      <c r="T120" s="12"/>
      <c r="AA120" t="s">
        <v>31</v>
      </c>
      <c r="AB120">
        <v>7</v>
      </c>
      <c r="AD120" t="s">
        <v>33</v>
      </c>
      <c r="AF120" t="s">
        <v>30</v>
      </c>
    </row>
    <row r="121" spans="1:32" x14ac:dyDescent="0.2">
      <c r="A121" s="12" t="s">
        <v>36</v>
      </c>
      <c r="B121" s="13"/>
      <c r="C121" s="14">
        <v>44485.366999999998</v>
      </c>
      <c r="D121" s="14"/>
      <c r="E121" s="12">
        <f t="shared" si="18"/>
        <v>20045.973922581077</v>
      </c>
      <c r="F121" s="12">
        <f t="shared" si="19"/>
        <v>20046</v>
      </c>
      <c r="G121" s="12">
        <f t="shared" si="20"/>
        <v>-2.1212400002696086E-2</v>
      </c>
      <c r="H121" s="12"/>
      <c r="I121" s="12">
        <f t="shared" si="23"/>
        <v>-2.1212400002696086E-2</v>
      </c>
      <c r="K121" s="12"/>
      <c r="L121" s="12"/>
      <c r="M121" s="12"/>
      <c r="N121" s="12"/>
      <c r="O121" s="12">
        <f t="shared" ca="1" si="21"/>
        <v>-1.6582522751882926E-2</v>
      </c>
      <c r="P121" s="12"/>
      <c r="Q121" s="15">
        <f t="shared" si="22"/>
        <v>29466.866999999998</v>
      </c>
      <c r="R121" s="12"/>
      <c r="S121" s="12"/>
      <c r="T121" s="12"/>
      <c r="AA121" t="s">
        <v>31</v>
      </c>
      <c r="AB121">
        <v>9</v>
      </c>
      <c r="AD121" t="s">
        <v>33</v>
      </c>
      <c r="AF121" t="s">
        <v>30</v>
      </c>
    </row>
    <row r="122" spans="1:32" x14ac:dyDescent="0.2">
      <c r="A122" s="12" t="s">
        <v>36</v>
      </c>
      <c r="B122" s="13"/>
      <c r="C122" s="14">
        <v>44489.432999999997</v>
      </c>
      <c r="D122" s="14"/>
      <c r="E122" s="12">
        <f t="shared" si="18"/>
        <v>20050.972451051664</v>
      </c>
      <c r="F122" s="12">
        <f t="shared" si="19"/>
        <v>20051</v>
      </c>
      <c r="G122" s="12">
        <f t="shared" si="20"/>
        <v>-2.2409400007745717E-2</v>
      </c>
      <c r="H122" s="12"/>
      <c r="I122" s="12">
        <f t="shared" si="23"/>
        <v>-2.2409400007745717E-2</v>
      </c>
      <c r="K122" s="12"/>
      <c r="L122" s="12"/>
      <c r="M122" s="12"/>
      <c r="N122" s="12"/>
      <c r="O122" s="12">
        <f t="shared" ca="1" si="21"/>
        <v>-1.6589841719886929E-2</v>
      </c>
      <c r="P122" s="12"/>
      <c r="Q122" s="15">
        <f t="shared" si="22"/>
        <v>29470.932999999997</v>
      </c>
      <c r="R122" s="12"/>
      <c r="S122" s="12"/>
      <c r="T122" s="12"/>
      <c r="AA122" t="s">
        <v>31</v>
      </c>
      <c r="AB122">
        <v>6</v>
      </c>
      <c r="AD122" t="s">
        <v>33</v>
      </c>
      <c r="AF122" t="s">
        <v>30</v>
      </c>
    </row>
    <row r="123" spans="1:32" x14ac:dyDescent="0.2">
      <c r="A123" s="12" t="s">
        <v>36</v>
      </c>
      <c r="B123" s="13"/>
      <c r="C123" s="14">
        <v>44498.36</v>
      </c>
      <c r="D123" s="14"/>
      <c r="E123" s="12">
        <f t="shared" si="18"/>
        <v>20061.946839555596</v>
      </c>
      <c r="F123" s="12">
        <f t="shared" si="19"/>
        <v>20062</v>
      </c>
      <c r="G123" s="12">
        <f t="shared" si="20"/>
        <v>-4.3242799998552073E-2</v>
      </c>
      <c r="H123" s="12"/>
      <c r="I123" s="12">
        <f t="shared" si="23"/>
        <v>-4.3242799998552073E-2</v>
      </c>
      <c r="K123" s="12"/>
      <c r="L123" s="12"/>
      <c r="M123" s="12"/>
      <c r="N123" s="12"/>
      <c r="O123" s="12">
        <f t="shared" ca="1" si="21"/>
        <v>-1.660594344949573E-2</v>
      </c>
      <c r="P123" s="12"/>
      <c r="Q123" s="15">
        <f t="shared" si="22"/>
        <v>29479.86</v>
      </c>
      <c r="R123" s="12"/>
      <c r="S123" s="12"/>
      <c r="T123" s="12"/>
      <c r="AA123" t="s">
        <v>31</v>
      </c>
      <c r="AB123">
        <v>8</v>
      </c>
      <c r="AD123" t="s">
        <v>33</v>
      </c>
      <c r="AF123" t="s">
        <v>30</v>
      </c>
    </row>
    <row r="124" spans="1:32" x14ac:dyDescent="0.2">
      <c r="A124" s="12" t="s">
        <v>37</v>
      </c>
      <c r="B124" s="13"/>
      <c r="C124" s="14">
        <v>46770.311999999998</v>
      </c>
      <c r="D124" s="14"/>
      <c r="E124" s="12">
        <f t="shared" si="18"/>
        <v>22854.966208914884</v>
      </c>
      <c r="F124" s="12">
        <f t="shared" si="19"/>
        <v>22855</v>
      </c>
      <c r="G124" s="12">
        <f t="shared" si="20"/>
        <v>-2.7487000006658491E-2</v>
      </c>
      <c r="H124" s="12"/>
      <c r="I124" s="12">
        <f t="shared" si="23"/>
        <v>-2.7487000006658491E-2</v>
      </c>
      <c r="J124" s="12"/>
      <c r="K124" s="12"/>
      <c r="L124" s="12"/>
      <c r="M124" s="12"/>
      <c r="N124" s="12"/>
      <c r="O124" s="12">
        <f t="shared" ca="1" si="21"/>
        <v>-2.0694318976530561E-2</v>
      </c>
      <c r="P124" s="12"/>
      <c r="Q124" s="15">
        <f t="shared" si="22"/>
        <v>31751.811999999998</v>
      </c>
      <c r="R124" s="12"/>
      <c r="S124" s="12"/>
      <c r="T124" s="12"/>
      <c r="AA124" t="s">
        <v>31</v>
      </c>
      <c r="AF124" t="s">
        <v>38</v>
      </c>
    </row>
    <row r="125" spans="1:32" x14ac:dyDescent="0.2">
      <c r="A125" s="12" t="s">
        <v>37</v>
      </c>
      <c r="B125" s="13"/>
      <c r="C125" s="14">
        <v>46770.317999999999</v>
      </c>
      <c r="D125" s="14"/>
      <c r="E125" s="12">
        <f t="shared" si="18"/>
        <v>22854.97358500215</v>
      </c>
      <c r="F125" s="12">
        <f t="shared" si="19"/>
        <v>22855</v>
      </c>
      <c r="G125" s="12">
        <f t="shared" si="20"/>
        <v>-2.148700000543613E-2</v>
      </c>
      <c r="H125" s="12"/>
      <c r="I125" s="12">
        <f t="shared" si="23"/>
        <v>-2.148700000543613E-2</v>
      </c>
      <c r="J125" s="12"/>
      <c r="K125" s="12"/>
      <c r="L125" s="12"/>
      <c r="M125" s="12"/>
      <c r="N125" s="12"/>
      <c r="O125" s="12">
        <f t="shared" ca="1" si="21"/>
        <v>-2.0694318976530561E-2</v>
      </c>
      <c r="P125" s="12"/>
      <c r="Q125" s="15">
        <f t="shared" si="22"/>
        <v>31751.817999999999</v>
      </c>
      <c r="R125" s="12"/>
      <c r="S125" s="12"/>
      <c r="T125" s="12"/>
      <c r="AA125" t="s">
        <v>31</v>
      </c>
      <c r="AF125" t="s">
        <v>38</v>
      </c>
    </row>
    <row r="126" spans="1:32" x14ac:dyDescent="0.2">
      <c r="A126" s="12" t="s">
        <v>40</v>
      </c>
      <c r="B126" s="13"/>
      <c r="C126" s="14">
        <v>47088.373</v>
      </c>
      <c r="D126" s="14"/>
      <c r="E126" s="12">
        <f t="shared" si="18"/>
        <v>23245.973824233246</v>
      </c>
      <c r="F126" s="12">
        <f t="shared" si="19"/>
        <v>23246</v>
      </c>
      <c r="G126" s="12">
        <f t="shared" si="20"/>
        <v>-2.1292400000675116E-2</v>
      </c>
      <c r="H126" s="12"/>
      <c r="I126" s="12">
        <f t="shared" si="23"/>
        <v>-2.1292400000675116E-2</v>
      </c>
      <c r="K126" s="12"/>
      <c r="L126" s="12"/>
      <c r="M126" s="12"/>
      <c r="N126" s="12"/>
      <c r="O126" s="12">
        <f t="shared" ca="1" si="21"/>
        <v>-2.1266662274443418E-2</v>
      </c>
      <c r="P126" s="12"/>
      <c r="Q126" s="15">
        <f t="shared" si="22"/>
        <v>32069.873</v>
      </c>
      <c r="R126" s="12"/>
      <c r="S126" s="12"/>
      <c r="T126" s="12"/>
      <c r="AA126" t="s">
        <v>31</v>
      </c>
      <c r="AB126">
        <v>8</v>
      </c>
      <c r="AD126" t="s">
        <v>39</v>
      </c>
      <c r="AF126" t="s">
        <v>30</v>
      </c>
    </row>
    <row r="127" spans="1:32" x14ac:dyDescent="0.2">
      <c r="A127" s="12" t="s">
        <v>41</v>
      </c>
      <c r="B127" s="13"/>
      <c r="C127" s="14">
        <v>47096.502</v>
      </c>
      <c r="D127" s="14"/>
      <c r="E127" s="12">
        <f t="shared" si="18"/>
        <v>23255.967193130797</v>
      </c>
      <c r="F127" s="12">
        <f t="shared" si="19"/>
        <v>23256</v>
      </c>
      <c r="G127" s="12">
        <f t="shared" si="20"/>
        <v>-2.6686400000471622E-2</v>
      </c>
      <c r="H127" s="12"/>
      <c r="I127" s="12">
        <f t="shared" si="23"/>
        <v>-2.6686400000471622E-2</v>
      </c>
      <c r="J127" s="12"/>
      <c r="K127" s="12"/>
      <c r="L127" s="12"/>
      <c r="M127" s="12"/>
      <c r="N127" s="12"/>
      <c r="O127" s="12">
        <f t="shared" ca="1" si="21"/>
        <v>-2.1281300210451423E-2</v>
      </c>
      <c r="P127" s="12"/>
      <c r="Q127" s="15">
        <f t="shared" si="22"/>
        <v>32078.002</v>
      </c>
      <c r="R127" s="12"/>
      <c r="S127" s="12"/>
      <c r="T127" s="12"/>
      <c r="AA127" t="s">
        <v>31</v>
      </c>
      <c r="AF127" t="s">
        <v>38</v>
      </c>
    </row>
    <row r="128" spans="1:32" x14ac:dyDescent="0.2">
      <c r="A128" s="12" t="s">
        <v>43</v>
      </c>
      <c r="B128" s="13"/>
      <c r="C128" s="14">
        <v>47139.597999999998</v>
      </c>
      <c r="D128" s="14"/>
      <c r="E128" s="12">
        <f t="shared" si="18"/>
        <v>23308.947169266692</v>
      </c>
      <c r="F128" s="12">
        <f t="shared" si="19"/>
        <v>23309</v>
      </c>
      <c r="G128" s="12">
        <f t="shared" si="20"/>
        <v>-4.2974600000889041E-2</v>
      </c>
      <c r="H128" s="12"/>
      <c r="I128" s="12">
        <f t="shared" si="23"/>
        <v>-4.2974600000889041E-2</v>
      </c>
      <c r="J128" s="12"/>
      <c r="K128" s="12"/>
      <c r="L128" s="12"/>
      <c r="M128" s="12"/>
      <c r="N128" s="12"/>
      <c r="O128" s="12">
        <f t="shared" ca="1" si="21"/>
        <v>-2.1358881271293831E-2</v>
      </c>
      <c r="P128" s="12"/>
      <c r="Q128" s="15">
        <f t="shared" si="22"/>
        <v>32121.097999999998</v>
      </c>
      <c r="R128" s="12"/>
      <c r="S128" s="12"/>
      <c r="T128" s="12"/>
      <c r="AA128" t="s">
        <v>42</v>
      </c>
      <c r="AF128" t="s">
        <v>38</v>
      </c>
    </row>
    <row r="129" spans="1:32" x14ac:dyDescent="0.2">
      <c r="A129" s="12" t="s">
        <v>41</v>
      </c>
      <c r="B129" s="13"/>
      <c r="C129" s="14">
        <v>47384.447999999997</v>
      </c>
      <c r="D129" s="14"/>
      <c r="E129" s="12">
        <f t="shared" si="18"/>
        <v>23609.95299711324</v>
      </c>
      <c r="F129" s="12">
        <f t="shared" si="19"/>
        <v>23610</v>
      </c>
      <c r="G129" s="12">
        <f t="shared" si="20"/>
        <v>-3.8233999999647494E-2</v>
      </c>
      <c r="H129" s="12"/>
      <c r="I129" s="12">
        <f t="shared" si="23"/>
        <v>-3.8233999999647494E-2</v>
      </c>
      <c r="J129" s="12"/>
      <c r="K129" s="12"/>
      <c r="L129" s="12"/>
      <c r="M129" s="12"/>
      <c r="N129" s="12"/>
      <c r="O129" s="12">
        <f t="shared" ca="1" si="21"/>
        <v>-2.1799483145134677E-2</v>
      </c>
      <c r="P129" s="12"/>
      <c r="Q129" s="15">
        <f t="shared" si="22"/>
        <v>32365.947999999997</v>
      </c>
      <c r="R129" s="12"/>
      <c r="S129" s="12"/>
      <c r="T129" s="12"/>
      <c r="AA129" t="s">
        <v>31</v>
      </c>
      <c r="AF129" t="s">
        <v>38</v>
      </c>
    </row>
    <row r="130" spans="1:32" x14ac:dyDescent="0.2">
      <c r="A130" s="12" t="s">
        <v>41</v>
      </c>
      <c r="B130" s="13"/>
      <c r="C130" s="14">
        <v>47449.536</v>
      </c>
      <c r="D130" s="14"/>
      <c r="E130" s="12">
        <f t="shared" si="18"/>
        <v>23689.968791774776</v>
      </c>
      <c r="F130" s="12">
        <f t="shared" si="19"/>
        <v>23690</v>
      </c>
      <c r="G130" s="12">
        <f t="shared" si="20"/>
        <v>-2.5386000001162756E-2</v>
      </c>
      <c r="H130" s="12"/>
      <c r="I130" s="12">
        <f t="shared" si="23"/>
        <v>-2.5386000001162756E-2</v>
      </c>
      <c r="J130" s="12"/>
      <c r="K130" s="12"/>
      <c r="L130" s="12"/>
      <c r="M130" s="12"/>
      <c r="N130" s="12"/>
      <c r="O130" s="12">
        <f t="shared" ca="1" si="21"/>
        <v>-2.191658663319869E-2</v>
      </c>
      <c r="P130" s="12"/>
      <c r="Q130" s="15">
        <f t="shared" si="22"/>
        <v>32431.036</v>
      </c>
      <c r="R130" s="12"/>
      <c r="S130" s="12"/>
      <c r="T130" s="12"/>
      <c r="AA130" t="s">
        <v>31</v>
      </c>
      <c r="AF130" t="s">
        <v>38</v>
      </c>
    </row>
    <row r="131" spans="1:32" x14ac:dyDescent="0.2">
      <c r="A131" s="34" t="s">
        <v>44</v>
      </c>
      <c r="B131" s="11"/>
      <c r="C131" s="8">
        <v>47450.353999999999</v>
      </c>
      <c r="D131" s="8"/>
      <c r="E131" s="12">
        <f t="shared" si="18"/>
        <v>23690.974398338705</v>
      </c>
      <c r="F131" s="12">
        <f t="shared" si="19"/>
        <v>23691</v>
      </c>
      <c r="G131" s="12">
        <f t="shared" si="20"/>
        <v>-2.0825400002649985E-2</v>
      </c>
      <c r="H131" s="12"/>
      <c r="I131" s="12">
        <f t="shared" si="23"/>
        <v>-2.0825400002649985E-2</v>
      </c>
      <c r="K131" s="12"/>
      <c r="L131" s="12"/>
      <c r="M131" s="12"/>
      <c r="N131" s="12"/>
      <c r="O131" s="12">
        <f t="shared" ca="1" si="21"/>
        <v>-2.1918050426799486E-2</v>
      </c>
      <c r="P131" s="12"/>
      <c r="Q131" s="15">
        <f t="shared" si="22"/>
        <v>32431.853999999999</v>
      </c>
      <c r="R131" s="12"/>
      <c r="S131" s="12"/>
      <c r="T131" s="12"/>
      <c r="AA131" t="s">
        <v>31</v>
      </c>
      <c r="AB131">
        <v>8</v>
      </c>
      <c r="AD131" t="s">
        <v>39</v>
      </c>
      <c r="AF131" t="s">
        <v>30</v>
      </c>
    </row>
    <row r="132" spans="1:32" x14ac:dyDescent="0.2">
      <c r="A132" s="34" t="s">
        <v>45</v>
      </c>
      <c r="B132" s="11"/>
      <c r="C132" s="8">
        <v>47529.258999999998</v>
      </c>
      <c r="D132" s="8"/>
      <c r="E132" s="12">
        <f t="shared" si="18"/>
        <v>23787.976092625948</v>
      </c>
      <c r="F132" s="12">
        <f t="shared" si="19"/>
        <v>23788</v>
      </c>
      <c r="G132" s="12">
        <f t="shared" si="20"/>
        <v>-1.944720000756206E-2</v>
      </c>
      <c r="H132" s="12"/>
      <c r="I132" s="12">
        <f t="shared" si="23"/>
        <v>-1.944720000756206E-2</v>
      </c>
      <c r="K132" s="12"/>
      <c r="L132" s="12"/>
      <c r="M132" s="12"/>
      <c r="N132" s="12"/>
      <c r="O132" s="12">
        <f t="shared" ca="1" si="21"/>
        <v>-2.20600384060771E-2</v>
      </c>
      <c r="P132" s="12"/>
      <c r="Q132" s="15">
        <f t="shared" si="22"/>
        <v>32510.758999999998</v>
      </c>
      <c r="R132" s="12"/>
      <c r="S132" s="12"/>
      <c r="T132" s="12"/>
      <c r="AA132" t="s">
        <v>31</v>
      </c>
      <c r="AB132">
        <v>9</v>
      </c>
      <c r="AD132" t="s">
        <v>39</v>
      </c>
      <c r="AF132" t="s">
        <v>30</v>
      </c>
    </row>
    <row r="133" spans="1:32" x14ac:dyDescent="0.2">
      <c r="A133" s="34" t="s">
        <v>45</v>
      </c>
      <c r="B133" s="11"/>
      <c r="C133" s="8">
        <v>47555.279000000002</v>
      </c>
      <c r="D133" s="8"/>
      <c r="E133" s="12">
        <f t="shared" si="18"/>
        <v>23819.963724402827</v>
      </c>
      <c r="F133" s="12">
        <f t="shared" si="19"/>
        <v>23820</v>
      </c>
      <c r="G133" s="12">
        <f t="shared" si="20"/>
        <v>-2.950799999962328E-2</v>
      </c>
      <c r="H133" s="12"/>
      <c r="I133" s="12">
        <f t="shared" si="23"/>
        <v>-2.950799999962328E-2</v>
      </c>
      <c r="K133" s="12"/>
      <c r="L133" s="12"/>
      <c r="M133" s="12"/>
      <c r="N133" s="12"/>
      <c r="O133" s="12">
        <f t="shared" ca="1" si="21"/>
        <v>-2.2106879801302708E-2</v>
      </c>
      <c r="P133" s="12"/>
      <c r="Q133" s="15">
        <f t="shared" si="22"/>
        <v>32536.779000000002</v>
      </c>
      <c r="R133" s="12"/>
      <c r="S133" s="12"/>
      <c r="T133" s="12"/>
      <c r="AA133" t="s">
        <v>31</v>
      </c>
      <c r="AB133">
        <v>8</v>
      </c>
      <c r="AD133" t="s">
        <v>39</v>
      </c>
      <c r="AF133" t="s">
        <v>30</v>
      </c>
    </row>
    <row r="134" spans="1:32" x14ac:dyDescent="0.2">
      <c r="A134" s="34" t="s">
        <v>41</v>
      </c>
      <c r="B134" s="11"/>
      <c r="C134" s="8">
        <v>47737.487999999998</v>
      </c>
      <c r="D134" s="8"/>
      <c r="E134" s="12">
        <f t="shared" si="18"/>
        <v>24043.961971844488</v>
      </c>
      <c r="F134" s="12">
        <f t="shared" si="19"/>
        <v>24044</v>
      </c>
      <c r="G134" s="12">
        <f t="shared" si="20"/>
        <v>-3.0933600006392226E-2</v>
      </c>
      <c r="H134" s="12"/>
      <c r="I134" s="12">
        <f t="shared" si="23"/>
        <v>-3.0933600006392226E-2</v>
      </c>
      <c r="J134" s="12"/>
      <c r="K134" s="12"/>
      <c r="L134" s="12"/>
      <c r="M134" s="12"/>
      <c r="N134" s="12"/>
      <c r="O134" s="12">
        <f t="shared" ca="1" si="21"/>
        <v>-2.2434769567881943E-2</v>
      </c>
      <c r="P134" s="12"/>
      <c r="Q134" s="15">
        <f t="shared" si="22"/>
        <v>32718.987999999998</v>
      </c>
      <c r="R134" s="12"/>
      <c r="S134" s="12"/>
      <c r="T134" s="12"/>
      <c r="AA134" t="s">
        <v>31</v>
      </c>
      <c r="AF134" t="s">
        <v>38</v>
      </c>
    </row>
    <row r="135" spans="1:32" x14ac:dyDescent="0.2">
      <c r="A135" s="34" t="s">
        <v>41</v>
      </c>
      <c r="B135" s="11"/>
      <c r="C135" s="8">
        <v>47737.495999999999</v>
      </c>
      <c r="D135" s="8"/>
      <c r="E135" s="12">
        <f t="shared" si="18"/>
        <v>24043.971806627509</v>
      </c>
      <c r="F135" s="12">
        <f t="shared" si="19"/>
        <v>24044</v>
      </c>
      <c r="G135" s="12">
        <f t="shared" si="20"/>
        <v>-2.2933600004762411E-2</v>
      </c>
      <c r="H135" s="12"/>
      <c r="I135" s="12">
        <f t="shared" si="23"/>
        <v>-2.2933600004762411E-2</v>
      </c>
      <c r="J135" s="12"/>
      <c r="K135" s="12"/>
      <c r="L135" s="12"/>
      <c r="M135" s="12"/>
      <c r="N135" s="12"/>
      <c r="O135" s="12">
        <f t="shared" ca="1" si="21"/>
        <v>-2.2434769567881943E-2</v>
      </c>
      <c r="P135" s="12"/>
      <c r="Q135" s="15">
        <f t="shared" si="22"/>
        <v>32718.995999999999</v>
      </c>
      <c r="R135" s="12"/>
      <c r="S135" s="12"/>
      <c r="T135" s="12"/>
      <c r="AA135" t="s">
        <v>31</v>
      </c>
      <c r="AF135" t="s">
        <v>38</v>
      </c>
    </row>
    <row r="136" spans="1:32" x14ac:dyDescent="0.2">
      <c r="A136" s="34" t="s">
        <v>46</v>
      </c>
      <c r="B136" s="11"/>
      <c r="C136" s="8">
        <v>47768.409</v>
      </c>
      <c r="D136" s="8"/>
      <c r="E136" s="12">
        <f t="shared" si="18"/>
        <v>24081.974637569801</v>
      </c>
      <c r="F136" s="12">
        <f t="shared" si="19"/>
        <v>24082</v>
      </c>
      <c r="G136" s="12">
        <f t="shared" si="20"/>
        <v>-2.0630800005164929E-2</v>
      </c>
      <c r="H136" s="12"/>
      <c r="I136" s="12">
        <f t="shared" si="23"/>
        <v>-2.0630800005164929E-2</v>
      </c>
      <c r="K136" s="12"/>
      <c r="L136" s="12"/>
      <c r="M136" s="12"/>
      <c r="N136" s="12"/>
      <c r="O136" s="12">
        <f t="shared" ca="1" si="21"/>
        <v>-2.249039372471235E-2</v>
      </c>
      <c r="P136" s="12"/>
      <c r="Q136" s="15">
        <f t="shared" si="22"/>
        <v>32749.909</v>
      </c>
      <c r="R136" s="12"/>
      <c r="S136" s="12"/>
      <c r="T136" s="12"/>
      <c r="AA136" t="s">
        <v>31</v>
      </c>
      <c r="AB136">
        <v>8</v>
      </c>
      <c r="AD136" t="s">
        <v>39</v>
      </c>
      <c r="AF136" t="s">
        <v>30</v>
      </c>
    </row>
    <row r="137" spans="1:32" x14ac:dyDescent="0.2">
      <c r="A137" s="34" t="s">
        <v>47</v>
      </c>
      <c r="B137" s="11"/>
      <c r="C137" s="8">
        <v>47790.364000000001</v>
      </c>
      <c r="D137" s="8"/>
      <c r="E137" s="12">
        <f t="shared" si="18"/>
        <v>24108.964970223966</v>
      </c>
      <c r="F137" s="12">
        <f t="shared" si="19"/>
        <v>24109</v>
      </c>
      <c r="G137" s="12">
        <f t="shared" si="20"/>
        <v>-2.8494600002886727E-2</v>
      </c>
      <c r="H137" s="12"/>
      <c r="I137" s="12">
        <f t="shared" si="23"/>
        <v>-2.8494600002886727E-2</v>
      </c>
      <c r="J137" s="12"/>
      <c r="K137" s="12"/>
      <c r="L137" s="12"/>
      <c r="M137" s="12"/>
      <c r="N137" s="12"/>
      <c r="O137" s="12">
        <f t="shared" ca="1" si="21"/>
        <v>-2.2529916151933949E-2</v>
      </c>
      <c r="P137" s="12"/>
      <c r="Q137" s="15">
        <f t="shared" si="22"/>
        <v>32771.864000000001</v>
      </c>
      <c r="R137" s="12"/>
      <c r="S137" s="12"/>
      <c r="T137" s="12"/>
      <c r="AA137" t="s">
        <v>42</v>
      </c>
      <c r="AF137" t="s">
        <v>38</v>
      </c>
    </row>
    <row r="138" spans="1:32" x14ac:dyDescent="0.2">
      <c r="A138" s="34" t="s">
        <v>46</v>
      </c>
      <c r="B138" s="11"/>
      <c r="C138" s="8">
        <v>47794.430999999997</v>
      </c>
      <c r="D138" s="8"/>
      <c r="E138" s="12">
        <f t="shared" si="18"/>
        <v>24113.964728042429</v>
      </c>
      <c r="F138" s="12">
        <f t="shared" si="19"/>
        <v>24114</v>
      </c>
      <c r="G138" s="12">
        <f t="shared" si="20"/>
        <v>-2.8691600004094653E-2</v>
      </c>
      <c r="H138" s="12"/>
      <c r="I138" s="12">
        <f t="shared" si="23"/>
        <v>-2.8691600004094653E-2</v>
      </c>
      <c r="K138" s="12"/>
      <c r="L138" s="12"/>
      <c r="M138" s="12"/>
      <c r="N138" s="12"/>
      <c r="O138" s="12">
        <f t="shared" ca="1" si="21"/>
        <v>-2.2537235119937951E-2</v>
      </c>
      <c r="P138" s="12"/>
      <c r="Q138" s="15">
        <f t="shared" si="22"/>
        <v>32775.930999999997</v>
      </c>
      <c r="R138" s="12"/>
      <c r="S138" s="12"/>
      <c r="T138" s="12"/>
      <c r="AA138" t="s">
        <v>31</v>
      </c>
      <c r="AB138">
        <v>7</v>
      </c>
      <c r="AD138" t="s">
        <v>39</v>
      </c>
      <c r="AF138" t="s">
        <v>30</v>
      </c>
    </row>
    <row r="139" spans="1:32" x14ac:dyDescent="0.2">
      <c r="A139" s="34" t="s">
        <v>41</v>
      </c>
      <c r="B139" s="11"/>
      <c r="C139" s="8">
        <v>47803.379000000001</v>
      </c>
      <c r="D139" s="8"/>
      <c r="E139" s="12">
        <f t="shared" si="18"/>
        <v>24124.964932851788</v>
      </c>
      <c r="F139" s="12">
        <f t="shared" si="19"/>
        <v>24125</v>
      </c>
      <c r="G139" s="12">
        <f t="shared" si="20"/>
        <v>-2.8525000001536682E-2</v>
      </c>
      <c r="H139" s="12"/>
      <c r="I139" s="12">
        <f t="shared" si="23"/>
        <v>-2.8525000001536682E-2</v>
      </c>
      <c r="J139" s="12"/>
      <c r="K139" s="12"/>
      <c r="L139" s="12"/>
      <c r="M139" s="12"/>
      <c r="N139" s="12"/>
      <c r="O139" s="12">
        <f t="shared" ca="1" si="21"/>
        <v>-2.2553336849546753E-2</v>
      </c>
      <c r="P139" s="12"/>
      <c r="Q139" s="15">
        <f t="shared" si="22"/>
        <v>32784.879000000001</v>
      </c>
      <c r="R139" s="12"/>
      <c r="S139" s="12"/>
      <c r="T139" s="12"/>
      <c r="AA139" t="s">
        <v>31</v>
      </c>
      <c r="AF139" t="s">
        <v>38</v>
      </c>
    </row>
    <row r="140" spans="1:32" x14ac:dyDescent="0.2">
      <c r="A140" s="34" t="s">
        <v>48</v>
      </c>
      <c r="B140" s="11"/>
      <c r="C140" s="8">
        <v>47803.392</v>
      </c>
      <c r="D140" s="8"/>
      <c r="E140" s="12">
        <f t="shared" si="18"/>
        <v>24124.980914374199</v>
      </c>
      <c r="F140" s="12">
        <f t="shared" si="19"/>
        <v>24125</v>
      </c>
      <c r="G140" s="12">
        <f t="shared" si="20"/>
        <v>-1.5525000002526212E-2</v>
      </c>
      <c r="H140" s="12"/>
      <c r="I140" s="12">
        <f t="shared" si="23"/>
        <v>-1.5525000002526212E-2</v>
      </c>
      <c r="K140" s="12"/>
      <c r="L140" s="12"/>
      <c r="M140" s="12"/>
      <c r="N140" s="12"/>
      <c r="O140" s="12">
        <f t="shared" ca="1" si="21"/>
        <v>-2.2553336849546753E-2</v>
      </c>
      <c r="P140" s="12"/>
      <c r="Q140" s="15">
        <f t="shared" si="22"/>
        <v>32784.892</v>
      </c>
      <c r="R140" s="12"/>
      <c r="S140" s="12"/>
      <c r="T140" s="12"/>
      <c r="AA140" t="s">
        <v>31</v>
      </c>
      <c r="AB140">
        <v>6</v>
      </c>
      <c r="AD140" t="s">
        <v>39</v>
      </c>
      <c r="AF140" t="s">
        <v>30</v>
      </c>
    </row>
    <row r="141" spans="1:32" x14ac:dyDescent="0.2">
      <c r="A141" s="34" t="s">
        <v>47</v>
      </c>
      <c r="B141" s="11" t="s">
        <v>73</v>
      </c>
      <c r="C141" s="8">
        <v>47805.419000000002</v>
      </c>
      <c r="D141" s="8"/>
      <c r="E141" s="12">
        <f t="shared" si="18"/>
        <v>24127.472802522228</v>
      </c>
      <c r="F141" s="12">
        <f t="shared" si="19"/>
        <v>24127.5</v>
      </c>
      <c r="G141" s="12">
        <f t="shared" si="20"/>
        <v>-2.2123499998997431E-2</v>
      </c>
      <c r="H141" s="12"/>
      <c r="I141" s="12">
        <f t="shared" si="23"/>
        <v>-2.2123499998997431E-2</v>
      </c>
      <c r="J141" s="12"/>
      <c r="K141" s="12"/>
      <c r="L141" s="12"/>
      <c r="M141" s="12"/>
      <c r="N141" s="12"/>
      <c r="O141" s="12">
        <f t="shared" ca="1" si="21"/>
        <v>-2.2556996333548754E-2</v>
      </c>
      <c r="P141" s="12"/>
      <c r="Q141" s="15">
        <f t="shared" si="22"/>
        <v>32786.919000000002</v>
      </c>
      <c r="R141" s="12"/>
      <c r="S141" s="12"/>
      <c r="T141" s="12"/>
      <c r="AA141" t="s">
        <v>42</v>
      </c>
      <c r="AF141" t="s">
        <v>38</v>
      </c>
    </row>
    <row r="142" spans="1:32" x14ac:dyDescent="0.2">
      <c r="A142" s="34" t="s">
        <v>48</v>
      </c>
      <c r="B142" s="11"/>
      <c r="C142" s="8">
        <v>47825.341999999997</v>
      </c>
      <c r="D142" s="8"/>
      <c r="E142" s="12">
        <f t="shared" si="18"/>
        <v>24151.965100288966</v>
      </c>
      <c r="F142" s="12">
        <f t="shared" si="19"/>
        <v>24152</v>
      </c>
      <c r="G142" s="12">
        <f t="shared" si="20"/>
        <v>-2.8388800004904624E-2</v>
      </c>
      <c r="H142" s="12"/>
      <c r="I142" s="12">
        <f t="shared" si="23"/>
        <v>-2.8388800004904624E-2</v>
      </c>
      <c r="K142" s="12"/>
      <c r="L142" s="12"/>
      <c r="M142" s="12"/>
      <c r="N142" s="12"/>
      <c r="O142" s="12">
        <f t="shared" ca="1" si="21"/>
        <v>-2.2592859276768358E-2</v>
      </c>
      <c r="P142" s="12"/>
      <c r="Q142" s="15">
        <f t="shared" si="22"/>
        <v>32806.841999999997</v>
      </c>
      <c r="R142" s="12"/>
      <c r="S142" s="12"/>
      <c r="T142" s="12"/>
      <c r="AA142" t="s">
        <v>31</v>
      </c>
      <c r="AB142">
        <v>7</v>
      </c>
      <c r="AD142" t="s">
        <v>39</v>
      </c>
      <c r="AF142" t="s">
        <v>30</v>
      </c>
    </row>
    <row r="143" spans="1:32" x14ac:dyDescent="0.2">
      <c r="A143" s="34" t="s">
        <v>47</v>
      </c>
      <c r="B143" s="11"/>
      <c r="C143" s="8">
        <v>47847.305</v>
      </c>
      <c r="D143" s="8"/>
      <c r="E143" s="12">
        <f t="shared" si="18"/>
        <v>24178.965267726151</v>
      </c>
      <c r="F143" s="12">
        <f t="shared" si="19"/>
        <v>24179</v>
      </c>
      <c r="G143" s="12">
        <f t="shared" si="20"/>
        <v>-2.8252600000996608E-2</v>
      </c>
      <c r="H143" s="12"/>
      <c r="I143" s="12">
        <f t="shared" si="23"/>
        <v>-2.8252600000996608E-2</v>
      </c>
      <c r="J143" s="12"/>
      <c r="K143" s="12"/>
      <c r="L143" s="12"/>
      <c r="M143" s="12"/>
      <c r="N143" s="12"/>
      <c r="O143" s="12">
        <f t="shared" ca="1" si="21"/>
        <v>-2.2632381703989964E-2</v>
      </c>
      <c r="P143" s="12"/>
      <c r="Q143" s="15">
        <f t="shared" si="22"/>
        <v>32828.805</v>
      </c>
      <c r="R143" s="12"/>
      <c r="S143" s="12"/>
      <c r="T143" s="12"/>
      <c r="AA143" t="s">
        <v>42</v>
      </c>
      <c r="AF143" t="s">
        <v>38</v>
      </c>
    </row>
    <row r="144" spans="1:32" x14ac:dyDescent="0.2">
      <c r="A144" s="34" t="s">
        <v>48</v>
      </c>
      <c r="B144" s="11"/>
      <c r="C144" s="8">
        <v>47860.324999999997</v>
      </c>
      <c r="D144" s="8"/>
      <c r="E144" s="12">
        <f t="shared" si="18"/>
        <v>24194.971377093359</v>
      </c>
      <c r="F144" s="12">
        <f t="shared" si="19"/>
        <v>24195</v>
      </c>
      <c r="G144" s="12">
        <f t="shared" si="20"/>
        <v>-2.3283000002265908E-2</v>
      </c>
      <c r="H144" s="12"/>
      <c r="I144" s="12">
        <f t="shared" si="23"/>
        <v>-2.3283000002265908E-2</v>
      </c>
      <c r="K144" s="12"/>
      <c r="L144" s="12"/>
      <c r="M144" s="12"/>
      <c r="N144" s="12"/>
      <c r="O144" s="12">
        <f t="shared" ca="1" si="21"/>
        <v>-2.2655802401602768E-2</v>
      </c>
      <c r="P144" s="12"/>
      <c r="Q144" s="15">
        <f t="shared" si="22"/>
        <v>32841.824999999997</v>
      </c>
      <c r="R144" s="12"/>
      <c r="S144" s="12"/>
      <c r="T144" s="12"/>
      <c r="AA144" t="s">
        <v>31</v>
      </c>
      <c r="AB144">
        <v>7</v>
      </c>
      <c r="AD144" t="s">
        <v>39</v>
      </c>
      <c r="AF144" t="s">
        <v>30</v>
      </c>
    </row>
    <row r="145" spans="1:32" x14ac:dyDescent="0.2">
      <c r="A145" s="34" t="s">
        <v>49</v>
      </c>
      <c r="B145" s="11"/>
      <c r="C145" s="8">
        <v>48086.468000000001</v>
      </c>
      <c r="D145" s="8"/>
      <c r="E145" s="12">
        <f t="shared" si="18"/>
        <v>24472.979794192412</v>
      </c>
      <c r="F145" s="12">
        <f t="shared" si="19"/>
        <v>24473</v>
      </c>
      <c r="G145" s="12">
        <f t="shared" si="20"/>
        <v>-1.6436199999589007E-2</v>
      </c>
      <c r="H145" s="12"/>
      <c r="I145" s="12">
        <f t="shared" si="23"/>
        <v>-1.6436199999589007E-2</v>
      </c>
      <c r="K145" s="12"/>
      <c r="L145" s="12"/>
      <c r="M145" s="12"/>
      <c r="N145" s="12"/>
      <c r="O145" s="12">
        <f t="shared" ca="1" si="21"/>
        <v>-2.3062737022625207E-2</v>
      </c>
      <c r="P145" s="12"/>
      <c r="Q145" s="15">
        <f t="shared" si="22"/>
        <v>33067.968000000001</v>
      </c>
      <c r="R145" s="12"/>
      <c r="S145" s="12"/>
      <c r="T145" s="12"/>
      <c r="AA145" t="s">
        <v>31</v>
      </c>
      <c r="AB145">
        <v>9</v>
      </c>
      <c r="AD145" t="s">
        <v>39</v>
      </c>
      <c r="AF145" t="s">
        <v>30</v>
      </c>
    </row>
    <row r="146" spans="1:32" x14ac:dyDescent="0.2">
      <c r="A146" s="34" t="s">
        <v>49</v>
      </c>
      <c r="B146" s="11"/>
      <c r="C146" s="8">
        <v>48121.434000000001</v>
      </c>
      <c r="D146" s="8"/>
      <c r="E146" s="12">
        <f t="shared" si="18"/>
        <v>24515.965172082884</v>
      </c>
      <c r="F146" s="12">
        <f t="shared" si="19"/>
        <v>24516</v>
      </c>
      <c r="G146" s="12">
        <f t="shared" si="20"/>
        <v>-2.8330399996775668E-2</v>
      </c>
      <c r="H146" s="12"/>
      <c r="I146" s="12">
        <f t="shared" si="23"/>
        <v>-2.8330399996775668E-2</v>
      </c>
      <c r="K146" s="12"/>
      <c r="L146" s="12"/>
      <c r="M146" s="12"/>
      <c r="N146" s="12"/>
      <c r="O146" s="12">
        <f t="shared" ca="1" si="21"/>
        <v>-2.3125680147459617E-2</v>
      </c>
      <c r="P146" s="12"/>
      <c r="Q146" s="15">
        <f t="shared" si="22"/>
        <v>33102.934000000001</v>
      </c>
      <c r="R146" s="12"/>
      <c r="S146" s="12"/>
      <c r="T146" s="12"/>
      <c r="AA146" t="s">
        <v>31</v>
      </c>
      <c r="AB146">
        <v>7</v>
      </c>
      <c r="AD146" t="s">
        <v>39</v>
      </c>
      <c r="AF146" t="s">
        <v>30</v>
      </c>
    </row>
    <row r="147" spans="1:32" x14ac:dyDescent="0.2">
      <c r="A147" s="34" t="s">
        <v>49</v>
      </c>
      <c r="B147" s="11"/>
      <c r="C147" s="8">
        <v>48143.404999999999</v>
      </c>
      <c r="D147" s="8"/>
      <c r="E147" s="12">
        <f t="shared" si="18"/>
        <v>24542.975174303087</v>
      </c>
      <c r="F147" s="12">
        <f t="shared" si="19"/>
        <v>24543</v>
      </c>
      <c r="G147" s="12">
        <f t="shared" si="20"/>
        <v>-2.0194199998513795E-2</v>
      </c>
      <c r="H147" s="12"/>
      <c r="I147" s="12">
        <f t="shared" si="23"/>
        <v>-2.0194199998513795E-2</v>
      </c>
      <c r="K147" s="12"/>
      <c r="L147" s="12"/>
      <c r="M147" s="12"/>
      <c r="N147" s="12"/>
      <c r="O147" s="12">
        <f t="shared" ca="1" si="21"/>
        <v>-2.3165202574681215E-2</v>
      </c>
      <c r="P147" s="12"/>
      <c r="Q147" s="15">
        <f t="shared" si="22"/>
        <v>33124.904999999999</v>
      </c>
      <c r="R147" s="12"/>
      <c r="S147" s="12"/>
      <c r="T147" s="12"/>
      <c r="AA147" t="s">
        <v>31</v>
      </c>
      <c r="AB147">
        <v>7</v>
      </c>
      <c r="AD147" t="s">
        <v>39</v>
      </c>
      <c r="AF147" t="s">
        <v>30</v>
      </c>
    </row>
    <row r="148" spans="1:32" x14ac:dyDescent="0.2">
      <c r="A148" s="34" t="s">
        <v>49</v>
      </c>
      <c r="B148" s="11"/>
      <c r="C148" s="8">
        <v>48174.309000000001</v>
      </c>
      <c r="D148" s="8"/>
      <c r="E148" s="12">
        <f t="shared" si="18"/>
        <v>24580.966941114482</v>
      </c>
      <c r="F148" s="12">
        <f t="shared" si="19"/>
        <v>24581</v>
      </c>
      <c r="G148" s="12">
        <f t="shared" si="20"/>
        <v>-2.6891399997111876E-2</v>
      </c>
      <c r="H148" s="12"/>
      <c r="I148" s="12">
        <f t="shared" si="23"/>
        <v>-2.6891399997111876E-2</v>
      </c>
      <c r="K148" s="12"/>
      <c r="L148" s="12"/>
      <c r="M148" s="12"/>
      <c r="N148" s="12"/>
      <c r="O148" s="12">
        <f t="shared" ca="1" si="21"/>
        <v>-2.3220826731511622E-2</v>
      </c>
      <c r="P148" s="12"/>
      <c r="Q148" s="15">
        <f t="shared" si="22"/>
        <v>33155.809000000001</v>
      </c>
      <c r="R148" s="12"/>
      <c r="S148" s="12"/>
      <c r="T148" s="12"/>
      <c r="AA148" t="s">
        <v>31</v>
      </c>
      <c r="AB148">
        <v>8</v>
      </c>
      <c r="AD148" t="s">
        <v>39</v>
      </c>
      <c r="AF148" t="s">
        <v>30</v>
      </c>
    </row>
    <row r="149" spans="1:32" x14ac:dyDescent="0.2">
      <c r="A149" s="34" t="s">
        <v>49</v>
      </c>
      <c r="B149" s="11"/>
      <c r="C149" s="8">
        <v>48187.328000000001</v>
      </c>
      <c r="D149" s="8"/>
      <c r="E149" s="12">
        <f t="shared" ref="E149:E180" si="24">+(C149-C$7)/C$8</f>
        <v>24596.971821133819</v>
      </c>
      <c r="F149" s="12">
        <f t="shared" ref="F149:F180" si="25">ROUND(2*E149,0)/2</f>
        <v>24597</v>
      </c>
      <c r="G149" s="12">
        <f t="shared" ref="G149:G180" si="26">+C149-(C$7+F149*C$8)</f>
        <v>-2.2921799994946923E-2</v>
      </c>
      <c r="H149" s="12"/>
      <c r="I149" s="12">
        <f t="shared" si="23"/>
        <v>-2.2921799994946923E-2</v>
      </c>
      <c r="K149" s="12"/>
      <c r="L149" s="12"/>
      <c r="M149" s="12"/>
      <c r="N149" s="12"/>
      <c r="O149" s="12">
        <f t="shared" ref="O149:O180" ca="1" si="27">+C$11+C$12*F149</f>
        <v>-2.3244247429124426E-2</v>
      </c>
      <c r="P149" s="12"/>
      <c r="Q149" s="15">
        <f t="shared" ref="Q149:Q180" si="28">+C149-15018.5</f>
        <v>33168.828000000001</v>
      </c>
      <c r="R149" s="12"/>
      <c r="S149" s="12"/>
      <c r="T149" s="12"/>
      <c r="AA149" t="s">
        <v>31</v>
      </c>
      <c r="AB149">
        <v>7</v>
      </c>
      <c r="AD149" t="s">
        <v>39</v>
      </c>
      <c r="AF149" t="s">
        <v>30</v>
      </c>
    </row>
    <row r="150" spans="1:32" x14ac:dyDescent="0.2">
      <c r="A150" s="34" t="s">
        <v>50</v>
      </c>
      <c r="B150" s="11"/>
      <c r="C150" s="8">
        <v>48439.491999999998</v>
      </c>
      <c r="D150" s="8">
        <v>4.0000000000000001E-3</v>
      </c>
      <c r="E150" s="12">
        <f t="shared" si="24"/>
        <v>24906.969099357611</v>
      </c>
      <c r="F150" s="12">
        <f t="shared" si="25"/>
        <v>24907</v>
      </c>
      <c r="G150" s="12">
        <f t="shared" si="26"/>
        <v>-2.513580000231741E-2</v>
      </c>
      <c r="H150" s="12"/>
      <c r="I150" s="12">
        <f t="shared" ref="I150:I172" si="29">G150</f>
        <v>-2.513580000231741E-2</v>
      </c>
      <c r="K150" s="12"/>
      <c r="L150" s="12"/>
      <c r="M150" s="12"/>
      <c r="N150" s="12"/>
      <c r="O150" s="12">
        <f t="shared" ca="1" si="27"/>
        <v>-2.3698023445372474E-2</v>
      </c>
      <c r="P150" s="12"/>
      <c r="Q150" s="15">
        <f t="shared" si="28"/>
        <v>33420.991999999998</v>
      </c>
      <c r="R150" s="12"/>
      <c r="S150" s="12"/>
      <c r="T150" s="12"/>
      <c r="AA150" t="s">
        <v>31</v>
      </c>
      <c r="AB150">
        <v>8</v>
      </c>
      <c r="AD150" t="s">
        <v>39</v>
      </c>
      <c r="AF150" t="s">
        <v>30</v>
      </c>
    </row>
    <row r="151" spans="1:32" x14ac:dyDescent="0.2">
      <c r="A151" s="34" t="s">
        <v>51</v>
      </c>
      <c r="B151" s="11"/>
      <c r="C151" s="8">
        <v>48461.449000000001</v>
      </c>
      <c r="D151" s="8"/>
      <c r="E151" s="12">
        <f t="shared" si="24"/>
        <v>24933.961890707531</v>
      </c>
      <c r="F151" s="12">
        <f t="shared" si="25"/>
        <v>24934</v>
      </c>
      <c r="G151" s="12">
        <f t="shared" si="26"/>
        <v>-3.0999599999631755E-2</v>
      </c>
      <c r="H151" s="12"/>
      <c r="I151" s="12">
        <f t="shared" si="29"/>
        <v>-3.0999599999631755E-2</v>
      </c>
      <c r="J151" s="12"/>
      <c r="K151" s="12"/>
      <c r="L151" s="12"/>
      <c r="M151" s="12"/>
      <c r="N151" s="12"/>
      <c r="O151" s="12">
        <f t="shared" ca="1" si="27"/>
        <v>-2.3737545872594079E-2</v>
      </c>
      <c r="P151" s="12"/>
      <c r="Q151" s="15">
        <f t="shared" si="28"/>
        <v>33442.949000000001</v>
      </c>
      <c r="R151" s="12"/>
      <c r="S151" s="12"/>
      <c r="T151" s="12"/>
      <c r="AA151" t="s">
        <v>31</v>
      </c>
      <c r="AF151" t="s">
        <v>38</v>
      </c>
    </row>
    <row r="152" spans="1:32" x14ac:dyDescent="0.2">
      <c r="A152" s="34" t="s">
        <v>50</v>
      </c>
      <c r="B152" s="11"/>
      <c r="C152" s="8">
        <v>48474.472000000002</v>
      </c>
      <c r="D152" s="8">
        <v>5.0000000000000001E-3</v>
      </c>
      <c r="E152" s="12">
        <f t="shared" si="24"/>
        <v>24949.971688118378</v>
      </c>
      <c r="F152" s="12">
        <f t="shared" si="25"/>
        <v>24950</v>
      </c>
      <c r="G152" s="12">
        <f t="shared" si="26"/>
        <v>-2.3030000003927853E-2</v>
      </c>
      <c r="H152" s="12"/>
      <c r="I152" s="12">
        <f t="shared" si="29"/>
        <v>-2.3030000003927853E-2</v>
      </c>
      <c r="K152" s="12"/>
      <c r="L152" s="12"/>
      <c r="M152" s="12"/>
      <c r="N152" s="12"/>
      <c r="O152" s="12">
        <f t="shared" ca="1" si="27"/>
        <v>-2.3760966570206883E-2</v>
      </c>
      <c r="P152" s="12"/>
      <c r="Q152" s="15">
        <f t="shared" si="28"/>
        <v>33455.972000000002</v>
      </c>
      <c r="R152" s="12"/>
      <c r="S152" s="12"/>
      <c r="T152" s="12"/>
      <c r="AA152" t="s">
        <v>31</v>
      </c>
      <c r="AB152">
        <v>6</v>
      </c>
      <c r="AD152" t="s">
        <v>39</v>
      </c>
      <c r="AF152" t="s">
        <v>30</v>
      </c>
    </row>
    <row r="153" spans="1:32" x14ac:dyDescent="0.2">
      <c r="A153" s="34" t="s">
        <v>50</v>
      </c>
      <c r="B153" s="11"/>
      <c r="C153" s="8">
        <v>48483.428</v>
      </c>
      <c r="D153" s="8">
        <v>6.0000000000000001E-3</v>
      </c>
      <c r="E153" s="12">
        <f t="shared" si="24"/>
        <v>24960.981727710754</v>
      </c>
      <c r="F153" s="12">
        <f t="shared" si="25"/>
        <v>24961</v>
      </c>
      <c r="G153" s="12">
        <f t="shared" si="26"/>
        <v>-1.4863400007016025E-2</v>
      </c>
      <c r="H153" s="12"/>
      <c r="I153" s="12">
        <f t="shared" si="29"/>
        <v>-1.4863400007016025E-2</v>
      </c>
      <c r="K153" s="12"/>
      <c r="L153" s="12"/>
      <c r="M153" s="12"/>
      <c r="N153" s="12"/>
      <c r="O153" s="12">
        <f t="shared" ca="1" si="27"/>
        <v>-2.3777068299815685E-2</v>
      </c>
      <c r="P153" s="12"/>
      <c r="Q153" s="15">
        <f t="shared" si="28"/>
        <v>33464.928</v>
      </c>
      <c r="R153" s="12"/>
      <c r="S153" s="12"/>
      <c r="T153" s="12"/>
      <c r="AA153" t="s">
        <v>31</v>
      </c>
      <c r="AB153">
        <v>7</v>
      </c>
      <c r="AD153" t="s">
        <v>39</v>
      </c>
      <c r="AF153" t="s">
        <v>30</v>
      </c>
    </row>
    <row r="154" spans="1:32" x14ac:dyDescent="0.2">
      <c r="A154" s="34" t="s">
        <v>52</v>
      </c>
      <c r="B154" s="11"/>
      <c r="C154" s="8">
        <v>48505.389000000003</v>
      </c>
      <c r="D154" s="8">
        <v>5.0000000000000001E-3</v>
      </c>
      <c r="E154" s="12">
        <f t="shared" si="24"/>
        <v>24987.979436452184</v>
      </c>
      <c r="F154" s="12">
        <f t="shared" si="25"/>
        <v>24988</v>
      </c>
      <c r="G154" s="12">
        <f t="shared" si="26"/>
        <v>-1.6727200003515463E-2</v>
      </c>
      <c r="H154" s="12"/>
      <c r="I154" s="12">
        <f t="shared" si="29"/>
        <v>-1.6727200003515463E-2</v>
      </c>
      <c r="K154" s="12"/>
      <c r="L154" s="12"/>
      <c r="M154" s="12"/>
      <c r="N154" s="12"/>
      <c r="O154" s="12">
        <f t="shared" ca="1" si="27"/>
        <v>-2.3816590727037283E-2</v>
      </c>
      <c r="P154" s="12"/>
      <c r="Q154" s="15">
        <f t="shared" si="28"/>
        <v>33486.889000000003</v>
      </c>
      <c r="R154" s="12"/>
      <c r="S154" s="12"/>
      <c r="T154" s="12"/>
      <c r="AA154" t="s">
        <v>31</v>
      </c>
      <c r="AB154">
        <v>6</v>
      </c>
      <c r="AD154" t="s">
        <v>39</v>
      </c>
      <c r="AF154" t="s">
        <v>30</v>
      </c>
    </row>
    <row r="155" spans="1:32" x14ac:dyDescent="0.2">
      <c r="A155" s="34" t="s">
        <v>52</v>
      </c>
      <c r="B155" s="11"/>
      <c r="C155" s="8">
        <v>48518.400000000001</v>
      </c>
      <c r="D155" s="8">
        <v>4.0000000000000001E-3</v>
      </c>
      <c r="E155" s="12">
        <f t="shared" si="24"/>
        <v>25003.974481688496</v>
      </c>
      <c r="F155" s="12">
        <f t="shared" si="25"/>
        <v>25004</v>
      </c>
      <c r="G155" s="12">
        <f t="shared" si="26"/>
        <v>-2.0757600002980325E-2</v>
      </c>
      <c r="H155" s="12"/>
      <c r="I155" s="12">
        <f t="shared" si="29"/>
        <v>-2.0757600002980325E-2</v>
      </c>
      <c r="K155" s="12"/>
      <c r="L155" s="12"/>
      <c r="M155" s="12"/>
      <c r="N155" s="12"/>
      <c r="O155" s="12">
        <f t="shared" ca="1" si="27"/>
        <v>-2.3840011424650087E-2</v>
      </c>
      <c r="P155" s="12"/>
      <c r="Q155" s="15">
        <f t="shared" si="28"/>
        <v>33499.9</v>
      </c>
      <c r="R155" s="12"/>
      <c r="S155" s="12"/>
      <c r="T155" s="12"/>
      <c r="AA155" t="s">
        <v>31</v>
      </c>
      <c r="AB155">
        <v>7</v>
      </c>
      <c r="AD155" t="s">
        <v>39</v>
      </c>
      <c r="AF155" t="s">
        <v>30</v>
      </c>
    </row>
    <row r="156" spans="1:32" x14ac:dyDescent="0.2">
      <c r="A156" s="34" t="s">
        <v>52</v>
      </c>
      <c r="B156" s="11"/>
      <c r="C156" s="8">
        <v>48540.358999999997</v>
      </c>
      <c r="D156" s="8">
        <v>5.0000000000000001E-3</v>
      </c>
      <c r="E156" s="12">
        <f t="shared" si="24"/>
        <v>25030.96973173416</v>
      </c>
      <c r="F156" s="12">
        <f t="shared" si="25"/>
        <v>25031</v>
      </c>
      <c r="G156" s="12">
        <f t="shared" si="26"/>
        <v>-2.4621400007163174E-2</v>
      </c>
      <c r="H156" s="12"/>
      <c r="I156" s="12">
        <f t="shared" si="29"/>
        <v>-2.4621400007163174E-2</v>
      </c>
      <c r="K156" s="12"/>
      <c r="L156" s="12"/>
      <c r="M156" s="12"/>
      <c r="N156" s="12"/>
      <c r="O156" s="12">
        <f t="shared" ca="1" si="27"/>
        <v>-2.3879533851871693E-2</v>
      </c>
      <c r="P156" s="12"/>
      <c r="Q156" s="15">
        <f t="shared" si="28"/>
        <v>33521.858999999997</v>
      </c>
      <c r="R156" s="12"/>
      <c r="S156" s="12"/>
      <c r="T156" s="12"/>
      <c r="AA156" t="s">
        <v>31</v>
      </c>
      <c r="AB156">
        <v>9</v>
      </c>
      <c r="AD156" t="s">
        <v>39</v>
      </c>
      <c r="AF156" t="s">
        <v>30</v>
      </c>
    </row>
    <row r="157" spans="1:32" x14ac:dyDescent="0.2">
      <c r="A157" s="34" t="s">
        <v>53</v>
      </c>
      <c r="B157" s="11"/>
      <c r="C157" s="8">
        <v>48619.248</v>
      </c>
      <c r="D157" s="8">
        <v>4.0000000000000001E-3</v>
      </c>
      <c r="E157" s="12">
        <f t="shared" si="24"/>
        <v>25127.951756455364</v>
      </c>
      <c r="F157" s="12">
        <f t="shared" si="25"/>
        <v>25128</v>
      </c>
      <c r="G157" s="12">
        <f t="shared" si="26"/>
        <v>-3.9243200000782963E-2</v>
      </c>
      <c r="H157" s="12"/>
      <c r="I157" s="12">
        <f t="shared" si="29"/>
        <v>-3.9243200000782963E-2</v>
      </c>
      <c r="K157" s="12"/>
      <c r="L157" s="12"/>
      <c r="M157" s="12"/>
      <c r="N157" s="12"/>
      <c r="O157" s="12">
        <f t="shared" ca="1" si="27"/>
        <v>-2.4021521831149306E-2</v>
      </c>
      <c r="P157" s="12"/>
      <c r="Q157" s="15">
        <f t="shared" si="28"/>
        <v>33600.748</v>
      </c>
      <c r="R157" s="12"/>
      <c r="S157" s="12"/>
      <c r="T157" s="12"/>
      <c r="AA157" t="s">
        <v>31</v>
      </c>
      <c r="AB157">
        <v>7</v>
      </c>
      <c r="AD157" t="s">
        <v>39</v>
      </c>
      <c r="AF157" t="s">
        <v>30</v>
      </c>
    </row>
    <row r="158" spans="1:32" x14ac:dyDescent="0.2">
      <c r="A158" s="34" t="s">
        <v>54</v>
      </c>
      <c r="B158" s="11"/>
      <c r="C158" s="8">
        <v>48801.464</v>
      </c>
      <c r="D158" s="8">
        <v>4.0000000000000001E-3</v>
      </c>
      <c r="E158" s="12">
        <f t="shared" si="24"/>
        <v>25351.958609332174</v>
      </c>
      <c r="F158" s="12">
        <f t="shared" si="25"/>
        <v>25352</v>
      </c>
      <c r="G158" s="12">
        <f t="shared" si="26"/>
        <v>-3.3668800002487842E-2</v>
      </c>
      <c r="H158" s="12"/>
      <c r="I158" s="12">
        <f t="shared" si="29"/>
        <v>-3.3668800002487842E-2</v>
      </c>
      <c r="K158" s="12"/>
      <c r="L158" s="12"/>
      <c r="M158" s="12"/>
      <c r="N158" s="12"/>
      <c r="O158" s="12">
        <f t="shared" ca="1" si="27"/>
        <v>-2.4349411597728542E-2</v>
      </c>
      <c r="P158" s="12"/>
      <c r="Q158" s="15">
        <f t="shared" si="28"/>
        <v>33782.964</v>
      </c>
      <c r="R158" s="12"/>
      <c r="S158" s="12"/>
      <c r="T158" s="12"/>
      <c r="AA158" t="s">
        <v>31</v>
      </c>
      <c r="AB158">
        <v>8</v>
      </c>
      <c r="AD158" t="s">
        <v>39</v>
      </c>
      <c r="AF158" t="s">
        <v>30</v>
      </c>
    </row>
    <row r="159" spans="1:32" x14ac:dyDescent="0.2">
      <c r="A159" s="34" t="s">
        <v>54</v>
      </c>
      <c r="B159" s="11"/>
      <c r="C159" s="8">
        <v>48823.432000000001</v>
      </c>
      <c r="D159" s="8">
        <v>4.0000000000000001E-3</v>
      </c>
      <c r="E159" s="12">
        <f t="shared" si="24"/>
        <v>25378.964923508745</v>
      </c>
      <c r="F159" s="12">
        <f t="shared" si="25"/>
        <v>25379</v>
      </c>
      <c r="G159" s="12">
        <f t="shared" si="26"/>
        <v>-2.8532600001199171E-2</v>
      </c>
      <c r="H159" s="12"/>
      <c r="I159" s="12">
        <f t="shared" si="29"/>
        <v>-2.8532600001199171E-2</v>
      </c>
      <c r="K159" s="12"/>
      <c r="L159" s="12"/>
      <c r="M159" s="12"/>
      <c r="N159" s="12"/>
      <c r="O159" s="12">
        <f t="shared" ca="1" si="27"/>
        <v>-2.4388934024950147E-2</v>
      </c>
      <c r="P159" s="12"/>
      <c r="Q159" s="15">
        <f t="shared" si="28"/>
        <v>33804.932000000001</v>
      </c>
      <c r="R159" s="12"/>
      <c r="S159" s="12"/>
      <c r="T159" s="12"/>
      <c r="AA159" t="s">
        <v>31</v>
      </c>
      <c r="AB159">
        <v>6</v>
      </c>
      <c r="AD159" t="s">
        <v>39</v>
      </c>
      <c r="AF159" t="s">
        <v>30</v>
      </c>
    </row>
    <row r="160" spans="1:32" x14ac:dyDescent="0.2">
      <c r="A160" s="34" t="s">
        <v>51</v>
      </c>
      <c r="B160" s="11"/>
      <c r="C160" s="8">
        <v>48840.500999999997</v>
      </c>
      <c r="D160" s="8"/>
      <c r="E160" s="12">
        <f t="shared" si="24"/>
        <v>25399.948662432624</v>
      </c>
      <c r="F160" s="12">
        <f t="shared" si="25"/>
        <v>25400</v>
      </c>
      <c r="G160" s="12">
        <f t="shared" si="26"/>
        <v>-4.1760000000067521E-2</v>
      </c>
      <c r="H160" s="12"/>
      <c r="I160" s="12">
        <f t="shared" si="29"/>
        <v>-4.1760000000067521E-2</v>
      </c>
      <c r="J160" s="12"/>
      <c r="K160" s="12"/>
      <c r="L160" s="12"/>
      <c r="M160" s="12"/>
      <c r="N160" s="12"/>
      <c r="O160" s="12">
        <f t="shared" ca="1" si="27"/>
        <v>-2.4419673690566947E-2</v>
      </c>
      <c r="P160" s="12"/>
      <c r="Q160" s="15">
        <f t="shared" si="28"/>
        <v>33822.000999999997</v>
      </c>
      <c r="R160" s="12"/>
      <c r="S160" s="12"/>
      <c r="T160" s="12"/>
      <c r="AA160" t="s">
        <v>31</v>
      </c>
      <c r="AF160" t="s">
        <v>38</v>
      </c>
    </row>
    <row r="161" spans="1:32" x14ac:dyDescent="0.2">
      <c r="A161" s="34" t="s">
        <v>51</v>
      </c>
      <c r="B161" s="11"/>
      <c r="C161" s="8">
        <v>48840.502</v>
      </c>
      <c r="D161" s="8"/>
      <c r="E161" s="12">
        <f t="shared" si="24"/>
        <v>25399.949891780503</v>
      </c>
      <c r="F161" s="12">
        <f t="shared" si="25"/>
        <v>25400</v>
      </c>
      <c r="G161" s="12">
        <f t="shared" si="26"/>
        <v>-4.0759999996225815E-2</v>
      </c>
      <c r="H161" s="12"/>
      <c r="I161" s="12">
        <f t="shared" si="29"/>
        <v>-4.0759999996225815E-2</v>
      </c>
      <c r="J161" s="12"/>
      <c r="K161" s="12"/>
      <c r="L161" s="12"/>
      <c r="M161" s="12"/>
      <c r="N161" s="12"/>
      <c r="O161" s="12">
        <f t="shared" ca="1" si="27"/>
        <v>-2.4419673690566947E-2</v>
      </c>
      <c r="P161" s="12"/>
      <c r="Q161" s="15">
        <f t="shared" si="28"/>
        <v>33822.002</v>
      </c>
      <c r="R161" s="12"/>
      <c r="S161" s="12"/>
      <c r="T161" s="12"/>
      <c r="AA161" t="s">
        <v>31</v>
      </c>
      <c r="AF161" t="s">
        <v>38</v>
      </c>
    </row>
    <row r="162" spans="1:32" x14ac:dyDescent="0.2">
      <c r="A162" s="34" t="s">
        <v>51</v>
      </c>
      <c r="B162" s="11"/>
      <c r="C162" s="8">
        <v>48840.514999999999</v>
      </c>
      <c r="D162" s="8"/>
      <c r="E162" s="12">
        <f t="shared" si="24"/>
        <v>25399.965873302914</v>
      </c>
      <c r="F162" s="12">
        <f t="shared" si="25"/>
        <v>25400</v>
      </c>
      <c r="G162" s="12">
        <f t="shared" si="26"/>
        <v>-2.7759999997215346E-2</v>
      </c>
      <c r="H162" s="12"/>
      <c r="I162" s="12">
        <f t="shared" si="29"/>
        <v>-2.7759999997215346E-2</v>
      </c>
      <c r="J162" s="12"/>
      <c r="K162" s="12"/>
      <c r="L162" s="12"/>
      <c r="M162" s="12"/>
      <c r="N162" s="12"/>
      <c r="O162" s="12">
        <f t="shared" ca="1" si="27"/>
        <v>-2.4419673690566947E-2</v>
      </c>
      <c r="P162" s="12"/>
      <c r="Q162" s="15">
        <f t="shared" si="28"/>
        <v>33822.014999999999</v>
      </c>
      <c r="R162" s="12"/>
      <c r="S162" s="12"/>
      <c r="T162" s="12"/>
      <c r="AA162" t="s">
        <v>31</v>
      </c>
      <c r="AF162" t="s">
        <v>38</v>
      </c>
    </row>
    <row r="163" spans="1:32" x14ac:dyDescent="0.2">
      <c r="A163" s="34" t="s">
        <v>51</v>
      </c>
      <c r="B163" s="11"/>
      <c r="C163" s="8">
        <v>48840.517999999996</v>
      </c>
      <c r="D163" s="8"/>
      <c r="E163" s="12">
        <f t="shared" si="24"/>
        <v>25399.969561346541</v>
      </c>
      <c r="F163" s="12">
        <f t="shared" si="25"/>
        <v>25400</v>
      </c>
      <c r="G163" s="12">
        <f t="shared" si="26"/>
        <v>-2.4760000000242144E-2</v>
      </c>
      <c r="H163" s="12"/>
      <c r="I163" s="12">
        <f t="shared" si="29"/>
        <v>-2.4760000000242144E-2</v>
      </c>
      <c r="J163" s="12"/>
      <c r="K163" s="12"/>
      <c r="L163" s="12"/>
      <c r="M163" s="12"/>
      <c r="N163" s="12"/>
      <c r="O163" s="12">
        <f t="shared" ca="1" si="27"/>
        <v>-2.4419673690566947E-2</v>
      </c>
      <c r="P163" s="12"/>
      <c r="Q163" s="15">
        <f t="shared" si="28"/>
        <v>33822.017999999996</v>
      </c>
      <c r="R163" s="12"/>
      <c r="S163" s="12"/>
      <c r="T163" s="12"/>
      <c r="AA163" t="s">
        <v>31</v>
      </c>
      <c r="AF163" t="s">
        <v>38</v>
      </c>
    </row>
    <row r="164" spans="1:32" x14ac:dyDescent="0.2">
      <c r="A164" s="34" t="s">
        <v>55</v>
      </c>
      <c r="B164" s="11"/>
      <c r="C164" s="8">
        <v>48871.43</v>
      </c>
      <c r="D164" s="8">
        <v>4.0000000000000001E-3</v>
      </c>
      <c r="E164" s="12">
        <f t="shared" si="24"/>
        <v>25437.971162940961</v>
      </c>
      <c r="F164" s="12">
        <f t="shared" si="25"/>
        <v>25438</v>
      </c>
      <c r="G164" s="12">
        <f t="shared" si="26"/>
        <v>-2.3457199997210409E-2</v>
      </c>
      <c r="H164" s="12"/>
      <c r="I164" s="12">
        <f t="shared" si="29"/>
        <v>-2.3457199997210409E-2</v>
      </c>
      <c r="K164" s="12"/>
      <c r="L164" s="12"/>
      <c r="M164" s="12"/>
      <c r="N164" s="12"/>
      <c r="O164" s="12">
        <f t="shared" ca="1" si="27"/>
        <v>-2.4475297847397354E-2</v>
      </c>
      <c r="P164" s="12"/>
      <c r="Q164" s="15">
        <f t="shared" si="28"/>
        <v>33852.93</v>
      </c>
      <c r="R164" s="12"/>
      <c r="S164" s="12"/>
      <c r="T164" s="12"/>
      <c r="AA164" t="s">
        <v>31</v>
      </c>
      <c r="AB164">
        <v>8</v>
      </c>
      <c r="AD164" t="s">
        <v>39</v>
      </c>
      <c r="AF164" t="s">
        <v>30</v>
      </c>
    </row>
    <row r="165" spans="1:32" x14ac:dyDescent="0.2">
      <c r="A165" s="34" t="s">
        <v>55</v>
      </c>
      <c r="B165" s="11"/>
      <c r="C165" s="8">
        <v>48946.258999999998</v>
      </c>
      <c r="D165" s="8">
        <v>5.0000000000000001E-3</v>
      </c>
      <c r="E165" s="12">
        <f t="shared" si="24"/>
        <v>25529.962035278837</v>
      </c>
      <c r="F165" s="12">
        <f t="shared" si="25"/>
        <v>25530</v>
      </c>
      <c r="G165" s="12">
        <f t="shared" si="26"/>
        <v>-3.0881999999110121E-2</v>
      </c>
      <c r="H165" s="12"/>
      <c r="I165" s="12">
        <f t="shared" si="29"/>
        <v>-3.0881999999110121E-2</v>
      </c>
      <c r="K165" s="12"/>
      <c r="L165" s="12"/>
      <c r="M165" s="12"/>
      <c r="N165" s="12"/>
      <c r="O165" s="12">
        <f t="shared" ca="1" si="27"/>
        <v>-2.4609966858670972E-2</v>
      </c>
      <c r="P165" s="12"/>
      <c r="Q165" s="15">
        <f t="shared" si="28"/>
        <v>33927.758999999998</v>
      </c>
      <c r="R165" s="12"/>
      <c r="S165" s="12"/>
      <c r="T165" s="12"/>
      <c r="AA165" t="s">
        <v>31</v>
      </c>
      <c r="AB165">
        <v>8</v>
      </c>
      <c r="AD165" t="s">
        <v>39</v>
      </c>
      <c r="AF165" t="s">
        <v>30</v>
      </c>
    </row>
    <row r="166" spans="1:32" x14ac:dyDescent="0.2">
      <c r="A166" s="34" t="s">
        <v>56</v>
      </c>
      <c r="B166" s="11"/>
      <c r="C166" s="8">
        <v>49211.457000000002</v>
      </c>
      <c r="D166" s="8">
        <v>5.0000000000000001E-3</v>
      </c>
      <c r="E166" s="12">
        <f t="shared" si="24"/>
        <v>25855.982633740143</v>
      </c>
      <c r="F166" s="12">
        <f t="shared" si="25"/>
        <v>25856</v>
      </c>
      <c r="G166" s="12">
        <f t="shared" si="26"/>
        <v>-1.4126399997621775E-2</v>
      </c>
      <c r="H166" s="12"/>
      <c r="I166" s="12">
        <f t="shared" si="29"/>
        <v>-1.4126399997621775E-2</v>
      </c>
      <c r="K166" s="12"/>
      <c r="L166" s="12"/>
      <c r="M166" s="12"/>
      <c r="N166" s="12"/>
      <c r="O166" s="12">
        <f t="shared" ca="1" si="27"/>
        <v>-2.5087163572531816E-2</v>
      </c>
      <c r="P166" s="12"/>
      <c r="Q166" s="15">
        <f t="shared" si="28"/>
        <v>34192.957000000002</v>
      </c>
      <c r="R166" s="12"/>
      <c r="S166" s="12"/>
      <c r="T166" s="12"/>
      <c r="AA166" t="s">
        <v>31</v>
      </c>
      <c r="AB166">
        <v>7</v>
      </c>
      <c r="AD166" t="s">
        <v>39</v>
      </c>
      <c r="AF166" t="s">
        <v>30</v>
      </c>
    </row>
    <row r="167" spans="1:32" x14ac:dyDescent="0.2">
      <c r="A167" s="34" t="s">
        <v>51</v>
      </c>
      <c r="B167" s="11"/>
      <c r="C167" s="8">
        <v>49228.517</v>
      </c>
      <c r="D167" s="8"/>
      <c r="E167" s="12">
        <f t="shared" si="24"/>
        <v>25876.955308533124</v>
      </c>
      <c r="F167" s="12">
        <f t="shared" si="25"/>
        <v>25877</v>
      </c>
      <c r="G167" s="12">
        <f t="shared" si="26"/>
        <v>-3.6353800001961645E-2</v>
      </c>
      <c r="H167" s="12"/>
      <c r="I167" s="12">
        <f t="shared" si="29"/>
        <v>-3.6353800001961645E-2</v>
      </c>
      <c r="J167" s="12"/>
      <c r="K167" s="12"/>
      <c r="L167" s="12"/>
      <c r="M167" s="12"/>
      <c r="N167" s="12"/>
      <c r="O167" s="12">
        <f t="shared" ca="1" si="27"/>
        <v>-2.5117903238148623E-2</v>
      </c>
      <c r="P167" s="12"/>
      <c r="Q167" s="15">
        <f t="shared" si="28"/>
        <v>34210.017</v>
      </c>
      <c r="R167" s="12"/>
      <c r="S167" s="12"/>
      <c r="T167" s="12"/>
      <c r="AA167" t="s">
        <v>31</v>
      </c>
      <c r="AF167" t="s">
        <v>38</v>
      </c>
    </row>
    <row r="168" spans="1:32" x14ac:dyDescent="0.2">
      <c r="A168" s="34" t="s">
        <v>56</v>
      </c>
      <c r="B168" s="11"/>
      <c r="C168" s="8">
        <v>49229.347000000002</v>
      </c>
      <c r="D168" s="8">
        <v>6.0000000000000001E-3</v>
      </c>
      <c r="E168" s="12">
        <f t="shared" si="24"/>
        <v>25877.975667271588</v>
      </c>
      <c r="F168" s="12">
        <f t="shared" si="25"/>
        <v>25878</v>
      </c>
      <c r="G168" s="12">
        <f t="shared" si="26"/>
        <v>-1.9793200001004152E-2</v>
      </c>
      <c r="H168" s="12"/>
      <c r="I168" s="12">
        <f t="shared" si="29"/>
        <v>-1.9793200001004152E-2</v>
      </c>
      <c r="K168" s="12"/>
      <c r="L168" s="12"/>
      <c r="M168" s="12"/>
      <c r="N168" s="12"/>
      <c r="O168" s="12">
        <f t="shared" ca="1" si="27"/>
        <v>-2.5119367031749426E-2</v>
      </c>
      <c r="P168" s="12"/>
      <c r="Q168" s="15">
        <f t="shared" si="28"/>
        <v>34210.847000000002</v>
      </c>
      <c r="R168" s="12"/>
      <c r="S168" s="12"/>
      <c r="T168" s="12"/>
      <c r="AA168" t="s">
        <v>31</v>
      </c>
      <c r="AB168">
        <v>11</v>
      </c>
      <c r="AD168" t="s">
        <v>39</v>
      </c>
      <c r="AF168" t="s">
        <v>30</v>
      </c>
    </row>
    <row r="169" spans="1:32" x14ac:dyDescent="0.2">
      <c r="A169" s="34" t="s">
        <v>57</v>
      </c>
      <c r="B169" s="11"/>
      <c r="C169" s="8">
        <v>49935.41</v>
      </c>
      <c r="D169" s="8">
        <v>4.0000000000000001E-3</v>
      </c>
      <c r="E169" s="12">
        <f t="shared" si="24"/>
        <v>26745.972717820161</v>
      </c>
      <c r="F169" s="12">
        <f t="shared" si="25"/>
        <v>26746</v>
      </c>
      <c r="G169" s="12">
        <f t="shared" si="26"/>
        <v>-2.2192399999767076E-2</v>
      </c>
      <c r="H169" s="12"/>
      <c r="I169" s="12">
        <f t="shared" si="29"/>
        <v>-2.2192399999767076E-2</v>
      </c>
      <c r="K169" s="12"/>
      <c r="L169" s="12"/>
      <c r="M169" s="12"/>
      <c r="N169" s="12"/>
      <c r="O169" s="12">
        <f t="shared" ca="1" si="27"/>
        <v>-2.6389939877243959E-2</v>
      </c>
      <c r="P169" s="12"/>
      <c r="Q169" s="15">
        <f t="shared" si="28"/>
        <v>34916.910000000003</v>
      </c>
      <c r="R169" s="12"/>
      <c r="S169" s="12"/>
      <c r="T169" s="12"/>
      <c r="AA169" t="s">
        <v>31</v>
      </c>
      <c r="AB169">
        <v>6</v>
      </c>
      <c r="AD169" t="s">
        <v>39</v>
      </c>
      <c r="AF169" t="s">
        <v>30</v>
      </c>
    </row>
    <row r="170" spans="1:32" x14ac:dyDescent="0.2">
      <c r="A170" s="34" t="s">
        <v>57</v>
      </c>
      <c r="B170" s="11"/>
      <c r="C170" s="8">
        <v>49948.42</v>
      </c>
      <c r="D170" s="8">
        <v>5.0000000000000001E-3</v>
      </c>
      <c r="E170" s="12">
        <f t="shared" si="24"/>
        <v>26761.966533708593</v>
      </c>
      <c r="F170" s="12">
        <f t="shared" si="25"/>
        <v>26762</v>
      </c>
      <c r="G170" s="12">
        <f t="shared" si="26"/>
        <v>-2.7222800003073644E-2</v>
      </c>
      <c r="H170" s="12"/>
      <c r="I170" s="12">
        <f t="shared" si="29"/>
        <v>-2.7222800003073644E-2</v>
      </c>
      <c r="K170" s="12"/>
      <c r="L170" s="12"/>
      <c r="M170" s="12"/>
      <c r="N170" s="12"/>
      <c r="O170" s="12">
        <f t="shared" ca="1" si="27"/>
        <v>-2.6413360574856756E-2</v>
      </c>
      <c r="P170" s="12"/>
      <c r="Q170" s="15">
        <f t="shared" si="28"/>
        <v>34929.919999999998</v>
      </c>
      <c r="R170" s="12"/>
      <c r="S170" s="12"/>
      <c r="T170" s="12"/>
      <c r="AA170" t="s">
        <v>31</v>
      </c>
      <c r="AB170">
        <v>8</v>
      </c>
      <c r="AD170" t="s">
        <v>39</v>
      </c>
      <c r="AF170" t="s">
        <v>30</v>
      </c>
    </row>
    <row r="171" spans="1:32" x14ac:dyDescent="0.2">
      <c r="A171" s="34" t="s">
        <v>57</v>
      </c>
      <c r="B171" s="11"/>
      <c r="C171" s="8">
        <v>49970.381999999998</v>
      </c>
      <c r="D171" s="8">
        <v>6.0000000000000001E-3</v>
      </c>
      <c r="E171" s="12">
        <f t="shared" si="24"/>
        <v>26788.965471797896</v>
      </c>
      <c r="F171" s="12">
        <f t="shared" si="25"/>
        <v>26789</v>
      </c>
      <c r="G171" s="12">
        <f t="shared" si="26"/>
        <v>-2.8086600003007334E-2</v>
      </c>
      <c r="H171" s="12"/>
      <c r="I171" s="12">
        <f t="shared" si="29"/>
        <v>-2.8086600003007334E-2</v>
      </c>
      <c r="K171" s="12"/>
      <c r="L171" s="12"/>
      <c r="M171" s="12"/>
      <c r="N171" s="12"/>
      <c r="O171" s="12">
        <f t="shared" ca="1" si="27"/>
        <v>-2.6452883002078362E-2</v>
      </c>
      <c r="P171" s="12"/>
      <c r="Q171" s="15">
        <f t="shared" si="28"/>
        <v>34951.881999999998</v>
      </c>
      <c r="R171" s="12"/>
      <c r="S171" s="12"/>
      <c r="T171" s="12"/>
      <c r="AA171" t="s">
        <v>31</v>
      </c>
      <c r="AB171">
        <v>11</v>
      </c>
      <c r="AD171" t="s">
        <v>39</v>
      </c>
      <c r="AF171" t="s">
        <v>30</v>
      </c>
    </row>
    <row r="172" spans="1:32" x14ac:dyDescent="0.2">
      <c r="A172" s="34" t="s">
        <v>57</v>
      </c>
      <c r="B172" s="11"/>
      <c r="C172" s="8">
        <v>50001.296999999999</v>
      </c>
      <c r="D172" s="8">
        <v>5.0000000000000001E-3</v>
      </c>
      <c r="E172" s="12">
        <f t="shared" si="24"/>
        <v>26826.970761435943</v>
      </c>
      <c r="F172" s="12">
        <f t="shared" si="25"/>
        <v>26827</v>
      </c>
      <c r="G172" s="12">
        <f t="shared" si="26"/>
        <v>-2.3783800003002398E-2</v>
      </c>
      <c r="H172" s="12"/>
      <c r="I172" s="12">
        <f t="shared" si="29"/>
        <v>-2.3783800003002398E-2</v>
      </c>
      <c r="K172" s="12"/>
      <c r="L172" s="12"/>
      <c r="M172" s="12"/>
      <c r="N172" s="12"/>
      <c r="O172" s="12">
        <f t="shared" ca="1" si="27"/>
        <v>-2.6508507158908769E-2</v>
      </c>
      <c r="P172" s="12"/>
      <c r="Q172" s="15">
        <f t="shared" si="28"/>
        <v>34982.796999999999</v>
      </c>
      <c r="R172" s="12"/>
      <c r="S172" s="12"/>
      <c r="T172" s="12"/>
      <c r="AA172" t="s">
        <v>31</v>
      </c>
      <c r="AB172">
        <v>7</v>
      </c>
      <c r="AD172" t="s">
        <v>39</v>
      </c>
      <c r="AF172" t="s">
        <v>30</v>
      </c>
    </row>
    <row r="173" spans="1:32" x14ac:dyDescent="0.2">
      <c r="A173" s="57" t="s">
        <v>517</v>
      </c>
      <c r="B173" s="58" t="s">
        <v>65</v>
      </c>
      <c r="C173" s="57">
        <v>50314.460500000001</v>
      </c>
      <c r="D173" s="57" t="s">
        <v>83</v>
      </c>
      <c r="E173" s="34">
        <f t="shared" si="24"/>
        <v>27211.957645523438</v>
      </c>
      <c r="F173" s="12">
        <f t="shared" si="25"/>
        <v>27212</v>
      </c>
      <c r="G173" s="12">
        <f t="shared" si="26"/>
        <v>-3.4452799998689443E-2</v>
      </c>
      <c r="H173" s="12"/>
      <c r="J173" s="12">
        <f>G173</f>
        <v>-3.4452799998689443E-2</v>
      </c>
      <c r="K173" s="12"/>
      <c r="M173" s="12"/>
      <c r="O173" s="12">
        <f t="shared" ca="1" si="27"/>
        <v>-2.7072067695216827E-2</v>
      </c>
      <c r="P173" s="12"/>
      <c r="Q173" s="15">
        <f t="shared" si="28"/>
        <v>35295.960500000001</v>
      </c>
      <c r="R173" s="12"/>
      <c r="S173" s="12"/>
      <c r="T173" s="12"/>
    </row>
    <row r="174" spans="1:32" x14ac:dyDescent="0.2">
      <c r="A174" s="34" t="s">
        <v>58</v>
      </c>
      <c r="B174" s="11"/>
      <c r="C174" s="8">
        <v>50332.364000000001</v>
      </c>
      <c r="D174" s="8">
        <v>5.0000000000000001E-3</v>
      </c>
      <c r="E174" s="12">
        <f t="shared" si="24"/>
        <v>27233.967275251234</v>
      </c>
      <c r="F174" s="12">
        <f t="shared" si="25"/>
        <v>27234</v>
      </c>
      <c r="G174" s="12">
        <f t="shared" si="26"/>
        <v>-2.6619600001140498E-2</v>
      </c>
      <c r="H174" s="12"/>
      <c r="I174" s="12">
        <f t="shared" ref="I174:I182" si="30">G174</f>
        <v>-2.6619600001140498E-2</v>
      </c>
      <c r="K174" s="12"/>
      <c r="L174" s="12"/>
      <c r="M174" s="12"/>
      <c r="N174" s="12"/>
      <c r="O174" s="12">
        <f t="shared" ca="1" si="27"/>
        <v>-2.710427115443443E-2</v>
      </c>
      <c r="P174" s="12"/>
      <c r="Q174" s="15">
        <f t="shared" si="28"/>
        <v>35313.864000000001</v>
      </c>
      <c r="R174" s="12"/>
      <c r="S174" s="12"/>
      <c r="T174" s="12"/>
      <c r="AA174" t="s">
        <v>31</v>
      </c>
      <c r="AB174">
        <v>7</v>
      </c>
      <c r="AD174" t="s">
        <v>39</v>
      </c>
      <c r="AF174" t="s">
        <v>30</v>
      </c>
    </row>
    <row r="175" spans="1:32" x14ac:dyDescent="0.2">
      <c r="A175" s="34" t="s">
        <v>58</v>
      </c>
      <c r="B175" s="11"/>
      <c r="C175" s="8">
        <v>50380.358</v>
      </c>
      <c r="D175" s="8">
        <v>4.0000000000000001E-3</v>
      </c>
      <c r="E175" s="12">
        <f t="shared" si="24"/>
        <v>27292.968597291943</v>
      </c>
      <c r="F175" s="12">
        <f t="shared" si="25"/>
        <v>27293</v>
      </c>
      <c r="G175" s="12">
        <f t="shared" si="26"/>
        <v>-2.5544199997966643E-2</v>
      </c>
      <c r="H175" s="12"/>
      <c r="I175" s="12">
        <f t="shared" si="30"/>
        <v>-2.5544199997966643E-2</v>
      </c>
      <c r="K175" s="12"/>
      <c r="L175" s="12"/>
      <c r="M175" s="12"/>
      <c r="N175" s="12"/>
      <c r="O175" s="12">
        <f t="shared" ca="1" si="27"/>
        <v>-2.7190634976881643E-2</v>
      </c>
      <c r="P175" s="12"/>
      <c r="Q175" s="15">
        <f t="shared" si="28"/>
        <v>35361.858</v>
      </c>
      <c r="R175" s="12"/>
      <c r="S175" s="12"/>
      <c r="T175" s="12"/>
      <c r="AA175" t="s">
        <v>31</v>
      </c>
      <c r="AB175">
        <v>7</v>
      </c>
      <c r="AD175" t="s">
        <v>39</v>
      </c>
      <c r="AF175" t="s">
        <v>30</v>
      </c>
    </row>
    <row r="176" spans="1:32" x14ac:dyDescent="0.2">
      <c r="A176" s="34" t="s">
        <v>59</v>
      </c>
      <c r="B176" s="11"/>
      <c r="C176" s="8">
        <v>50489.356</v>
      </c>
      <c r="D176" s="8">
        <v>5.0000000000000001E-3</v>
      </c>
      <c r="E176" s="12">
        <f t="shared" si="24"/>
        <v>27426.965057261794</v>
      </c>
      <c r="F176" s="12">
        <f t="shared" si="25"/>
        <v>27427</v>
      </c>
      <c r="G176" s="12">
        <f t="shared" si="26"/>
        <v>-2.842380000220146E-2</v>
      </c>
      <c r="H176" s="12"/>
      <c r="I176" s="12">
        <f t="shared" si="30"/>
        <v>-2.842380000220146E-2</v>
      </c>
      <c r="K176" s="12"/>
      <c r="L176" s="12"/>
      <c r="M176" s="12"/>
      <c r="N176" s="12"/>
      <c r="O176" s="12">
        <f t="shared" ca="1" si="27"/>
        <v>-2.738678331938886E-2</v>
      </c>
      <c r="P176" s="12"/>
      <c r="Q176" s="15">
        <f t="shared" si="28"/>
        <v>35470.856</v>
      </c>
      <c r="R176" s="12"/>
      <c r="S176" s="12"/>
      <c r="T176" s="12"/>
      <c r="AA176" t="s">
        <v>31</v>
      </c>
      <c r="AB176">
        <v>8</v>
      </c>
      <c r="AD176" t="s">
        <v>39</v>
      </c>
      <c r="AF176" t="s">
        <v>30</v>
      </c>
    </row>
    <row r="177" spans="1:32" x14ac:dyDescent="0.2">
      <c r="A177" s="34" t="s">
        <v>61</v>
      </c>
      <c r="B177" s="11"/>
      <c r="C177" s="8">
        <v>50667.485999999997</v>
      </c>
      <c r="D177" s="8">
        <v>8.9999999999999993E-3</v>
      </c>
      <c r="E177" s="12">
        <f t="shared" si="24"/>
        <v>27645.948794710454</v>
      </c>
      <c r="F177" s="12">
        <f t="shared" si="25"/>
        <v>27646</v>
      </c>
      <c r="G177" s="12">
        <f t="shared" si="26"/>
        <v>-4.1652400002931245E-2</v>
      </c>
      <c r="H177" s="12"/>
      <c r="I177" s="12">
        <f t="shared" si="30"/>
        <v>-4.1652400002931245E-2</v>
      </c>
      <c r="K177" s="12"/>
      <c r="L177" s="12"/>
      <c r="M177" s="12"/>
      <c r="N177" s="12"/>
      <c r="O177" s="12">
        <f t="shared" ca="1" si="27"/>
        <v>-2.7707354117964093E-2</v>
      </c>
      <c r="P177" s="12"/>
      <c r="Q177" s="15">
        <f t="shared" si="28"/>
        <v>35648.985999999997</v>
      </c>
      <c r="R177" s="12"/>
      <c r="S177" s="12"/>
      <c r="T177" s="12"/>
      <c r="AA177" t="s">
        <v>31</v>
      </c>
      <c r="AB177">
        <v>17</v>
      </c>
      <c r="AD177" t="s">
        <v>60</v>
      </c>
      <c r="AF177" t="s">
        <v>30</v>
      </c>
    </row>
    <row r="178" spans="1:32" x14ac:dyDescent="0.2">
      <c r="A178" s="57" t="s">
        <v>533</v>
      </c>
      <c r="B178" s="58" t="s">
        <v>65</v>
      </c>
      <c r="C178" s="57">
        <v>50667.493999999999</v>
      </c>
      <c r="D178" s="57" t="s">
        <v>83</v>
      </c>
      <c r="E178" s="34">
        <f t="shared" si="24"/>
        <v>27645.958629493478</v>
      </c>
      <c r="F178" s="12">
        <f t="shared" si="25"/>
        <v>27646</v>
      </c>
      <c r="G178" s="12">
        <f t="shared" si="26"/>
        <v>-3.365240000130143E-2</v>
      </c>
      <c r="H178" s="12"/>
      <c r="I178" s="12">
        <f t="shared" si="30"/>
        <v>-3.365240000130143E-2</v>
      </c>
      <c r="K178" s="12"/>
      <c r="M178" s="12"/>
      <c r="O178" s="12">
        <f t="shared" ca="1" si="27"/>
        <v>-2.7707354117964093E-2</v>
      </c>
      <c r="P178" s="12"/>
      <c r="Q178" s="15">
        <f t="shared" si="28"/>
        <v>35648.993999999999</v>
      </c>
      <c r="R178" s="12"/>
      <c r="S178" s="12"/>
      <c r="T178" s="12"/>
    </row>
    <row r="179" spans="1:32" x14ac:dyDescent="0.2">
      <c r="A179" s="34" t="s">
        <v>62</v>
      </c>
      <c r="B179" s="11"/>
      <c r="C179" s="8">
        <v>50672.387999999999</v>
      </c>
      <c r="D179" s="8">
        <v>5.0000000000000001E-3</v>
      </c>
      <c r="E179" s="12">
        <f t="shared" si="24"/>
        <v>27651.975058006778</v>
      </c>
      <c r="F179" s="12">
        <f t="shared" si="25"/>
        <v>27652</v>
      </c>
      <c r="G179" s="12">
        <f t="shared" si="26"/>
        <v>-2.0288799998525064E-2</v>
      </c>
      <c r="H179" s="12"/>
      <c r="I179" s="12">
        <f t="shared" si="30"/>
        <v>-2.0288799998525064E-2</v>
      </c>
      <c r="K179" s="12"/>
      <c r="L179" s="12"/>
      <c r="M179" s="12"/>
      <c r="N179" s="12"/>
      <c r="O179" s="12">
        <f t="shared" ca="1" si="27"/>
        <v>-2.7716136879568892E-2</v>
      </c>
      <c r="P179" s="12"/>
      <c r="Q179" s="15">
        <f t="shared" si="28"/>
        <v>35653.887999999999</v>
      </c>
      <c r="R179" s="12"/>
      <c r="S179" s="12"/>
      <c r="T179" s="12"/>
      <c r="AA179" t="s">
        <v>31</v>
      </c>
      <c r="AB179">
        <v>8</v>
      </c>
      <c r="AD179" t="s">
        <v>39</v>
      </c>
      <c r="AF179" t="s">
        <v>30</v>
      </c>
    </row>
    <row r="180" spans="1:32" x14ac:dyDescent="0.2">
      <c r="A180" s="34" t="s">
        <v>61</v>
      </c>
      <c r="B180" s="11"/>
      <c r="C180" s="8">
        <v>50716.311000000002</v>
      </c>
      <c r="D180" s="8">
        <v>5.0000000000000001E-3</v>
      </c>
      <c r="E180" s="12">
        <f t="shared" si="24"/>
        <v>27705.97170483751</v>
      </c>
      <c r="F180" s="12">
        <f t="shared" si="25"/>
        <v>27706</v>
      </c>
      <c r="G180" s="12">
        <f t="shared" si="26"/>
        <v>-2.3016399994958192E-2</v>
      </c>
      <c r="H180" s="12"/>
      <c r="I180" s="12">
        <f t="shared" si="30"/>
        <v>-2.3016399994958192E-2</v>
      </c>
      <c r="K180" s="12"/>
      <c r="L180" s="12"/>
      <c r="M180" s="12"/>
      <c r="N180" s="12"/>
      <c r="O180" s="12">
        <f t="shared" ca="1" si="27"/>
        <v>-2.7795181734012103E-2</v>
      </c>
      <c r="P180" s="12"/>
      <c r="Q180" s="15">
        <f t="shared" si="28"/>
        <v>35697.811000000002</v>
      </c>
      <c r="R180" s="12"/>
      <c r="S180" s="12"/>
      <c r="T180" s="12"/>
      <c r="AA180" t="s">
        <v>31</v>
      </c>
      <c r="AB180">
        <v>6</v>
      </c>
      <c r="AD180" t="s">
        <v>39</v>
      </c>
      <c r="AF180" t="s">
        <v>30</v>
      </c>
    </row>
    <row r="181" spans="1:32" x14ac:dyDescent="0.2">
      <c r="A181" s="34" t="s">
        <v>61</v>
      </c>
      <c r="B181" s="11"/>
      <c r="C181" s="8">
        <v>50751.288</v>
      </c>
      <c r="D181" s="8">
        <v>7.0000000000000001E-3</v>
      </c>
      <c r="E181" s="12">
        <f t="shared" ref="E181:E204" si="31">+(C181-C$7)/C$8</f>
        <v>27748.970605554634</v>
      </c>
      <c r="F181" s="12">
        <f t="shared" ref="F181:F209" si="32">ROUND(2*E181,0)/2</f>
        <v>27749</v>
      </c>
      <c r="G181" s="12">
        <f t="shared" ref="G181:G204" si="33">+C181-(C$7+F181*C$8)</f>
        <v>-2.3910600000817794E-2</v>
      </c>
      <c r="H181" s="12"/>
      <c r="I181" s="12">
        <f t="shared" si="30"/>
        <v>-2.3910600000817794E-2</v>
      </c>
      <c r="K181" s="12"/>
      <c r="L181" s="12"/>
      <c r="M181" s="12"/>
      <c r="N181" s="12"/>
      <c r="O181" s="12">
        <f t="shared" ref="O181:O204" ca="1" si="34">+C$11+C$12*F181</f>
        <v>-2.7858124858846513E-2</v>
      </c>
      <c r="P181" s="12"/>
      <c r="Q181" s="15">
        <f t="shared" ref="Q181:Q204" si="35">+C181-15018.5</f>
        <v>35732.788</v>
      </c>
      <c r="R181" s="12"/>
      <c r="S181" s="12"/>
      <c r="T181" s="12"/>
      <c r="AA181" t="s">
        <v>31</v>
      </c>
      <c r="AB181">
        <v>8</v>
      </c>
      <c r="AD181" t="s">
        <v>39</v>
      </c>
      <c r="AF181" t="s">
        <v>30</v>
      </c>
    </row>
    <row r="182" spans="1:32" x14ac:dyDescent="0.2">
      <c r="A182" s="34" t="s">
        <v>61</v>
      </c>
      <c r="B182" s="11"/>
      <c r="C182" s="8">
        <v>50755.351000000002</v>
      </c>
      <c r="D182" s="8">
        <v>8.0000000000000002E-3</v>
      </c>
      <c r="E182" s="12">
        <f t="shared" si="31"/>
        <v>27753.965445981594</v>
      </c>
      <c r="F182" s="12">
        <f t="shared" si="32"/>
        <v>27754</v>
      </c>
      <c r="G182" s="12">
        <f t="shared" si="33"/>
        <v>-2.8107600002840627E-2</v>
      </c>
      <c r="H182" s="12"/>
      <c r="I182" s="12">
        <f t="shared" si="30"/>
        <v>-2.8107600002840627E-2</v>
      </c>
      <c r="K182" s="12"/>
      <c r="L182" s="12"/>
      <c r="M182" s="12"/>
      <c r="N182" s="12"/>
      <c r="O182" s="12">
        <f t="shared" ca="1" si="34"/>
        <v>-2.7865443826850508E-2</v>
      </c>
      <c r="P182" s="12"/>
      <c r="Q182" s="15">
        <f t="shared" si="35"/>
        <v>35736.851000000002</v>
      </c>
      <c r="R182" s="12"/>
      <c r="S182" s="12"/>
      <c r="T182" s="12"/>
      <c r="AA182" t="s">
        <v>31</v>
      </c>
      <c r="AB182">
        <v>6</v>
      </c>
      <c r="AD182" t="s">
        <v>39</v>
      </c>
      <c r="AF182" t="s">
        <v>30</v>
      </c>
    </row>
    <row r="183" spans="1:32" x14ac:dyDescent="0.2">
      <c r="A183" s="34" t="s">
        <v>66</v>
      </c>
      <c r="B183" s="11" t="s">
        <v>65</v>
      </c>
      <c r="C183" s="8">
        <v>50773.244899999998</v>
      </c>
      <c r="D183" s="8">
        <v>1.4E-3</v>
      </c>
      <c r="E183" s="12">
        <f t="shared" si="31"/>
        <v>27775.963273969759</v>
      </c>
      <c r="F183" s="12">
        <f t="shared" si="32"/>
        <v>27776</v>
      </c>
      <c r="G183" s="12">
        <f t="shared" si="33"/>
        <v>-2.9874400002881885E-2</v>
      </c>
      <c r="H183" s="12"/>
      <c r="I183" s="12"/>
      <c r="K183" s="12">
        <f>G183</f>
        <v>-2.9874400002881885E-2</v>
      </c>
      <c r="M183" s="12"/>
      <c r="N183" s="12"/>
      <c r="O183" s="12">
        <f t="shared" ca="1" si="34"/>
        <v>-2.7897647286068111E-2</v>
      </c>
      <c r="P183" s="12"/>
      <c r="Q183" s="15">
        <f t="shared" si="35"/>
        <v>35754.744899999998</v>
      </c>
      <c r="R183" s="12"/>
      <c r="S183" s="12"/>
      <c r="T183" s="12"/>
    </row>
    <row r="184" spans="1:32" x14ac:dyDescent="0.2">
      <c r="A184" s="34" t="s">
        <v>61</v>
      </c>
      <c r="B184" s="11"/>
      <c r="C184" s="8">
        <v>50812.283000000003</v>
      </c>
      <c r="D184" s="8">
        <v>5.0000000000000001E-3</v>
      </c>
      <c r="E184" s="34">
        <f t="shared" si="31"/>
        <v>27823.954679352883</v>
      </c>
      <c r="F184" s="12">
        <f t="shared" si="32"/>
        <v>27824</v>
      </c>
      <c r="G184" s="12">
        <f t="shared" si="33"/>
        <v>-3.686559999914607E-2</v>
      </c>
      <c r="H184" s="12"/>
      <c r="I184" s="12">
        <f>G184</f>
        <v>-3.686559999914607E-2</v>
      </c>
      <c r="K184" s="12"/>
      <c r="L184" s="12"/>
      <c r="M184" s="12"/>
      <c r="N184" s="12"/>
      <c r="O184" s="12">
        <f t="shared" ca="1" si="34"/>
        <v>-2.7967909378906523E-2</v>
      </c>
      <c r="P184" s="12"/>
      <c r="Q184" s="15">
        <f t="shared" si="35"/>
        <v>35793.783000000003</v>
      </c>
      <c r="R184" s="12"/>
      <c r="S184" s="12"/>
      <c r="T184" s="12"/>
      <c r="AA184" t="s">
        <v>31</v>
      </c>
      <c r="AB184">
        <v>7</v>
      </c>
      <c r="AD184" t="s">
        <v>39</v>
      </c>
      <c r="AF184" t="s">
        <v>30</v>
      </c>
    </row>
    <row r="185" spans="1:32" x14ac:dyDescent="0.2">
      <c r="A185" s="34" t="s">
        <v>63</v>
      </c>
      <c r="B185" s="11"/>
      <c r="C185" s="8">
        <v>50825.311000000002</v>
      </c>
      <c r="D185" s="8">
        <v>7.0000000000000001E-3</v>
      </c>
      <c r="E185" s="34">
        <f t="shared" si="31"/>
        <v>27839.970623503115</v>
      </c>
      <c r="F185" s="12">
        <f t="shared" si="32"/>
        <v>27840</v>
      </c>
      <c r="G185" s="12">
        <f t="shared" si="33"/>
        <v>-2.3895999998785555E-2</v>
      </c>
      <c r="H185" s="12"/>
      <c r="I185" s="12">
        <f>G185</f>
        <v>-2.3895999998785555E-2</v>
      </c>
      <c r="K185" s="12"/>
      <c r="L185" s="12"/>
      <c r="M185" s="12"/>
      <c r="N185" s="12"/>
      <c r="O185" s="12">
        <f t="shared" ca="1" si="34"/>
        <v>-2.799133007651932E-2</v>
      </c>
      <c r="P185" s="12"/>
      <c r="Q185" s="15">
        <f t="shared" si="35"/>
        <v>35806.811000000002</v>
      </c>
      <c r="R185" s="12"/>
      <c r="S185" s="12"/>
      <c r="T185" s="12"/>
      <c r="AA185" t="s">
        <v>31</v>
      </c>
      <c r="AB185">
        <v>7</v>
      </c>
      <c r="AD185" t="s">
        <v>39</v>
      </c>
      <c r="AF185" t="s">
        <v>30</v>
      </c>
    </row>
    <row r="186" spans="1:32" x14ac:dyDescent="0.2">
      <c r="A186" s="34" t="s">
        <v>63</v>
      </c>
      <c r="B186" s="11"/>
      <c r="C186" s="8">
        <v>50860.286999999997</v>
      </c>
      <c r="D186" s="8">
        <v>8.0000000000000002E-3</v>
      </c>
      <c r="E186" s="34">
        <f t="shared" si="31"/>
        <v>27882.96829487236</v>
      </c>
      <c r="F186" s="12">
        <f t="shared" si="32"/>
        <v>27883</v>
      </c>
      <c r="G186" s="12">
        <f t="shared" si="33"/>
        <v>-2.5790200001210906E-2</v>
      </c>
      <c r="H186" s="12"/>
      <c r="I186" s="12">
        <f>G186</f>
        <v>-2.5790200001210906E-2</v>
      </c>
      <c r="K186" s="12"/>
      <c r="L186" s="12"/>
      <c r="M186" s="12"/>
      <c r="N186" s="12"/>
      <c r="O186" s="12">
        <f t="shared" ca="1" si="34"/>
        <v>-2.805427320135373E-2</v>
      </c>
      <c r="P186" s="12"/>
      <c r="Q186" s="15">
        <f t="shared" si="35"/>
        <v>35841.786999999997</v>
      </c>
      <c r="R186" s="12"/>
      <c r="S186" s="12"/>
      <c r="T186" s="12"/>
      <c r="AA186" t="s">
        <v>31</v>
      </c>
      <c r="AB186">
        <v>7</v>
      </c>
      <c r="AD186" t="s">
        <v>39</v>
      </c>
      <c r="AF186" t="s">
        <v>30</v>
      </c>
    </row>
    <row r="187" spans="1:32" x14ac:dyDescent="0.2">
      <c r="A187" s="8" t="s">
        <v>68</v>
      </c>
      <c r="B187" s="35"/>
      <c r="C187" s="8">
        <v>52119.481699999997</v>
      </c>
      <c r="D187" s="8">
        <v>2.9999999999999997E-4</v>
      </c>
      <c r="E187" s="34">
        <f t="shared" si="31"/>
        <v>29430.956626885782</v>
      </c>
      <c r="F187" s="12">
        <f t="shared" si="32"/>
        <v>29431</v>
      </c>
      <c r="G187" s="12">
        <f t="shared" si="33"/>
        <v>-3.5281399999803398E-2</v>
      </c>
      <c r="H187" s="12"/>
      <c r="I187" s="12"/>
      <c r="J187" s="12">
        <f>G187</f>
        <v>-3.5281399999803398E-2</v>
      </c>
      <c r="K187" s="12"/>
      <c r="M187" s="12"/>
      <c r="N187" s="12"/>
      <c r="O187" s="12">
        <f t="shared" ca="1" si="34"/>
        <v>-3.0320225695392368E-2</v>
      </c>
      <c r="P187" s="12"/>
      <c r="Q187" s="15">
        <f t="shared" si="35"/>
        <v>37100.981699999997</v>
      </c>
      <c r="R187" s="12"/>
      <c r="S187" s="12"/>
      <c r="T187" s="12"/>
    </row>
    <row r="188" spans="1:32" x14ac:dyDescent="0.2">
      <c r="A188" s="34" t="s">
        <v>64</v>
      </c>
      <c r="B188" s="11" t="s">
        <v>65</v>
      </c>
      <c r="C188" s="8">
        <v>52585.582999999999</v>
      </c>
      <c r="D188" s="8">
        <v>2.0000000000000001E-4</v>
      </c>
      <c r="E188" s="34">
        <f t="shared" si="31"/>
        <v>30003.957270818202</v>
      </c>
      <c r="F188" s="12">
        <f t="shared" si="32"/>
        <v>30004</v>
      </c>
      <c r="G188" s="12">
        <f t="shared" si="33"/>
        <v>-3.4757600005832501E-2</v>
      </c>
      <c r="H188" s="12"/>
      <c r="I188" s="12"/>
      <c r="K188" s="12">
        <f>G188</f>
        <v>-3.4757600005832501E-2</v>
      </c>
      <c r="M188" s="12"/>
      <c r="N188" s="12"/>
      <c r="O188" s="12">
        <f t="shared" ca="1" si="34"/>
        <v>-3.1158979428650854E-2</v>
      </c>
      <c r="P188" s="12"/>
      <c r="Q188" s="15">
        <f t="shared" si="35"/>
        <v>37567.082999999999</v>
      </c>
      <c r="R188" s="12"/>
      <c r="S188" s="12"/>
      <c r="T188" s="12"/>
    </row>
    <row r="189" spans="1:32" x14ac:dyDescent="0.2">
      <c r="A189" s="36" t="s">
        <v>82</v>
      </c>
      <c r="B189" s="37" t="s">
        <v>65</v>
      </c>
      <c r="C189" s="36">
        <v>52909.341350000002</v>
      </c>
      <c r="D189" s="36" t="s">
        <v>83</v>
      </c>
      <c r="E189" s="34">
        <f t="shared" si="31"/>
        <v>30401.968911267391</v>
      </c>
      <c r="F189" s="12">
        <f t="shared" si="32"/>
        <v>30402</v>
      </c>
      <c r="G189" s="12">
        <f t="shared" si="33"/>
        <v>-2.528879999590572E-2</v>
      </c>
      <c r="H189" s="12"/>
      <c r="I189" s="12"/>
      <c r="J189" s="12"/>
      <c r="K189" s="12">
        <f>G189</f>
        <v>-2.528879999590572E-2</v>
      </c>
      <c r="M189" s="12"/>
      <c r="O189" s="12">
        <f t="shared" ca="1" si="34"/>
        <v>-3.1741569281769313E-2</v>
      </c>
      <c r="P189" s="12"/>
      <c r="Q189" s="15">
        <f t="shared" si="35"/>
        <v>37890.841350000002</v>
      </c>
      <c r="R189" s="12"/>
      <c r="S189" s="12"/>
      <c r="T189" s="12"/>
    </row>
    <row r="190" spans="1:32" x14ac:dyDescent="0.2">
      <c r="A190" s="38" t="s">
        <v>70</v>
      </c>
      <c r="B190" s="35"/>
      <c r="C190" s="8">
        <v>53253.415500000003</v>
      </c>
      <c r="D190" s="8">
        <v>1E-4</v>
      </c>
      <c r="E190" s="34">
        <f t="shared" si="31"/>
        <v>30824.955737329667</v>
      </c>
      <c r="F190" s="12">
        <f t="shared" si="32"/>
        <v>30825</v>
      </c>
      <c r="G190" s="12">
        <f t="shared" si="33"/>
        <v>-3.6005000001750886E-2</v>
      </c>
      <c r="H190" s="12"/>
      <c r="I190" s="12"/>
      <c r="J190" s="12">
        <f>G190</f>
        <v>-3.6005000001750886E-2</v>
      </c>
      <c r="K190" s="12"/>
      <c r="M190" s="12"/>
      <c r="N190" s="12"/>
      <c r="O190" s="12">
        <f t="shared" ca="1" si="34"/>
        <v>-3.2360753974907779E-2</v>
      </c>
      <c r="P190" s="12"/>
      <c r="Q190" s="15">
        <f t="shared" si="35"/>
        <v>38234.915500000003</v>
      </c>
      <c r="R190" s="12"/>
      <c r="S190" s="12"/>
      <c r="T190" s="12"/>
    </row>
    <row r="191" spans="1:32" x14ac:dyDescent="0.2">
      <c r="A191" s="10" t="s">
        <v>74</v>
      </c>
      <c r="B191" s="11" t="s">
        <v>65</v>
      </c>
      <c r="C191" s="8">
        <v>53283.513200000001</v>
      </c>
      <c r="D191" s="8">
        <v>4.0000000000000002E-4</v>
      </c>
      <c r="E191" s="34">
        <f t="shared" si="31"/>
        <v>30861.956280947295</v>
      </c>
      <c r="F191" s="12">
        <f t="shared" si="32"/>
        <v>30862</v>
      </c>
      <c r="G191" s="12">
        <f t="shared" si="33"/>
        <v>-3.5562799996114336E-2</v>
      </c>
      <c r="H191" s="12"/>
      <c r="I191" s="12"/>
      <c r="K191" s="12">
        <f>G191</f>
        <v>-3.5562799996114336E-2</v>
      </c>
      <c r="M191" s="12"/>
      <c r="N191" s="12"/>
      <c r="O191" s="12">
        <f t="shared" ca="1" si="34"/>
        <v>-3.2414914338137389E-2</v>
      </c>
      <c r="P191" s="12"/>
      <c r="Q191" s="15">
        <f t="shared" si="35"/>
        <v>38265.013200000001</v>
      </c>
      <c r="R191" s="12"/>
      <c r="S191" s="12"/>
      <c r="T191" s="12"/>
    </row>
    <row r="192" spans="1:32" x14ac:dyDescent="0.2">
      <c r="A192" s="38" t="s">
        <v>70</v>
      </c>
      <c r="B192" s="35"/>
      <c r="C192" s="8">
        <v>53301.409</v>
      </c>
      <c r="D192" s="8">
        <v>4.0000000000000002E-4</v>
      </c>
      <c r="E192" s="34">
        <f t="shared" si="31"/>
        <v>30883.956444696432</v>
      </c>
      <c r="F192" s="12">
        <f t="shared" si="32"/>
        <v>30884</v>
      </c>
      <c r="G192" s="12">
        <f t="shared" si="33"/>
        <v>-3.5429600000497885E-2</v>
      </c>
      <c r="H192" s="12"/>
      <c r="I192" s="12"/>
      <c r="J192" s="12">
        <f>G192</f>
        <v>-3.5429600000497885E-2</v>
      </c>
      <c r="K192" s="12"/>
      <c r="M192" s="12"/>
      <c r="N192" s="12"/>
      <c r="O192" s="12">
        <f t="shared" ca="1" si="34"/>
        <v>-3.2447117797354992E-2</v>
      </c>
      <c r="P192" s="12"/>
      <c r="Q192" s="15">
        <f t="shared" si="35"/>
        <v>38282.909</v>
      </c>
      <c r="R192" s="12"/>
      <c r="S192" s="12"/>
      <c r="T192" s="12"/>
    </row>
    <row r="193" spans="1:20" x14ac:dyDescent="0.2">
      <c r="A193" s="38" t="s">
        <v>70</v>
      </c>
      <c r="B193" s="35"/>
      <c r="C193" s="8">
        <v>53349.401599999997</v>
      </c>
      <c r="D193" s="8">
        <v>1.9E-3</v>
      </c>
      <c r="E193" s="34">
        <f t="shared" si="31"/>
        <v>30942.956045650106</v>
      </c>
      <c r="F193" s="12">
        <f t="shared" si="32"/>
        <v>30943</v>
      </c>
      <c r="G193" s="12">
        <f t="shared" si="33"/>
        <v>-3.5754200005612802E-2</v>
      </c>
      <c r="H193" s="12"/>
      <c r="I193" s="12"/>
      <c r="J193" s="12">
        <f>G193</f>
        <v>-3.5754200005612802E-2</v>
      </c>
      <c r="K193" s="12"/>
      <c r="M193" s="12"/>
      <c r="N193" s="12"/>
      <c r="O193" s="12">
        <f t="shared" ca="1" si="34"/>
        <v>-3.2533481619802199E-2</v>
      </c>
      <c r="P193" s="12"/>
      <c r="Q193" s="15">
        <f t="shared" si="35"/>
        <v>38330.901599999997</v>
      </c>
      <c r="R193" s="12"/>
      <c r="S193" s="12"/>
      <c r="T193" s="12"/>
    </row>
    <row r="194" spans="1:20" x14ac:dyDescent="0.2">
      <c r="A194" s="10" t="s">
        <v>72</v>
      </c>
      <c r="B194" s="11" t="s">
        <v>73</v>
      </c>
      <c r="C194" s="8">
        <v>53656.475899999998</v>
      </c>
      <c r="D194" s="8">
        <v>2E-3</v>
      </c>
      <c r="E194" s="34">
        <f t="shared" si="31"/>
        <v>31320.457184640916</v>
      </c>
      <c r="F194" s="12">
        <f t="shared" si="32"/>
        <v>31320.5</v>
      </c>
      <c r="G194" s="12">
        <f t="shared" si="33"/>
        <v>-3.482770000846358E-2</v>
      </c>
      <c r="H194" s="12"/>
      <c r="I194" s="12"/>
      <c r="J194" s="12">
        <f>G194</f>
        <v>-3.482770000846358E-2</v>
      </c>
      <c r="K194" s="12"/>
      <c r="M194" s="12"/>
      <c r="N194" s="12"/>
      <c r="O194" s="12">
        <f t="shared" ca="1" si="34"/>
        <v>-3.308606370410426E-2</v>
      </c>
      <c r="P194" s="12"/>
      <c r="Q194" s="15">
        <f t="shared" si="35"/>
        <v>38637.975899999998</v>
      </c>
      <c r="R194" s="12"/>
      <c r="S194" s="12"/>
      <c r="T194" s="12"/>
    </row>
    <row r="195" spans="1:20" x14ac:dyDescent="0.2">
      <c r="A195" s="10" t="s">
        <v>81</v>
      </c>
      <c r="B195" s="11" t="s">
        <v>73</v>
      </c>
      <c r="C195" s="8">
        <v>54760.312480000001</v>
      </c>
      <c r="D195" s="8">
        <v>4.0000000000000002E-4</v>
      </c>
      <c r="E195" s="34">
        <f t="shared" si="31"/>
        <v>32677.456341554145</v>
      </c>
      <c r="F195" s="12">
        <f t="shared" si="32"/>
        <v>32677.5</v>
      </c>
      <c r="G195" s="12">
        <f t="shared" si="33"/>
        <v>-3.5513500006345566E-2</v>
      </c>
      <c r="H195" s="12"/>
      <c r="I195" s="12"/>
      <c r="J195" s="12"/>
      <c r="K195" s="12">
        <f>G195</f>
        <v>-3.5513500006345566E-2</v>
      </c>
      <c r="M195" s="12"/>
      <c r="O195" s="12">
        <f t="shared" ca="1" si="34"/>
        <v>-3.5072431620390067E-2</v>
      </c>
      <c r="P195" s="12"/>
      <c r="Q195" s="15">
        <f t="shared" si="35"/>
        <v>39741.812480000001</v>
      </c>
      <c r="R195" s="12"/>
      <c r="S195" s="12"/>
      <c r="T195" s="12"/>
    </row>
    <row r="196" spans="1:20" x14ac:dyDescent="0.2">
      <c r="A196" s="36" t="s">
        <v>84</v>
      </c>
      <c r="B196" s="37" t="s">
        <v>65</v>
      </c>
      <c r="C196" s="36">
        <v>54788.377</v>
      </c>
      <c r="D196" s="36">
        <v>5.9999999999999995E-4</v>
      </c>
      <c r="E196" s="34">
        <f t="shared" si="31"/>
        <v>32711.957399653864</v>
      </c>
      <c r="F196" s="12">
        <f t="shared" si="32"/>
        <v>32712</v>
      </c>
      <c r="G196" s="12">
        <f t="shared" si="33"/>
        <v>-3.4652800000912976E-2</v>
      </c>
      <c r="H196" s="12"/>
      <c r="I196" s="12"/>
      <c r="J196" s="12">
        <f>G196</f>
        <v>-3.4652800000912976E-2</v>
      </c>
      <c r="K196" s="12"/>
      <c r="M196" s="12"/>
      <c r="O196" s="12">
        <f t="shared" ca="1" si="34"/>
        <v>-3.5122932499617669E-2</v>
      </c>
      <c r="P196" s="12"/>
      <c r="Q196" s="15">
        <f t="shared" si="35"/>
        <v>39769.877</v>
      </c>
      <c r="R196" s="12"/>
      <c r="S196" s="12"/>
      <c r="T196" s="12"/>
    </row>
    <row r="197" spans="1:20" x14ac:dyDescent="0.2">
      <c r="A197" s="10" t="s">
        <v>81</v>
      </c>
      <c r="B197" s="11" t="s">
        <v>73</v>
      </c>
      <c r="C197" s="8">
        <v>54830.26943</v>
      </c>
      <c r="D197" s="8">
        <v>5.9999999999999995E-4</v>
      </c>
      <c r="E197" s="34">
        <f t="shared" si="31"/>
        <v>32763.45776956464</v>
      </c>
      <c r="F197" s="12">
        <f t="shared" si="32"/>
        <v>32763.5</v>
      </c>
      <c r="G197" s="12">
        <f t="shared" si="33"/>
        <v>-3.4351900001638569E-2</v>
      </c>
      <c r="H197" s="12"/>
      <c r="I197" s="12"/>
      <c r="J197" s="12"/>
      <c r="K197" s="12">
        <f>G197</f>
        <v>-3.4351900001638569E-2</v>
      </c>
      <c r="M197" s="12"/>
      <c r="O197" s="12">
        <f t="shared" ca="1" si="34"/>
        <v>-3.5198317870058879E-2</v>
      </c>
      <c r="P197" s="12"/>
      <c r="Q197" s="15">
        <f t="shared" si="35"/>
        <v>39811.76943</v>
      </c>
      <c r="R197" s="12"/>
      <c r="S197" s="12"/>
      <c r="T197" s="12"/>
    </row>
    <row r="198" spans="1:20" x14ac:dyDescent="0.2">
      <c r="A198" s="36" t="s">
        <v>84</v>
      </c>
      <c r="B198" s="37" t="s">
        <v>65</v>
      </c>
      <c r="C198" s="36">
        <v>54832.302000000003</v>
      </c>
      <c r="D198" s="36">
        <v>5.0000000000000001E-4</v>
      </c>
      <c r="E198" s="34">
        <f t="shared" si="31"/>
        <v>32765.956505180351</v>
      </c>
      <c r="F198" s="12">
        <f t="shared" si="32"/>
        <v>32766</v>
      </c>
      <c r="G198" s="12">
        <f t="shared" si="33"/>
        <v>-3.538039999693865E-2</v>
      </c>
      <c r="H198" s="12"/>
      <c r="I198" s="12"/>
      <c r="J198" s="12">
        <f>G198</f>
        <v>-3.538039999693865E-2</v>
      </c>
      <c r="K198" s="12"/>
      <c r="M198" s="12"/>
      <c r="O198" s="12">
        <f t="shared" ca="1" si="34"/>
        <v>-3.520197735406088E-2</v>
      </c>
      <c r="P198" s="12"/>
      <c r="Q198" s="15">
        <f t="shared" si="35"/>
        <v>39813.802000000003</v>
      </c>
      <c r="R198" s="12"/>
      <c r="S198" s="12"/>
      <c r="T198" s="12"/>
    </row>
    <row r="199" spans="1:20" x14ac:dyDescent="0.2">
      <c r="A199" s="57" t="s">
        <v>619</v>
      </c>
      <c r="B199" s="58" t="s">
        <v>65</v>
      </c>
      <c r="C199" s="57">
        <v>55049.489699999998</v>
      </c>
      <c r="D199" s="57" t="s">
        <v>83</v>
      </c>
      <c r="E199" s="34">
        <f t="shared" si="31"/>
        <v>33032.95574323053</v>
      </c>
      <c r="F199" s="12">
        <f t="shared" si="32"/>
        <v>33033</v>
      </c>
      <c r="G199" s="12">
        <f t="shared" si="33"/>
        <v>-3.6000200001581106E-2</v>
      </c>
      <c r="H199" s="12"/>
      <c r="I199" s="12"/>
      <c r="K199" s="12">
        <f>G199</f>
        <v>-3.6000200001581106E-2</v>
      </c>
      <c r="M199" s="12"/>
      <c r="O199" s="12">
        <f t="shared" ca="1" si="34"/>
        <v>-3.5592810245474518E-2</v>
      </c>
      <c r="P199" s="12"/>
      <c r="Q199" s="15">
        <f t="shared" si="35"/>
        <v>40030.989699999998</v>
      </c>
      <c r="R199" s="12"/>
      <c r="S199" s="12"/>
      <c r="T199" s="12"/>
    </row>
    <row r="200" spans="1:20" x14ac:dyDescent="0.2">
      <c r="A200" s="59" t="s">
        <v>90</v>
      </c>
      <c r="B200" s="59"/>
      <c r="C200" s="41">
        <v>55409.434200000003</v>
      </c>
      <c r="D200" s="41">
        <v>2.5000000000000001E-3</v>
      </c>
      <c r="E200" s="34">
        <f t="shared" si="31"/>
        <v>33475.452750383127</v>
      </c>
      <c r="F200" s="12">
        <f t="shared" si="32"/>
        <v>33475.5</v>
      </c>
      <c r="G200" s="12">
        <f t="shared" si="33"/>
        <v>-3.8434699999925215E-2</v>
      </c>
      <c r="H200" s="12"/>
      <c r="I200" s="12"/>
      <c r="J200" s="12">
        <f>G200</f>
        <v>-3.8434699999925215E-2</v>
      </c>
      <c r="K200" s="12"/>
      <c r="M200" s="12"/>
      <c r="O200" s="12">
        <f t="shared" ca="1" si="34"/>
        <v>-3.6240538913828585E-2</v>
      </c>
      <c r="P200" s="12"/>
      <c r="Q200" s="15">
        <f t="shared" si="35"/>
        <v>40390.934200000003</v>
      </c>
      <c r="R200" s="12"/>
      <c r="S200" s="12"/>
      <c r="T200" s="12"/>
    </row>
    <row r="201" spans="1:20" x14ac:dyDescent="0.2">
      <c r="A201" s="59" t="s">
        <v>87</v>
      </c>
      <c r="B201" s="60" t="s">
        <v>73</v>
      </c>
      <c r="C201" s="41">
        <v>56133.397900000004</v>
      </c>
      <c r="D201" s="41">
        <v>1.41E-2</v>
      </c>
      <c r="E201" s="34">
        <f t="shared" si="31"/>
        <v>34365.455988485439</v>
      </c>
      <c r="F201" s="12">
        <f t="shared" si="32"/>
        <v>34365.5</v>
      </c>
      <c r="G201" s="12">
        <f t="shared" si="33"/>
        <v>-3.5800699995888863E-2</v>
      </c>
      <c r="H201" s="12"/>
      <c r="I201" s="12"/>
      <c r="J201" s="12">
        <f>G201</f>
        <v>-3.5800699995888863E-2</v>
      </c>
      <c r="K201" s="12"/>
      <c r="M201" s="12"/>
      <c r="O201" s="12">
        <f t="shared" ca="1" si="34"/>
        <v>-3.7543315218540728E-2</v>
      </c>
      <c r="P201" s="12"/>
      <c r="Q201" s="15">
        <f t="shared" si="35"/>
        <v>41114.897900000004</v>
      </c>
      <c r="R201" s="12"/>
      <c r="S201" s="12"/>
      <c r="T201" s="12"/>
    </row>
    <row r="202" spans="1:20" x14ac:dyDescent="0.2">
      <c r="A202" s="59" t="s">
        <v>87</v>
      </c>
      <c r="B202" s="60" t="s">
        <v>73</v>
      </c>
      <c r="C202" s="41">
        <v>56219.6181</v>
      </c>
      <c r="D202" s="41">
        <v>1.1999999999999999E-3</v>
      </c>
      <c r="E202" s="34">
        <f t="shared" si="31"/>
        <v>34471.450608367384</v>
      </c>
      <c r="F202" s="12">
        <f t="shared" si="32"/>
        <v>34471.5</v>
      </c>
      <c r="G202" s="12">
        <f t="shared" si="33"/>
        <v>-4.0177100003347732E-2</v>
      </c>
      <c r="H202" s="12"/>
      <c r="I202" s="12"/>
      <c r="J202" s="12">
        <f>G202</f>
        <v>-4.0177100003347732E-2</v>
      </c>
      <c r="K202" s="12"/>
      <c r="M202" s="12"/>
      <c r="O202" s="12">
        <f t="shared" ca="1" si="34"/>
        <v>-3.7698477340225543E-2</v>
      </c>
      <c r="P202" s="12"/>
      <c r="Q202" s="15">
        <f t="shared" si="35"/>
        <v>41201.1181</v>
      </c>
      <c r="R202" s="12"/>
      <c r="S202" s="12"/>
      <c r="T202" s="12"/>
    </row>
    <row r="203" spans="1:20" x14ac:dyDescent="0.2">
      <c r="A203" s="39" t="s">
        <v>89</v>
      </c>
      <c r="B203" s="40" t="s">
        <v>65</v>
      </c>
      <c r="C203" s="41">
        <v>56567.365299999998</v>
      </c>
      <c r="D203" s="42">
        <v>1E-4</v>
      </c>
      <c r="E203" s="34">
        <f t="shared" si="31"/>
        <v>34898.952890651715</v>
      </c>
      <c r="F203" s="12">
        <f t="shared" si="32"/>
        <v>34899</v>
      </c>
      <c r="G203" s="12">
        <f t="shared" si="33"/>
        <v>-3.8320600004226435E-2</v>
      </c>
      <c r="H203" s="12"/>
      <c r="I203" s="12"/>
      <c r="J203" s="12">
        <f>G203</f>
        <v>-3.8320600004226435E-2</v>
      </c>
      <c r="K203" s="12"/>
      <c r="M203" s="12"/>
      <c r="O203" s="12">
        <f t="shared" ca="1" si="34"/>
        <v>-3.8324249104567609E-2</v>
      </c>
      <c r="P203" s="12"/>
      <c r="Q203" s="15">
        <f t="shared" si="35"/>
        <v>41548.865299999998</v>
      </c>
      <c r="R203" s="12"/>
      <c r="S203" s="12"/>
      <c r="T203" s="12"/>
    </row>
    <row r="204" spans="1:20" x14ac:dyDescent="0.2">
      <c r="A204" s="42" t="s">
        <v>91</v>
      </c>
      <c r="B204" s="60"/>
      <c r="C204" s="42">
        <v>56950.496500000001</v>
      </c>
      <c r="D204" s="42">
        <v>1.2999999999999999E-3</v>
      </c>
      <c r="E204" s="34">
        <f t="shared" si="31"/>
        <v>35369.954418239387</v>
      </c>
      <c r="F204" s="12">
        <f t="shared" si="32"/>
        <v>35370</v>
      </c>
      <c r="G204" s="12">
        <f t="shared" si="33"/>
        <v>-3.7078000001201872E-2</v>
      </c>
      <c r="H204" s="12"/>
      <c r="I204" s="12"/>
      <c r="J204" s="12">
        <f>G204</f>
        <v>-3.7078000001201872E-2</v>
      </c>
      <c r="K204" s="12"/>
      <c r="M204" s="12"/>
      <c r="O204" s="12">
        <f t="shared" ca="1" si="34"/>
        <v>-3.9013695890544479E-2</v>
      </c>
      <c r="P204" s="12"/>
      <c r="Q204" s="15">
        <f t="shared" si="35"/>
        <v>41931.996500000001</v>
      </c>
      <c r="R204" s="12"/>
      <c r="S204" s="12"/>
      <c r="T204" s="12"/>
    </row>
    <row r="205" spans="1:20" x14ac:dyDescent="0.2">
      <c r="A205" s="61" t="s">
        <v>0</v>
      </c>
      <c r="B205" s="62" t="s">
        <v>65</v>
      </c>
      <c r="C205" s="63">
        <v>57294.580199999997</v>
      </c>
      <c r="D205" s="63">
        <v>8.0000000000000004E-4</v>
      </c>
      <c r="E205" s="34">
        <f>+(C205-C$7)/C$8</f>
        <v>35792.952984573887</v>
      </c>
      <c r="F205" s="12">
        <f t="shared" si="32"/>
        <v>35793</v>
      </c>
      <c r="G205" s="12">
        <f>+C205-(C$7+F205*C$8)</f>
        <v>-3.8244200004555751E-2</v>
      </c>
      <c r="H205" s="12"/>
      <c r="I205" s="12"/>
      <c r="K205" s="12">
        <f>G205</f>
        <v>-3.8244200004555751E-2</v>
      </c>
      <c r="M205" s="12"/>
      <c r="O205" s="12">
        <f ca="1">+C$11+C$12*F205</f>
        <v>-3.9632880583682945E-2</v>
      </c>
      <c r="P205" s="12"/>
      <c r="Q205" s="15">
        <f>+C205-15018.5</f>
        <v>42276.080199999997</v>
      </c>
      <c r="R205" s="12"/>
      <c r="S205" s="12"/>
      <c r="T205" s="12"/>
    </row>
    <row r="206" spans="1:20" x14ac:dyDescent="0.2">
      <c r="A206" s="61" t="s">
        <v>0</v>
      </c>
      <c r="B206" s="62" t="s">
        <v>65</v>
      </c>
      <c r="C206" s="63">
        <v>57329.559200000003</v>
      </c>
      <c r="D206" s="63">
        <v>1.9E-3</v>
      </c>
      <c r="E206" s="34">
        <f>+(C206-C$7)/C$8</f>
        <v>35835.954343986785</v>
      </c>
      <c r="F206" s="12">
        <f t="shared" si="32"/>
        <v>35836</v>
      </c>
      <c r="G206" s="12">
        <f>+C206-(C$7+F206*C$8)</f>
        <v>-3.7138400002731942E-2</v>
      </c>
      <c r="H206" s="12"/>
      <c r="I206" s="12"/>
      <c r="K206" s="12">
        <f>G206</f>
        <v>-3.7138400002731942E-2</v>
      </c>
      <c r="M206" s="12"/>
      <c r="O206" s="12">
        <f ca="1">+C$11+C$12*F206</f>
        <v>-3.9695823708517347E-2</v>
      </c>
      <c r="P206" s="12"/>
      <c r="Q206" s="15">
        <f>+C206-15018.5</f>
        <v>42311.059200000003</v>
      </c>
      <c r="R206" s="12"/>
      <c r="S206" s="12"/>
      <c r="T206" s="12"/>
    </row>
    <row r="207" spans="1:20" x14ac:dyDescent="0.2">
      <c r="A207" s="61" t="s">
        <v>0</v>
      </c>
      <c r="B207" s="62" t="s">
        <v>65</v>
      </c>
      <c r="C207" s="63">
        <v>57297.429700000001</v>
      </c>
      <c r="D207" s="63">
        <v>2.5999999999999999E-3</v>
      </c>
      <c r="E207" s="34">
        <f>+(C207-C$7)/C$8</f>
        <v>35796.456011351307</v>
      </c>
      <c r="F207" s="12">
        <f t="shared" si="32"/>
        <v>35796.5</v>
      </c>
      <c r="G207" s="12">
        <f>+C207-(C$7+F207*C$8)</f>
        <v>-3.5782099999778438E-2</v>
      </c>
      <c r="H207" s="12"/>
      <c r="I207" s="12"/>
      <c r="K207" s="12">
        <f>G207</f>
        <v>-3.5782099999778438E-2</v>
      </c>
      <c r="M207" s="12"/>
      <c r="O207" s="12">
        <f ca="1">+C$11+C$12*F207</f>
        <v>-3.9638003861285742E-2</v>
      </c>
      <c r="P207" s="12"/>
      <c r="Q207" s="15">
        <f>+C207-15018.5</f>
        <v>42278.929700000001</v>
      </c>
      <c r="R207" s="12"/>
      <c r="S207" s="12"/>
      <c r="T207" s="12"/>
    </row>
    <row r="208" spans="1:20" x14ac:dyDescent="0.2">
      <c r="A208" s="61" t="s">
        <v>0</v>
      </c>
      <c r="B208" s="62" t="s">
        <v>65</v>
      </c>
      <c r="C208" s="63">
        <v>57266.517699999997</v>
      </c>
      <c r="D208" s="63">
        <v>2.7000000000000001E-3</v>
      </c>
      <c r="E208" s="34">
        <f>+(C208-C$7)/C$8</f>
        <v>35758.454409756887</v>
      </c>
      <c r="F208" s="12">
        <f t="shared" si="32"/>
        <v>35758.5</v>
      </c>
      <c r="G208" s="12">
        <f>+C208-(C$7+F208*C$8)</f>
        <v>-3.7084900002810173E-2</v>
      </c>
      <c r="H208" s="12"/>
      <c r="I208" s="12"/>
      <c r="K208" s="12">
        <f>G208</f>
        <v>-3.7084900002810173E-2</v>
      </c>
      <c r="M208" s="12"/>
      <c r="O208" s="12">
        <f ca="1">+C$11+C$12*F208</f>
        <v>-3.9582379704455335E-2</v>
      </c>
      <c r="P208" s="12"/>
      <c r="Q208" s="15">
        <f>+C208-15018.5</f>
        <v>42248.017699999997</v>
      </c>
      <c r="R208" s="12"/>
      <c r="S208" s="12"/>
      <c r="T208" s="12"/>
    </row>
    <row r="209" spans="1:20" x14ac:dyDescent="0.2">
      <c r="A209" s="64" t="s">
        <v>620</v>
      </c>
      <c r="B209" s="65" t="s">
        <v>73</v>
      </c>
      <c r="C209" s="66">
        <v>57773.290320000146</v>
      </c>
      <c r="D209" s="66">
        <v>4.0000000000000002E-4</v>
      </c>
      <c r="E209" s="34">
        <f>+(C209-C$7)/C$8</f>
        <v>36381.454254613367</v>
      </c>
      <c r="F209" s="12">
        <f t="shared" si="32"/>
        <v>36381.5</v>
      </c>
      <c r="G209" s="12">
        <f>+C209-(C$7+F209*C$8)</f>
        <v>-3.7211099857813679E-2</v>
      </c>
      <c r="H209" s="12"/>
      <c r="I209" s="12"/>
      <c r="K209" s="12">
        <f>G209</f>
        <v>-3.7211099857813679E-2</v>
      </c>
      <c r="M209" s="12"/>
      <c r="O209" s="12">
        <f ca="1">+C$11+C$12*F209</f>
        <v>-4.0494323117753833E-2</v>
      </c>
      <c r="P209" s="12"/>
      <c r="Q209" s="15">
        <f>+C209-15018.5</f>
        <v>42754.790320000146</v>
      </c>
      <c r="R209" s="12"/>
      <c r="S209" s="12"/>
      <c r="T209" s="12"/>
    </row>
    <row r="210" spans="1:20" x14ac:dyDescent="0.2">
      <c r="A210" s="67" t="s">
        <v>621</v>
      </c>
      <c r="B210" s="68" t="s">
        <v>65</v>
      </c>
      <c r="C210" s="69">
        <v>59108.551200000002</v>
      </c>
      <c r="D210" s="67">
        <v>2.9999999999999997E-4</v>
      </c>
      <c r="E210" s="34">
        <f t="shared" ref="E210:E211" si="36">+(C210-C$7)/C$8</f>
        <v>38022.954383571778</v>
      </c>
      <c r="F210" s="12">
        <f t="shared" ref="F210:F211" si="37">ROUND(2*E210,0)/2</f>
        <v>38023</v>
      </c>
      <c r="G210" s="12">
        <f t="shared" ref="G210:G211" si="38">+C210-(C$7+F210*C$8)</f>
        <v>-3.7106200004927814E-2</v>
      </c>
      <c r="H210" s="12"/>
      <c r="I210" s="12"/>
      <c r="K210" s="12">
        <f t="shared" ref="K210:K211" si="39">G210</f>
        <v>-3.7106200004927814E-2</v>
      </c>
      <c r="M210" s="12"/>
      <c r="O210" s="12">
        <f t="shared" ref="O210:O211" ca="1" si="40">+C$11+C$12*F210</f>
        <v>-4.2897140313467287E-2</v>
      </c>
      <c r="P210" s="12"/>
      <c r="Q210" s="15">
        <f t="shared" ref="Q210:Q211" si="41">+C210-15018.5</f>
        <v>44090.051200000002</v>
      </c>
      <c r="R210" s="12"/>
      <c r="S210" s="12"/>
      <c r="T210" s="12"/>
    </row>
    <row r="211" spans="1:20" x14ac:dyDescent="0.2">
      <c r="A211" s="67" t="s">
        <v>621</v>
      </c>
      <c r="B211" s="68" t="s">
        <v>65</v>
      </c>
      <c r="C211" s="69">
        <v>59418.471400000002</v>
      </c>
      <c r="D211" s="67">
        <v>6.9999999999999999E-4</v>
      </c>
      <c r="E211" s="34">
        <f t="shared" si="36"/>
        <v>38403.954123687639</v>
      </c>
      <c r="F211" s="12">
        <f t="shared" si="37"/>
        <v>38404</v>
      </c>
      <c r="G211" s="12">
        <f t="shared" si="38"/>
        <v>-3.7317599999369122E-2</v>
      </c>
      <c r="H211" s="12"/>
      <c r="I211" s="12"/>
      <c r="K211" s="12">
        <f t="shared" si="39"/>
        <v>-3.7317599999369122E-2</v>
      </c>
      <c r="M211" s="12"/>
      <c r="O211" s="12">
        <f t="shared" ca="1" si="40"/>
        <v>-4.3454845675372146E-2</v>
      </c>
      <c r="P211" s="12"/>
      <c r="Q211" s="15">
        <f t="shared" si="41"/>
        <v>44399.971400000002</v>
      </c>
      <c r="R211" s="12"/>
      <c r="S211" s="12"/>
      <c r="T211" s="12"/>
    </row>
    <row r="212" spans="1:20" x14ac:dyDescent="0.2">
      <c r="A212" s="34"/>
      <c r="B212" s="11"/>
      <c r="C212" s="8"/>
      <c r="D212" s="8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3" spans="1:20" x14ac:dyDescent="0.2">
      <c r="A213" s="34"/>
      <c r="B213" s="11"/>
      <c r="C213" s="8"/>
      <c r="D213" s="8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1:20" x14ac:dyDescent="0.2">
      <c r="A214" s="34"/>
      <c r="B214" s="11"/>
      <c r="C214" s="8"/>
      <c r="D214" s="8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</row>
    <row r="215" spans="1:20" x14ac:dyDescent="0.2">
      <c r="A215" s="34"/>
      <c r="B215" s="11"/>
      <c r="C215" s="8"/>
      <c r="D215" s="8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</row>
    <row r="216" spans="1:20" x14ac:dyDescent="0.2">
      <c r="A216" s="34"/>
      <c r="B216" s="11"/>
      <c r="C216" s="8"/>
      <c r="D216" s="8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</row>
    <row r="217" spans="1:20" x14ac:dyDescent="0.2">
      <c r="A217" s="34"/>
      <c r="B217" s="11"/>
      <c r="C217" s="8"/>
      <c r="D217" s="8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20" x14ac:dyDescent="0.2">
      <c r="A218" s="34"/>
      <c r="B218" s="11"/>
      <c r="C218" s="8"/>
      <c r="D218" s="8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</row>
    <row r="219" spans="1:20" x14ac:dyDescent="0.2">
      <c r="A219" s="34"/>
      <c r="B219" s="11"/>
      <c r="C219" s="8"/>
      <c r="D219" s="8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</row>
    <row r="220" spans="1:20" x14ac:dyDescent="0.2">
      <c r="A220" s="34"/>
      <c r="B220" s="11"/>
      <c r="C220" s="8"/>
      <c r="D220" s="8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</row>
    <row r="221" spans="1:20" x14ac:dyDescent="0.2">
      <c r="A221" s="34"/>
      <c r="B221" s="11"/>
      <c r="C221" s="8"/>
      <c r="D221" s="8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</row>
    <row r="222" spans="1:20" x14ac:dyDescent="0.2">
      <c r="A222" s="34"/>
      <c r="B222" s="11"/>
      <c r="C222" s="8"/>
      <c r="D222" s="8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20" x14ac:dyDescent="0.2">
      <c r="A223" s="34"/>
      <c r="B223" s="11"/>
      <c r="C223" s="8"/>
      <c r="D223" s="8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</row>
    <row r="224" spans="1:20" x14ac:dyDescent="0.2">
      <c r="A224" s="34"/>
      <c r="B224" s="11"/>
      <c r="C224" s="8"/>
      <c r="D224" s="8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</row>
    <row r="225" spans="1:20" x14ac:dyDescent="0.2">
      <c r="A225" s="34"/>
      <c r="B225" s="11"/>
      <c r="C225" s="8"/>
      <c r="D225" s="8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</row>
    <row r="226" spans="1:20" x14ac:dyDescent="0.2">
      <c r="A226" s="34"/>
      <c r="B226" s="11"/>
      <c r="C226" s="8"/>
      <c r="D226" s="8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</row>
    <row r="227" spans="1:20" x14ac:dyDescent="0.2">
      <c r="A227" s="34"/>
      <c r="B227" s="11"/>
      <c r="C227" s="8"/>
      <c r="D227" s="8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</row>
    <row r="228" spans="1:20" x14ac:dyDescent="0.2">
      <c r="A228" s="34"/>
      <c r="B228" s="11"/>
      <c r="C228" s="8"/>
      <c r="D228" s="8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</row>
    <row r="229" spans="1:20" x14ac:dyDescent="0.2">
      <c r="A229" s="34"/>
      <c r="B229" s="11"/>
      <c r="C229" s="8"/>
      <c r="D229" s="8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</row>
    <row r="230" spans="1:20" x14ac:dyDescent="0.2">
      <c r="A230" s="34"/>
      <c r="B230" s="11"/>
      <c r="C230" s="8"/>
      <c r="D230" s="8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</row>
    <row r="231" spans="1:20" x14ac:dyDescent="0.2">
      <c r="A231" s="34"/>
      <c r="B231" s="11"/>
      <c r="C231" s="8"/>
      <c r="D231" s="8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</row>
    <row r="232" spans="1:20" x14ac:dyDescent="0.2">
      <c r="A232" s="34"/>
      <c r="B232" s="11"/>
      <c r="C232" s="8"/>
      <c r="D232" s="8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</row>
    <row r="233" spans="1:20" x14ac:dyDescent="0.2">
      <c r="A233" s="34"/>
      <c r="B233" s="11"/>
      <c r="C233" s="8"/>
      <c r="D233" s="8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</row>
    <row r="234" spans="1:20" x14ac:dyDescent="0.2">
      <c r="A234" s="34"/>
      <c r="B234" s="11"/>
      <c r="C234" s="8"/>
      <c r="D234" s="8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</row>
    <row r="235" spans="1:20" x14ac:dyDescent="0.2">
      <c r="A235" s="34"/>
      <c r="B235" s="11"/>
      <c r="C235" s="8"/>
      <c r="D235" s="8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</row>
    <row r="236" spans="1:20" x14ac:dyDescent="0.2">
      <c r="A236" s="34"/>
      <c r="B236" s="11"/>
      <c r="C236" s="8"/>
      <c r="D236" s="8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</row>
    <row r="237" spans="1:20" x14ac:dyDescent="0.2">
      <c r="A237" s="34"/>
      <c r="B237" s="11"/>
      <c r="C237" s="8"/>
      <c r="D237" s="8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</row>
    <row r="238" spans="1:20" x14ac:dyDescent="0.2">
      <c r="A238" s="34"/>
      <c r="B238" s="11"/>
      <c r="C238" s="8"/>
      <c r="D238" s="8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</row>
    <row r="239" spans="1:20" x14ac:dyDescent="0.2">
      <c r="A239" s="34"/>
      <c r="B239" s="11"/>
      <c r="C239" s="8"/>
      <c r="D239" s="8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20" x14ac:dyDescent="0.2">
      <c r="A240" s="34"/>
      <c r="B240" s="11"/>
      <c r="C240" s="8"/>
      <c r="D240" s="8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</row>
    <row r="241" spans="1:20" x14ac:dyDescent="0.2">
      <c r="A241" s="34"/>
      <c r="B241" s="11"/>
      <c r="C241" s="8"/>
      <c r="D241" s="8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</row>
    <row r="242" spans="1:20" x14ac:dyDescent="0.2">
      <c r="A242" s="34"/>
      <c r="B242" s="11"/>
      <c r="C242" s="8"/>
      <c r="D242" s="8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</row>
    <row r="243" spans="1:20" x14ac:dyDescent="0.2">
      <c r="A243" s="34"/>
      <c r="B243" s="11"/>
      <c r="C243" s="8"/>
      <c r="D243" s="8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</row>
    <row r="244" spans="1:20" x14ac:dyDescent="0.2">
      <c r="A244" s="34"/>
      <c r="B244" s="11"/>
      <c r="C244" s="8"/>
      <c r="D244" s="8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</row>
    <row r="245" spans="1:20" x14ac:dyDescent="0.2">
      <c r="A245" s="34"/>
      <c r="B245" s="11"/>
      <c r="C245" s="8"/>
      <c r="D245" s="8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</row>
    <row r="246" spans="1:20" x14ac:dyDescent="0.2">
      <c r="A246" s="34"/>
      <c r="B246" s="11"/>
      <c r="C246" s="8"/>
      <c r="D246" s="8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</row>
    <row r="247" spans="1:20" x14ac:dyDescent="0.2">
      <c r="A247" s="34"/>
      <c r="B247" s="11"/>
      <c r="C247" s="8"/>
      <c r="D247" s="8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</row>
    <row r="248" spans="1:20" x14ac:dyDescent="0.2">
      <c r="A248" s="34"/>
      <c r="B248" s="11"/>
      <c r="C248" s="8"/>
      <c r="D248" s="8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</row>
    <row r="249" spans="1:20" x14ac:dyDescent="0.2">
      <c r="A249" s="34"/>
      <c r="B249" s="11"/>
      <c r="C249" s="8"/>
      <c r="D249" s="8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1:20" x14ac:dyDescent="0.2">
      <c r="A250" s="34"/>
      <c r="B250" s="11"/>
      <c r="C250" s="8"/>
      <c r="D250" s="8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</row>
    <row r="251" spans="1:20" x14ac:dyDescent="0.2">
      <c r="A251" s="34"/>
      <c r="B251" s="11"/>
      <c r="C251" s="8"/>
      <c r="D251" s="8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</row>
    <row r="252" spans="1:20" x14ac:dyDescent="0.2">
      <c r="A252" s="34"/>
      <c r="B252" s="11"/>
      <c r="C252" s="8"/>
      <c r="D252" s="8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</row>
    <row r="253" spans="1:20" x14ac:dyDescent="0.2">
      <c r="A253" s="34"/>
      <c r="B253" s="11"/>
      <c r="C253" s="8"/>
      <c r="D253" s="8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</row>
    <row r="254" spans="1:20" x14ac:dyDescent="0.2">
      <c r="A254" s="12"/>
      <c r="B254" s="13"/>
      <c r="C254" s="14"/>
      <c r="D254" s="14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</row>
    <row r="255" spans="1:20" x14ac:dyDescent="0.2">
      <c r="A255" s="12"/>
      <c r="B255" s="13"/>
      <c r="C255" s="14"/>
      <c r="D255" s="14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</row>
    <row r="256" spans="1:20" x14ac:dyDescent="0.2">
      <c r="A256" s="12"/>
      <c r="B256" s="13"/>
      <c r="C256" s="14"/>
      <c r="D256" s="14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</row>
    <row r="257" spans="1:20" x14ac:dyDescent="0.2">
      <c r="A257" s="12"/>
      <c r="B257" s="13"/>
      <c r="C257" s="14"/>
      <c r="D257" s="14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</row>
    <row r="258" spans="1:20" x14ac:dyDescent="0.2">
      <c r="A258" s="12"/>
      <c r="B258" s="13"/>
      <c r="C258" s="14"/>
      <c r="D258" s="14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</row>
    <row r="259" spans="1:20" x14ac:dyDescent="0.2">
      <c r="A259" s="12"/>
      <c r="B259" s="13"/>
      <c r="C259" s="14"/>
      <c r="D259" s="14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</row>
    <row r="260" spans="1:20" x14ac:dyDescent="0.2">
      <c r="A260" s="12"/>
      <c r="B260" s="13"/>
      <c r="C260" s="14"/>
      <c r="D260" s="14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</row>
    <row r="261" spans="1:20" x14ac:dyDescent="0.2">
      <c r="A261" s="12"/>
      <c r="B261" s="13"/>
      <c r="C261" s="14"/>
      <c r="D261" s="14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20" x14ac:dyDescent="0.2">
      <c r="A262" s="12"/>
      <c r="B262" s="13"/>
      <c r="C262" s="14"/>
      <c r="D262" s="14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</row>
    <row r="263" spans="1:20" x14ac:dyDescent="0.2">
      <c r="A263" s="12"/>
      <c r="B263" s="13"/>
      <c r="C263" s="14"/>
      <c r="D263" s="14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</row>
    <row r="264" spans="1:20" x14ac:dyDescent="0.2">
      <c r="A264" s="12"/>
      <c r="B264" s="13"/>
      <c r="C264" s="14"/>
      <c r="D264" s="14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</row>
    <row r="265" spans="1:20" x14ac:dyDescent="0.2">
      <c r="A265" s="12"/>
      <c r="B265" s="12"/>
      <c r="C265" s="14"/>
      <c r="D265" s="14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</row>
    <row r="266" spans="1:20" x14ac:dyDescent="0.2">
      <c r="A266" s="12"/>
      <c r="B266" s="12"/>
      <c r="C266" s="14"/>
      <c r="D266" s="14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</row>
    <row r="267" spans="1:20" x14ac:dyDescent="0.2">
      <c r="A267" s="12"/>
      <c r="B267" s="12"/>
      <c r="C267" s="14"/>
      <c r="D267" s="14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</row>
    <row r="268" spans="1:20" x14ac:dyDescent="0.2">
      <c r="A268" s="12"/>
      <c r="B268" s="12"/>
      <c r="C268" s="14"/>
      <c r="D268" s="14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</row>
    <row r="269" spans="1:20" x14ac:dyDescent="0.2">
      <c r="A269" s="12"/>
      <c r="B269" s="12"/>
      <c r="C269" s="14"/>
      <c r="D269" s="14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</row>
    <row r="270" spans="1:20" x14ac:dyDescent="0.2">
      <c r="A270" s="12"/>
      <c r="B270" s="12"/>
      <c r="C270" s="14"/>
      <c r="D270" s="14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</row>
    <row r="271" spans="1:20" x14ac:dyDescent="0.2">
      <c r="A271" s="12"/>
      <c r="B271" s="12"/>
      <c r="C271" s="14"/>
      <c r="D271" s="14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</row>
    <row r="272" spans="1:20" x14ac:dyDescent="0.2">
      <c r="A272" s="12"/>
      <c r="B272" s="12"/>
      <c r="C272" s="14"/>
      <c r="D272" s="14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</row>
    <row r="273" spans="1:20" x14ac:dyDescent="0.2">
      <c r="A273" s="12"/>
      <c r="B273" s="12"/>
      <c r="C273" s="14"/>
      <c r="D273" s="14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</row>
    <row r="274" spans="1:20" x14ac:dyDescent="0.2">
      <c r="A274" s="12"/>
      <c r="B274" s="12"/>
      <c r="C274" s="14"/>
      <c r="D274" s="14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20" x14ac:dyDescent="0.2">
      <c r="A275" s="12"/>
      <c r="B275" s="12"/>
      <c r="C275" s="14"/>
      <c r="D275" s="14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</row>
    <row r="276" spans="1:20" x14ac:dyDescent="0.2">
      <c r="A276" s="12"/>
      <c r="B276" s="12"/>
      <c r="C276" s="14"/>
      <c r="D276" s="14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</row>
    <row r="277" spans="1:20" x14ac:dyDescent="0.2">
      <c r="A277" s="12"/>
      <c r="B277" s="12"/>
      <c r="C277" s="14"/>
      <c r="D277" s="14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</row>
    <row r="278" spans="1:20" x14ac:dyDescent="0.2">
      <c r="A278" s="12"/>
      <c r="B278" s="12"/>
      <c r="C278" s="14"/>
      <c r="D278" s="14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</row>
    <row r="279" spans="1:20" x14ac:dyDescent="0.2">
      <c r="A279" s="12"/>
      <c r="B279" s="12"/>
      <c r="C279" s="14"/>
      <c r="D279" s="14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</row>
    <row r="280" spans="1:20" x14ac:dyDescent="0.2">
      <c r="A280" s="12"/>
      <c r="B280" s="12"/>
      <c r="C280" s="14"/>
      <c r="D280" s="14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</row>
    <row r="281" spans="1:20" x14ac:dyDescent="0.2">
      <c r="A281" s="12"/>
      <c r="B281" s="12"/>
      <c r="C281" s="14"/>
      <c r="D281" s="14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</row>
    <row r="282" spans="1:20" x14ac:dyDescent="0.2">
      <c r="A282" s="12"/>
      <c r="B282" s="12"/>
      <c r="C282" s="14"/>
      <c r="D282" s="14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</row>
    <row r="283" spans="1:20" x14ac:dyDescent="0.2">
      <c r="A283" s="12"/>
      <c r="B283" s="12"/>
      <c r="C283" s="14"/>
      <c r="D283" s="14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</row>
    <row r="284" spans="1:20" x14ac:dyDescent="0.2">
      <c r="A284" s="12"/>
      <c r="B284" s="12"/>
      <c r="C284" s="14"/>
      <c r="D284" s="14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</row>
    <row r="285" spans="1:20" x14ac:dyDescent="0.2">
      <c r="A285" s="12"/>
      <c r="B285" s="12"/>
      <c r="C285" s="14"/>
      <c r="D285" s="14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</row>
    <row r="286" spans="1:20" x14ac:dyDescent="0.2">
      <c r="A286" s="12"/>
      <c r="B286" s="12"/>
      <c r="C286" s="14"/>
      <c r="D286" s="14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</row>
    <row r="287" spans="1:20" x14ac:dyDescent="0.2">
      <c r="A287" s="12"/>
      <c r="B287" s="12"/>
      <c r="C287" s="14"/>
      <c r="D287" s="14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1:20" x14ac:dyDescent="0.2">
      <c r="A288" s="12"/>
      <c r="B288" s="12"/>
      <c r="C288" s="14"/>
      <c r="D288" s="14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</row>
    <row r="289" spans="1:20" x14ac:dyDescent="0.2">
      <c r="A289" s="12"/>
      <c r="B289" s="12"/>
      <c r="C289" s="14"/>
      <c r="D289" s="14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</row>
    <row r="290" spans="1:20" x14ac:dyDescent="0.2">
      <c r="A290" s="12"/>
      <c r="B290" s="12"/>
      <c r="C290" s="14"/>
      <c r="D290" s="14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</row>
    <row r="291" spans="1:20" x14ac:dyDescent="0.2">
      <c r="A291" s="12"/>
      <c r="B291" s="12"/>
      <c r="C291" s="14"/>
      <c r="D291" s="14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</row>
    <row r="292" spans="1:20" x14ac:dyDescent="0.2">
      <c r="A292" s="12"/>
      <c r="B292" s="12"/>
      <c r="C292" s="14"/>
      <c r="D292" s="14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</row>
    <row r="293" spans="1:20" x14ac:dyDescent="0.2">
      <c r="A293" s="12"/>
      <c r="B293" s="12"/>
      <c r="C293" s="14"/>
      <c r="D293" s="14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</row>
    <row r="294" spans="1:20" x14ac:dyDescent="0.2">
      <c r="A294" s="12"/>
      <c r="B294" s="12"/>
      <c r="C294" s="14"/>
      <c r="D294" s="14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</row>
    <row r="295" spans="1:20" x14ac:dyDescent="0.2">
      <c r="A295" s="12"/>
      <c r="B295" s="12"/>
      <c r="C295" s="14"/>
      <c r="D295" s="14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</row>
    <row r="296" spans="1:20" x14ac:dyDescent="0.2">
      <c r="A296" s="12"/>
      <c r="B296" s="12"/>
      <c r="C296" s="14"/>
      <c r="D296" s="14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</row>
    <row r="297" spans="1:20" x14ac:dyDescent="0.2">
      <c r="A297" s="12"/>
      <c r="B297" s="12"/>
      <c r="C297" s="14"/>
      <c r="D297" s="14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</row>
    <row r="298" spans="1:20" x14ac:dyDescent="0.2">
      <c r="A298" s="12"/>
      <c r="B298" s="12"/>
      <c r="C298" s="14"/>
      <c r="D298" s="14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</row>
    <row r="299" spans="1:20" x14ac:dyDescent="0.2">
      <c r="A299" s="12"/>
      <c r="B299" s="12"/>
      <c r="C299" s="14"/>
      <c r="D299" s="14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</row>
    <row r="300" spans="1:20" x14ac:dyDescent="0.2">
      <c r="A300" s="12"/>
      <c r="B300" s="12"/>
      <c r="C300" s="14"/>
      <c r="D300" s="14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</row>
    <row r="301" spans="1:20" x14ac:dyDescent="0.2">
      <c r="A301" s="12"/>
      <c r="B301" s="12"/>
      <c r="C301" s="14"/>
      <c r="D301" s="14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</row>
    <row r="302" spans="1:20" x14ac:dyDescent="0.2">
      <c r="A302" s="12"/>
      <c r="B302" s="12"/>
      <c r="C302" s="14"/>
      <c r="D302" s="14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</row>
    <row r="303" spans="1:20" x14ac:dyDescent="0.2">
      <c r="A303" s="12"/>
      <c r="B303" s="12"/>
      <c r="C303" s="14"/>
      <c r="D303" s="14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</row>
    <row r="304" spans="1:20" x14ac:dyDescent="0.2">
      <c r="A304" s="12"/>
      <c r="B304" s="12"/>
      <c r="C304" s="14"/>
      <c r="D304" s="14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</row>
    <row r="305" spans="1:20" x14ac:dyDescent="0.2">
      <c r="A305" s="12"/>
      <c r="B305" s="12"/>
      <c r="C305" s="14"/>
      <c r="D305" s="14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</row>
    <row r="306" spans="1:20" x14ac:dyDescent="0.2">
      <c r="A306" s="12"/>
      <c r="B306" s="12"/>
      <c r="C306" s="14"/>
      <c r="D306" s="14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</row>
    <row r="307" spans="1:20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</row>
    <row r="308" spans="1:20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</row>
    <row r="309" spans="1:20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</row>
    <row r="310" spans="1:20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</row>
    <row r="311" spans="1:20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</row>
    <row r="312" spans="1:20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</row>
    <row r="313" spans="1:20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</row>
    <row r="314" spans="1:20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</row>
    <row r="315" spans="1:20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</row>
    <row r="316" spans="1:20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</row>
    <row r="317" spans="1:20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</row>
    <row r="318" spans="1:20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</row>
    <row r="319" spans="1:20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</row>
    <row r="320" spans="1:20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</row>
    <row r="321" spans="1:20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</row>
    <row r="322" spans="1:20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</row>
    <row r="323" spans="1:20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</row>
    <row r="324" spans="1:20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</row>
    <row r="325" spans="1:20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</row>
    <row r="326" spans="1:20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</row>
    <row r="327" spans="1:20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</row>
    <row r="328" spans="1:20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</row>
    <row r="329" spans="1:20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</row>
    <row r="330" spans="1:20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</row>
    <row r="331" spans="1:20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</row>
    <row r="332" spans="1:20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</row>
    <row r="333" spans="1:20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</row>
    <row r="334" spans="1:20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</row>
    <row r="335" spans="1:20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</row>
    <row r="336" spans="1:20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</row>
    <row r="337" spans="1:20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1:20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</row>
    <row r="339" spans="1:20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</row>
    <row r="340" spans="1:20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</row>
    <row r="341" spans="1:20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</row>
    <row r="342" spans="1:20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</row>
    <row r="343" spans="1:20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</row>
    <row r="344" spans="1:20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</row>
    <row r="345" spans="1:20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</row>
    <row r="346" spans="1:20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</row>
    <row r="347" spans="1:20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</row>
  </sheetData>
  <protectedRanges>
    <protectedRange sqref="A209:D209" name="Range1"/>
  </protectedRanges>
  <phoneticPr fontId="8" type="noConversion"/>
  <hyperlinks>
    <hyperlink ref="H259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8"/>
  <sheetViews>
    <sheetView topLeftCell="A150" workbookViewId="0">
      <selection activeCell="A90" sqref="A90:D188"/>
    </sheetView>
  </sheetViews>
  <sheetFormatPr defaultRowHeight="12.75" x14ac:dyDescent="0.2"/>
  <cols>
    <col min="1" max="1" width="19.7109375" style="44" customWidth="1"/>
    <col min="2" max="2" width="4.42578125" style="17" customWidth="1"/>
    <col min="3" max="3" width="12.7109375" style="44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44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3" t="s">
        <v>92</v>
      </c>
      <c r="I1" s="45" t="s">
        <v>93</v>
      </c>
      <c r="J1" s="46" t="s">
        <v>94</v>
      </c>
    </row>
    <row r="2" spans="1:16" x14ac:dyDescent="0.2">
      <c r="I2" s="47" t="s">
        <v>95</v>
      </c>
      <c r="J2" s="48" t="s">
        <v>96</v>
      </c>
    </row>
    <row r="3" spans="1:16" x14ac:dyDescent="0.2">
      <c r="A3" s="49" t="s">
        <v>97</v>
      </c>
      <c r="I3" s="47" t="s">
        <v>98</v>
      </c>
      <c r="J3" s="48" t="s">
        <v>42</v>
      </c>
    </row>
    <row r="4" spans="1:16" x14ac:dyDescent="0.2">
      <c r="I4" s="47" t="s">
        <v>99</v>
      </c>
      <c r="J4" s="48" t="s">
        <v>42</v>
      </c>
    </row>
    <row r="5" spans="1:16" ht="13.5" thickBot="1" x14ac:dyDescent="0.25">
      <c r="I5" s="50" t="s">
        <v>100</v>
      </c>
      <c r="J5" s="51" t="s">
        <v>83</v>
      </c>
    </row>
    <row r="10" spans="1:16" ht="13.5" thickBot="1" x14ac:dyDescent="0.25"/>
    <row r="11" spans="1:16" ht="12.75" customHeight="1" thickBot="1" x14ac:dyDescent="0.25">
      <c r="A11" s="44" t="str">
        <f t="shared" ref="A11:A42" si="0">P11</f>
        <v> BBS 34 </v>
      </c>
      <c r="B11" s="20" t="str">
        <f t="shared" ref="B11:B42" si="1">IF(H11=INT(H11),"I","II")</f>
        <v>II</v>
      </c>
      <c r="C11" s="44">
        <f t="shared" ref="C11:C42" si="2">1*G11</f>
        <v>43358.358999999997</v>
      </c>
      <c r="D11" s="17" t="str">
        <f t="shared" ref="D11:D42" si="3">VLOOKUP(F11,I$1:J$5,2,FALSE)</f>
        <v>vis</v>
      </c>
      <c r="E11" s="52">
        <f>VLOOKUP(C11,Active!C$21:E$970,3,FALSE)</f>
        <v>18660.489029668337</v>
      </c>
      <c r="F11" s="20" t="s">
        <v>100</v>
      </c>
      <c r="G11" s="17" t="str">
        <f t="shared" ref="G11:G42" si="4">MID(I11,3,LEN(I11)-3)</f>
        <v>43358.359</v>
      </c>
      <c r="H11" s="44">
        <f t="shared" ref="H11:H42" si="5">1*K11</f>
        <v>18660.5</v>
      </c>
      <c r="I11" s="53" t="s">
        <v>342</v>
      </c>
      <c r="J11" s="54" t="s">
        <v>343</v>
      </c>
      <c r="K11" s="53">
        <v>18660.5</v>
      </c>
      <c r="L11" s="53" t="s">
        <v>344</v>
      </c>
      <c r="M11" s="54" t="s">
        <v>150</v>
      </c>
      <c r="N11" s="54"/>
      <c r="O11" s="55" t="s">
        <v>345</v>
      </c>
      <c r="P11" s="55" t="s">
        <v>346</v>
      </c>
    </row>
    <row r="12" spans="1:16" ht="12.75" customHeight="1" thickBot="1" x14ac:dyDescent="0.25">
      <c r="A12" s="44" t="str">
        <f t="shared" si="0"/>
        <v> BBS 34 </v>
      </c>
      <c r="B12" s="20" t="str">
        <f t="shared" si="1"/>
        <v>I</v>
      </c>
      <c r="C12" s="44">
        <f t="shared" si="2"/>
        <v>43360.409</v>
      </c>
      <c r="D12" s="17" t="str">
        <f t="shared" si="3"/>
        <v>vis</v>
      </c>
      <c r="E12" s="52">
        <f>VLOOKUP(C12,Active!C$21:E$970,3,FALSE)</f>
        <v>18663.009192817557</v>
      </c>
      <c r="F12" s="20" t="s">
        <v>100</v>
      </c>
      <c r="G12" s="17" t="str">
        <f t="shared" si="4"/>
        <v>43360.409</v>
      </c>
      <c r="H12" s="44">
        <f t="shared" si="5"/>
        <v>18663</v>
      </c>
      <c r="I12" s="53" t="s">
        <v>347</v>
      </c>
      <c r="J12" s="54" t="s">
        <v>348</v>
      </c>
      <c r="K12" s="53">
        <v>18663</v>
      </c>
      <c r="L12" s="53" t="s">
        <v>349</v>
      </c>
      <c r="M12" s="54" t="s">
        <v>150</v>
      </c>
      <c r="N12" s="54"/>
      <c r="O12" s="55" t="s">
        <v>345</v>
      </c>
      <c r="P12" s="55" t="s">
        <v>346</v>
      </c>
    </row>
    <row r="13" spans="1:16" ht="12.75" customHeight="1" thickBot="1" x14ac:dyDescent="0.25">
      <c r="A13" s="44" t="str">
        <f t="shared" si="0"/>
        <v> BBS 34 </v>
      </c>
      <c r="B13" s="20" t="str">
        <f t="shared" si="1"/>
        <v>II</v>
      </c>
      <c r="C13" s="44">
        <f t="shared" si="2"/>
        <v>43362.411</v>
      </c>
      <c r="D13" s="17" t="str">
        <f t="shared" si="3"/>
        <v>vis</v>
      </c>
      <c r="E13" s="52">
        <f>VLOOKUP(C13,Active!C$21:E$970,3,FALSE)</f>
        <v>18665.470347268645</v>
      </c>
      <c r="F13" s="20" t="s">
        <v>100</v>
      </c>
      <c r="G13" s="17" t="str">
        <f t="shared" si="4"/>
        <v>43362.411</v>
      </c>
      <c r="H13" s="44">
        <f t="shared" si="5"/>
        <v>18665.5</v>
      </c>
      <c r="I13" s="53" t="s">
        <v>350</v>
      </c>
      <c r="J13" s="54" t="s">
        <v>351</v>
      </c>
      <c r="K13" s="53">
        <v>18665.5</v>
      </c>
      <c r="L13" s="53" t="s">
        <v>335</v>
      </c>
      <c r="M13" s="54" t="s">
        <v>150</v>
      </c>
      <c r="N13" s="54"/>
      <c r="O13" s="55" t="s">
        <v>345</v>
      </c>
      <c r="P13" s="55" t="s">
        <v>346</v>
      </c>
    </row>
    <row r="14" spans="1:16" ht="12.75" customHeight="1" thickBot="1" x14ac:dyDescent="0.25">
      <c r="A14" s="44" t="str">
        <f t="shared" si="0"/>
        <v> BBS 38 </v>
      </c>
      <c r="B14" s="20" t="str">
        <f t="shared" si="1"/>
        <v>II</v>
      </c>
      <c r="C14" s="44">
        <f t="shared" si="2"/>
        <v>43715.48</v>
      </c>
      <c r="D14" s="17" t="str">
        <f t="shared" si="3"/>
        <v>vis</v>
      </c>
      <c r="E14" s="52">
        <f>VLOOKUP(C14,Active!C$21:E$970,3,FALSE)</f>
        <v>19099.51497308835</v>
      </c>
      <c r="F14" s="20" t="s">
        <v>100</v>
      </c>
      <c r="G14" s="17" t="str">
        <f t="shared" si="4"/>
        <v>43715.480</v>
      </c>
      <c r="H14" s="44">
        <f t="shared" si="5"/>
        <v>19099.5</v>
      </c>
      <c r="I14" s="53" t="s">
        <v>352</v>
      </c>
      <c r="J14" s="54" t="s">
        <v>353</v>
      </c>
      <c r="K14" s="53">
        <v>19099.5</v>
      </c>
      <c r="L14" s="53" t="s">
        <v>354</v>
      </c>
      <c r="M14" s="54" t="s">
        <v>150</v>
      </c>
      <c r="N14" s="54"/>
      <c r="O14" s="55" t="s">
        <v>345</v>
      </c>
      <c r="P14" s="55" t="s">
        <v>355</v>
      </c>
    </row>
    <row r="15" spans="1:16" ht="12.75" customHeight="1" thickBot="1" x14ac:dyDescent="0.25">
      <c r="A15" s="44" t="str">
        <f t="shared" si="0"/>
        <v> BBS 39 </v>
      </c>
      <c r="B15" s="20" t="str">
        <f t="shared" si="1"/>
        <v>I</v>
      </c>
      <c r="C15" s="44">
        <f t="shared" si="2"/>
        <v>43795.57</v>
      </c>
      <c r="D15" s="17" t="str">
        <f t="shared" si="3"/>
        <v>vis</v>
      </c>
      <c r="E15" s="52">
        <f>VLOOKUP(C15,Active!C$21:E$970,3,FALSE)</f>
        <v>19197.973444610623</v>
      </c>
      <c r="F15" s="20" t="s">
        <v>100</v>
      </c>
      <c r="G15" s="17" t="str">
        <f t="shared" si="4"/>
        <v>43795.570</v>
      </c>
      <c r="H15" s="44">
        <f t="shared" si="5"/>
        <v>19198</v>
      </c>
      <c r="I15" s="53" t="s">
        <v>356</v>
      </c>
      <c r="J15" s="54" t="s">
        <v>357</v>
      </c>
      <c r="K15" s="53">
        <v>19198</v>
      </c>
      <c r="L15" s="53" t="s">
        <v>291</v>
      </c>
      <c r="M15" s="54" t="s">
        <v>150</v>
      </c>
      <c r="N15" s="54"/>
      <c r="O15" s="55" t="s">
        <v>358</v>
      </c>
      <c r="P15" s="55" t="s">
        <v>359</v>
      </c>
    </row>
    <row r="16" spans="1:16" ht="12.75" customHeight="1" thickBot="1" x14ac:dyDescent="0.25">
      <c r="A16" s="44" t="str">
        <f t="shared" si="0"/>
        <v> BBS 49 </v>
      </c>
      <c r="B16" s="20" t="str">
        <f t="shared" si="1"/>
        <v>I</v>
      </c>
      <c r="C16" s="44">
        <f t="shared" si="2"/>
        <v>44476.413</v>
      </c>
      <c r="D16" s="17" t="str">
        <f t="shared" si="3"/>
        <v>vis</v>
      </c>
      <c r="E16" s="52">
        <f>VLOOKUP(C16,Active!C$21:E$970,3,FALSE)</f>
        <v>20034.966341684456</v>
      </c>
      <c r="F16" s="20" t="s">
        <v>100</v>
      </c>
      <c r="G16" s="17" t="str">
        <f t="shared" si="4"/>
        <v>44476.413</v>
      </c>
      <c r="H16" s="44">
        <f t="shared" si="5"/>
        <v>20035</v>
      </c>
      <c r="I16" s="53" t="s">
        <v>360</v>
      </c>
      <c r="J16" s="54" t="s">
        <v>361</v>
      </c>
      <c r="K16" s="53">
        <v>20035</v>
      </c>
      <c r="L16" s="53" t="s">
        <v>362</v>
      </c>
      <c r="M16" s="54" t="s">
        <v>150</v>
      </c>
      <c r="N16" s="54"/>
      <c r="O16" s="55" t="s">
        <v>358</v>
      </c>
      <c r="P16" s="55" t="s">
        <v>363</v>
      </c>
    </row>
    <row r="17" spans="1:16" ht="12.75" customHeight="1" thickBot="1" x14ac:dyDescent="0.25">
      <c r="A17" s="44" t="str">
        <f t="shared" si="0"/>
        <v> BBS 50 </v>
      </c>
      <c r="B17" s="20" t="str">
        <f t="shared" si="1"/>
        <v>I</v>
      </c>
      <c r="C17" s="44">
        <f t="shared" si="2"/>
        <v>44485.366999999998</v>
      </c>
      <c r="D17" s="17" t="str">
        <f t="shared" si="3"/>
        <v>vis</v>
      </c>
      <c r="E17" s="52">
        <f>VLOOKUP(C17,Active!C$21:E$970,3,FALSE)</f>
        <v>20045.973922581077</v>
      </c>
      <c r="F17" s="20" t="s">
        <v>100</v>
      </c>
      <c r="G17" s="17" t="str">
        <f t="shared" si="4"/>
        <v>44485.367</v>
      </c>
      <c r="H17" s="44">
        <f t="shared" si="5"/>
        <v>20046</v>
      </c>
      <c r="I17" s="53" t="s">
        <v>364</v>
      </c>
      <c r="J17" s="54" t="s">
        <v>365</v>
      </c>
      <c r="K17" s="53">
        <v>20046</v>
      </c>
      <c r="L17" s="53" t="s">
        <v>322</v>
      </c>
      <c r="M17" s="54" t="s">
        <v>150</v>
      </c>
      <c r="N17" s="54"/>
      <c r="O17" s="55" t="s">
        <v>358</v>
      </c>
      <c r="P17" s="55" t="s">
        <v>366</v>
      </c>
    </row>
    <row r="18" spans="1:16" ht="12.75" customHeight="1" thickBot="1" x14ac:dyDescent="0.25">
      <c r="A18" s="44" t="str">
        <f t="shared" si="0"/>
        <v> BBS 50 </v>
      </c>
      <c r="B18" s="20" t="str">
        <f t="shared" si="1"/>
        <v>I</v>
      </c>
      <c r="C18" s="44">
        <f t="shared" si="2"/>
        <v>44489.432999999997</v>
      </c>
      <c r="D18" s="17" t="str">
        <f t="shared" si="3"/>
        <v>vis</v>
      </c>
      <c r="E18" s="52">
        <f>VLOOKUP(C18,Active!C$21:E$970,3,FALSE)</f>
        <v>20050.972451051664</v>
      </c>
      <c r="F18" s="20" t="s">
        <v>100</v>
      </c>
      <c r="G18" s="17" t="str">
        <f t="shared" si="4"/>
        <v>44489.433</v>
      </c>
      <c r="H18" s="44">
        <f t="shared" si="5"/>
        <v>20051</v>
      </c>
      <c r="I18" s="53" t="s">
        <v>367</v>
      </c>
      <c r="J18" s="54" t="s">
        <v>368</v>
      </c>
      <c r="K18" s="53">
        <v>20051</v>
      </c>
      <c r="L18" s="53" t="s">
        <v>291</v>
      </c>
      <c r="M18" s="54" t="s">
        <v>150</v>
      </c>
      <c r="N18" s="54"/>
      <c r="O18" s="55" t="s">
        <v>358</v>
      </c>
      <c r="P18" s="55" t="s">
        <v>366</v>
      </c>
    </row>
    <row r="19" spans="1:16" ht="12.75" customHeight="1" thickBot="1" x14ac:dyDescent="0.25">
      <c r="A19" s="44" t="str">
        <f t="shared" si="0"/>
        <v> BBS 50 </v>
      </c>
      <c r="B19" s="20" t="str">
        <f t="shared" si="1"/>
        <v>I</v>
      </c>
      <c r="C19" s="44">
        <f t="shared" si="2"/>
        <v>44498.36</v>
      </c>
      <c r="D19" s="17" t="str">
        <f t="shared" si="3"/>
        <v>vis</v>
      </c>
      <c r="E19" s="52">
        <f>VLOOKUP(C19,Active!C$21:E$970,3,FALSE)</f>
        <v>20061.946839555596</v>
      </c>
      <c r="F19" s="20" t="s">
        <v>100</v>
      </c>
      <c r="G19" s="17" t="str">
        <f t="shared" si="4"/>
        <v>44498.360</v>
      </c>
      <c r="H19" s="44">
        <f t="shared" si="5"/>
        <v>20062</v>
      </c>
      <c r="I19" s="53" t="s">
        <v>369</v>
      </c>
      <c r="J19" s="54" t="s">
        <v>370</v>
      </c>
      <c r="K19" s="53">
        <v>20062</v>
      </c>
      <c r="L19" s="53" t="s">
        <v>371</v>
      </c>
      <c r="M19" s="54" t="s">
        <v>150</v>
      </c>
      <c r="N19" s="54"/>
      <c r="O19" s="55" t="s">
        <v>358</v>
      </c>
      <c r="P19" s="55" t="s">
        <v>366</v>
      </c>
    </row>
    <row r="20" spans="1:16" ht="12.75" customHeight="1" thickBot="1" x14ac:dyDescent="0.25">
      <c r="A20" s="44" t="str">
        <f t="shared" si="0"/>
        <v> BRNO 28 </v>
      </c>
      <c r="B20" s="20" t="str">
        <f t="shared" si="1"/>
        <v>I</v>
      </c>
      <c r="C20" s="44">
        <f t="shared" si="2"/>
        <v>46770.311999999998</v>
      </c>
      <c r="D20" s="17" t="str">
        <f t="shared" si="3"/>
        <v>vis</v>
      </c>
      <c r="E20" s="52">
        <f>VLOOKUP(C20,Active!C$21:E$970,3,FALSE)</f>
        <v>22854.966208914884</v>
      </c>
      <c r="F20" s="20" t="s">
        <v>100</v>
      </c>
      <c r="G20" s="17" t="str">
        <f t="shared" si="4"/>
        <v>46770.312</v>
      </c>
      <c r="H20" s="44">
        <f t="shared" si="5"/>
        <v>22855</v>
      </c>
      <c r="I20" s="53" t="s">
        <v>372</v>
      </c>
      <c r="J20" s="54" t="s">
        <v>373</v>
      </c>
      <c r="K20" s="53">
        <v>22855</v>
      </c>
      <c r="L20" s="53" t="s">
        <v>362</v>
      </c>
      <c r="M20" s="54" t="s">
        <v>150</v>
      </c>
      <c r="N20" s="54"/>
      <c r="O20" s="55" t="s">
        <v>374</v>
      </c>
      <c r="P20" s="55" t="s">
        <v>375</v>
      </c>
    </row>
    <row r="21" spans="1:16" ht="12.75" customHeight="1" thickBot="1" x14ac:dyDescent="0.25">
      <c r="A21" s="44" t="str">
        <f t="shared" si="0"/>
        <v> BRNO 28 </v>
      </c>
      <c r="B21" s="20" t="str">
        <f t="shared" si="1"/>
        <v>I</v>
      </c>
      <c r="C21" s="44">
        <f t="shared" si="2"/>
        <v>46770.317999999999</v>
      </c>
      <c r="D21" s="17" t="str">
        <f t="shared" si="3"/>
        <v>vis</v>
      </c>
      <c r="E21" s="52">
        <f>VLOOKUP(C21,Active!C$21:E$970,3,FALSE)</f>
        <v>22854.97358500215</v>
      </c>
      <c r="F21" s="20" t="s">
        <v>100</v>
      </c>
      <c r="G21" s="17" t="str">
        <f t="shared" si="4"/>
        <v>46770.318</v>
      </c>
      <c r="H21" s="44">
        <f t="shared" si="5"/>
        <v>22855</v>
      </c>
      <c r="I21" s="53" t="s">
        <v>376</v>
      </c>
      <c r="J21" s="54" t="s">
        <v>377</v>
      </c>
      <c r="K21" s="53">
        <v>22855</v>
      </c>
      <c r="L21" s="53" t="s">
        <v>322</v>
      </c>
      <c r="M21" s="54" t="s">
        <v>150</v>
      </c>
      <c r="N21" s="54"/>
      <c r="O21" s="55" t="s">
        <v>378</v>
      </c>
      <c r="P21" s="55" t="s">
        <v>375</v>
      </c>
    </row>
    <row r="22" spans="1:16" ht="12.75" customHeight="1" thickBot="1" x14ac:dyDescent="0.25">
      <c r="A22" s="44" t="str">
        <f t="shared" si="0"/>
        <v> BBS 86 </v>
      </c>
      <c r="B22" s="20" t="str">
        <f t="shared" si="1"/>
        <v>I</v>
      </c>
      <c r="C22" s="44">
        <f t="shared" si="2"/>
        <v>47088.373</v>
      </c>
      <c r="D22" s="17" t="str">
        <f t="shared" si="3"/>
        <v>vis</v>
      </c>
      <c r="E22" s="52">
        <f>VLOOKUP(C22,Active!C$21:E$970,3,FALSE)</f>
        <v>23245.973824233246</v>
      </c>
      <c r="F22" s="20" t="s">
        <v>100</v>
      </c>
      <c r="G22" s="17" t="str">
        <f t="shared" si="4"/>
        <v>47088.373</v>
      </c>
      <c r="H22" s="44">
        <f t="shared" si="5"/>
        <v>23246</v>
      </c>
      <c r="I22" s="53" t="s">
        <v>379</v>
      </c>
      <c r="J22" s="54" t="s">
        <v>380</v>
      </c>
      <c r="K22" s="53">
        <v>23246</v>
      </c>
      <c r="L22" s="53" t="s">
        <v>322</v>
      </c>
      <c r="M22" s="54" t="s">
        <v>150</v>
      </c>
      <c r="N22" s="54"/>
      <c r="O22" s="55" t="s">
        <v>381</v>
      </c>
      <c r="P22" s="55" t="s">
        <v>382</v>
      </c>
    </row>
    <row r="23" spans="1:16" ht="12.75" customHeight="1" thickBot="1" x14ac:dyDescent="0.25">
      <c r="A23" s="44" t="str">
        <f t="shared" si="0"/>
        <v> BBS 30 </v>
      </c>
      <c r="B23" s="20" t="str">
        <f t="shared" si="1"/>
        <v>I</v>
      </c>
      <c r="C23" s="44">
        <f t="shared" si="2"/>
        <v>47096.502</v>
      </c>
      <c r="D23" s="17" t="str">
        <f t="shared" si="3"/>
        <v>vis</v>
      </c>
      <c r="E23" s="52">
        <f>VLOOKUP(C23,Active!C$21:E$970,3,FALSE)</f>
        <v>23255.967193130797</v>
      </c>
      <c r="F23" s="20" t="s">
        <v>100</v>
      </c>
      <c r="G23" s="17" t="str">
        <f t="shared" si="4"/>
        <v>47096.502</v>
      </c>
      <c r="H23" s="44">
        <f t="shared" si="5"/>
        <v>23256</v>
      </c>
      <c r="I23" s="53" t="s">
        <v>383</v>
      </c>
      <c r="J23" s="54" t="s">
        <v>384</v>
      </c>
      <c r="K23" s="53">
        <v>23256</v>
      </c>
      <c r="L23" s="53" t="s">
        <v>362</v>
      </c>
      <c r="M23" s="54" t="s">
        <v>150</v>
      </c>
      <c r="N23" s="54"/>
      <c r="O23" s="55" t="s">
        <v>378</v>
      </c>
      <c r="P23" s="55" t="s">
        <v>385</v>
      </c>
    </row>
    <row r="24" spans="1:16" ht="12.75" customHeight="1" thickBot="1" x14ac:dyDescent="0.25">
      <c r="A24" s="44" t="str">
        <f t="shared" si="0"/>
        <v>BAVM 50 </v>
      </c>
      <c r="B24" s="20" t="str">
        <f t="shared" si="1"/>
        <v>I</v>
      </c>
      <c r="C24" s="44">
        <f t="shared" si="2"/>
        <v>47139.597999999998</v>
      </c>
      <c r="D24" s="17" t="str">
        <f t="shared" si="3"/>
        <v>vis</v>
      </c>
      <c r="E24" s="52">
        <f>VLOOKUP(C24,Active!C$21:E$970,3,FALSE)</f>
        <v>23308.947169266692</v>
      </c>
      <c r="F24" s="20" t="s">
        <v>100</v>
      </c>
      <c r="G24" s="17" t="str">
        <f t="shared" si="4"/>
        <v>47139.598</v>
      </c>
      <c r="H24" s="44">
        <f t="shared" si="5"/>
        <v>23309</v>
      </c>
      <c r="I24" s="53" t="s">
        <v>386</v>
      </c>
      <c r="J24" s="54" t="s">
        <v>387</v>
      </c>
      <c r="K24" s="53">
        <v>23309</v>
      </c>
      <c r="L24" s="53" t="s">
        <v>371</v>
      </c>
      <c r="M24" s="54" t="s">
        <v>102</v>
      </c>
      <c r="N24" s="54"/>
      <c r="O24" s="55" t="s">
        <v>388</v>
      </c>
      <c r="P24" s="56" t="s">
        <v>389</v>
      </c>
    </row>
    <row r="25" spans="1:16" ht="12.75" customHeight="1" thickBot="1" x14ac:dyDescent="0.25">
      <c r="A25" s="44" t="str">
        <f t="shared" si="0"/>
        <v> BBS 30 </v>
      </c>
      <c r="B25" s="20" t="str">
        <f t="shared" si="1"/>
        <v>I</v>
      </c>
      <c r="C25" s="44">
        <f t="shared" si="2"/>
        <v>47384.447999999997</v>
      </c>
      <c r="D25" s="17" t="str">
        <f t="shared" si="3"/>
        <v>vis</v>
      </c>
      <c r="E25" s="52">
        <f>VLOOKUP(C25,Active!C$21:E$970,3,FALSE)</f>
        <v>23609.95299711324</v>
      </c>
      <c r="F25" s="20" t="s">
        <v>100</v>
      </c>
      <c r="G25" s="17" t="str">
        <f t="shared" si="4"/>
        <v>47384.448</v>
      </c>
      <c r="H25" s="44">
        <f t="shared" si="5"/>
        <v>23610</v>
      </c>
      <c r="I25" s="53" t="s">
        <v>390</v>
      </c>
      <c r="J25" s="54" t="s">
        <v>391</v>
      </c>
      <c r="K25" s="53">
        <v>23610</v>
      </c>
      <c r="L25" s="53" t="s">
        <v>392</v>
      </c>
      <c r="M25" s="54" t="s">
        <v>150</v>
      </c>
      <c r="N25" s="54"/>
      <c r="O25" s="55" t="s">
        <v>393</v>
      </c>
      <c r="P25" s="55" t="s">
        <v>385</v>
      </c>
    </row>
    <row r="26" spans="1:16" ht="12.75" customHeight="1" thickBot="1" x14ac:dyDescent="0.25">
      <c r="A26" s="44" t="str">
        <f t="shared" si="0"/>
        <v> BBS 30 </v>
      </c>
      <c r="B26" s="20" t="str">
        <f t="shared" si="1"/>
        <v>I</v>
      </c>
      <c r="C26" s="44">
        <f t="shared" si="2"/>
        <v>47449.536</v>
      </c>
      <c r="D26" s="17" t="str">
        <f t="shared" si="3"/>
        <v>vis</v>
      </c>
      <c r="E26" s="52">
        <f>VLOOKUP(C26,Active!C$21:E$970,3,FALSE)</f>
        <v>23689.968791774776</v>
      </c>
      <c r="F26" s="20" t="s">
        <v>100</v>
      </c>
      <c r="G26" s="17" t="str">
        <f t="shared" si="4"/>
        <v>47449.536</v>
      </c>
      <c r="H26" s="44">
        <f t="shared" si="5"/>
        <v>23690</v>
      </c>
      <c r="I26" s="53" t="s">
        <v>394</v>
      </c>
      <c r="J26" s="54" t="s">
        <v>395</v>
      </c>
      <c r="K26" s="53">
        <v>23690</v>
      </c>
      <c r="L26" s="53" t="s">
        <v>228</v>
      </c>
      <c r="M26" s="54" t="s">
        <v>150</v>
      </c>
      <c r="N26" s="54"/>
      <c r="O26" s="55" t="s">
        <v>378</v>
      </c>
      <c r="P26" s="55" t="s">
        <v>385</v>
      </c>
    </row>
    <row r="27" spans="1:16" ht="12.75" customHeight="1" thickBot="1" x14ac:dyDescent="0.25">
      <c r="A27" s="44" t="str">
        <f t="shared" si="0"/>
        <v> BBS 90 </v>
      </c>
      <c r="B27" s="20" t="str">
        <f t="shared" si="1"/>
        <v>I</v>
      </c>
      <c r="C27" s="44">
        <f t="shared" si="2"/>
        <v>47450.353999999999</v>
      </c>
      <c r="D27" s="17" t="str">
        <f t="shared" si="3"/>
        <v>vis</v>
      </c>
      <c r="E27" s="52">
        <f>VLOOKUP(C27,Active!C$21:E$970,3,FALSE)</f>
        <v>23690.974398338705</v>
      </c>
      <c r="F27" s="20" t="s">
        <v>100</v>
      </c>
      <c r="G27" s="17" t="str">
        <f t="shared" si="4"/>
        <v>47450.354</v>
      </c>
      <c r="H27" s="44">
        <f t="shared" si="5"/>
        <v>23691</v>
      </c>
      <c r="I27" s="53" t="s">
        <v>396</v>
      </c>
      <c r="J27" s="54" t="s">
        <v>397</v>
      </c>
      <c r="K27" s="53">
        <v>23691</v>
      </c>
      <c r="L27" s="53" t="s">
        <v>322</v>
      </c>
      <c r="M27" s="54" t="s">
        <v>150</v>
      </c>
      <c r="N27" s="54"/>
      <c r="O27" s="55" t="s">
        <v>381</v>
      </c>
      <c r="P27" s="55" t="s">
        <v>398</v>
      </c>
    </row>
    <row r="28" spans="1:16" ht="12.75" customHeight="1" thickBot="1" x14ac:dyDescent="0.25">
      <c r="A28" s="44" t="str">
        <f t="shared" si="0"/>
        <v> BBS 91 </v>
      </c>
      <c r="B28" s="20" t="str">
        <f t="shared" si="1"/>
        <v>I</v>
      </c>
      <c r="C28" s="44">
        <f t="shared" si="2"/>
        <v>47529.258999999998</v>
      </c>
      <c r="D28" s="17" t="str">
        <f t="shared" si="3"/>
        <v>vis</v>
      </c>
      <c r="E28" s="52">
        <f>VLOOKUP(C28,Active!C$21:E$970,3,FALSE)</f>
        <v>23787.976092625948</v>
      </c>
      <c r="F28" s="20" t="s">
        <v>100</v>
      </c>
      <c r="G28" s="17" t="str">
        <f t="shared" si="4"/>
        <v>47529.259</v>
      </c>
      <c r="H28" s="44">
        <f t="shared" si="5"/>
        <v>23788</v>
      </c>
      <c r="I28" s="53" t="s">
        <v>399</v>
      </c>
      <c r="J28" s="54" t="s">
        <v>400</v>
      </c>
      <c r="K28" s="53">
        <v>23788</v>
      </c>
      <c r="L28" s="53" t="s">
        <v>401</v>
      </c>
      <c r="M28" s="54" t="s">
        <v>150</v>
      </c>
      <c r="N28" s="54"/>
      <c r="O28" s="55" t="s">
        <v>381</v>
      </c>
      <c r="P28" s="55" t="s">
        <v>402</v>
      </c>
    </row>
    <row r="29" spans="1:16" ht="12.75" customHeight="1" thickBot="1" x14ac:dyDescent="0.25">
      <c r="A29" s="44" t="str">
        <f t="shared" si="0"/>
        <v> BBS 91 </v>
      </c>
      <c r="B29" s="20" t="str">
        <f t="shared" si="1"/>
        <v>I</v>
      </c>
      <c r="C29" s="44">
        <f t="shared" si="2"/>
        <v>47555.279000000002</v>
      </c>
      <c r="D29" s="17" t="str">
        <f t="shared" si="3"/>
        <v>vis</v>
      </c>
      <c r="E29" s="52">
        <f>VLOOKUP(C29,Active!C$21:E$970,3,FALSE)</f>
        <v>23819.963724402827</v>
      </c>
      <c r="F29" s="20" t="s">
        <v>100</v>
      </c>
      <c r="G29" s="17" t="str">
        <f t="shared" si="4"/>
        <v>47555.279</v>
      </c>
      <c r="H29" s="44">
        <f t="shared" si="5"/>
        <v>23820</v>
      </c>
      <c r="I29" s="53" t="s">
        <v>403</v>
      </c>
      <c r="J29" s="54" t="s">
        <v>404</v>
      </c>
      <c r="K29" s="53">
        <v>23820</v>
      </c>
      <c r="L29" s="53" t="s">
        <v>405</v>
      </c>
      <c r="M29" s="54" t="s">
        <v>150</v>
      </c>
      <c r="N29" s="54"/>
      <c r="O29" s="55" t="s">
        <v>381</v>
      </c>
      <c r="P29" s="55" t="s">
        <v>402</v>
      </c>
    </row>
    <row r="30" spans="1:16" ht="12.75" customHeight="1" thickBot="1" x14ac:dyDescent="0.25">
      <c r="A30" s="44" t="str">
        <f t="shared" si="0"/>
        <v> BBS 30 </v>
      </c>
      <c r="B30" s="20" t="str">
        <f t="shared" si="1"/>
        <v>I</v>
      </c>
      <c r="C30" s="44">
        <f t="shared" si="2"/>
        <v>47737.487999999998</v>
      </c>
      <c r="D30" s="17" t="str">
        <f t="shared" si="3"/>
        <v>vis</v>
      </c>
      <c r="E30" s="52">
        <f>VLOOKUP(C30,Active!C$21:E$970,3,FALSE)</f>
        <v>24043.961971844488</v>
      </c>
      <c r="F30" s="20" t="s">
        <v>100</v>
      </c>
      <c r="G30" s="17" t="str">
        <f t="shared" si="4"/>
        <v>47737.488</v>
      </c>
      <c r="H30" s="44">
        <f t="shared" si="5"/>
        <v>24044</v>
      </c>
      <c r="I30" s="53" t="s">
        <v>406</v>
      </c>
      <c r="J30" s="54" t="s">
        <v>407</v>
      </c>
      <c r="K30" s="53">
        <v>24044</v>
      </c>
      <c r="L30" s="53" t="s">
        <v>408</v>
      </c>
      <c r="M30" s="54" t="s">
        <v>150</v>
      </c>
      <c r="N30" s="54"/>
      <c r="O30" s="55" t="s">
        <v>393</v>
      </c>
      <c r="P30" s="55" t="s">
        <v>385</v>
      </c>
    </row>
    <row r="31" spans="1:16" ht="12.75" customHeight="1" thickBot="1" x14ac:dyDescent="0.25">
      <c r="A31" s="44" t="str">
        <f t="shared" si="0"/>
        <v> BBS 30 </v>
      </c>
      <c r="B31" s="20" t="str">
        <f t="shared" si="1"/>
        <v>I</v>
      </c>
      <c r="C31" s="44">
        <f t="shared" si="2"/>
        <v>47737.495999999999</v>
      </c>
      <c r="D31" s="17" t="str">
        <f t="shared" si="3"/>
        <v>vis</v>
      </c>
      <c r="E31" s="52">
        <f>VLOOKUP(C31,Active!C$21:E$970,3,FALSE)</f>
        <v>24043.971806627509</v>
      </c>
      <c r="F31" s="20" t="s">
        <v>100</v>
      </c>
      <c r="G31" s="17" t="str">
        <f t="shared" si="4"/>
        <v>47737.496</v>
      </c>
      <c r="H31" s="44">
        <f t="shared" si="5"/>
        <v>24044</v>
      </c>
      <c r="I31" s="53" t="s">
        <v>409</v>
      </c>
      <c r="J31" s="54" t="s">
        <v>410</v>
      </c>
      <c r="K31" s="53">
        <v>24044</v>
      </c>
      <c r="L31" s="53" t="s">
        <v>411</v>
      </c>
      <c r="M31" s="54" t="s">
        <v>150</v>
      </c>
      <c r="N31" s="54"/>
      <c r="O31" s="55" t="s">
        <v>374</v>
      </c>
      <c r="P31" s="55" t="s">
        <v>385</v>
      </c>
    </row>
    <row r="32" spans="1:16" ht="12.75" customHeight="1" thickBot="1" x14ac:dyDescent="0.25">
      <c r="A32" s="44" t="str">
        <f t="shared" si="0"/>
        <v> BBS 92 </v>
      </c>
      <c r="B32" s="20" t="str">
        <f t="shared" si="1"/>
        <v>I</v>
      </c>
      <c r="C32" s="44">
        <f t="shared" si="2"/>
        <v>47768.409</v>
      </c>
      <c r="D32" s="17" t="str">
        <f t="shared" si="3"/>
        <v>vis</v>
      </c>
      <c r="E32" s="52">
        <f>VLOOKUP(C32,Active!C$21:E$970,3,FALSE)</f>
        <v>24081.974637569801</v>
      </c>
      <c r="F32" s="20" t="s">
        <v>100</v>
      </c>
      <c r="G32" s="17" t="str">
        <f t="shared" si="4"/>
        <v>47768.409</v>
      </c>
      <c r="H32" s="44">
        <f t="shared" si="5"/>
        <v>24082</v>
      </c>
      <c r="I32" s="53" t="s">
        <v>412</v>
      </c>
      <c r="J32" s="54" t="s">
        <v>413</v>
      </c>
      <c r="K32" s="53">
        <v>24082</v>
      </c>
      <c r="L32" s="53" t="s">
        <v>322</v>
      </c>
      <c r="M32" s="54" t="s">
        <v>150</v>
      </c>
      <c r="N32" s="54"/>
      <c r="O32" s="55" t="s">
        <v>381</v>
      </c>
      <c r="P32" s="55" t="s">
        <v>414</v>
      </c>
    </row>
    <row r="33" spans="1:16" ht="12.75" customHeight="1" thickBot="1" x14ac:dyDescent="0.25">
      <c r="A33" s="44" t="str">
        <f t="shared" si="0"/>
        <v>BAVM 56 </v>
      </c>
      <c r="B33" s="20" t="str">
        <f t="shared" si="1"/>
        <v>I</v>
      </c>
      <c r="C33" s="44">
        <f t="shared" si="2"/>
        <v>47790.364000000001</v>
      </c>
      <c r="D33" s="17" t="str">
        <f t="shared" si="3"/>
        <v>vis</v>
      </c>
      <c r="E33" s="52">
        <f>VLOOKUP(C33,Active!C$21:E$970,3,FALSE)</f>
        <v>24108.964970223966</v>
      </c>
      <c r="F33" s="20" t="s">
        <v>100</v>
      </c>
      <c r="G33" s="17" t="str">
        <f t="shared" si="4"/>
        <v>47790.364</v>
      </c>
      <c r="H33" s="44">
        <f t="shared" si="5"/>
        <v>24109</v>
      </c>
      <c r="I33" s="53" t="s">
        <v>415</v>
      </c>
      <c r="J33" s="54" t="s">
        <v>416</v>
      </c>
      <c r="K33" s="53">
        <v>24109</v>
      </c>
      <c r="L33" s="53" t="s">
        <v>417</v>
      </c>
      <c r="M33" s="54" t="s">
        <v>102</v>
      </c>
      <c r="N33" s="54"/>
      <c r="O33" s="55" t="s">
        <v>418</v>
      </c>
      <c r="P33" s="56" t="s">
        <v>419</v>
      </c>
    </row>
    <row r="34" spans="1:16" ht="12.75" customHeight="1" thickBot="1" x14ac:dyDescent="0.25">
      <c r="A34" s="44" t="str">
        <f t="shared" si="0"/>
        <v> BBS 92 </v>
      </c>
      <c r="B34" s="20" t="str">
        <f t="shared" si="1"/>
        <v>I</v>
      </c>
      <c r="C34" s="44">
        <f t="shared" si="2"/>
        <v>47794.430999999997</v>
      </c>
      <c r="D34" s="17" t="str">
        <f t="shared" si="3"/>
        <v>vis</v>
      </c>
      <c r="E34" s="52">
        <f>VLOOKUP(C34,Active!C$21:E$970,3,FALSE)</f>
        <v>24113.964728042429</v>
      </c>
      <c r="F34" s="20" t="s">
        <v>100</v>
      </c>
      <c r="G34" s="17" t="str">
        <f t="shared" si="4"/>
        <v>47794.431</v>
      </c>
      <c r="H34" s="44">
        <f t="shared" si="5"/>
        <v>24114</v>
      </c>
      <c r="I34" s="53" t="s">
        <v>420</v>
      </c>
      <c r="J34" s="54" t="s">
        <v>421</v>
      </c>
      <c r="K34" s="53">
        <v>24114</v>
      </c>
      <c r="L34" s="53" t="s">
        <v>422</v>
      </c>
      <c r="M34" s="54" t="s">
        <v>150</v>
      </c>
      <c r="N34" s="54"/>
      <c r="O34" s="55" t="s">
        <v>381</v>
      </c>
      <c r="P34" s="55" t="s">
        <v>414</v>
      </c>
    </row>
    <row r="35" spans="1:16" ht="12.75" customHeight="1" thickBot="1" x14ac:dyDescent="0.25">
      <c r="A35" s="44" t="str">
        <f t="shared" si="0"/>
        <v> BRNO 30 </v>
      </c>
      <c r="B35" s="20" t="str">
        <f t="shared" si="1"/>
        <v>I</v>
      </c>
      <c r="C35" s="44">
        <f t="shared" si="2"/>
        <v>47803.379000000001</v>
      </c>
      <c r="D35" s="17" t="str">
        <f t="shared" si="3"/>
        <v>vis</v>
      </c>
      <c r="E35" s="52">
        <f>VLOOKUP(C35,Active!C$21:E$970,3,FALSE)</f>
        <v>24124.964932851788</v>
      </c>
      <c r="F35" s="20" t="s">
        <v>100</v>
      </c>
      <c r="G35" s="17" t="str">
        <f t="shared" si="4"/>
        <v>47803.379</v>
      </c>
      <c r="H35" s="44">
        <f t="shared" si="5"/>
        <v>24125</v>
      </c>
      <c r="I35" s="53" t="s">
        <v>423</v>
      </c>
      <c r="J35" s="54" t="s">
        <v>424</v>
      </c>
      <c r="K35" s="53">
        <v>24125</v>
      </c>
      <c r="L35" s="53" t="s">
        <v>422</v>
      </c>
      <c r="M35" s="54" t="s">
        <v>150</v>
      </c>
      <c r="N35" s="54"/>
      <c r="O35" s="55" t="s">
        <v>378</v>
      </c>
      <c r="P35" s="55" t="s">
        <v>425</v>
      </c>
    </row>
    <row r="36" spans="1:16" ht="12.75" customHeight="1" thickBot="1" x14ac:dyDescent="0.25">
      <c r="A36" s="44" t="str">
        <f t="shared" si="0"/>
        <v> BBS 93 </v>
      </c>
      <c r="B36" s="20" t="str">
        <f t="shared" si="1"/>
        <v>I</v>
      </c>
      <c r="C36" s="44">
        <f t="shared" si="2"/>
        <v>47803.392</v>
      </c>
      <c r="D36" s="17" t="str">
        <f t="shared" si="3"/>
        <v>vis</v>
      </c>
      <c r="E36" s="52">
        <f>VLOOKUP(C36,Active!C$21:E$970,3,FALSE)</f>
        <v>24124.980914374199</v>
      </c>
      <c r="F36" s="20" t="s">
        <v>100</v>
      </c>
      <c r="G36" s="17" t="str">
        <f t="shared" si="4"/>
        <v>47803.392</v>
      </c>
      <c r="H36" s="44">
        <f t="shared" si="5"/>
        <v>24125</v>
      </c>
      <c r="I36" s="53" t="s">
        <v>426</v>
      </c>
      <c r="J36" s="54" t="s">
        <v>427</v>
      </c>
      <c r="K36" s="53">
        <v>24125</v>
      </c>
      <c r="L36" s="53" t="s">
        <v>268</v>
      </c>
      <c r="M36" s="54" t="s">
        <v>150</v>
      </c>
      <c r="N36" s="54"/>
      <c r="O36" s="55" t="s">
        <v>381</v>
      </c>
      <c r="P36" s="55" t="s">
        <v>428</v>
      </c>
    </row>
    <row r="37" spans="1:16" ht="12.75" customHeight="1" thickBot="1" x14ac:dyDescent="0.25">
      <c r="A37" s="44" t="str">
        <f t="shared" si="0"/>
        <v>BAVM 56 </v>
      </c>
      <c r="B37" s="20" t="str">
        <f t="shared" si="1"/>
        <v>II</v>
      </c>
      <c r="C37" s="44">
        <f t="shared" si="2"/>
        <v>47805.419000000002</v>
      </c>
      <c r="D37" s="17" t="str">
        <f t="shared" si="3"/>
        <v>vis</v>
      </c>
      <c r="E37" s="52">
        <f>VLOOKUP(C37,Active!C$21:E$970,3,FALSE)</f>
        <v>24127.472802522228</v>
      </c>
      <c r="F37" s="20" t="s">
        <v>100</v>
      </c>
      <c r="G37" s="17" t="str">
        <f t="shared" si="4"/>
        <v>47805.419</v>
      </c>
      <c r="H37" s="44">
        <f t="shared" si="5"/>
        <v>24127.5</v>
      </c>
      <c r="I37" s="53" t="s">
        <v>429</v>
      </c>
      <c r="J37" s="54" t="s">
        <v>430</v>
      </c>
      <c r="K37" s="53">
        <v>24127.5</v>
      </c>
      <c r="L37" s="53" t="s">
        <v>291</v>
      </c>
      <c r="M37" s="54" t="s">
        <v>102</v>
      </c>
      <c r="N37" s="54"/>
      <c r="O37" s="55" t="s">
        <v>388</v>
      </c>
      <c r="P37" s="56" t="s">
        <v>419</v>
      </c>
    </row>
    <row r="38" spans="1:16" ht="12.75" customHeight="1" thickBot="1" x14ac:dyDescent="0.25">
      <c r="A38" s="44" t="str">
        <f t="shared" si="0"/>
        <v> BBS 93 </v>
      </c>
      <c r="B38" s="20" t="str">
        <f t="shared" si="1"/>
        <v>I</v>
      </c>
      <c r="C38" s="44">
        <f t="shared" si="2"/>
        <v>47825.341999999997</v>
      </c>
      <c r="D38" s="17" t="str">
        <f t="shared" si="3"/>
        <v>vis</v>
      </c>
      <c r="E38" s="52">
        <f>VLOOKUP(C38,Active!C$21:E$970,3,FALSE)</f>
        <v>24151.965100288966</v>
      </c>
      <c r="F38" s="20" t="s">
        <v>100</v>
      </c>
      <c r="G38" s="17" t="str">
        <f t="shared" si="4"/>
        <v>47825.342</v>
      </c>
      <c r="H38" s="44">
        <f t="shared" si="5"/>
        <v>24152</v>
      </c>
      <c r="I38" s="53" t="s">
        <v>431</v>
      </c>
      <c r="J38" s="54" t="s">
        <v>432</v>
      </c>
      <c r="K38" s="53">
        <v>24152</v>
      </c>
      <c r="L38" s="53" t="s">
        <v>417</v>
      </c>
      <c r="M38" s="54" t="s">
        <v>150</v>
      </c>
      <c r="N38" s="54"/>
      <c r="O38" s="55" t="s">
        <v>381</v>
      </c>
      <c r="P38" s="55" t="s">
        <v>428</v>
      </c>
    </row>
    <row r="39" spans="1:16" ht="12.75" customHeight="1" thickBot="1" x14ac:dyDescent="0.25">
      <c r="A39" s="44" t="str">
        <f t="shared" si="0"/>
        <v>BAVM 56 </v>
      </c>
      <c r="B39" s="20" t="str">
        <f t="shared" si="1"/>
        <v>I</v>
      </c>
      <c r="C39" s="44">
        <f t="shared" si="2"/>
        <v>47847.305</v>
      </c>
      <c r="D39" s="17" t="str">
        <f t="shared" si="3"/>
        <v>vis</v>
      </c>
      <c r="E39" s="52">
        <f>VLOOKUP(C39,Active!C$21:E$970,3,FALSE)</f>
        <v>24178.965267726151</v>
      </c>
      <c r="F39" s="20" t="s">
        <v>100</v>
      </c>
      <c r="G39" s="17" t="str">
        <f t="shared" si="4"/>
        <v>47847.305</v>
      </c>
      <c r="H39" s="44">
        <f t="shared" si="5"/>
        <v>24179</v>
      </c>
      <c r="I39" s="53" t="s">
        <v>433</v>
      </c>
      <c r="J39" s="54" t="s">
        <v>434</v>
      </c>
      <c r="K39" s="53">
        <v>24179</v>
      </c>
      <c r="L39" s="53" t="s">
        <v>417</v>
      </c>
      <c r="M39" s="54" t="s">
        <v>102</v>
      </c>
      <c r="N39" s="54"/>
      <c r="O39" s="55" t="s">
        <v>418</v>
      </c>
      <c r="P39" s="56" t="s">
        <v>419</v>
      </c>
    </row>
    <row r="40" spans="1:16" ht="12.75" customHeight="1" thickBot="1" x14ac:dyDescent="0.25">
      <c r="A40" s="44" t="str">
        <f t="shared" si="0"/>
        <v> BBS 93 </v>
      </c>
      <c r="B40" s="20" t="str">
        <f t="shared" si="1"/>
        <v>I</v>
      </c>
      <c r="C40" s="44">
        <f t="shared" si="2"/>
        <v>47860.324999999997</v>
      </c>
      <c r="D40" s="17" t="str">
        <f t="shared" si="3"/>
        <v>vis</v>
      </c>
      <c r="E40" s="52">
        <f>VLOOKUP(C40,Active!C$21:E$970,3,FALSE)</f>
        <v>24194.971377093359</v>
      </c>
      <c r="F40" s="20" t="s">
        <v>100</v>
      </c>
      <c r="G40" s="17" t="str">
        <f t="shared" si="4"/>
        <v>47860.325</v>
      </c>
      <c r="H40" s="44">
        <f t="shared" si="5"/>
        <v>24195</v>
      </c>
      <c r="I40" s="53" t="s">
        <v>435</v>
      </c>
      <c r="J40" s="54" t="s">
        <v>436</v>
      </c>
      <c r="K40" s="53">
        <v>24195</v>
      </c>
      <c r="L40" s="53" t="s">
        <v>411</v>
      </c>
      <c r="M40" s="54" t="s">
        <v>150</v>
      </c>
      <c r="N40" s="54"/>
      <c r="O40" s="55" t="s">
        <v>381</v>
      </c>
      <c r="P40" s="55" t="s">
        <v>428</v>
      </c>
    </row>
    <row r="41" spans="1:16" ht="12.75" customHeight="1" thickBot="1" x14ac:dyDescent="0.25">
      <c r="A41" s="44" t="str">
        <f t="shared" si="0"/>
        <v> BBS 96 </v>
      </c>
      <c r="B41" s="20" t="str">
        <f t="shared" si="1"/>
        <v>I</v>
      </c>
      <c r="C41" s="44">
        <f t="shared" si="2"/>
        <v>48086.468000000001</v>
      </c>
      <c r="D41" s="17" t="str">
        <f t="shared" si="3"/>
        <v>vis</v>
      </c>
      <c r="E41" s="52">
        <f>VLOOKUP(C41,Active!C$21:E$970,3,FALSE)</f>
        <v>24472.979794192412</v>
      </c>
      <c r="F41" s="20" t="s">
        <v>100</v>
      </c>
      <c r="G41" s="17" t="str">
        <f t="shared" si="4"/>
        <v>48086.468</v>
      </c>
      <c r="H41" s="44">
        <f t="shared" si="5"/>
        <v>24473</v>
      </c>
      <c r="I41" s="53" t="s">
        <v>437</v>
      </c>
      <c r="J41" s="54" t="s">
        <v>438</v>
      </c>
      <c r="K41" s="53">
        <v>24473</v>
      </c>
      <c r="L41" s="53" t="s">
        <v>268</v>
      </c>
      <c r="M41" s="54" t="s">
        <v>150</v>
      </c>
      <c r="N41" s="54"/>
      <c r="O41" s="55" t="s">
        <v>381</v>
      </c>
      <c r="P41" s="55" t="s">
        <v>439</v>
      </c>
    </row>
    <row r="42" spans="1:16" ht="12.75" customHeight="1" thickBot="1" x14ac:dyDescent="0.25">
      <c r="A42" s="44" t="str">
        <f t="shared" si="0"/>
        <v> BBS 96 </v>
      </c>
      <c r="B42" s="20" t="str">
        <f t="shared" si="1"/>
        <v>I</v>
      </c>
      <c r="C42" s="44">
        <f t="shared" si="2"/>
        <v>48121.434000000001</v>
      </c>
      <c r="D42" s="17" t="str">
        <f t="shared" si="3"/>
        <v>vis</v>
      </c>
      <c r="E42" s="52">
        <f>VLOOKUP(C42,Active!C$21:E$970,3,FALSE)</f>
        <v>24515.965172082884</v>
      </c>
      <c r="F42" s="20" t="s">
        <v>100</v>
      </c>
      <c r="G42" s="17" t="str">
        <f t="shared" si="4"/>
        <v>48121.434</v>
      </c>
      <c r="H42" s="44">
        <f t="shared" si="5"/>
        <v>24516</v>
      </c>
      <c r="I42" s="53" t="s">
        <v>440</v>
      </c>
      <c r="J42" s="54" t="s">
        <v>441</v>
      </c>
      <c r="K42" s="53">
        <v>24516</v>
      </c>
      <c r="L42" s="53" t="s">
        <v>417</v>
      </c>
      <c r="M42" s="54" t="s">
        <v>150</v>
      </c>
      <c r="N42" s="54"/>
      <c r="O42" s="55" t="s">
        <v>381</v>
      </c>
      <c r="P42" s="55" t="s">
        <v>439</v>
      </c>
    </row>
    <row r="43" spans="1:16" ht="12.75" customHeight="1" thickBot="1" x14ac:dyDescent="0.25">
      <c r="A43" s="44" t="str">
        <f t="shared" ref="A43:A74" si="6">P43</f>
        <v> BBS 96 </v>
      </c>
      <c r="B43" s="20" t="str">
        <f t="shared" ref="B43:B74" si="7">IF(H43=INT(H43),"I","II")</f>
        <v>I</v>
      </c>
      <c r="C43" s="44">
        <f t="shared" ref="C43:C74" si="8">1*G43</f>
        <v>48143.404999999999</v>
      </c>
      <c r="D43" s="17" t="str">
        <f t="shared" ref="D43:D74" si="9">VLOOKUP(F43,I$1:J$5,2,FALSE)</f>
        <v>vis</v>
      </c>
      <c r="E43" s="52">
        <f>VLOOKUP(C43,Active!C$21:E$970,3,FALSE)</f>
        <v>24542.975174303087</v>
      </c>
      <c r="F43" s="20" t="s">
        <v>100</v>
      </c>
      <c r="G43" s="17" t="str">
        <f t="shared" ref="G43:G74" si="10">MID(I43,3,LEN(I43)-3)</f>
        <v>48143.405</v>
      </c>
      <c r="H43" s="44">
        <f t="shared" ref="H43:H74" si="11">1*K43</f>
        <v>24543</v>
      </c>
      <c r="I43" s="53" t="s">
        <v>442</v>
      </c>
      <c r="J43" s="54" t="s">
        <v>443</v>
      </c>
      <c r="K43" s="53">
        <v>24543</v>
      </c>
      <c r="L43" s="53" t="s">
        <v>241</v>
      </c>
      <c r="M43" s="54" t="s">
        <v>150</v>
      </c>
      <c r="N43" s="54"/>
      <c r="O43" s="55" t="s">
        <v>381</v>
      </c>
      <c r="P43" s="55" t="s">
        <v>439</v>
      </c>
    </row>
    <row r="44" spans="1:16" ht="12.75" customHeight="1" thickBot="1" x14ac:dyDescent="0.25">
      <c r="A44" s="44" t="str">
        <f t="shared" si="6"/>
        <v> BBS 96 </v>
      </c>
      <c r="B44" s="20" t="str">
        <f t="shared" si="7"/>
        <v>I</v>
      </c>
      <c r="C44" s="44">
        <f t="shared" si="8"/>
        <v>48174.309000000001</v>
      </c>
      <c r="D44" s="17" t="str">
        <f t="shared" si="9"/>
        <v>vis</v>
      </c>
      <c r="E44" s="52">
        <f>VLOOKUP(C44,Active!C$21:E$970,3,FALSE)</f>
        <v>24580.966941114482</v>
      </c>
      <c r="F44" s="20" t="s">
        <v>100</v>
      </c>
      <c r="G44" s="17" t="str">
        <f t="shared" si="10"/>
        <v>48174.309</v>
      </c>
      <c r="H44" s="44">
        <f t="shared" si="11"/>
        <v>24581</v>
      </c>
      <c r="I44" s="53" t="s">
        <v>444</v>
      </c>
      <c r="J44" s="54" t="s">
        <v>445</v>
      </c>
      <c r="K44" s="53">
        <v>24581</v>
      </c>
      <c r="L44" s="53" t="s">
        <v>362</v>
      </c>
      <c r="M44" s="54" t="s">
        <v>150</v>
      </c>
      <c r="N44" s="54"/>
      <c r="O44" s="55" t="s">
        <v>381</v>
      </c>
      <c r="P44" s="55" t="s">
        <v>439</v>
      </c>
    </row>
    <row r="45" spans="1:16" ht="12.75" customHeight="1" thickBot="1" x14ac:dyDescent="0.25">
      <c r="A45" s="44" t="str">
        <f t="shared" si="6"/>
        <v> BBS 96 </v>
      </c>
      <c r="B45" s="20" t="str">
        <f t="shared" si="7"/>
        <v>I</v>
      </c>
      <c r="C45" s="44">
        <f t="shared" si="8"/>
        <v>48187.328000000001</v>
      </c>
      <c r="D45" s="17" t="str">
        <f t="shared" si="9"/>
        <v>vis</v>
      </c>
      <c r="E45" s="52">
        <f>VLOOKUP(C45,Active!C$21:E$970,3,FALSE)</f>
        <v>24596.971821133819</v>
      </c>
      <c r="F45" s="20" t="s">
        <v>100</v>
      </c>
      <c r="G45" s="17" t="str">
        <f t="shared" si="10"/>
        <v>48187.328</v>
      </c>
      <c r="H45" s="44">
        <f t="shared" si="11"/>
        <v>24597</v>
      </c>
      <c r="I45" s="53" t="s">
        <v>446</v>
      </c>
      <c r="J45" s="54" t="s">
        <v>447</v>
      </c>
      <c r="K45" s="53">
        <v>24597</v>
      </c>
      <c r="L45" s="53" t="s">
        <v>411</v>
      </c>
      <c r="M45" s="54" t="s">
        <v>150</v>
      </c>
      <c r="N45" s="54"/>
      <c r="O45" s="55" t="s">
        <v>381</v>
      </c>
      <c r="P45" s="55" t="s">
        <v>439</v>
      </c>
    </row>
    <row r="46" spans="1:16" ht="12.75" customHeight="1" thickBot="1" x14ac:dyDescent="0.25">
      <c r="A46" s="44" t="str">
        <f t="shared" si="6"/>
        <v> BBS 98 </v>
      </c>
      <c r="B46" s="20" t="str">
        <f t="shared" si="7"/>
        <v>I</v>
      </c>
      <c r="C46" s="44">
        <f t="shared" si="8"/>
        <v>48439.491999999998</v>
      </c>
      <c r="D46" s="17" t="str">
        <f t="shared" si="9"/>
        <v>vis</v>
      </c>
      <c r="E46" s="52">
        <f>VLOOKUP(C46,Active!C$21:E$970,3,FALSE)</f>
        <v>24906.969099357611</v>
      </c>
      <c r="F46" s="20" t="s">
        <v>100</v>
      </c>
      <c r="G46" s="17" t="str">
        <f t="shared" si="10"/>
        <v>48439.492</v>
      </c>
      <c r="H46" s="44">
        <f t="shared" si="11"/>
        <v>24907</v>
      </c>
      <c r="I46" s="53" t="s">
        <v>448</v>
      </c>
      <c r="J46" s="54" t="s">
        <v>449</v>
      </c>
      <c r="K46" s="53">
        <v>24907</v>
      </c>
      <c r="L46" s="53" t="s">
        <v>228</v>
      </c>
      <c r="M46" s="54" t="s">
        <v>150</v>
      </c>
      <c r="N46" s="54"/>
      <c r="O46" s="55" t="s">
        <v>381</v>
      </c>
      <c r="P46" s="55" t="s">
        <v>450</v>
      </c>
    </row>
    <row r="47" spans="1:16" ht="12.75" customHeight="1" thickBot="1" x14ac:dyDescent="0.25">
      <c r="A47" s="44" t="str">
        <f t="shared" si="6"/>
        <v> BRNO 31 </v>
      </c>
      <c r="B47" s="20" t="str">
        <f t="shared" si="7"/>
        <v>I</v>
      </c>
      <c r="C47" s="44">
        <f t="shared" si="8"/>
        <v>48461.449000000001</v>
      </c>
      <c r="D47" s="17" t="str">
        <f t="shared" si="9"/>
        <v>vis</v>
      </c>
      <c r="E47" s="52">
        <f>VLOOKUP(C47,Active!C$21:E$970,3,FALSE)</f>
        <v>24933.961890707531</v>
      </c>
      <c r="F47" s="20" t="s">
        <v>100</v>
      </c>
      <c r="G47" s="17" t="str">
        <f t="shared" si="10"/>
        <v>48461.449</v>
      </c>
      <c r="H47" s="44">
        <f t="shared" si="11"/>
        <v>24934</v>
      </c>
      <c r="I47" s="53" t="s">
        <v>451</v>
      </c>
      <c r="J47" s="54" t="s">
        <v>452</v>
      </c>
      <c r="K47" s="53">
        <v>24934</v>
      </c>
      <c r="L47" s="53" t="s">
        <v>408</v>
      </c>
      <c r="M47" s="54" t="s">
        <v>150</v>
      </c>
      <c r="N47" s="54"/>
      <c r="O47" s="55" t="s">
        <v>453</v>
      </c>
      <c r="P47" s="55" t="s">
        <v>454</v>
      </c>
    </row>
    <row r="48" spans="1:16" ht="12.75" customHeight="1" thickBot="1" x14ac:dyDescent="0.25">
      <c r="A48" s="44" t="str">
        <f t="shared" si="6"/>
        <v> BBS 98 </v>
      </c>
      <c r="B48" s="20" t="str">
        <f t="shared" si="7"/>
        <v>I</v>
      </c>
      <c r="C48" s="44">
        <f t="shared" si="8"/>
        <v>48474.472000000002</v>
      </c>
      <c r="D48" s="17" t="str">
        <f t="shared" si="9"/>
        <v>vis</v>
      </c>
      <c r="E48" s="52">
        <f>VLOOKUP(C48,Active!C$21:E$970,3,FALSE)</f>
        <v>24949.971688118378</v>
      </c>
      <c r="F48" s="20" t="s">
        <v>100</v>
      </c>
      <c r="G48" s="17" t="str">
        <f t="shared" si="10"/>
        <v>48474.472</v>
      </c>
      <c r="H48" s="44">
        <f t="shared" si="11"/>
        <v>24950</v>
      </c>
      <c r="I48" s="53" t="s">
        <v>455</v>
      </c>
      <c r="J48" s="54" t="s">
        <v>456</v>
      </c>
      <c r="K48" s="53">
        <v>24950</v>
      </c>
      <c r="L48" s="53" t="s">
        <v>411</v>
      </c>
      <c r="M48" s="54" t="s">
        <v>150</v>
      </c>
      <c r="N48" s="54"/>
      <c r="O48" s="55" t="s">
        <v>381</v>
      </c>
      <c r="P48" s="55" t="s">
        <v>450</v>
      </c>
    </row>
    <row r="49" spans="1:16" ht="12.75" customHeight="1" thickBot="1" x14ac:dyDescent="0.25">
      <c r="A49" s="44" t="str">
        <f t="shared" si="6"/>
        <v> BBS 98 </v>
      </c>
      <c r="B49" s="20" t="str">
        <f t="shared" si="7"/>
        <v>I</v>
      </c>
      <c r="C49" s="44">
        <f t="shared" si="8"/>
        <v>48483.428</v>
      </c>
      <c r="D49" s="17" t="str">
        <f t="shared" si="9"/>
        <v>vis</v>
      </c>
      <c r="E49" s="52">
        <f>VLOOKUP(C49,Active!C$21:E$970,3,FALSE)</f>
        <v>24960.981727710754</v>
      </c>
      <c r="F49" s="20" t="s">
        <v>100</v>
      </c>
      <c r="G49" s="17" t="str">
        <f t="shared" si="10"/>
        <v>48483.428</v>
      </c>
      <c r="H49" s="44">
        <f t="shared" si="11"/>
        <v>24961</v>
      </c>
      <c r="I49" s="53" t="s">
        <v>457</v>
      </c>
      <c r="J49" s="54" t="s">
        <v>458</v>
      </c>
      <c r="K49" s="53">
        <v>24961</v>
      </c>
      <c r="L49" s="53" t="s">
        <v>459</v>
      </c>
      <c r="M49" s="54" t="s">
        <v>150</v>
      </c>
      <c r="N49" s="54"/>
      <c r="O49" s="55" t="s">
        <v>381</v>
      </c>
      <c r="P49" s="55" t="s">
        <v>450</v>
      </c>
    </row>
    <row r="50" spans="1:16" ht="12.75" customHeight="1" thickBot="1" x14ac:dyDescent="0.25">
      <c r="A50" s="44" t="str">
        <f t="shared" si="6"/>
        <v> BBS 99 </v>
      </c>
      <c r="B50" s="20" t="str">
        <f t="shared" si="7"/>
        <v>I</v>
      </c>
      <c r="C50" s="44">
        <f t="shared" si="8"/>
        <v>48505.389000000003</v>
      </c>
      <c r="D50" s="17" t="str">
        <f t="shared" si="9"/>
        <v>vis</v>
      </c>
      <c r="E50" s="52">
        <f>VLOOKUP(C50,Active!C$21:E$970,3,FALSE)</f>
        <v>24987.979436452184</v>
      </c>
      <c r="F50" s="20" t="s">
        <v>100</v>
      </c>
      <c r="G50" s="17" t="str">
        <f t="shared" si="10"/>
        <v>48505.389</v>
      </c>
      <c r="H50" s="44">
        <f t="shared" si="11"/>
        <v>24988</v>
      </c>
      <c r="I50" s="53" t="s">
        <v>460</v>
      </c>
      <c r="J50" s="54" t="s">
        <v>461</v>
      </c>
      <c r="K50" s="53">
        <v>24988</v>
      </c>
      <c r="L50" s="53" t="s">
        <v>462</v>
      </c>
      <c r="M50" s="54" t="s">
        <v>150</v>
      </c>
      <c r="N50" s="54"/>
      <c r="O50" s="55" t="s">
        <v>381</v>
      </c>
      <c r="P50" s="55" t="s">
        <v>463</v>
      </c>
    </row>
    <row r="51" spans="1:16" ht="12.75" customHeight="1" thickBot="1" x14ac:dyDescent="0.25">
      <c r="A51" s="44" t="str">
        <f t="shared" si="6"/>
        <v> BBS 99 </v>
      </c>
      <c r="B51" s="20" t="str">
        <f t="shared" si="7"/>
        <v>I</v>
      </c>
      <c r="C51" s="44">
        <f t="shared" si="8"/>
        <v>48518.400000000001</v>
      </c>
      <c r="D51" s="17" t="str">
        <f t="shared" si="9"/>
        <v>vis</v>
      </c>
      <c r="E51" s="52">
        <f>VLOOKUP(C51,Active!C$21:E$970,3,FALSE)</f>
        <v>25003.974481688496</v>
      </c>
      <c r="F51" s="20" t="s">
        <v>100</v>
      </c>
      <c r="G51" s="17" t="str">
        <f t="shared" si="10"/>
        <v>48518.400</v>
      </c>
      <c r="H51" s="44">
        <f t="shared" si="11"/>
        <v>25004</v>
      </c>
      <c r="I51" s="53" t="s">
        <v>464</v>
      </c>
      <c r="J51" s="54" t="s">
        <v>465</v>
      </c>
      <c r="K51" s="53">
        <v>25004</v>
      </c>
      <c r="L51" s="53" t="s">
        <v>322</v>
      </c>
      <c r="M51" s="54" t="s">
        <v>150</v>
      </c>
      <c r="N51" s="54"/>
      <c r="O51" s="55" t="s">
        <v>381</v>
      </c>
      <c r="P51" s="55" t="s">
        <v>463</v>
      </c>
    </row>
    <row r="52" spans="1:16" ht="12.75" customHeight="1" thickBot="1" x14ac:dyDescent="0.25">
      <c r="A52" s="44" t="str">
        <f t="shared" si="6"/>
        <v> BBS 99 </v>
      </c>
      <c r="B52" s="20" t="str">
        <f t="shared" si="7"/>
        <v>I</v>
      </c>
      <c r="C52" s="44">
        <f t="shared" si="8"/>
        <v>48540.358999999997</v>
      </c>
      <c r="D52" s="17" t="str">
        <f t="shared" si="9"/>
        <v>vis</v>
      </c>
      <c r="E52" s="52">
        <f>VLOOKUP(C52,Active!C$21:E$970,3,FALSE)</f>
        <v>25030.96973173416</v>
      </c>
      <c r="F52" s="20" t="s">
        <v>100</v>
      </c>
      <c r="G52" s="17" t="str">
        <f t="shared" si="10"/>
        <v>48540.359</v>
      </c>
      <c r="H52" s="44">
        <f t="shared" si="11"/>
        <v>25031</v>
      </c>
      <c r="I52" s="53" t="s">
        <v>466</v>
      </c>
      <c r="J52" s="54" t="s">
        <v>467</v>
      </c>
      <c r="K52" s="53">
        <v>25031</v>
      </c>
      <c r="L52" s="53" t="s">
        <v>228</v>
      </c>
      <c r="M52" s="54" t="s">
        <v>150</v>
      </c>
      <c r="N52" s="54"/>
      <c r="O52" s="55" t="s">
        <v>381</v>
      </c>
      <c r="P52" s="55" t="s">
        <v>463</v>
      </c>
    </row>
    <row r="53" spans="1:16" ht="12.75" customHeight="1" thickBot="1" x14ac:dyDescent="0.25">
      <c r="A53" s="44" t="str">
        <f t="shared" si="6"/>
        <v> BBS 100 </v>
      </c>
      <c r="B53" s="20" t="str">
        <f t="shared" si="7"/>
        <v>I</v>
      </c>
      <c r="C53" s="44">
        <f t="shared" si="8"/>
        <v>48619.248</v>
      </c>
      <c r="D53" s="17" t="str">
        <f t="shared" si="9"/>
        <v>vis</v>
      </c>
      <c r="E53" s="52">
        <f>VLOOKUP(C53,Active!C$21:E$970,3,FALSE)</f>
        <v>25127.951756455364</v>
      </c>
      <c r="F53" s="20" t="s">
        <v>100</v>
      </c>
      <c r="G53" s="17" t="str">
        <f t="shared" si="10"/>
        <v>48619.248</v>
      </c>
      <c r="H53" s="44">
        <f t="shared" si="11"/>
        <v>25128</v>
      </c>
      <c r="I53" s="53" t="s">
        <v>468</v>
      </c>
      <c r="J53" s="54" t="s">
        <v>469</v>
      </c>
      <c r="K53" s="53">
        <v>25128</v>
      </c>
      <c r="L53" s="53" t="s">
        <v>470</v>
      </c>
      <c r="M53" s="54" t="s">
        <v>150</v>
      </c>
      <c r="N53" s="54"/>
      <c r="O53" s="55" t="s">
        <v>381</v>
      </c>
      <c r="P53" s="55" t="s">
        <v>471</v>
      </c>
    </row>
    <row r="54" spans="1:16" ht="12.75" customHeight="1" thickBot="1" x14ac:dyDescent="0.25">
      <c r="A54" s="44" t="str">
        <f t="shared" si="6"/>
        <v> BBS 101 </v>
      </c>
      <c r="B54" s="20" t="str">
        <f t="shared" si="7"/>
        <v>I</v>
      </c>
      <c r="C54" s="44">
        <f t="shared" si="8"/>
        <v>48801.464</v>
      </c>
      <c r="D54" s="17" t="str">
        <f t="shared" si="9"/>
        <v>vis</v>
      </c>
      <c r="E54" s="52">
        <f>VLOOKUP(C54,Active!C$21:E$970,3,FALSE)</f>
        <v>25351.958609332174</v>
      </c>
      <c r="F54" s="20" t="s">
        <v>100</v>
      </c>
      <c r="G54" s="17" t="str">
        <f t="shared" si="10"/>
        <v>48801.464</v>
      </c>
      <c r="H54" s="44">
        <f t="shared" si="11"/>
        <v>25352</v>
      </c>
      <c r="I54" s="53" t="s">
        <v>472</v>
      </c>
      <c r="J54" s="54" t="s">
        <v>473</v>
      </c>
      <c r="K54" s="53">
        <v>25352</v>
      </c>
      <c r="L54" s="53" t="s">
        <v>474</v>
      </c>
      <c r="M54" s="54" t="s">
        <v>150</v>
      </c>
      <c r="N54" s="54"/>
      <c r="O54" s="55" t="s">
        <v>381</v>
      </c>
      <c r="P54" s="55" t="s">
        <v>475</v>
      </c>
    </row>
    <row r="55" spans="1:16" ht="12.75" customHeight="1" thickBot="1" x14ac:dyDescent="0.25">
      <c r="A55" s="44" t="str">
        <f t="shared" si="6"/>
        <v> BBS 101 </v>
      </c>
      <c r="B55" s="20" t="str">
        <f t="shared" si="7"/>
        <v>I</v>
      </c>
      <c r="C55" s="44">
        <f t="shared" si="8"/>
        <v>48823.432000000001</v>
      </c>
      <c r="D55" s="17" t="str">
        <f t="shared" si="9"/>
        <v>vis</v>
      </c>
      <c r="E55" s="52">
        <f>VLOOKUP(C55,Active!C$21:E$970,3,FALSE)</f>
        <v>25378.964923508745</v>
      </c>
      <c r="F55" s="20" t="s">
        <v>100</v>
      </c>
      <c r="G55" s="17" t="str">
        <f t="shared" si="10"/>
        <v>48823.432</v>
      </c>
      <c r="H55" s="44">
        <f t="shared" si="11"/>
        <v>25379</v>
      </c>
      <c r="I55" s="53" t="s">
        <v>476</v>
      </c>
      <c r="J55" s="54" t="s">
        <v>477</v>
      </c>
      <c r="K55" s="53">
        <v>25379</v>
      </c>
      <c r="L55" s="53" t="s">
        <v>422</v>
      </c>
      <c r="M55" s="54" t="s">
        <v>150</v>
      </c>
      <c r="N55" s="54"/>
      <c r="O55" s="55" t="s">
        <v>381</v>
      </c>
      <c r="P55" s="55" t="s">
        <v>475</v>
      </c>
    </row>
    <row r="56" spans="1:16" ht="12.75" customHeight="1" thickBot="1" x14ac:dyDescent="0.25">
      <c r="A56" s="44" t="str">
        <f t="shared" si="6"/>
        <v> BRNO 31 </v>
      </c>
      <c r="B56" s="20" t="str">
        <f t="shared" si="7"/>
        <v>I</v>
      </c>
      <c r="C56" s="44">
        <f t="shared" si="8"/>
        <v>48840.500999999997</v>
      </c>
      <c r="D56" s="17" t="str">
        <f t="shared" si="9"/>
        <v>vis</v>
      </c>
      <c r="E56" s="52">
        <f>VLOOKUP(C56,Active!C$21:E$970,3,FALSE)</f>
        <v>25399.948662432624</v>
      </c>
      <c r="F56" s="20" t="s">
        <v>100</v>
      </c>
      <c r="G56" s="17" t="str">
        <f t="shared" si="10"/>
        <v>48840.501</v>
      </c>
      <c r="H56" s="44">
        <f t="shared" si="11"/>
        <v>25400</v>
      </c>
      <c r="I56" s="53" t="s">
        <v>478</v>
      </c>
      <c r="J56" s="54" t="s">
        <v>479</v>
      </c>
      <c r="K56" s="53">
        <v>25400</v>
      </c>
      <c r="L56" s="53" t="s">
        <v>480</v>
      </c>
      <c r="M56" s="54" t="s">
        <v>150</v>
      </c>
      <c r="N56" s="54"/>
      <c r="O56" s="55" t="s">
        <v>481</v>
      </c>
      <c r="P56" s="55" t="s">
        <v>454</v>
      </c>
    </row>
    <row r="57" spans="1:16" ht="12.75" customHeight="1" thickBot="1" x14ac:dyDescent="0.25">
      <c r="A57" s="44" t="str">
        <f t="shared" si="6"/>
        <v> BRNO 31 </v>
      </c>
      <c r="B57" s="20" t="str">
        <f t="shared" si="7"/>
        <v>I</v>
      </c>
      <c r="C57" s="44">
        <f t="shared" si="8"/>
        <v>48840.502</v>
      </c>
      <c r="D57" s="17" t="str">
        <f t="shared" si="9"/>
        <v>vis</v>
      </c>
      <c r="E57" s="52">
        <f>VLOOKUP(C57,Active!C$21:E$970,3,FALSE)</f>
        <v>25399.949891780503</v>
      </c>
      <c r="F57" s="20" t="s">
        <v>100</v>
      </c>
      <c r="G57" s="17" t="str">
        <f t="shared" si="10"/>
        <v>48840.502</v>
      </c>
      <c r="H57" s="44">
        <f t="shared" si="11"/>
        <v>25400</v>
      </c>
      <c r="I57" s="53" t="s">
        <v>482</v>
      </c>
      <c r="J57" s="54" t="s">
        <v>483</v>
      </c>
      <c r="K57" s="53">
        <v>25400</v>
      </c>
      <c r="L57" s="53" t="s">
        <v>484</v>
      </c>
      <c r="M57" s="54" t="s">
        <v>150</v>
      </c>
      <c r="N57" s="54"/>
      <c r="O57" s="55" t="s">
        <v>485</v>
      </c>
      <c r="P57" s="55" t="s">
        <v>454</v>
      </c>
    </row>
    <row r="58" spans="1:16" ht="12.75" customHeight="1" thickBot="1" x14ac:dyDescent="0.25">
      <c r="A58" s="44" t="str">
        <f t="shared" si="6"/>
        <v> BRNO 31 </v>
      </c>
      <c r="B58" s="20" t="str">
        <f t="shared" si="7"/>
        <v>I</v>
      </c>
      <c r="C58" s="44">
        <f t="shared" si="8"/>
        <v>48840.514999999999</v>
      </c>
      <c r="D58" s="17" t="str">
        <f t="shared" si="9"/>
        <v>vis</v>
      </c>
      <c r="E58" s="52">
        <f>VLOOKUP(C58,Active!C$21:E$970,3,FALSE)</f>
        <v>25399.965873302914</v>
      </c>
      <c r="F58" s="20" t="s">
        <v>100</v>
      </c>
      <c r="G58" s="17" t="str">
        <f t="shared" si="10"/>
        <v>48840.515</v>
      </c>
      <c r="H58" s="44">
        <f t="shared" si="11"/>
        <v>25400</v>
      </c>
      <c r="I58" s="53" t="s">
        <v>486</v>
      </c>
      <c r="J58" s="54" t="s">
        <v>487</v>
      </c>
      <c r="K58" s="53">
        <v>25400</v>
      </c>
      <c r="L58" s="53" t="s">
        <v>417</v>
      </c>
      <c r="M58" s="54" t="s">
        <v>150</v>
      </c>
      <c r="N58" s="54"/>
      <c r="O58" s="55" t="s">
        <v>488</v>
      </c>
      <c r="P58" s="55" t="s">
        <v>454</v>
      </c>
    </row>
    <row r="59" spans="1:16" ht="12.75" customHeight="1" thickBot="1" x14ac:dyDescent="0.25">
      <c r="A59" s="44" t="str">
        <f t="shared" si="6"/>
        <v> BRNO 31 </v>
      </c>
      <c r="B59" s="20" t="str">
        <f t="shared" si="7"/>
        <v>I</v>
      </c>
      <c r="C59" s="44">
        <f t="shared" si="8"/>
        <v>48840.517999999996</v>
      </c>
      <c r="D59" s="17" t="str">
        <f t="shared" si="9"/>
        <v>vis</v>
      </c>
      <c r="E59" s="52">
        <f>VLOOKUP(C59,Active!C$21:E$970,3,FALSE)</f>
        <v>25399.969561346541</v>
      </c>
      <c r="F59" s="20" t="s">
        <v>100</v>
      </c>
      <c r="G59" s="17" t="str">
        <f t="shared" si="10"/>
        <v>48840.518</v>
      </c>
      <c r="H59" s="44">
        <f t="shared" si="11"/>
        <v>25400</v>
      </c>
      <c r="I59" s="53" t="s">
        <v>489</v>
      </c>
      <c r="J59" s="54" t="s">
        <v>490</v>
      </c>
      <c r="K59" s="53">
        <v>25400</v>
      </c>
      <c r="L59" s="53" t="s">
        <v>228</v>
      </c>
      <c r="M59" s="54" t="s">
        <v>150</v>
      </c>
      <c r="N59" s="54"/>
      <c r="O59" s="55" t="s">
        <v>491</v>
      </c>
      <c r="P59" s="55" t="s">
        <v>454</v>
      </c>
    </row>
    <row r="60" spans="1:16" ht="12.75" customHeight="1" thickBot="1" x14ac:dyDescent="0.25">
      <c r="A60" s="44" t="str">
        <f t="shared" si="6"/>
        <v> BBS 102 </v>
      </c>
      <c r="B60" s="20" t="str">
        <f t="shared" si="7"/>
        <v>I</v>
      </c>
      <c r="C60" s="44">
        <f t="shared" si="8"/>
        <v>48871.43</v>
      </c>
      <c r="D60" s="17" t="str">
        <f t="shared" si="9"/>
        <v>vis</v>
      </c>
      <c r="E60" s="52">
        <f>VLOOKUP(C60,Active!C$21:E$970,3,FALSE)</f>
        <v>25437.971162940961</v>
      </c>
      <c r="F60" s="20" t="s">
        <v>100</v>
      </c>
      <c r="G60" s="17" t="str">
        <f t="shared" si="10"/>
        <v>48871.430</v>
      </c>
      <c r="H60" s="44">
        <f t="shared" si="11"/>
        <v>25438</v>
      </c>
      <c r="I60" s="53" t="s">
        <v>492</v>
      </c>
      <c r="J60" s="54" t="s">
        <v>493</v>
      </c>
      <c r="K60" s="53">
        <v>25438</v>
      </c>
      <c r="L60" s="53" t="s">
        <v>411</v>
      </c>
      <c r="M60" s="54" t="s">
        <v>150</v>
      </c>
      <c r="N60" s="54"/>
      <c r="O60" s="55" t="s">
        <v>381</v>
      </c>
      <c r="P60" s="55" t="s">
        <v>494</v>
      </c>
    </row>
    <row r="61" spans="1:16" ht="12.75" customHeight="1" thickBot="1" x14ac:dyDescent="0.25">
      <c r="A61" s="44" t="str">
        <f t="shared" si="6"/>
        <v> BBS 102 </v>
      </c>
      <c r="B61" s="20" t="str">
        <f t="shared" si="7"/>
        <v>I</v>
      </c>
      <c r="C61" s="44">
        <f t="shared" si="8"/>
        <v>48946.258999999998</v>
      </c>
      <c r="D61" s="17" t="str">
        <f t="shared" si="9"/>
        <v>vis</v>
      </c>
      <c r="E61" s="52">
        <f>VLOOKUP(C61,Active!C$21:E$970,3,FALSE)</f>
        <v>25529.962035278837</v>
      </c>
      <c r="F61" s="20" t="s">
        <v>100</v>
      </c>
      <c r="G61" s="17" t="str">
        <f t="shared" si="10"/>
        <v>48946.259</v>
      </c>
      <c r="H61" s="44">
        <f t="shared" si="11"/>
        <v>25530</v>
      </c>
      <c r="I61" s="53" t="s">
        <v>495</v>
      </c>
      <c r="J61" s="54" t="s">
        <v>496</v>
      </c>
      <c r="K61" s="53">
        <v>25530</v>
      </c>
      <c r="L61" s="53" t="s">
        <v>408</v>
      </c>
      <c r="M61" s="54" t="s">
        <v>150</v>
      </c>
      <c r="N61" s="54"/>
      <c r="O61" s="55" t="s">
        <v>381</v>
      </c>
      <c r="P61" s="55" t="s">
        <v>494</v>
      </c>
    </row>
    <row r="62" spans="1:16" ht="12.75" customHeight="1" thickBot="1" x14ac:dyDescent="0.25">
      <c r="A62" s="44" t="str">
        <f t="shared" si="6"/>
        <v> BBS 105 </v>
      </c>
      <c r="B62" s="20" t="str">
        <f t="shared" si="7"/>
        <v>I</v>
      </c>
      <c r="C62" s="44">
        <f t="shared" si="8"/>
        <v>49211.457000000002</v>
      </c>
      <c r="D62" s="17" t="str">
        <f t="shared" si="9"/>
        <v>vis</v>
      </c>
      <c r="E62" s="52">
        <f>VLOOKUP(C62,Active!C$21:E$970,3,FALSE)</f>
        <v>25855.982633740143</v>
      </c>
      <c r="F62" s="20" t="s">
        <v>100</v>
      </c>
      <c r="G62" s="17" t="str">
        <f t="shared" si="10"/>
        <v>49211.457</v>
      </c>
      <c r="H62" s="44">
        <f t="shared" si="11"/>
        <v>25856</v>
      </c>
      <c r="I62" s="53" t="s">
        <v>497</v>
      </c>
      <c r="J62" s="54" t="s">
        <v>498</v>
      </c>
      <c r="K62" s="53">
        <v>25856</v>
      </c>
      <c r="L62" s="53" t="s">
        <v>218</v>
      </c>
      <c r="M62" s="54" t="s">
        <v>150</v>
      </c>
      <c r="N62" s="54"/>
      <c r="O62" s="55" t="s">
        <v>381</v>
      </c>
      <c r="P62" s="55" t="s">
        <v>499</v>
      </c>
    </row>
    <row r="63" spans="1:16" ht="12.75" customHeight="1" thickBot="1" x14ac:dyDescent="0.25">
      <c r="A63" s="44" t="str">
        <f t="shared" si="6"/>
        <v> BRNO 31 </v>
      </c>
      <c r="B63" s="20" t="str">
        <f t="shared" si="7"/>
        <v>I</v>
      </c>
      <c r="C63" s="44">
        <f t="shared" si="8"/>
        <v>49228.517</v>
      </c>
      <c r="D63" s="17" t="str">
        <f t="shared" si="9"/>
        <v>vis</v>
      </c>
      <c r="E63" s="52">
        <f>VLOOKUP(C63,Active!C$21:E$970,3,FALSE)</f>
        <v>25876.955308533124</v>
      </c>
      <c r="F63" s="20" t="s">
        <v>100</v>
      </c>
      <c r="G63" s="17" t="str">
        <f t="shared" si="10"/>
        <v>49228.517</v>
      </c>
      <c r="H63" s="44">
        <f t="shared" si="11"/>
        <v>25877</v>
      </c>
      <c r="I63" s="53" t="s">
        <v>500</v>
      </c>
      <c r="J63" s="54" t="s">
        <v>501</v>
      </c>
      <c r="K63" s="53">
        <v>25877</v>
      </c>
      <c r="L63" s="53" t="s">
        <v>502</v>
      </c>
      <c r="M63" s="54" t="s">
        <v>150</v>
      </c>
      <c r="N63" s="54"/>
      <c r="O63" s="55" t="s">
        <v>378</v>
      </c>
      <c r="P63" s="55" t="s">
        <v>454</v>
      </c>
    </row>
    <row r="64" spans="1:16" ht="12.75" customHeight="1" thickBot="1" x14ac:dyDescent="0.25">
      <c r="A64" s="44" t="str">
        <f t="shared" si="6"/>
        <v> BBS 105 </v>
      </c>
      <c r="B64" s="20" t="str">
        <f t="shared" si="7"/>
        <v>I</v>
      </c>
      <c r="C64" s="44">
        <f t="shared" si="8"/>
        <v>49229.347000000002</v>
      </c>
      <c r="D64" s="17" t="str">
        <f t="shared" si="9"/>
        <v>vis</v>
      </c>
      <c r="E64" s="52">
        <f>VLOOKUP(C64,Active!C$21:E$970,3,FALSE)</f>
        <v>25877.975667271588</v>
      </c>
      <c r="F64" s="20" t="s">
        <v>100</v>
      </c>
      <c r="G64" s="17" t="str">
        <f t="shared" si="10"/>
        <v>49229.347</v>
      </c>
      <c r="H64" s="44">
        <f t="shared" si="11"/>
        <v>25878</v>
      </c>
      <c r="I64" s="53" t="s">
        <v>503</v>
      </c>
      <c r="J64" s="54" t="s">
        <v>504</v>
      </c>
      <c r="K64" s="53">
        <v>25878</v>
      </c>
      <c r="L64" s="53" t="s">
        <v>241</v>
      </c>
      <c r="M64" s="54" t="s">
        <v>150</v>
      </c>
      <c r="N64" s="54"/>
      <c r="O64" s="55" t="s">
        <v>381</v>
      </c>
      <c r="P64" s="55" t="s">
        <v>499</v>
      </c>
    </row>
    <row r="65" spans="1:16" ht="12.75" customHeight="1" thickBot="1" x14ac:dyDescent="0.25">
      <c r="A65" s="44" t="str">
        <f t="shared" si="6"/>
        <v> BBS 110 </v>
      </c>
      <c r="B65" s="20" t="str">
        <f t="shared" si="7"/>
        <v>I</v>
      </c>
      <c r="C65" s="44">
        <f t="shared" si="8"/>
        <v>49935.41</v>
      </c>
      <c r="D65" s="17" t="str">
        <f t="shared" si="9"/>
        <v>vis</v>
      </c>
      <c r="E65" s="52">
        <f>VLOOKUP(C65,Active!C$21:E$970,3,FALSE)</f>
        <v>26745.972717820161</v>
      </c>
      <c r="F65" s="20" t="s">
        <v>100</v>
      </c>
      <c r="G65" s="17" t="str">
        <f t="shared" si="10"/>
        <v>49935.410</v>
      </c>
      <c r="H65" s="44">
        <f t="shared" si="11"/>
        <v>26746</v>
      </c>
      <c r="I65" s="53" t="s">
        <v>505</v>
      </c>
      <c r="J65" s="54" t="s">
        <v>506</v>
      </c>
      <c r="K65" s="53">
        <v>26746</v>
      </c>
      <c r="L65" s="53" t="s">
        <v>291</v>
      </c>
      <c r="M65" s="54" t="s">
        <v>150</v>
      </c>
      <c r="N65" s="54"/>
      <c r="O65" s="55" t="s">
        <v>381</v>
      </c>
      <c r="P65" s="55" t="s">
        <v>507</v>
      </c>
    </row>
    <row r="66" spans="1:16" ht="12.75" customHeight="1" thickBot="1" x14ac:dyDescent="0.25">
      <c r="A66" s="44" t="str">
        <f t="shared" si="6"/>
        <v> BBS 110 </v>
      </c>
      <c r="B66" s="20" t="str">
        <f t="shared" si="7"/>
        <v>I</v>
      </c>
      <c r="C66" s="44">
        <f t="shared" si="8"/>
        <v>49948.42</v>
      </c>
      <c r="D66" s="17" t="str">
        <f t="shared" si="9"/>
        <v>vis</v>
      </c>
      <c r="E66" s="52">
        <f>VLOOKUP(C66,Active!C$21:E$970,3,FALSE)</f>
        <v>26761.966533708593</v>
      </c>
      <c r="F66" s="20" t="s">
        <v>100</v>
      </c>
      <c r="G66" s="17" t="str">
        <f t="shared" si="10"/>
        <v>49948.420</v>
      </c>
      <c r="H66" s="44">
        <f t="shared" si="11"/>
        <v>26762</v>
      </c>
      <c r="I66" s="53" t="s">
        <v>508</v>
      </c>
      <c r="J66" s="54" t="s">
        <v>509</v>
      </c>
      <c r="K66" s="53">
        <v>26762</v>
      </c>
      <c r="L66" s="53" t="s">
        <v>362</v>
      </c>
      <c r="M66" s="54" t="s">
        <v>150</v>
      </c>
      <c r="N66" s="54"/>
      <c r="O66" s="55" t="s">
        <v>381</v>
      </c>
      <c r="P66" s="55" t="s">
        <v>507</v>
      </c>
    </row>
    <row r="67" spans="1:16" ht="12.75" customHeight="1" thickBot="1" x14ac:dyDescent="0.25">
      <c r="A67" s="44" t="str">
        <f t="shared" si="6"/>
        <v> BBS 110 </v>
      </c>
      <c r="B67" s="20" t="str">
        <f t="shared" si="7"/>
        <v>I</v>
      </c>
      <c r="C67" s="44">
        <f t="shared" si="8"/>
        <v>49970.381999999998</v>
      </c>
      <c r="D67" s="17" t="str">
        <f t="shared" si="9"/>
        <v>vis</v>
      </c>
      <c r="E67" s="52">
        <f>VLOOKUP(C67,Active!C$21:E$970,3,FALSE)</f>
        <v>26788.965471797896</v>
      </c>
      <c r="F67" s="20" t="s">
        <v>100</v>
      </c>
      <c r="G67" s="17" t="str">
        <f t="shared" si="10"/>
        <v>49970.382</v>
      </c>
      <c r="H67" s="44">
        <f t="shared" si="11"/>
        <v>26789</v>
      </c>
      <c r="I67" s="53" t="s">
        <v>510</v>
      </c>
      <c r="J67" s="54" t="s">
        <v>511</v>
      </c>
      <c r="K67" s="53">
        <v>26789</v>
      </c>
      <c r="L67" s="53" t="s">
        <v>417</v>
      </c>
      <c r="M67" s="54" t="s">
        <v>150</v>
      </c>
      <c r="N67" s="54"/>
      <c r="O67" s="55" t="s">
        <v>381</v>
      </c>
      <c r="P67" s="55" t="s">
        <v>507</v>
      </c>
    </row>
    <row r="68" spans="1:16" ht="12.75" customHeight="1" thickBot="1" x14ac:dyDescent="0.25">
      <c r="A68" s="44" t="str">
        <f t="shared" si="6"/>
        <v> BBS 110 </v>
      </c>
      <c r="B68" s="20" t="str">
        <f t="shared" si="7"/>
        <v>I</v>
      </c>
      <c r="C68" s="44">
        <f t="shared" si="8"/>
        <v>50001.296999999999</v>
      </c>
      <c r="D68" s="17" t="str">
        <f t="shared" si="9"/>
        <v>vis</v>
      </c>
      <c r="E68" s="52">
        <f>VLOOKUP(C68,Active!C$21:E$970,3,FALSE)</f>
        <v>26826.970761435943</v>
      </c>
      <c r="F68" s="20" t="s">
        <v>100</v>
      </c>
      <c r="G68" s="17" t="str">
        <f t="shared" si="10"/>
        <v>50001.297</v>
      </c>
      <c r="H68" s="44">
        <f t="shared" si="11"/>
        <v>26827</v>
      </c>
      <c r="I68" s="53" t="s">
        <v>512</v>
      </c>
      <c r="J68" s="54" t="s">
        <v>513</v>
      </c>
      <c r="K68" s="53">
        <v>26827</v>
      </c>
      <c r="L68" s="53" t="s">
        <v>335</v>
      </c>
      <c r="M68" s="54" t="s">
        <v>150</v>
      </c>
      <c r="N68" s="54"/>
      <c r="O68" s="55" t="s">
        <v>381</v>
      </c>
      <c r="P68" s="55" t="s">
        <v>507</v>
      </c>
    </row>
    <row r="69" spans="1:16" ht="12.75" customHeight="1" thickBot="1" x14ac:dyDescent="0.25">
      <c r="A69" s="44" t="str">
        <f t="shared" si="6"/>
        <v> BBS 113 </v>
      </c>
      <c r="B69" s="20" t="str">
        <f t="shared" si="7"/>
        <v>I</v>
      </c>
      <c r="C69" s="44">
        <f t="shared" si="8"/>
        <v>50332.364000000001</v>
      </c>
      <c r="D69" s="17" t="str">
        <f t="shared" si="9"/>
        <v>vis</v>
      </c>
      <c r="E69" s="52">
        <f>VLOOKUP(C69,Active!C$21:E$970,3,FALSE)</f>
        <v>27233.967275251234</v>
      </c>
      <c r="F69" s="20" t="s">
        <v>100</v>
      </c>
      <c r="G69" s="17" t="str">
        <f t="shared" si="10"/>
        <v>50332.364</v>
      </c>
      <c r="H69" s="44">
        <f t="shared" si="11"/>
        <v>27234</v>
      </c>
      <c r="I69" s="53" t="s">
        <v>518</v>
      </c>
      <c r="J69" s="54" t="s">
        <v>519</v>
      </c>
      <c r="K69" s="53">
        <v>27234</v>
      </c>
      <c r="L69" s="53" t="s">
        <v>362</v>
      </c>
      <c r="M69" s="54" t="s">
        <v>150</v>
      </c>
      <c r="N69" s="54"/>
      <c r="O69" s="55" t="s">
        <v>381</v>
      </c>
      <c r="P69" s="55" t="s">
        <v>520</v>
      </c>
    </row>
    <row r="70" spans="1:16" ht="12.75" customHeight="1" thickBot="1" x14ac:dyDescent="0.25">
      <c r="A70" s="44" t="str">
        <f t="shared" si="6"/>
        <v> BBS 113 </v>
      </c>
      <c r="B70" s="20" t="str">
        <f t="shared" si="7"/>
        <v>I</v>
      </c>
      <c r="C70" s="44">
        <f t="shared" si="8"/>
        <v>50380.358</v>
      </c>
      <c r="D70" s="17" t="str">
        <f t="shared" si="9"/>
        <v>vis</v>
      </c>
      <c r="E70" s="52">
        <f>VLOOKUP(C70,Active!C$21:E$970,3,FALSE)</f>
        <v>27292.968597291943</v>
      </c>
      <c r="F70" s="20" t="s">
        <v>100</v>
      </c>
      <c r="G70" s="17" t="str">
        <f t="shared" si="10"/>
        <v>50380.358</v>
      </c>
      <c r="H70" s="44">
        <f t="shared" si="11"/>
        <v>27293</v>
      </c>
      <c r="I70" s="53" t="s">
        <v>521</v>
      </c>
      <c r="J70" s="54" t="s">
        <v>522</v>
      </c>
      <c r="K70" s="53">
        <v>27293</v>
      </c>
      <c r="L70" s="53" t="s">
        <v>523</v>
      </c>
      <c r="M70" s="54" t="s">
        <v>150</v>
      </c>
      <c r="N70" s="54"/>
      <c r="O70" s="55" t="s">
        <v>381</v>
      </c>
      <c r="P70" s="55" t="s">
        <v>520</v>
      </c>
    </row>
    <row r="71" spans="1:16" ht="12.75" customHeight="1" thickBot="1" x14ac:dyDescent="0.25">
      <c r="A71" s="44" t="str">
        <f t="shared" si="6"/>
        <v> BBS 114 </v>
      </c>
      <c r="B71" s="20" t="str">
        <f t="shared" si="7"/>
        <v>I</v>
      </c>
      <c r="C71" s="44">
        <f t="shared" si="8"/>
        <v>50489.356</v>
      </c>
      <c r="D71" s="17" t="str">
        <f t="shared" si="9"/>
        <v>vis</v>
      </c>
      <c r="E71" s="52">
        <f>VLOOKUP(C71,Active!C$21:E$970,3,FALSE)</f>
        <v>27426.965057261794</v>
      </c>
      <c r="F71" s="20" t="s">
        <v>100</v>
      </c>
      <c r="G71" s="17" t="str">
        <f t="shared" si="10"/>
        <v>50489.356</v>
      </c>
      <c r="H71" s="44">
        <f t="shared" si="11"/>
        <v>27427</v>
      </c>
      <c r="I71" s="53" t="s">
        <v>524</v>
      </c>
      <c r="J71" s="54" t="s">
        <v>525</v>
      </c>
      <c r="K71" s="53">
        <v>27427</v>
      </c>
      <c r="L71" s="53" t="s">
        <v>417</v>
      </c>
      <c r="M71" s="54" t="s">
        <v>150</v>
      </c>
      <c r="N71" s="54"/>
      <c r="O71" s="55" t="s">
        <v>381</v>
      </c>
      <c r="P71" s="55" t="s">
        <v>526</v>
      </c>
    </row>
    <row r="72" spans="1:16" ht="12.75" customHeight="1" thickBot="1" x14ac:dyDescent="0.25">
      <c r="A72" s="44" t="str">
        <f t="shared" si="6"/>
        <v> BBS 116 </v>
      </c>
      <c r="B72" s="20" t="str">
        <f t="shared" si="7"/>
        <v>I</v>
      </c>
      <c r="C72" s="44">
        <f t="shared" si="8"/>
        <v>50667.485999999997</v>
      </c>
      <c r="D72" s="17" t="str">
        <f t="shared" si="9"/>
        <v>vis</v>
      </c>
      <c r="E72" s="52">
        <f>VLOOKUP(C72,Active!C$21:E$970,3,FALSE)</f>
        <v>27645.948794710454</v>
      </c>
      <c r="F72" s="20" t="s">
        <v>100</v>
      </c>
      <c r="G72" s="17" t="str">
        <f t="shared" si="10"/>
        <v>50667.486</v>
      </c>
      <c r="H72" s="44">
        <f t="shared" si="11"/>
        <v>27646</v>
      </c>
      <c r="I72" s="53" t="s">
        <v>527</v>
      </c>
      <c r="J72" s="54" t="s">
        <v>528</v>
      </c>
      <c r="K72" s="53">
        <v>27646</v>
      </c>
      <c r="L72" s="53" t="s">
        <v>480</v>
      </c>
      <c r="M72" s="54" t="s">
        <v>150</v>
      </c>
      <c r="N72" s="54"/>
      <c r="O72" s="55" t="s">
        <v>378</v>
      </c>
      <c r="P72" s="55" t="s">
        <v>529</v>
      </c>
    </row>
    <row r="73" spans="1:16" ht="12.75" customHeight="1" thickBot="1" x14ac:dyDescent="0.25">
      <c r="A73" s="44" t="str">
        <f t="shared" si="6"/>
        <v> BBS 115 </v>
      </c>
      <c r="B73" s="20" t="str">
        <f t="shared" si="7"/>
        <v>I</v>
      </c>
      <c r="C73" s="44">
        <f t="shared" si="8"/>
        <v>50672.387999999999</v>
      </c>
      <c r="D73" s="17" t="str">
        <f t="shared" si="9"/>
        <v>vis</v>
      </c>
      <c r="E73" s="52">
        <f>VLOOKUP(C73,Active!C$21:E$970,3,FALSE)</f>
        <v>27651.975058006778</v>
      </c>
      <c r="F73" s="20" t="s">
        <v>100</v>
      </c>
      <c r="G73" s="17" t="str">
        <f t="shared" si="10"/>
        <v>50672.388</v>
      </c>
      <c r="H73" s="44">
        <f t="shared" si="11"/>
        <v>27652</v>
      </c>
      <c r="I73" s="53" t="s">
        <v>534</v>
      </c>
      <c r="J73" s="54" t="s">
        <v>535</v>
      </c>
      <c r="K73" s="53">
        <v>27652</v>
      </c>
      <c r="L73" s="53" t="s">
        <v>241</v>
      </c>
      <c r="M73" s="54" t="s">
        <v>150</v>
      </c>
      <c r="N73" s="54"/>
      <c r="O73" s="55" t="s">
        <v>381</v>
      </c>
      <c r="P73" s="55" t="s">
        <v>536</v>
      </c>
    </row>
    <row r="74" spans="1:16" ht="12.75" customHeight="1" thickBot="1" x14ac:dyDescent="0.25">
      <c r="A74" s="44" t="str">
        <f t="shared" si="6"/>
        <v> BBS 116 </v>
      </c>
      <c r="B74" s="20" t="str">
        <f t="shared" si="7"/>
        <v>I</v>
      </c>
      <c r="C74" s="44">
        <f t="shared" si="8"/>
        <v>50716.311000000002</v>
      </c>
      <c r="D74" s="17" t="str">
        <f t="shared" si="9"/>
        <v>vis</v>
      </c>
      <c r="E74" s="52">
        <f>VLOOKUP(C74,Active!C$21:E$970,3,FALSE)</f>
        <v>27705.97170483751</v>
      </c>
      <c r="F74" s="20" t="s">
        <v>100</v>
      </c>
      <c r="G74" s="17" t="str">
        <f t="shared" si="10"/>
        <v>50716.311</v>
      </c>
      <c r="H74" s="44">
        <f t="shared" si="11"/>
        <v>27706</v>
      </c>
      <c r="I74" s="53" t="s">
        <v>537</v>
      </c>
      <c r="J74" s="54" t="s">
        <v>538</v>
      </c>
      <c r="K74" s="53">
        <v>27706</v>
      </c>
      <c r="L74" s="53" t="s">
        <v>411</v>
      </c>
      <c r="M74" s="54" t="s">
        <v>150</v>
      </c>
      <c r="N74" s="54"/>
      <c r="O74" s="55" t="s">
        <v>381</v>
      </c>
      <c r="P74" s="55" t="s">
        <v>529</v>
      </c>
    </row>
    <row r="75" spans="1:16" ht="12.75" customHeight="1" thickBot="1" x14ac:dyDescent="0.25">
      <c r="A75" s="44" t="str">
        <f t="shared" ref="A75:A106" si="12">P75</f>
        <v> BBS 116 </v>
      </c>
      <c r="B75" s="20" t="str">
        <f t="shared" ref="B75:B106" si="13">IF(H75=INT(H75),"I","II")</f>
        <v>I</v>
      </c>
      <c r="C75" s="44">
        <f t="shared" ref="C75:C106" si="14">1*G75</f>
        <v>50751.288</v>
      </c>
      <c r="D75" s="17" t="str">
        <f t="shared" ref="D75:D106" si="15">VLOOKUP(F75,I$1:J$5,2,FALSE)</f>
        <v>vis</v>
      </c>
      <c r="E75" s="52">
        <f>VLOOKUP(C75,Active!C$21:E$970,3,FALSE)</f>
        <v>27748.970605554634</v>
      </c>
      <c r="F75" s="20" t="s">
        <v>100</v>
      </c>
      <c r="G75" s="17" t="str">
        <f t="shared" ref="G75:G106" si="16">MID(I75,3,LEN(I75)-3)</f>
        <v>50751.288</v>
      </c>
      <c r="H75" s="44">
        <f t="shared" ref="H75:H106" si="17">1*K75</f>
        <v>27749</v>
      </c>
      <c r="I75" s="53" t="s">
        <v>539</v>
      </c>
      <c r="J75" s="54" t="s">
        <v>540</v>
      </c>
      <c r="K75" s="53">
        <v>27749</v>
      </c>
      <c r="L75" s="53" t="s">
        <v>335</v>
      </c>
      <c r="M75" s="54" t="s">
        <v>150</v>
      </c>
      <c r="N75" s="54"/>
      <c r="O75" s="55" t="s">
        <v>381</v>
      </c>
      <c r="P75" s="55" t="s">
        <v>529</v>
      </c>
    </row>
    <row r="76" spans="1:16" ht="12.75" customHeight="1" thickBot="1" x14ac:dyDescent="0.25">
      <c r="A76" s="44" t="str">
        <f t="shared" si="12"/>
        <v> BBS 116 </v>
      </c>
      <c r="B76" s="20" t="str">
        <f t="shared" si="13"/>
        <v>I</v>
      </c>
      <c r="C76" s="44">
        <f t="shared" si="14"/>
        <v>50755.351000000002</v>
      </c>
      <c r="D76" s="17" t="str">
        <f t="shared" si="15"/>
        <v>vis</v>
      </c>
      <c r="E76" s="52">
        <f>VLOOKUP(C76,Active!C$21:E$970,3,FALSE)</f>
        <v>27753.965445981594</v>
      </c>
      <c r="F76" s="20" t="s">
        <v>100</v>
      </c>
      <c r="G76" s="17" t="str">
        <f t="shared" si="16"/>
        <v>50755.351</v>
      </c>
      <c r="H76" s="44">
        <f t="shared" si="17"/>
        <v>27754</v>
      </c>
      <c r="I76" s="53" t="s">
        <v>541</v>
      </c>
      <c r="J76" s="54" t="s">
        <v>542</v>
      </c>
      <c r="K76" s="53">
        <v>27754</v>
      </c>
      <c r="L76" s="53" t="s">
        <v>417</v>
      </c>
      <c r="M76" s="54" t="s">
        <v>150</v>
      </c>
      <c r="N76" s="54"/>
      <c r="O76" s="55" t="s">
        <v>381</v>
      </c>
      <c r="P76" s="55" t="s">
        <v>529</v>
      </c>
    </row>
    <row r="77" spans="1:16" ht="12.75" customHeight="1" thickBot="1" x14ac:dyDescent="0.25">
      <c r="A77" s="44" t="str">
        <f t="shared" si="12"/>
        <v>IBVS 4887 </v>
      </c>
      <c r="B77" s="20" t="str">
        <f t="shared" si="13"/>
        <v>I</v>
      </c>
      <c r="C77" s="44">
        <f t="shared" si="14"/>
        <v>50773.244899999998</v>
      </c>
      <c r="D77" s="17" t="str">
        <f t="shared" si="15"/>
        <v>vis</v>
      </c>
      <c r="E77" s="52">
        <f>VLOOKUP(C77,Active!C$21:E$970,3,FALSE)</f>
        <v>27775.963273969759</v>
      </c>
      <c r="F77" s="20" t="s">
        <v>100</v>
      </c>
      <c r="G77" s="17" t="str">
        <f t="shared" si="16"/>
        <v>50773.2449</v>
      </c>
      <c r="H77" s="44">
        <f t="shared" si="17"/>
        <v>27776</v>
      </c>
      <c r="I77" s="53" t="s">
        <v>543</v>
      </c>
      <c r="J77" s="54" t="s">
        <v>544</v>
      </c>
      <c r="K77" s="53">
        <v>27776</v>
      </c>
      <c r="L77" s="53" t="s">
        <v>545</v>
      </c>
      <c r="M77" s="54" t="s">
        <v>546</v>
      </c>
      <c r="N77" s="54" t="s">
        <v>547</v>
      </c>
      <c r="O77" s="55" t="s">
        <v>548</v>
      </c>
      <c r="P77" s="56" t="s">
        <v>549</v>
      </c>
    </row>
    <row r="78" spans="1:16" ht="12.75" customHeight="1" thickBot="1" x14ac:dyDescent="0.25">
      <c r="A78" s="44" t="str">
        <f t="shared" si="12"/>
        <v> BBS 116 </v>
      </c>
      <c r="B78" s="20" t="str">
        <f t="shared" si="13"/>
        <v>I</v>
      </c>
      <c r="C78" s="44">
        <f t="shared" si="14"/>
        <v>50812.283000000003</v>
      </c>
      <c r="D78" s="17" t="str">
        <f t="shared" si="15"/>
        <v>vis</v>
      </c>
      <c r="E78" s="52">
        <f>VLOOKUP(C78,Active!C$21:E$970,3,FALSE)</f>
        <v>27823.954679352883</v>
      </c>
      <c r="F78" s="20" t="s">
        <v>100</v>
      </c>
      <c r="G78" s="17" t="str">
        <f t="shared" si="16"/>
        <v>50812.283</v>
      </c>
      <c r="H78" s="44">
        <f t="shared" si="17"/>
        <v>27824</v>
      </c>
      <c r="I78" s="53" t="s">
        <v>550</v>
      </c>
      <c r="J78" s="54" t="s">
        <v>551</v>
      </c>
      <c r="K78" s="53">
        <v>27824</v>
      </c>
      <c r="L78" s="53" t="s">
        <v>135</v>
      </c>
      <c r="M78" s="54" t="s">
        <v>150</v>
      </c>
      <c r="N78" s="54"/>
      <c r="O78" s="55" t="s">
        <v>381</v>
      </c>
      <c r="P78" s="55" t="s">
        <v>529</v>
      </c>
    </row>
    <row r="79" spans="1:16" ht="12.75" customHeight="1" thickBot="1" x14ac:dyDescent="0.25">
      <c r="A79" s="44" t="str">
        <f t="shared" si="12"/>
        <v> BBS 117 </v>
      </c>
      <c r="B79" s="20" t="str">
        <f t="shared" si="13"/>
        <v>I</v>
      </c>
      <c r="C79" s="44">
        <f t="shared" si="14"/>
        <v>50825.311000000002</v>
      </c>
      <c r="D79" s="17" t="str">
        <f t="shared" si="15"/>
        <v>vis</v>
      </c>
      <c r="E79" s="52">
        <f>VLOOKUP(C79,Active!C$21:E$970,3,FALSE)</f>
        <v>27839.970623503115</v>
      </c>
      <c r="F79" s="20" t="s">
        <v>100</v>
      </c>
      <c r="G79" s="17" t="str">
        <f t="shared" si="16"/>
        <v>50825.311</v>
      </c>
      <c r="H79" s="44">
        <f t="shared" si="17"/>
        <v>27840</v>
      </c>
      <c r="I79" s="53" t="s">
        <v>552</v>
      </c>
      <c r="J79" s="54" t="s">
        <v>553</v>
      </c>
      <c r="K79" s="53">
        <v>27840</v>
      </c>
      <c r="L79" s="53" t="s">
        <v>335</v>
      </c>
      <c r="M79" s="54" t="s">
        <v>150</v>
      </c>
      <c r="N79" s="54"/>
      <c r="O79" s="55" t="s">
        <v>381</v>
      </c>
      <c r="P79" s="55" t="s">
        <v>554</v>
      </c>
    </row>
    <row r="80" spans="1:16" ht="12.75" customHeight="1" thickBot="1" x14ac:dyDescent="0.25">
      <c r="A80" s="44" t="str">
        <f t="shared" si="12"/>
        <v> BBS 117 </v>
      </c>
      <c r="B80" s="20" t="str">
        <f t="shared" si="13"/>
        <v>I</v>
      </c>
      <c r="C80" s="44">
        <f t="shared" si="14"/>
        <v>50860.286999999997</v>
      </c>
      <c r="D80" s="17" t="str">
        <f t="shared" si="15"/>
        <v>vis</v>
      </c>
      <c r="E80" s="52">
        <f>VLOOKUP(C80,Active!C$21:E$970,3,FALSE)</f>
        <v>27882.96829487236</v>
      </c>
      <c r="F80" s="20" t="s">
        <v>100</v>
      </c>
      <c r="G80" s="17" t="str">
        <f t="shared" si="16"/>
        <v>50860.287</v>
      </c>
      <c r="H80" s="44">
        <f t="shared" si="17"/>
        <v>27883</v>
      </c>
      <c r="I80" s="53" t="s">
        <v>555</v>
      </c>
      <c r="J80" s="54" t="s">
        <v>556</v>
      </c>
      <c r="K80" s="53">
        <v>27883</v>
      </c>
      <c r="L80" s="53" t="s">
        <v>523</v>
      </c>
      <c r="M80" s="54" t="s">
        <v>150</v>
      </c>
      <c r="N80" s="54"/>
      <c r="O80" s="55" t="s">
        <v>381</v>
      </c>
      <c r="P80" s="55" t="s">
        <v>554</v>
      </c>
    </row>
    <row r="81" spans="1:16" ht="12.75" customHeight="1" thickBot="1" x14ac:dyDescent="0.25">
      <c r="A81" s="44" t="str">
        <f t="shared" si="12"/>
        <v>BAVM 152 </v>
      </c>
      <c r="B81" s="20" t="str">
        <f t="shared" si="13"/>
        <v>I</v>
      </c>
      <c r="C81" s="44">
        <f t="shared" si="14"/>
        <v>52119.481699999997</v>
      </c>
      <c r="D81" s="17" t="str">
        <f t="shared" si="15"/>
        <v>vis</v>
      </c>
      <c r="E81" s="52">
        <f>VLOOKUP(C81,Active!C$21:E$970,3,FALSE)</f>
        <v>29430.956626885782</v>
      </c>
      <c r="F81" s="20" t="s">
        <v>100</v>
      </c>
      <c r="G81" s="17" t="str">
        <f t="shared" si="16"/>
        <v>52119.4817</v>
      </c>
      <c r="H81" s="44">
        <f t="shared" si="17"/>
        <v>29431</v>
      </c>
      <c r="I81" s="53" t="s">
        <v>557</v>
      </c>
      <c r="J81" s="54" t="s">
        <v>558</v>
      </c>
      <c r="K81" s="53">
        <v>29431</v>
      </c>
      <c r="L81" s="53" t="s">
        <v>559</v>
      </c>
      <c r="M81" s="54" t="s">
        <v>546</v>
      </c>
      <c r="N81" s="54" t="s">
        <v>560</v>
      </c>
      <c r="O81" s="55" t="s">
        <v>561</v>
      </c>
      <c r="P81" s="56" t="s">
        <v>562</v>
      </c>
    </row>
    <row r="82" spans="1:16" ht="12.75" customHeight="1" thickBot="1" x14ac:dyDescent="0.25">
      <c r="A82" s="44" t="str">
        <f t="shared" si="12"/>
        <v>IBVS 5378 </v>
      </c>
      <c r="B82" s="20" t="str">
        <f t="shared" si="13"/>
        <v>I</v>
      </c>
      <c r="C82" s="44">
        <f t="shared" si="14"/>
        <v>52585.582999999999</v>
      </c>
      <c r="D82" s="17" t="str">
        <f t="shared" si="15"/>
        <v>vis</v>
      </c>
      <c r="E82" s="52">
        <f>VLOOKUP(C82,Active!C$21:E$970,3,FALSE)</f>
        <v>30003.957270818202</v>
      </c>
      <c r="F82" s="20" t="s">
        <v>100</v>
      </c>
      <c r="G82" s="17" t="str">
        <f t="shared" si="16"/>
        <v>52585.5830</v>
      </c>
      <c r="H82" s="44">
        <f t="shared" si="17"/>
        <v>30004</v>
      </c>
      <c r="I82" s="53" t="s">
        <v>563</v>
      </c>
      <c r="J82" s="54" t="s">
        <v>564</v>
      </c>
      <c r="K82" s="53">
        <v>30004</v>
      </c>
      <c r="L82" s="53" t="s">
        <v>565</v>
      </c>
      <c r="M82" s="54" t="s">
        <v>546</v>
      </c>
      <c r="N82" s="54" t="s">
        <v>547</v>
      </c>
      <c r="O82" s="55" t="s">
        <v>566</v>
      </c>
      <c r="P82" s="56" t="s">
        <v>567</v>
      </c>
    </row>
    <row r="83" spans="1:16" ht="12.75" customHeight="1" thickBot="1" x14ac:dyDescent="0.25">
      <c r="A83" s="44" t="str">
        <f t="shared" si="12"/>
        <v>BAVM 173 </v>
      </c>
      <c r="B83" s="20" t="str">
        <f t="shared" si="13"/>
        <v>I</v>
      </c>
      <c r="C83" s="44">
        <f t="shared" si="14"/>
        <v>53253.415500000003</v>
      </c>
      <c r="D83" s="17" t="str">
        <f t="shared" si="15"/>
        <v>vis</v>
      </c>
      <c r="E83" s="52">
        <f>VLOOKUP(C83,Active!C$21:E$970,3,FALSE)</f>
        <v>30824.955737329667</v>
      </c>
      <c r="F83" s="20" t="s">
        <v>100</v>
      </c>
      <c r="G83" s="17" t="str">
        <f t="shared" si="16"/>
        <v>53253.4155</v>
      </c>
      <c r="H83" s="44">
        <f t="shared" si="17"/>
        <v>30825</v>
      </c>
      <c r="I83" s="53" t="s">
        <v>572</v>
      </c>
      <c r="J83" s="54" t="s">
        <v>573</v>
      </c>
      <c r="K83" s="53">
        <v>30825</v>
      </c>
      <c r="L83" s="53" t="s">
        <v>574</v>
      </c>
      <c r="M83" s="54" t="s">
        <v>546</v>
      </c>
      <c r="N83" s="54" t="s">
        <v>560</v>
      </c>
      <c r="O83" s="55" t="s">
        <v>575</v>
      </c>
      <c r="P83" s="56" t="s">
        <v>576</v>
      </c>
    </row>
    <row r="84" spans="1:16" ht="12.75" customHeight="1" thickBot="1" x14ac:dyDescent="0.25">
      <c r="A84" s="44" t="str">
        <f t="shared" si="12"/>
        <v>IBVS 5653 </v>
      </c>
      <c r="B84" s="20" t="str">
        <f t="shared" si="13"/>
        <v>I</v>
      </c>
      <c r="C84" s="44">
        <f t="shared" si="14"/>
        <v>53283.513200000001</v>
      </c>
      <c r="D84" s="17" t="str">
        <f t="shared" si="15"/>
        <v>vis</v>
      </c>
      <c r="E84" s="52">
        <f>VLOOKUP(C84,Active!C$21:E$970,3,FALSE)</f>
        <v>30861.956280947295</v>
      </c>
      <c r="F84" s="20" t="s">
        <v>100</v>
      </c>
      <c r="G84" s="17" t="str">
        <f t="shared" si="16"/>
        <v>53283.5132</v>
      </c>
      <c r="H84" s="44">
        <f t="shared" si="17"/>
        <v>30862</v>
      </c>
      <c r="I84" s="53" t="s">
        <v>577</v>
      </c>
      <c r="J84" s="54" t="s">
        <v>578</v>
      </c>
      <c r="K84" s="53">
        <v>30862</v>
      </c>
      <c r="L84" s="53" t="s">
        <v>579</v>
      </c>
      <c r="M84" s="54" t="s">
        <v>546</v>
      </c>
      <c r="N84" s="54" t="s">
        <v>547</v>
      </c>
      <c r="O84" s="55" t="s">
        <v>580</v>
      </c>
      <c r="P84" s="56" t="s">
        <v>581</v>
      </c>
    </row>
    <row r="85" spans="1:16" ht="12.75" customHeight="1" thickBot="1" x14ac:dyDescent="0.25">
      <c r="A85" s="44" t="str">
        <f t="shared" si="12"/>
        <v>BAVM 173 </v>
      </c>
      <c r="B85" s="20" t="str">
        <f t="shared" si="13"/>
        <v>I</v>
      </c>
      <c r="C85" s="44">
        <f t="shared" si="14"/>
        <v>53301.409</v>
      </c>
      <c r="D85" s="17" t="str">
        <f t="shared" si="15"/>
        <v>vis</v>
      </c>
      <c r="E85" s="52">
        <f>VLOOKUP(C85,Active!C$21:E$970,3,FALSE)</f>
        <v>30883.956444696432</v>
      </c>
      <c r="F85" s="20" t="s">
        <v>100</v>
      </c>
      <c r="G85" s="17" t="str">
        <f t="shared" si="16"/>
        <v>53301.4090</v>
      </c>
      <c r="H85" s="44">
        <f t="shared" si="17"/>
        <v>30884</v>
      </c>
      <c r="I85" s="53" t="s">
        <v>582</v>
      </c>
      <c r="J85" s="54" t="s">
        <v>583</v>
      </c>
      <c r="K85" s="53">
        <v>30884</v>
      </c>
      <c r="L85" s="53" t="s">
        <v>584</v>
      </c>
      <c r="M85" s="54" t="s">
        <v>546</v>
      </c>
      <c r="N85" s="54" t="s">
        <v>560</v>
      </c>
      <c r="O85" s="55" t="s">
        <v>575</v>
      </c>
      <c r="P85" s="56" t="s">
        <v>576</v>
      </c>
    </row>
    <row r="86" spans="1:16" ht="12.75" customHeight="1" thickBot="1" x14ac:dyDescent="0.25">
      <c r="A86" s="44" t="str">
        <f t="shared" si="12"/>
        <v>BAVM 173 </v>
      </c>
      <c r="B86" s="20" t="str">
        <f t="shared" si="13"/>
        <v>I</v>
      </c>
      <c r="C86" s="44">
        <f t="shared" si="14"/>
        <v>53349.401599999997</v>
      </c>
      <c r="D86" s="17" t="str">
        <f t="shared" si="15"/>
        <v>vis</v>
      </c>
      <c r="E86" s="52">
        <f>VLOOKUP(C86,Active!C$21:E$970,3,FALSE)</f>
        <v>30942.956045650106</v>
      </c>
      <c r="F86" s="20" t="s">
        <v>100</v>
      </c>
      <c r="G86" s="17" t="str">
        <f t="shared" si="16"/>
        <v>53349.4016</v>
      </c>
      <c r="H86" s="44">
        <f t="shared" si="17"/>
        <v>30943</v>
      </c>
      <c r="I86" s="53" t="s">
        <v>585</v>
      </c>
      <c r="J86" s="54" t="s">
        <v>586</v>
      </c>
      <c r="K86" s="53">
        <v>30943</v>
      </c>
      <c r="L86" s="53" t="s">
        <v>587</v>
      </c>
      <c r="M86" s="54" t="s">
        <v>546</v>
      </c>
      <c r="N86" s="54" t="s">
        <v>588</v>
      </c>
      <c r="O86" s="55" t="s">
        <v>589</v>
      </c>
      <c r="P86" s="56" t="s">
        <v>576</v>
      </c>
    </row>
    <row r="87" spans="1:16" ht="12.75" customHeight="1" thickBot="1" x14ac:dyDescent="0.25">
      <c r="A87" s="44" t="str">
        <f t="shared" si="12"/>
        <v>BAVM 178 </v>
      </c>
      <c r="B87" s="20" t="str">
        <f t="shared" si="13"/>
        <v>II</v>
      </c>
      <c r="C87" s="44">
        <f t="shared" si="14"/>
        <v>53656.475899999998</v>
      </c>
      <c r="D87" s="17" t="str">
        <f t="shared" si="15"/>
        <v>vis</v>
      </c>
      <c r="E87" s="52">
        <f>VLOOKUP(C87,Active!C$21:E$970,3,FALSE)</f>
        <v>31320.457184640916</v>
      </c>
      <c r="F87" s="20" t="s">
        <v>100</v>
      </c>
      <c r="G87" s="17" t="str">
        <f t="shared" si="16"/>
        <v>53656.4759</v>
      </c>
      <c r="H87" s="44">
        <f t="shared" si="17"/>
        <v>31320.5</v>
      </c>
      <c r="I87" s="53" t="s">
        <v>590</v>
      </c>
      <c r="J87" s="54" t="s">
        <v>591</v>
      </c>
      <c r="K87" s="53" t="s">
        <v>592</v>
      </c>
      <c r="L87" s="53" t="s">
        <v>565</v>
      </c>
      <c r="M87" s="54" t="s">
        <v>593</v>
      </c>
      <c r="N87" s="54" t="s">
        <v>588</v>
      </c>
      <c r="O87" s="55" t="s">
        <v>594</v>
      </c>
      <c r="P87" s="56" t="s">
        <v>595</v>
      </c>
    </row>
    <row r="88" spans="1:16" ht="12.75" customHeight="1" thickBot="1" x14ac:dyDescent="0.25">
      <c r="A88" s="44" t="str">
        <f t="shared" si="12"/>
        <v>BAVM 209 </v>
      </c>
      <c r="B88" s="20" t="str">
        <f t="shared" si="13"/>
        <v>I</v>
      </c>
      <c r="C88" s="44">
        <f t="shared" si="14"/>
        <v>54788.377</v>
      </c>
      <c r="D88" s="17" t="str">
        <f t="shared" si="15"/>
        <v>vis</v>
      </c>
      <c r="E88" s="52">
        <f>VLOOKUP(C88,Active!C$21:E$970,3,FALSE)</f>
        <v>32711.957399653864</v>
      </c>
      <c r="F88" s="20" t="s">
        <v>100</v>
      </c>
      <c r="G88" s="17" t="str">
        <f t="shared" si="16"/>
        <v>54788.3770</v>
      </c>
      <c r="H88" s="44">
        <f t="shared" si="17"/>
        <v>32712</v>
      </c>
      <c r="I88" s="53" t="s">
        <v>602</v>
      </c>
      <c r="J88" s="54" t="s">
        <v>603</v>
      </c>
      <c r="K88" s="53" t="s">
        <v>604</v>
      </c>
      <c r="L88" s="53" t="s">
        <v>605</v>
      </c>
      <c r="M88" s="54" t="s">
        <v>593</v>
      </c>
      <c r="N88" s="54" t="s">
        <v>606</v>
      </c>
      <c r="O88" s="55" t="s">
        <v>607</v>
      </c>
      <c r="P88" s="56" t="s">
        <v>608</v>
      </c>
    </row>
    <row r="89" spans="1:16" ht="12.75" customHeight="1" thickBot="1" x14ac:dyDescent="0.25">
      <c r="A89" s="44" t="str">
        <f t="shared" si="12"/>
        <v>BAVM 209 </v>
      </c>
      <c r="B89" s="20" t="str">
        <f t="shared" si="13"/>
        <v>I</v>
      </c>
      <c r="C89" s="44">
        <f t="shared" si="14"/>
        <v>54832.302000000003</v>
      </c>
      <c r="D89" s="17" t="str">
        <f t="shared" si="15"/>
        <v>vis</v>
      </c>
      <c r="E89" s="52">
        <f>VLOOKUP(C89,Active!C$21:E$970,3,FALSE)</f>
        <v>32765.956505180351</v>
      </c>
      <c r="F89" s="20" t="s">
        <v>100</v>
      </c>
      <c r="G89" s="17" t="str">
        <f t="shared" si="16"/>
        <v>54832.3020</v>
      </c>
      <c r="H89" s="44">
        <f t="shared" si="17"/>
        <v>32766</v>
      </c>
      <c r="I89" s="53" t="s">
        <v>613</v>
      </c>
      <c r="J89" s="54" t="s">
        <v>614</v>
      </c>
      <c r="K89" s="53" t="s">
        <v>615</v>
      </c>
      <c r="L89" s="53" t="s">
        <v>584</v>
      </c>
      <c r="M89" s="54" t="s">
        <v>593</v>
      </c>
      <c r="N89" s="54" t="s">
        <v>588</v>
      </c>
      <c r="O89" s="55" t="s">
        <v>589</v>
      </c>
      <c r="P89" s="56" t="s">
        <v>608</v>
      </c>
    </row>
    <row r="90" spans="1:16" ht="12.75" customHeight="1" thickBot="1" x14ac:dyDescent="0.25">
      <c r="A90" s="44" t="str">
        <f t="shared" si="12"/>
        <v> KVBB 28.56 </v>
      </c>
      <c r="B90" s="20" t="str">
        <f t="shared" si="13"/>
        <v>I</v>
      </c>
      <c r="C90" s="44">
        <f t="shared" si="14"/>
        <v>28179.224999999999</v>
      </c>
      <c r="D90" s="17" t="str">
        <f t="shared" si="15"/>
        <v>vis</v>
      </c>
      <c r="E90" s="52">
        <f>VLOOKUP(C90,Active!C$21:E$970,3,FALSE)</f>
        <v>5.2861958736995424E-2</v>
      </c>
      <c r="F90" s="20" t="s">
        <v>100</v>
      </c>
      <c r="G90" s="17" t="str">
        <f t="shared" si="16"/>
        <v>28179.225</v>
      </c>
      <c r="H90" s="44">
        <f t="shared" si="17"/>
        <v>0</v>
      </c>
      <c r="I90" s="53" t="s">
        <v>103</v>
      </c>
      <c r="J90" s="54" t="s">
        <v>104</v>
      </c>
      <c r="K90" s="53">
        <v>0</v>
      </c>
      <c r="L90" s="53" t="s">
        <v>105</v>
      </c>
      <c r="M90" s="54" t="s">
        <v>106</v>
      </c>
      <c r="N90" s="54"/>
      <c r="O90" s="55" t="s">
        <v>107</v>
      </c>
      <c r="P90" s="55" t="s">
        <v>108</v>
      </c>
    </row>
    <row r="91" spans="1:16" ht="12.75" customHeight="1" thickBot="1" x14ac:dyDescent="0.25">
      <c r="A91" s="44" t="str">
        <f t="shared" si="12"/>
        <v> KVBB 28.56 </v>
      </c>
      <c r="B91" s="20" t="str">
        <f t="shared" si="13"/>
        <v>I</v>
      </c>
      <c r="C91" s="44">
        <f t="shared" si="14"/>
        <v>28317.5</v>
      </c>
      <c r="D91" s="17" t="str">
        <f t="shared" si="15"/>
        <v>vis</v>
      </c>
      <c r="E91" s="52">
        <f>VLOOKUP(C91,Active!C$21:E$970,3,FALSE)</f>
        <v>170.04093974302117</v>
      </c>
      <c r="F91" s="20" t="s">
        <v>100</v>
      </c>
      <c r="G91" s="17" t="str">
        <f t="shared" si="16"/>
        <v>28317.500</v>
      </c>
      <c r="H91" s="44">
        <f t="shared" si="17"/>
        <v>170</v>
      </c>
      <c r="I91" s="53" t="s">
        <v>109</v>
      </c>
      <c r="J91" s="54" t="s">
        <v>110</v>
      </c>
      <c r="K91" s="53">
        <v>170</v>
      </c>
      <c r="L91" s="53" t="s">
        <v>111</v>
      </c>
      <c r="M91" s="54" t="s">
        <v>106</v>
      </c>
      <c r="N91" s="54"/>
      <c r="O91" s="55" t="s">
        <v>107</v>
      </c>
      <c r="P91" s="55" t="s">
        <v>108</v>
      </c>
    </row>
    <row r="92" spans="1:16" ht="12.75" customHeight="1" thickBot="1" x14ac:dyDescent="0.25">
      <c r="A92" s="44" t="str">
        <f t="shared" si="12"/>
        <v> KVBB 28.56 </v>
      </c>
      <c r="B92" s="20" t="str">
        <f t="shared" si="13"/>
        <v>I</v>
      </c>
      <c r="C92" s="44">
        <f t="shared" si="14"/>
        <v>28408.584999999999</v>
      </c>
      <c r="D92" s="17" t="str">
        <f t="shared" si="15"/>
        <v>vis</v>
      </c>
      <c r="E92" s="52">
        <f>VLOOKUP(C92,Active!C$21:E$970,3,FALSE)</f>
        <v>282.01609118023839</v>
      </c>
      <c r="F92" s="20" t="s">
        <v>100</v>
      </c>
      <c r="G92" s="17" t="str">
        <f t="shared" si="16"/>
        <v>28408.585</v>
      </c>
      <c r="H92" s="44">
        <f t="shared" si="17"/>
        <v>282</v>
      </c>
      <c r="I92" s="53" t="s">
        <v>112</v>
      </c>
      <c r="J92" s="54" t="s">
        <v>113</v>
      </c>
      <c r="K92" s="53">
        <v>282</v>
      </c>
      <c r="L92" s="53" t="s">
        <v>114</v>
      </c>
      <c r="M92" s="54" t="s">
        <v>106</v>
      </c>
      <c r="N92" s="54"/>
      <c r="O92" s="55" t="s">
        <v>107</v>
      </c>
      <c r="P92" s="55" t="s">
        <v>108</v>
      </c>
    </row>
    <row r="93" spans="1:16" ht="12.75" customHeight="1" thickBot="1" x14ac:dyDescent="0.25">
      <c r="A93" s="44" t="str">
        <f t="shared" si="12"/>
        <v> KVBB 28.56 </v>
      </c>
      <c r="B93" s="20" t="str">
        <f t="shared" si="13"/>
        <v>I</v>
      </c>
      <c r="C93" s="44">
        <f t="shared" si="14"/>
        <v>28479.35</v>
      </c>
      <c r="D93" s="17" t="str">
        <f t="shared" si="15"/>
        <v>vis</v>
      </c>
      <c r="E93" s="52">
        <f>VLOOKUP(C93,Active!C$21:E$970,3,FALSE)</f>
        <v>369.01089374328046</v>
      </c>
      <c r="F93" s="20" t="s">
        <v>100</v>
      </c>
      <c r="G93" s="17" t="str">
        <f t="shared" si="16"/>
        <v>28479.350</v>
      </c>
      <c r="H93" s="44">
        <f t="shared" si="17"/>
        <v>369</v>
      </c>
      <c r="I93" s="53" t="s">
        <v>115</v>
      </c>
      <c r="J93" s="54" t="s">
        <v>116</v>
      </c>
      <c r="K93" s="53">
        <v>369</v>
      </c>
      <c r="L93" s="53" t="s">
        <v>117</v>
      </c>
      <c r="M93" s="54" t="s">
        <v>106</v>
      </c>
      <c r="N93" s="54"/>
      <c r="O93" s="55" t="s">
        <v>107</v>
      </c>
      <c r="P93" s="55" t="s">
        <v>108</v>
      </c>
    </row>
    <row r="94" spans="1:16" ht="12.75" customHeight="1" thickBot="1" x14ac:dyDescent="0.25">
      <c r="A94" s="44" t="str">
        <f t="shared" si="12"/>
        <v> KVBB 28.56 </v>
      </c>
      <c r="B94" s="20" t="str">
        <f t="shared" si="13"/>
        <v>I</v>
      </c>
      <c r="C94" s="44">
        <f t="shared" si="14"/>
        <v>28543.598000000002</v>
      </c>
      <c r="D94" s="17" t="str">
        <f t="shared" si="15"/>
        <v>vis</v>
      </c>
      <c r="E94" s="52">
        <f>VLOOKUP(C94,Active!C$21:E$970,3,FALSE)</f>
        <v>447.99403618757719</v>
      </c>
      <c r="F94" s="20" t="s">
        <v>100</v>
      </c>
      <c r="G94" s="17" t="str">
        <f t="shared" si="16"/>
        <v>28543.598</v>
      </c>
      <c r="H94" s="44">
        <f t="shared" si="17"/>
        <v>448</v>
      </c>
      <c r="I94" s="53" t="s">
        <v>118</v>
      </c>
      <c r="J94" s="54" t="s">
        <v>119</v>
      </c>
      <c r="K94" s="53">
        <v>448</v>
      </c>
      <c r="L94" s="53" t="s">
        <v>120</v>
      </c>
      <c r="M94" s="54" t="s">
        <v>106</v>
      </c>
      <c r="N94" s="54"/>
      <c r="O94" s="55" t="s">
        <v>107</v>
      </c>
      <c r="P94" s="55" t="s">
        <v>108</v>
      </c>
    </row>
    <row r="95" spans="1:16" ht="12.75" customHeight="1" thickBot="1" x14ac:dyDescent="0.25">
      <c r="A95" s="44" t="str">
        <f t="shared" si="12"/>
        <v> KVBB 28.56 </v>
      </c>
      <c r="B95" s="20" t="str">
        <f t="shared" si="13"/>
        <v>I</v>
      </c>
      <c r="C95" s="44">
        <f t="shared" si="14"/>
        <v>28836.444</v>
      </c>
      <c r="D95" s="17" t="str">
        <f t="shared" si="15"/>
        <v>vis</v>
      </c>
      <c r="E95" s="52">
        <f>VLOOKUP(C95,Active!C$21:E$970,3,FALSE)</f>
        <v>808.00364477058622</v>
      </c>
      <c r="F95" s="20" t="s">
        <v>100</v>
      </c>
      <c r="G95" s="17" t="str">
        <f t="shared" si="16"/>
        <v>28836.444</v>
      </c>
      <c r="H95" s="44">
        <f t="shared" si="17"/>
        <v>808</v>
      </c>
      <c r="I95" s="53" t="s">
        <v>121</v>
      </c>
      <c r="J95" s="54" t="s">
        <v>122</v>
      </c>
      <c r="K95" s="53">
        <v>808</v>
      </c>
      <c r="L95" s="53" t="s">
        <v>123</v>
      </c>
      <c r="M95" s="54" t="s">
        <v>106</v>
      </c>
      <c r="N95" s="54"/>
      <c r="O95" s="55" t="s">
        <v>107</v>
      </c>
      <c r="P95" s="55" t="s">
        <v>108</v>
      </c>
    </row>
    <row r="96" spans="1:16" ht="12.75" customHeight="1" thickBot="1" x14ac:dyDescent="0.25">
      <c r="A96" s="44" t="str">
        <f t="shared" si="12"/>
        <v> KVBB 28.56 </v>
      </c>
      <c r="B96" s="20" t="str">
        <f t="shared" si="13"/>
        <v>I</v>
      </c>
      <c r="C96" s="44">
        <f t="shared" si="14"/>
        <v>28953.569</v>
      </c>
      <c r="D96" s="17" t="str">
        <f t="shared" si="15"/>
        <v>vis</v>
      </c>
      <c r="E96" s="52">
        <f>VLOOKUP(C96,Active!C$21:E$970,3,FALSE)</f>
        <v>951.99101494223021</v>
      </c>
      <c r="F96" s="20" t="s">
        <v>100</v>
      </c>
      <c r="G96" s="17" t="str">
        <f t="shared" si="16"/>
        <v>28953.569</v>
      </c>
      <c r="H96" s="44">
        <f t="shared" si="17"/>
        <v>952</v>
      </c>
      <c r="I96" s="53" t="s">
        <v>124</v>
      </c>
      <c r="J96" s="54" t="s">
        <v>125</v>
      </c>
      <c r="K96" s="53">
        <v>952</v>
      </c>
      <c r="L96" s="53" t="s">
        <v>126</v>
      </c>
      <c r="M96" s="54" t="s">
        <v>106</v>
      </c>
      <c r="N96" s="54"/>
      <c r="O96" s="55" t="s">
        <v>107</v>
      </c>
      <c r="P96" s="55" t="s">
        <v>108</v>
      </c>
    </row>
    <row r="97" spans="1:16" ht="12.75" customHeight="1" thickBot="1" x14ac:dyDescent="0.25">
      <c r="A97" s="44" t="str">
        <f t="shared" si="12"/>
        <v> KVBB 28.56 </v>
      </c>
      <c r="B97" s="20" t="str">
        <f t="shared" si="13"/>
        <v>I</v>
      </c>
      <c r="C97" s="44">
        <f t="shared" si="14"/>
        <v>29216.348000000002</v>
      </c>
      <c r="D97" s="17" t="str">
        <f t="shared" si="15"/>
        <v>vis</v>
      </c>
      <c r="E97" s="52">
        <f>VLOOKUP(C97,Active!C$21:E$970,3,FALSE)</f>
        <v>1275.0378208874577</v>
      </c>
      <c r="F97" s="20" t="s">
        <v>100</v>
      </c>
      <c r="G97" s="17" t="str">
        <f t="shared" si="16"/>
        <v>29216.348</v>
      </c>
      <c r="H97" s="44">
        <f t="shared" si="17"/>
        <v>1275</v>
      </c>
      <c r="I97" s="53" t="s">
        <v>127</v>
      </c>
      <c r="J97" s="54" t="s">
        <v>128</v>
      </c>
      <c r="K97" s="53">
        <v>1275</v>
      </c>
      <c r="L97" s="53" t="s">
        <v>129</v>
      </c>
      <c r="M97" s="54" t="s">
        <v>106</v>
      </c>
      <c r="N97" s="54"/>
      <c r="O97" s="55" t="s">
        <v>107</v>
      </c>
      <c r="P97" s="55" t="s">
        <v>108</v>
      </c>
    </row>
    <row r="98" spans="1:16" ht="12.75" customHeight="1" thickBot="1" x14ac:dyDescent="0.25">
      <c r="A98" s="44" t="str">
        <f t="shared" si="12"/>
        <v> KVBB 28.56 </v>
      </c>
      <c r="B98" s="20" t="str">
        <f t="shared" si="13"/>
        <v>I</v>
      </c>
      <c r="C98" s="44">
        <f t="shared" si="14"/>
        <v>29229.342000000001</v>
      </c>
      <c r="D98" s="17" t="str">
        <f t="shared" si="15"/>
        <v>vis</v>
      </c>
      <c r="E98" s="52">
        <f>VLOOKUP(C98,Active!C$21:E$970,3,FALSE)</f>
        <v>1291.0119672098497</v>
      </c>
      <c r="F98" s="20" t="s">
        <v>100</v>
      </c>
      <c r="G98" s="17" t="str">
        <f t="shared" si="16"/>
        <v>29229.342</v>
      </c>
      <c r="H98" s="44">
        <f t="shared" si="17"/>
        <v>1291</v>
      </c>
      <c r="I98" s="53" t="s">
        <v>130</v>
      </c>
      <c r="J98" s="54" t="s">
        <v>131</v>
      </c>
      <c r="K98" s="53">
        <v>1291</v>
      </c>
      <c r="L98" s="53" t="s">
        <v>132</v>
      </c>
      <c r="M98" s="54" t="s">
        <v>106</v>
      </c>
      <c r="N98" s="54"/>
      <c r="O98" s="55" t="s">
        <v>107</v>
      </c>
      <c r="P98" s="55" t="s">
        <v>108</v>
      </c>
    </row>
    <row r="99" spans="1:16" ht="12.75" customHeight="1" thickBot="1" x14ac:dyDescent="0.25">
      <c r="A99" s="44" t="str">
        <f t="shared" si="12"/>
        <v> KVBB 28.56 </v>
      </c>
      <c r="B99" s="20" t="str">
        <f t="shared" si="13"/>
        <v>I</v>
      </c>
      <c r="C99" s="44">
        <f t="shared" si="14"/>
        <v>29251.258000000002</v>
      </c>
      <c r="D99" s="17" t="str">
        <f t="shared" si="15"/>
        <v>vis</v>
      </c>
      <c r="E99" s="52">
        <f>VLOOKUP(C99,Active!C$21:E$970,3,FALSE)</f>
        <v>1317.9543552967816</v>
      </c>
      <c r="F99" s="20" t="s">
        <v>100</v>
      </c>
      <c r="G99" s="17" t="str">
        <f t="shared" si="16"/>
        <v>29251.258</v>
      </c>
      <c r="H99" s="44">
        <f t="shared" si="17"/>
        <v>1318</v>
      </c>
      <c r="I99" s="53" t="s">
        <v>133</v>
      </c>
      <c r="J99" s="54" t="s">
        <v>134</v>
      </c>
      <c r="K99" s="53">
        <v>1318</v>
      </c>
      <c r="L99" s="53" t="s">
        <v>135</v>
      </c>
      <c r="M99" s="54" t="s">
        <v>106</v>
      </c>
      <c r="N99" s="54"/>
      <c r="O99" s="55" t="s">
        <v>107</v>
      </c>
      <c r="P99" s="55" t="s">
        <v>108</v>
      </c>
    </row>
    <row r="100" spans="1:16" ht="12.75" customHeight="1" thickBot="1" x14ac:dyDescent="0.25">
      <c r="A100" s="44" t="str">
        <f t="shared" si="12"/>
        <v> KVBB 28.56 </v>
      </c>
      <c r="B100" s="20" t="str">
        <f t="shared" si="13"/>
        <v>I</v>
      </c>
      <c r="C100" s="44">
        <f t="shared" si="14"/>
        <v>29364.385999999999</v>
      </c>
      <c r="D100" s="17" t="str">
        <f t="shared" si="15"/>
        <v>vis</v>
      </c>
      <c r="E100" s="52">
        <f>VLOOKUP(C100,Active!C$21:E$970,3,FALSE)</f>
        <v>1457.0280220013904</v>
      </c>
      <c r="F100" s="20" t="s">
        <v>100</v>
      </c>
      <c r="G100" s="17" t="str">
        <f t="shared" si="16"/>
        <v>29364.386</v>
      </c>
      <c r="H100" s="44">
        <f t="shared" si="17"/>
        <v>1457</v>
      </c>
      <c r="I100" s="53" t="s">
        <v>136</v>
      </c>
      <c r="J100" s="54" t="s">
        <v>137</v>
      </c>
      <c r="K100" s="53">
        <v>1457</v>
      </c>
      <c r="L100" s="53" t="s">
        <v>138</v>
      </c>
      <c r="M100" s="54" t="s">
        <v>106</v>
      </c>
      <c r="N100" s="54"/>
      <c r="O100" s="55" t="s">
        <v>107</v>
      </c>
      <c r="P100" s="55" t="s">
        <v>108</v>
      </c>
    </row>
    <row r="101" spans="1:16" ht="12.75" customHeight="1" thickBot="1" x14ac:dyDescent="0.25">
      <c r="A101" s="44" t="str">
        <f t="shared" si="12"/>
        <v> KVBB 28.56 </v>
      </c>
      <c r="B101" s="20" t="str">
        <f t="shared" si="13"/>
        <v>I</v>
      </c>
      <c r="C101" s="44">
        <f t="shared" si="14"/>
        <v>29390.375</v>
      </c>
      <c r="D101" s="17" t="str">
        <f t="shared" si="15"/>
        <v>vis</v>
      </c>
      <c r="E101" s="52">
        <f>VLOOKUP(C101,Active!C$21:E$970,3,FALSE)</f>
        <v>1488.977543994057</v>
      </c>
      <c r="F101" s="20" t="s">
        <v>100</v>
      </c>
      <c r="G101" s="17" t="str">
        <f t="shared" si="16"/>
        <v>29390.375</v>
      </c>
      <c r="H101" s="44">
        <f t="shared" si="17"/>
        <v>1489</v>
      </c>
      <c r="I101" s="53" t="s">
        <v>139</v>
      </c>
      <c r="J101" s="54" t="s">
        <v>140</v>
      </c>
      <c r="K101" s="53">
        <v>1489</v>
      </c>
      <c r="L101" s="53" t="s">
        <v>141</v>
      </c>
      <c r="M101" s="54" t="s">
        <v>106</v>
      </c>
      <c r="N101" s="54"/>
      <c r="O101" s="55" t="s">
        <v>107</v>
      </c>
      <c r="P101" s="55" t="s">
        <v>108</v>
      </c>
    </row>
    <row r="102" spans="1:16" ht="12.75" customHeight="1" thickBot="1" x14ac:dyDescent="0.25">
      <c r="A102" s="44" t="str">
        <f t="shared" si="12"/>
        <v> KVBB 28.56 </v>
      </c>
      <c r="B102" s="20" t="str">
        <f t="shared" si="13"/>
        <v>I</v>
      </c>
      <c r="C102" s="44">
        <f t="shared" si="14"/>
        <v>29574.233</v>
      </c>
      <c r="D102" s="17" t="str">
        <f t="shared" si="15"/>
        <v>vis</v>
      </c>
      <c r="E102" s="52">
        <f>VLOOKUP(C102,Active!C$21:E$970,3,FALSE)</f>
        <v>1715.0029860859941</v>
      </c>
      <c r="F102" s="20" t="s">
        <v>100</v>
      </c>
      <c r="G102" s="17" t="str">
        <f t="shared" si="16"/>
        <v>29574.233</v>
      </c>
      <c r="H102" s="44">
        <f t="shared" si="17"/>
        <v>1715</v>
      </c>
      <c r="I102" s="53" t="s">
        <v>142</v>
      </c>
      <c r="J102" s="54" t="s">
        <v>143</v>
      </c>
      <c r="K102" s="53">
        <v>1715</v>
      </c>
      <c r="L102" s="53" t="s">
        <v>144</v>
      </c>
      <c r="M102" s="54" t="s">
        <v>106</v>
      </c>
      <c r="N102" s="54"/>
      <c r="O102" s="55" t="s">
        <v>107</v>
      </c>
      <c r="P102" s="55" t="s">
        <v>108</v>
      </c>
    </row>
    <row r="103" spans="1:16" ht="12.75" customHeight="1" thickBot="1" x14ac:dyDescent="0.25">
      <c r="A103" s="44" t="str">
        <f t="shared" si="12"/>
        <v> KVBB 28.56 </v>
      </c>
      <c r="B103" s="20" t="str">
        <f t="shared" si="13"/>
        <v>I</v>
      </c>
      <c r="C103" s="44">
        <f t="shared" si="14"/>
        <v>29672.677</v>
      </c>
      <c r="D103" s="17" t="str">
        <f t="shared" si="15"/>
        <v>vis</v>
      </c>
      <c r="E103" s="52">
        <f>VLOOKUP(C103,Active!C$21:E$970,3,FALSE)</f>
        <v>1836.0249085549567</v>
      </c>
      <c r="F103" s="20" t="s">
        <v>100</v>
      </c>
      <c r="G103" s="17" t="str">
        <f t="shared" si="16"/>
        <v>29672.677</v>
      </c>
      <c r="H103" s="44">
        <f t="shared" si="17"/>
        <v>1836</v>
      </c>
      <c r="I103" s="53" t="s">
        <v>145</v>
      </c>
      <c r="J103" s="54" t="s">
        <v>146</v>
      </c>
      <c r="K103" s="53">
        <v>1836</v>
      </c>
      <c r="L103" s="53" t="s">
        <v>147</v>
      </c>
      <c r="M103" s="54" t="s">
        <v>106</v>
      </c>
      <c r="N103" s="54"/>
      <c r="O103" s="55" t="s">
        <v>107</v>
      </c>
      <c r="P103" s="55" t="s">
        <v>108</v>
      </c>
    </row>
    <row r="104" spans="1:16" ht="12.75" customHeight="1" thickBot="1" x14ac:dyDescent="0.25">
      <c r="A104" s="44" t="str">
        <f t="shared" si="12"/>
        <v> KVBB 28.56 </v>
      </c>
      <c r="B104" s="20" t="str">
        <f t="shared" si="13"/>
        <v>I</v>
      </c>
      <c r="C104" s="44">
        <f t="shared" si="14"/>
        <v>30541.413</v>
      </c>
      <c r="D104" s="17" t="str">
        <f t="shared" si="15"/>
        <v>vis</v>
      </c>
      <c r="E104" s="52">
        <f>VLOOKUP(C104,Active!C$21:E$970,3,FALSE)</f>
        <v>2904.0036664071099</v>
      </c>
      <c r="F104" s="20" t="s">
        <v>100</v>
      </c>
      <c r="G104" s="17" t="str">
        <f t="shared" si="16"/>
        <v>30541.413</v>
      </c>
      <c r="H104" s="44">
        <f t="shared" si="17"/>
        <v>2904</v>
      </c>
      <c r="I104" s="53" t="s">
        <v>148</v>
      </c>
      <c r="J104" s="54" t="s">
        <v>149</v>
      </c>
      <c r="K104" s="53">
        <v>2904</v>
      </c>
      <c r="L104" s="53" t="s">
        <v>123</v>
      </c>
      <c r="M104" s="54" t="s">
        <v>150</v>
      </c>
      <c r="N104" s="54"/>
      <c r="O104" s="55" t="s">
        <v>107</v>
      </c>
      <c r="P104" s="55" t="s">
        <v>108</v>
      </c>
    </row>
    <row r="105" spans="1:16" ht="12.75" customHeight="1" thickBot="1" x14ac:dyDescent="0.25">
      <c r="A105" s="44" t="str">
        <f t="shared" si="12"/>
        <v> KVBB 28.56 </v>
      </c>
      <c r="B105" s="20" t="str">
        <f t="shared" si="13"/>
        <v>I</v>
      </c>
      <c r="C105" s="44">
        <f t="shared" si="14"/>
        <v>30545.49</v>
      </c>
      <c r="D105" s="17" t="str">
        <f t="shared" si="15"/>
        <v>vis</v>
      </c>
      <c r="E105" s="52">
        <f>VLOOKUP(C105,Active!C$21:E$970,3,FALSE)</f>
        <v>2909.0157177043561</v>
      </c>
      <c r="F105" s="20" t="s">
        <v>100</v>
      </c>
      <c r="G105" s="17" t="str">
        <f t="shared" si="16"/>
        <v>30545.490</v>
      </c>
      <c r="H105" s="44">
        <f t="shared" si="17"/>
        <v>2909</v>
      </c>
      <c r="I105" s="53" t="s">
        <v>151</v>
      </c>
      <c r="J105" s="54" t="s">
        <v>152</v>
      </c>
      <c r="K105" s="53">
        <v>2909</v>
      </c>
      <c r="L105" s="53" t="s">
        <v>114</v>
      </c>
      <c r="M105" s="54" t="s">
        <v>150</v>
      </c>
      <c r="N105" s="54"/>
      <c r="O105" s="55" t="s">
        <v>107</v>
      </c>
      <c r="P105" s="55" t="s">
        <v>108</v>
      </c>
    </row>
    <row r="106" spans="1:16" ht="12.75" customHeight="1" thickBot="1" x14ac:dyDescent="0.25">
      <c r="A106" s="44" t="str">
        <f t="shared" si="12"/>
        <v> KVBB 28.56 </v>
      </c>
      <c r="B106" s="20" t="str">
        <f t="shared" si="13"/>
        <v>I</v>
      </c>
      <c r="C106" s="44">
        <f t="shared" si="14"/>
        <v>30571.507000000001</v>
      </c>
      <c r="D106" s="17" t="str">
        <f t="shared" si="15"/>
        <v>vis</v>
      </c>
      <c r="E106" s="52">
        <f>VLOOKUP(C106,Active!C$21:E$970,3,FALSE)</f>
        <v>2940.9996614375955</v>
      </c>
      <c r="F106" s="20" t="s">
        <v>100</v>
      </c>
      <c r="G106" s="17" t="str">
        <f t="shared" si="16"/>
        <v>30571.507</v>
      </c>
      <c r="H106" s="44">
        <f t="shared" si="17"/>
        <v>2941</v>
      </c>
      <c r="I106" s="53" t="s">
        <v>153</v>
      </c>
      <c r="J106" s="54" t="s">
        <v>154</v>
      </c>
      <c r="K106" s="53">
        <v>2941</v>
      </c>
      <c r="L106" s="53" t="s">
        <v>155</v>
      </c>
      <c r="M106" s="54" t="s">
        <v>150</v>
      </c>
      <c r="N106" s="54"/>
      <c r="O106" s="55" t="s">
        <v>107</v>
      </c>
      <c r="P106" s="55" t="s">
        <v>108</v>
      </c>
    </row>
    <row r="107" spans="1:16" ht="12.75" customHeight="1" thickBot="1" x14ac:dyDescent="0.25">
      <c r="A107" s="44" t="str">
        <f t="shared" ref="A107:A138" si="18">P107</f>
        <v> KVBB 28.56 </v>
      </c>
      <c r="B107" s="20" t="str">
        <f t="shared" ref="B107:B138" si="19">IF(H107=INT(H107),"I","II")</f>
        <v>I</v>
      </c>
      <c r="C107" s="44">
        <f t="shared" ref="C107:C138" si="20">1*G107</f>
        <v>30576.39</v>
      </c>
      <c r="D107" s="17" t="str">
        <f t="shared" ref="D107:D138" si="21">VLOOKUP(F107,I$1:J$5,2,FALSE)</f>
        <v>vis</v>
      </c>
      <c r="E107" s="52">
        <f>VLOOKUP(C107,Active!C$21:E$970,3,FALSE)</f>
        <v>2947.0025671242365</v>
      </c>
      <c r="F107" s="20" t="s">
        <v>100</v>
      </c>
      <c r="G107" s="17" t="str">
        <f t="shared" ref="G107:G138" si="22">MID(I107,3,LEN(I107)-3)</f>
        <v>30576.390</v>
      </c>
      <c r="H107" s="44">
        <f t="shared" ref="H107:H138" si="23">1*K107</f>
        <v>2947</v>
      </c>
      <c r="I107" s="53" t="s">
        <v>156</v>
      </c>
      <c r="J107" s="54" t="s">
        <v>157</v>
      </c>
      <c r="K107" s="53">
        <v>2947</v>
      </c>
      <c r="L107" s="53" t="s">
        <v>144</v>
      </c>
      <c r="M107" s="54" t="s">
        <v>150</v>
      </c>
      <c r="N107" s="54"/>
      <c r="O107" s="55" t="s">
        <v>107</v>
      </c>
      <c r="P107" s="55" t="s">
        <v>108</v>
      </c>
    </row>
    <row r="108" spans="1:16" ht="12.75" customHeight="1" thickBot="1" x14ac:dyDescent="0.25">
      <c r="A108" s="44" t="str">
        <f t="shared" si="18"/>
        <v> KVBB 28.56 </v>
      </c>
      <c r="B108" s="20" t="str">
        <f t="shared" si="19"/>
        <v>I</v>
      </c>
      <c r="C108" s="44">
        <f t="shared" si="20"/>
        <v>30580.463</v>
      </c>
      <c r="D108" s="17" t="str">
        <f t="shared" si="21"/>
        <v>vis</v>
      </c>
      <c r="E108" s="52">
        <f>VLOOKUP(C108,Active!C$21:E$970,3,FALSE)</f>
        <v>2952.009701029971</v>
      </c>
      <c r="F108" s="20" t="s">
        <v>100</v>
      </c>
      <c r="G108" s="17" t="str">
        <f t="shared" si="22"/>
        <v>30580.463</v>
      </c>
      <c r="H108" s="44">
        <f t="shared" si="23"/>
        <v>2952</v>
      </c>
      <c r="I108" s="53" t="s">
        <v>158</v>
      </c>
      <c r="J108" s="54" t="s">
        <v>159</v>
      </c>
      <c r="K108" s="53">
        <v>2952</v>
      </c>
      <c r="L108" s="53" t="s">
        <v>160</v>
      </c>
      <c r="M108" s="54" t="s">
        <v>150</v>
      </c>
      <c r="N108" s="54"/>
      <c r="O108" s="55" t="s">
        <v>107</v>
      </c>
      <c r="P108" s="55" t="s">
        <v>108</v>
      </c>
    </row>
    <row r="109" spans="1:16" ht="12.75" customHeight="1" thickBot="1" x14ac:dyDescent="0.25">
      <c r="A109" s="44" t="str">
        <f t="shared" si="18"/>
        <v> KVBB 28.56 </v>
      </c>
      <c r="B109" s="20" t="str">
        <f t="shared" si="19"/>
        <v>I</v>
      </c>
      <c r="C109" s="44">
        <f t="shared" si="20"/>
        <v>30585.356</v>
      </c>
      <c r="D109" s="17" t="str">
        <f t="shared" si="21"/>
        <v>vis</v>
      </c>
      <c r="E109" s="52">
        <f>VLOOKUP(C109,Active!C$21:E$970,3,FALSE)</f>
        <v>2958.0249001953912</v>
      </c>
      <c r="F109" s="20" t="s">
        <v>100</v>
      </c>
      <c r="G109" s="17" t="str">
        <f t="shared" si="22"/>
        <v>30585.356</v>
      </c>
      <c r="H109" s="44">
        <f t="shared" si="23"/>
        <v>2958</v>
      </c>
      <c r="I109" s="53" t="s">
        <v>161</v>
      </c>
      <c r="J109" s="54" t="s">
        <v>162</v>
      </c>
      <c r="K109" s="53">
        <v>2958</v>
      </c>
      <c r="L109" s="53" t="s">
        <v>147</v>
      </c>
      <c r="M109" s="54" t="s">
        <v>150</v>
      </c>
      <c r="N109" s="54"/>
      <c r="O109" s="55" t="s">
        <v>107</v>
      </c>
      <c r="P109" s="55" t="s">
        <v>108</v>
      </c>
    </row>
    <row r="110" spans="1:16" ht="12.75" customHeight="1" thickBot="1" x14ac:dyDescent="0.25">
      <c r="A110" s="44" t="str">
        <f t="shared" si="18"/>
        <v> AJ 62.374 </v>
      </c>
      <c r="B110" s="20" t="str">
        <f t="shared" si="19"/>
        <v>I</v>
      </c>
      <c r="C110" s="44">
        <f t="shared" si="20"/>
        <v>30732.583999999999</v>
      </c>
      <c r="D110" s="17" t="str">
        <f t="shared" si="21"/>
        <v>vis</v>
      </c>
      <c r="E110" s="52">
        <f>VLOOKUP(C110,Active!C$21:E$970,3,FALSE)</f>
        <v>3139.0193295284175</v>
      </c>
      <c r="F110" s="20" t="s">
        <v>100</v>
      </c>
      <c r="G110" s="17" t="str">
        <f t="shared" si="22"/>
        <v>30732.584</v>
      </c>
      <c r="H110" s="44">
        <f t="shared" si="23"/>
        <v>3139</v>
      </c>
      <c r="I110" s="53" t="s">
        <v>163</v>
      </c>
      <c r="J110" s="54" t="s">
        <v>164</v>
      </c>
      <c r="K110" s="53">
        <v>3139</v>
      </c>
      <c r="L110" s="53" t="s">
        <v>165</v>
      </c>
      <c r="M110" s="54" t="s">
        <v>102</v>
      </c>
      <c r="N110" s="54"/>
      <c r="O110" s="55" t="s">
        <v>166</v>
      </c>
      <c r="P110" s="55" t="s">
        <v>167</v>
      </c>
    </row>
    <row r="111" spans="1:16" ht="12.75" customHeight="1" thickBot="1" x14ac:dyDescent="0.25">
      <c r="A111" s="44" t="str">
        <f t="shared" si="18"/>
        <v> AJ 62.374 </v>
      </c>
      <c r="B111" s="20" t="str">
        <f t="shared" si="19"/>
        <v>I</v>
      </c>
      <c r="C111" s="44">
        <f t="shared" si="20"/>
        <v>31381.699000000001</v>
      </c>
      <c r="D111" s="17" t="str">
        <f t="shared" si="21"/>
        <v>vis</v>
      </c>
      <c r="E111" s="52">
        <f>VLOOKUP(C111,Active!C$21:E$970,3,FALSE)</f>
        <v>3937.0074771396612</v>
      </c>
      <c r="F111" s="20" t="s">
        <v>100</v>
      </c>
      <c r="G111" s="17" t="str">
        <f t="shared" si="22"/>
        <v>31381.699</v>
      </c>
      <c r="H111" s="44">
        <f t="shared" si="23"/>
        <v>3937</v>
      </c>
      <c r="I111" s="53" t="s">
        <v>168</v>
      </c>
      <c r="J111" s="54" t="s">
        <v>169</v>
      </c>
      <c r="K111" s="53">
        <v>3937</v>
      </c>
      <c r="L111" s="53" t="s">
        <v>170</v>
      </c>
      <c r="M111" s="54" t="s">
        <v>102</v>
      </c>
      <c r="N111" s="54"/>
      <c r="O111" s="55" t="s">
        <v>166</v>
      </c>
      <c r="P111" s="55" t="s">
        <v>167</v>
      </c>
    </row>
    <row r="112" spans="1:16" ht="12.75" customHeight="1" thickBot="1" x14ac:dyDescent="0.25">
      <c r="A112" s="44" t="str">
        <f t="shared" si="18"/>
        <v> AJ 62.374 </v>
      </c>
      <c r="B112" s="20" t="str">
        <f t="shared" si="19"/>
        <v>I</v>
      </c>
      <c r="C112" s="44">
        <f t="shared" si="20"/>
        <v>31464.663</v>
      </c>
      <c r="D112" s="17" t="str">
        <f t="shared" si="21"/>
        <v>vis</v>
      </c>
      <c r="E112" s="52">
        <f>VLOOKUP(C112,Active!C$21:E$970,3,FALSE)</f>
        <v>4038.9990944623528</v>
      </c>
      <c r="F112" s="20" t="s">
        <v>100</v>
      </c>
      <c r="G112" s="17" t="str">
        <f t="shared" si="22"/>
        <v>31464.663</v>
      </c>
      <c r="H112" s="44">
        <f t="shared" si="23"/>
        <v>4039</v>
      </c>
      <c r="I112" s="53" t="s">
        <v>171</v>
      </c>
      <c r="J112" s="54" t="s">
        <v>172</v>
      </c>
      <c r="K112" s="53">
        <v>4039</v>
      </c>
      <c r="L112" s="53" t="s">
        <v>173</v>
      </c>
      <c r="M112" s="54" t="s">
        <v>102</v>
      </c>
      <c r="N112" s="54"/>
      <c r="O112" s="55" t="s">
        <v>166</v>
      </c>
      <c r="P112" s="55" t="s">
        <v>167</v>
      </c>
    </row>
    <row r="113" spans="1:16" ht="12.75" customHeight="1" thickBot="1" x14ac:dyDescent="0.25">
      <c r="A113" s="44" t="str">
        <f t="shared" si="18"/>
        <v> AJ 62.374 </v>
      </c>
      <c r="B113" s="20" t="str">
        <f t="shared" si="19"/>
        <v>I</v>
      </c>
      <c r="C113" s="44">
        <f t="shared" si="20"/>
        <v>31655.827000000001</v>
      </c>
      <c r="D113" s="17" t="str">
        <f t="shared" si="21"/>
        <v>vis</v>
      </c>
      <c r="E113" s="52">
        <f>VLOOKUP(C113,Active!C$21:E$970,3,FALSE)</f>
        <v>4274.0061521485195</v>
      </c>
      <c r="F113" s="20" t="s">
        <v>100</v>
      </c>
      <c r="G113" s="17" t="str">
        <f t="shared" si="22"/>
        <v>31655.827</v>
      </c>
      <c r="H113" s="44">
        <f t="shared" si="23"/>
        <v>4274</v>
      </c>
      <c r="I113" s="53" t="s">
        <v>174</v>
      </c>
      <c r="J113" s="54" t="s">
        <v>175</v>
      </c>
      <c r="K113" s="53">
        <v>4274</v>
      </c>
      <c r="L113" s="53" t="s">
        <v>176</v>
      </c>
      <c r="M113" s="54" t="s">
        <v>102</v>
      </c>
      <c r="N113" s="54"/>
      <c r="O113" s="55" t="s">
        <v>166</v>
      </c>
      <c r="P113" s="55" t="s">
        <v>167</v>
      </c>
    </row>
    <row r="114" spans="1:16" ht="12.75" customHeight="1" thickBot="1" x14ac:dyDescent="0.25">
      <c r="A114" s="44" t="str">
        <f t="shared" si="18"/>
        <v> AJ 62.374 </v>
      </c>
      <c r="B114" s="20" t="str">
        <f t="shared" si="19"/>
        <v>I</v>
      </c>
      <c r="C114" s="44">
        <f t="shared" si="20"/>
        <v>31703.812000000002</v>
      </c>
      <c r="D114" s="17" t="str">
        <f t="shared" si="21"/>
        <v>vis</v>
      </c>
      <c r="E114" s="52">
        <f>VLOOKUP(C114,Active!C$21:E$970,3,FALSE)</f>
        <v>4332.9964100583284</v>
      </c>
      <c r="F114" s="20" t="s">
        <v>100</v>
      </c>
      <c r="G114" s="17" t="str">
        <f t="shared" si="22"/>
        <v>31703.812</v>
      </c>
      <c r="H114" s="44">
        <f t="shared" si="23"/>
        <v>4333</v>
      </c>
      <c r="I114" s="53" t="s">
        <v>177</v>
      </c>
      <c r="J114" s="54" t="s">
        <v>178</v>
      </c>
      <c r="K114" s="53">
        <v>4333</v>
      </c>
      <c r="L114" s="53" t="s">
        <v>101</v>
      </c>
      <c r="M114" s="54" t="s">
        <v>102</v>
      </c>
      <c r="N114" s="54"/>
      <c r="O114" s="55" t="s">
        <v>166</v>
      </c>
      <c r="P114" s="55" t="s">
        <v>167</v>
      </c>
    </row>
    <row r="115" spans="1:16" ht="12.75" customHeight="1" thickBot="1" x14ac:dyDescent="0.25">
      <c r="A115" s="44" t="str">
        <f t="shared" si="18"/>
        <v> AJ 62.374 </v>
      </c>
      <c r="B115" s="20" t="str">
        <f t="shared" si="19"/>
        <v>I</v>
      </c>
      <c r="C115" s="44">
        <f t="shared" si="20"/>
        <v>32052.774000000001</v>
      </c>
      <c r="D115" s="17" t="str">
        <f t="shared" si="21"/>
        <v>vis</v>
      </c>
      <c r="E115" s="52">
        <f>VLOOKUP(C115,Active!C$21:E$970,3,FALSE)</f>
        <v>4761.9921041444522</v>
      </c>
      <c r="F115" s="20" t="s">
        <v>100</v>
      </c>
      <c r="G115" s="17" t="str">
        <f t="shared" si="22"/>
        <v>32052.774</v>
      </c>
      <c r="H115" s="44">
        <f t="shared" si="23"/>
        <v>4762</v>
      </c>
      <c r="I115" s="53" t="s">
        <v>179</v>
      </c>
      <c r="J115" s="54" t="s">
        <v>180</v>
      </c>
      <c r="K115" s="53">
        <v>4762</v>
      </c>
      <c r="L115" s="53" t="s">
        <v>181</v>
      </c>
      <c r="M115" s="54" t="s">
        <v>102</v>
      </c>
      <c r="N115" s="54"/>
      <c r="O115" s="55" t="s">
        <v>166</v>
      </c>
      <c r="P115" s="55" t="s">
        <v>167</v>
      </c>
    </row>
    <row r="116" spans="1:16" ht="12.75" customHeight="1" thickBot="1" x14ac:dyDescent="0.25">
      <c r="A116" s="44" t="str">
        <f t="shared" si="18"/>
        <v> AJ 62.374 </v>
      </c>
      <c r="B116" s="20" t="str">
        <f t="shared" si="19"/>
        <v>I</v>
      </c>
      <c r="C116" s="44">
        <f t="shared" si="20"/>
        <v>32122.736000000001</v>
      </c>
      <c r="D116" s="17" t="str">
        <f t="shared" si="21"/>
        <v>vis</v>
      </c>
      <c r="E116" s="52">
        <f>VLOOKUP(C116,Active!C$21:E$970,3,FALSE)</f>
        <v>4847.9997403617281</v>
      </c>
      <c r="F116" s="20" t="s">
        <v>100</v>
      </c>
      <c r="G116" s="17" t="str">
        <f t="shared" si="22"/>
        <v>32122.736</v>
      </c>
      <c r="H116" s="44">
        <f t="shared" si="23"/>
        <v>4848</v>
      </c>
      <c r="I116" s="53" t="s">
        <v>182</v>
      </c>
      <c r="J116" s="54" t="s">
        <v>183</v>
      </c>
      <c r="K116" s="53">
        <v>4848</v>
      </c>
      <c r="L116" s="53" t="s">
        <v>155</v>
      </c>
      <c r="M116" s="54" t="s">
        <v>102</v>
      </c>
      <c r="N116" s="54"/>
      <c r="O116" s="55" t="s">
        <v>166</v>
      </c>
      <c r="P116" s="55" t="s">
        <v>167</v>
      </c>
    </row>
    <row r="117" spans="1:16" ht="12.75" customHeight="1" thickBot="1" x14ac:dyDescent="0.25">
      <c r="A117" s="44" t="str">
        <f t="shared" si="18"/>
        <v> AJ 62.374 </v>
      </c>
      <c r="B117" s="20" t="str">
        <f t="shared" si="19"/>
        <v>I</v>
      </c>
      <c r="C117" s="44">
        <f t="shared" si="20"/>
        <v>32392.800999999999</v>
      </c>
      <c r="D117" s="17" t="str">
        <f t="shared" si="21"/>
        <v>vis</v>
      </c>
      <c r="E117" s="52">
        <f>VLOOKUP(C117,Active!C$21:E$970,3,FALSE)</f>
        <v>5180.0035749436265</v>
      </c>
      <c r="F117" s="20" t="s">
        <v>100</v>
      </c>
      <c r="G117" s="17" t="str">
        <f t="shared" si="22"/>
        <v>32392.801</v>
      </c>
      <c r="H117" s="44">
        <f t="shared" si="23"/>
        <v>5180</v>
      </c>
      <c r="I117" s="53" t="s">
        <v>184</v>
      </c>
      <c r="J117" s="54" t="s">
        <v>185</v>
      </c>
      <c r="K117" s="53">
        <v>5180</v>
      </c>
      <c r="L117" s="53" t="s">
        <v>123</v>
      </c>
      <c r="M117" s="54" t="s">
        <v>102</v>
      </c>
      <c r="N117" s="54"/>
      <c r="O117" s="55" t="s">
        <v>166</v>
      </c>
      <c r="P117" s="55" t="s">
        <v>167</v>
      </c>
    </row>
    <row r="118" spans="1:16" ht="12.75" customHeight="1" thickBot="1" x14ac:dyDescent="0.25">
      <c r="A118" s="44" t="str">
        <f t="shared" si="18"/>
        <v> AJ 62.374 </v>
      </c>
      <c r="B118" s="20" t="str">
        <f t="shared" si="19"/>
        <v>I</v>
      </c>
      <c r="C118" s="44">
        <f t="shared" si="20"/>
        <v>32501.796999999999</v>
      </c>
      <c r="D118" s="17" t="str">
        <f t="shared" si="21"/>
        <v>vis</v>
      </c>
      <c r="E118" s="52">
        <f>VLOOKUP(C118,Active!C$21:E$970,3,FALSE)</f>
        <v>5313.9975762177219</v>
      </c>
      <c r="F118" s="20" t="s">
        <v>100</v>
      </c>
      <c r="G118" s="17" t="str">
        <f t="shared" si="22"/>
        <v>32501.797</v>
      </c>
      <c r="H118" s="44">
        <f t="shared" si="23"/>
        <v>5314</v>
      </c>
      <c r="I118" s="53" t="s">
        <v>186</v>
      </c>
      <c r="J118" s="54" t="s">
        <v>187</v>
      </c>
      <c r="K118" s="53">
        <v>5314</v>
      </c>
      <c r="L118" s="53" t="s">
        <v>188</v>
      </c>
      <c r="M118" s="54" t="s">
        <v>102</v>
      </c>
      <c r="N118" s="54"/>
      <c r="O118" s="55" t="s">
        <v>166</v>
      </c>
      <c r="P118" s="55" t="s">
        <v>167</v>
      </c>
    </row>
    <row r="119" spans="1:16" ht="12.75" customHeight="1" thickBot="1" x14ac:dyDescent="0.25">
      <c r="A119" s="44" t="str">
        <f t="shared" si="18"/>
        <v> AJ 62.374 </v>
      </c>
      <c r="B119" s="20" t="str">
        <f t="shared" si="19"/>
        <v>I</v>
      </c>
      <c r="C119" s="44">
        <f t="shared" si="20"/>
        <v>32825.553</v>
      </c>
      <c r="D119" s="17" t="str">
        <f t="shared" si="21"/>
        <v>vis</v>
      </c>
      <c r="E119" s="52">
        <f>VLOOKUP(C119,Active!C$21:E$970,3,FALSE)</f>
        <v>5712.0063276993951</v>
      </c>
      <c r="F119" s="20" t="s">
        <v>100</v>
      </c>
      <c r="G119" s="17" t="str">
        <f t="shared" si="22"/>
        <v>32825.553</v>
      </c>
      <c r="H119" s="44">
        <f t="shared" si="23"/>
        <v>5712</v>
      </c>
      <c r="I119" s="53" t="s">
        <v>189</v>
      </c>
      <c r="J119" s="54" t="s">
        <v>190</v>
      </c>
      <c r="K119" s="53">
        <v>5712</v>
      </c>
      <c r="L119" s="53" t="s">
        <v>176</v>
      </c>
      <c r="M119" s="54" t="s">
        <v>102</v>
      </c>
      <c r="N119" s="54"/>
      <c r="O119" s="55" t="s">
        <v>166</v>
      </c>
      <c r="P119" s="55" t="s">
        <v>167</v>
      </c>
    </row>
    <row r="120" spans="1:16" ht="12.75" customHeight="1" thickBot="1" x14ac:dyDescent="0.25">
      <c r="A120" s="44" t="str">
        <f t="shared" si="18"/>
        <v> AJ 62.374 </v>
      </c>
      <c r="B120" s="20" t="str">
        <f t="shared" si="19"/>
        <v>I</v>
      </c>
      <c r="C120" s="44">
        <f t="shared" si="20"/>
        <v>33129.773999999998</v>
      </c>
      <c r="D120" s="17" t="str">
        <f t="shared" si="21"/>
        <v>vis</v>
      </c>
      <c r="E120" s="52">
        <f>VLOOKUP(C120,Active!C$21:E$970,3,FALSE)</f>
        <v>6085.9997683908559</v>
      </c>
      <c r="F120" s="20" t="s">
        <v>100</v>
      </c>
      <c r="G120" s="17" t="str">
        <f t="shared" si="22"/>
        <v>33129.774</v>
      </c>
      <c r="H120" s="44">
        <f t="shared" si="23"/>
        <v>6086</v>
      </c>
      <c r="I120" s="53" t="s">
        <v>191</v>
      </c>
      <c r="J120" s="54" t="s">
        <v>192</v>
      </c>
      <c r="K120" s="53">
        <v>6086</v>
      </c>
      <c r="L120" s="53" t="s">
        <v>155</v>
      </c>
      <c r="M120" s="54" t="s">
        <v>102</v>
      </c>
      <c r="N120" s="54"/>
      <c r="O120" s="55" t="s">
        <v>166</v>
      </c>
      <c r="P120" s="55" t="s">
        <v>167</v>
      </c>
    </row>
    <row r="121" spans="1:16" ht="12.75" customHeight="1" thickBot="1" x14ac:dyDescent="0.25">
      <c r="A121" s="44" t="str">
        <f t="shared" si="18"/>
        <v> AJ 62.374 </v>
      </c>
      <c r="B121" s="20" t="str">
        <f t="shared" si="19"/>
        <v>I</v>
      </c>
      <c r="C121" s="44">
        <f t="shared" si="20"/>
        <v>33835.838000000003</v>
      </c>
      <c r="D121" s="17" t="str">
        <f t="shared" si="21"/>
        <v>vis</v>
      </c>
      <c r="E121" s="52">
        <f>VLOOKUP(C121,Active!C$21:E$970,3,FALSE)</f>
        <v>6953.9980482873125</v>
      </c>
      <c r="F121" s="20" t="s">
        <v>100</v>
      </c>
      <c r="G121" s="17" t="str">
        <f t="shared" si="22"/>
        <v>33835.838</v>
      </c>
      <c r="H121" s="44">
        <f t="shared" si="23"/>
        <v>6954</v>
      </c>
      <c r="I121" s="53" t="s">
        <v>193</v>
      </c>
      <c r="J121" s="54" t="s">
        <v>194</v>
      </c>
      <c r="K121" s="53">
        <v>6954</v>
      </c>
      <c r="L121" s="53" t="s">
        <v>188</v>
      </c>
      <c r="M121" s="54" t="s">
        <v>102</v>
      </c>
      <c r="N121" s="54"/>
      <c r="O121" s="55" t="s">
        <v>166</v>
      </c>
      <c r="P121" s="55" t="s">
        <v>167</v>
      </c>
    </row>
    <row r="122" spans="1:16" ht="12.75" customHeight="1" thickBot="1" x14ac:dyDescent="0.25">
      <c r="A122" s="44" t="str">
        <f t="shared" si="18"/>
        <v> AJ 62.374 </v>
      </c>
      <c r="B122" s="20" t="str">
        <f t="shared" si="19"/>
        <v>I</v>
      </c>
      <c r="C122" s="44">
        <f t="shared" si="20"/>
        <v>34312.512999999999</v>
      </c>
      <c r="D122" s="17" t="str">
        <f t="shared" si="21"/>
        <v>vis</v>
      </c>
      <c r="E122" s="52">
        <f>VLOOKUP(C122,Active!C$21:E$970,3,FALSE)</f>
        <v>7539.9974478738031</v>
      </c>
      <c r="F122" s="20" t="s">
        <v>100</v>
      </c>
      <c r="G122" s="17" t="str">
        <f t="shared" si="22"/>
        <v>34312.513</v>
      </c>
      <c r="H122" s="44">
        <f t="shared" si="23"/>
        <v>7540</v>
      </c>
      <c r="I122" s="53" t="s">
        <v>195</v>
      </c>
      <c r="J122" s="54" t="s">
        <v>196</v>
      </c>
      <c r="K122" s="53">
        <v>7540</v>
      </c>
      <c r="L122" s="53" t="s">
        <v>188</v>
      </c>
      <c r="M122" s="54" t="s">
        <v>102</v>
      </c>
      <c r="N122" s="54"/>
      <c r="O122" s="55" t="s">
        <v>166</v>
      </c>
      <c r="P122" s="55" t="s">
        <v>167</v>
      </c>
    </row>
    <row r="123" spans="1:16" ht="12.75" customHeight="1" thickBot="1" x14ac:dyDescent="0.25">
      <c r="A123" s="44" t="str">
        <f t="shared" si="18"/>
        <v> AJ 62.374 </v>
      </c>
      <c r="B123" s="20" t="str">
        <f t="shared" si="19"/>
        <v>I</v>
      </c>
      <c r="C123" s="44">
        <f t="shared" si="20"/>
        <v>35118.635999999999</v>
      </c>
      <c r="D123" s="17" t="str">
        <f t="shared" si="21"/>
        <v>vis</v>
      </c>
      <c r="E123" s="52">
        <f>VLOOKUP(C123,Active!C$21:E$970,3,FALSE)</f>
        <v>8531.0030470616475</v>
      </c>
      <c r="F123" s="20" t="s">
        <v>100</v>
      </c>
      <c r="G123" s="17" t="str">
        <f t="shared" si="22"/>
        <v>35118.636</v>
      </c>
      <c r="H123" s="44">
        <f t="shared" si="23"/>
        <v>8531</v>
      </c>
      <c r="I123" s="53" t="s">
        <v>197</v>
      </c>
      <c r="J123" s="54" t="s">
        <v>198</v>
      </c>
      <c r="K123" s="53">
        <v>8531</v>
      </c>
      <c r="L123" s="53" t="s">
        <v>144</v>
      </c>
      <c r="M123" s="54" t="s">
        <v>106</v>
      </c>
      <c r="N123" s="54"/>
      <c r="O123" s="55" t="s">
        <v>166</v>
      </c>
      <c r="P123" s="55" t="s">
        <v>167</v>
      </c>
    </row>
    <row r="124" spans="1:16" ht="12.75" customHeight="1" thickBot="1" x14ac:dyDescent="0.25">
      <c r="A124" s="44" t="str">
        <f t="shared" si="18"/>
        <v> MSAI 29.490 </v>
      </c>
      <c r="B124" s="20" t="str">
        <f t="shared" si="19"/>
        <v>I</v>
      </c>
      <c r="C124" s="44">
        <f t="shared" si="20"/>
        <v>35329.343000000001</v>
      </c>
      <c r="D124" s="17" t="str">
        <f t="shared" si="21"/>
        <v>vis</v>
      </c>
      <c r="E124" s="52">
        <f>VLOOKUP(C124,Active!C$21:E$970,3,FALSE)</f>
        <v>8790.0352503210433</v>
      </c>
      <c r="F124" s="20" t="s">
        <v>100</v>
      </c>
      <c r="G124" s="17" t="str">
        <f t="shared" si="22"/>
        <v>35329.343</v>
      </c>
      <c r="H124" s="44">
        <f t="shared" si="23"/>
        <v>8790</v>
      </c>
      <c r="I124" s="53" t="s">
        <v>199</v>
      </c>
      <c r="J124" s="54" t="s">
        <v>200</v>
      </c>
      <c r="K124" s="53">
        <v>8790</v>
      </c>
      <c r="L124" s="53" t="s">
        <v>201</v>
      </c>
      <c r="M124" s="54" t="s">
        <v>106</v>
      </c>
      <c r="N124" s="54"/>
      <c r="O124" s="55" t="s">
        <v>202</v>
      </c>
      <c r="P124" s="55" t="s">
        <v>203</v>
      </c>
    </row>
    <row r="125" spans="1:16" ht="12.75" customHeight="1" thickBot="1" x14ac:dyDescent="0.25">
      <c r="A125" s="44" t="str">
        <f t="shared" si="18"/>
        <v> MSAI 29.490 </v>
      </c>
      <c r="B125" s="20" t="str">
        <f t="shared" si="19"/>
        <v>I</v>
      </c>
      <c r="C125" s="44">
        <f t="shared" si="20"/>
        <v>35368.36</v>
      </c>
      <c r="D125" s="17" t="str">
        <f t="shared" si="21"/>
        <v>vis</v>
      </c>
      <c r="E125" s="52">
        <f>VLOOKUP(C125,Active!C$21:E$970,3,FALSE)</f>
        <v>8838.0007164639428</v>
      </c>
      <c r="F125" s="20" t="s">
        <v>100</v>
      </c>
      <c r="G125" s="17" t="str">
        <f t="shared" si="22"/>
        <v>35368.360</v>
      </c>
      <c r="H125" s="44">
        <f t="shared" si="23"/>
        <v>8838</v>
      </c>
      <c r="I125" s="53" t="s">
        <v>204</v>
      </c>
      <c r="J125" s="54" t="s">
        <v>205</v>
      </c>
      <c r="K125" s="53">
        <v>8838</v>
      </c>
      <c r="L125" s="53" t="s">
        <v>206</v>
      </c>
      <c r="M125" s="54" t="s">
        <v>106</v>
      </c>
      <c r="N125" s="54"/>
      <c r="O125" s="55" t="s">
        <v>202</v>
      </c>
      <c r="P125" s="55" t="s">
        <v>203</v>
      </c>
    </row>
    <row r="126" spans="1:16" ht="12.75" customHeight="1" thickBot="1" x14ac:dyDescent="0.25">
      <c r="A126" s="44" t="str">
        <f t="shared" si="18"/>
        <v> MSAI 29.490 </v>
      </c>
      <c r="B126" s="20" t="str">
        <f t="shared" si="19"/>
        <v>I</v>
      </c>
      <c r="C126" s="44">
        <f t="shared" si="20"/>
        <v>35429.373</v>
      </c>
      <c r="D126" s="17" t="str">
        <f t="shared" si="21"/>
        <v>vis</v>
      </c>
      <c r="E126" s="52">
        <f>VLOOKUP(C126,Active!C$21:E$970,3,FALSE)</f>
        <v>8913.0069185239845</v>
      </c>
      <c r="F126" s="20" t="s">
        <v>100</v>
      </c>
      <c r="G126" s="17" t="str">
        <f t="shared" si="22"/>
        <v>35429.373</v>
      </c>
      <c r="H126" s="44">
        <f t="shared" si="23"/>
        <v>8913</v>
      </c>
      <c r="I126" s="53" t="s">
        <v>207</v>
      </c>
      <c r="J126" s="54" t="s">
        <v>208</v>
      </c>
      <c r="K126" s="53">
        <v>8913</v>
      </c>
      <c r="L126" s="53" t="s">
        <v>170</v>
      </c>
      <c r="M126" s="54" t="s">
        <v>106</v>
      </c>
      <c r="N126" s="54"/>
      <c r="O126" s="55" t="s">
        <v>202</v>
      </c>
      <c r="P126" s="55" t="s">
        <v>203</v>
      </c>
    </row>
    <row r="127" spans="1:16" ht="12.75" customHeight="1" thickBot="1" x14ac:dyDescent="0.25">
      <c r="A127" s="44" t="str">
        <f t="shared" si="18"/>
        <v> MSAI 29.490 </v>
      </c>
      <c r="B127" s="20" t="str">
        <f t="shared" si="19"/>
        <v>I</v>
      </c>
      <c r="C127" s="44">
        <f t="shared" si="20"/>
        <v>35477.360000000001</v>
      </c>
      <c r="D127" s="17" t="str">
        <f t="shared" si="21"/>
        <v>vis</v>
      </c>
      <c r="E127" s="52">
        <f>VLOOKUP(C127,Active!C$21:E$970,3,FALSE)</f>
        <v>8971.9996351295486</v>
      </c>
      <c r="F127" s="20" t="s">
        <v>100</v>
      </c>
      <c r="G127" s="17" t="str">
        <f t="shared" si="22"/>
        <v>35477.360</v>
      </c>
      <c r="H127" s="44">
        <f t="shared" si="23"/>
        <v>8972</v>
      </c>
      <c r="I127" s="53" t="s">
        <v>209</v>
      </c>
      <c r="J127" s="54" t="s">
        <v>210</v>
      </c>
      <c r="K127" s="53">
        <v>8972</v>
      </c>
      <c r="L127" s="53" t="s">
        <v>155</v>
      </c>
      <c r="M127" s="54" t="s">
        <v>106</v>
      </c>
      <c r="N127" s="54"/>
      <c r="O127" s="55" t="s">
        <v>202</v>
      </c>
      <c r="P127" s="55" t="s">
        <v>203</v>
      </c>
    </row>
    <row r="128" spans="1:16" ht="12.75" customHeight="1" thickBot="1" x14ac:dyDescent="0.25">
      <c r="A128" s="44" t="str">
        <f t="shared" si="18"/>
        <v> MSAI 29.490 </v>
      </c>
      <c r="B128" s="20" t="str">
        <f t="shared" si="19"/>
        <v>I</v>
      </c>
      <c r="C128" s="44">
        <f t="shared" si="20"/>
        <v>35512.326999999997</v>
      </c>
      <c r="D128" s="17" t="str">
        <f t="shared" si="21"/>
        <v>vis</v>
      </c>
      <c r="E128" s="52">
        <f>VLOOKUP(C128,Active!C$21:E$970,3,FALSE)</f>
        <v>9014.9862423678969</v>
      </c>
      <c r="F128" s="20" t="s">
        <v>100</v>
      </c>
      <c r="G128" s="17" t="str">
        <f t="shared" si="22"/>
        <v>35512.327</v>
      </c>
      <c r="H128" s="44">
        <f t="shared" si="23"/>
        <v>9015</v>
      </c>
      <c r="I128" s="53" t="s">
        <v>211</v>
      </c>
      <c r="J128" s="54" t="s">
        <v>212</v>
      </c>
      <c r="K128" s="53">
        <v>9015</v>
      </c>
      <c r="L128" s="53" t="s">
        <v>213</v>
      </c>
      <c r="M128" s="54" t="s">
        <v>106</v>
      </c>
      <c r="N128" s="54"/>
      <c r="O128" s="55" t="s">
        <v>202</v>
      </c>
      <c r="P128" s="55" t="s">
        <v>203</v>
      </c>
    </row>
    <row r="129" spans="1:16" ht="12.75" customHeight="1" thickBot="1" x14ac:dyDescent="0.25">
      <c r="A129" s="44" t="str">
        <f t="shared" si="18"/>
        <v> MSAI 29.490 </v>
      </c>
      <c r="B129" s="20" t="str">
        <f t="shared" si="19"/>
        <v>I</v>
      </c>
      <c r="C129" s="44">
        <f t="shared" si="20"/>
        <v>35638.42</v>
      </c>
      <c r="D129" s="17" t="str">
        <f t="shared" si="21"/>
        <v>vis</v>
      </c>
      <c r="E129" s="52">
        <f>VLOOKUP(C129,Active!C$21:E$970,3,FALSE)</f>
        <v>9169.9984043064505</v>
      </c>
      <c r="F129" s="20" t="s">
        <v>100</v>
      </c>
      <c r="G129" s="17" t="str">
        <f t="shared" si="22"/>
        <v>35638.420</v>
      </c>
      <c r="H129" s="44">
        <f t="shared" si="23"/>
        <v>9170</v>
      </c>
      <c r="I129" s="53" t="s">
        <v>214</v>
      </c>
      <c r="J129" s="54" t="s">
        <v>215</v>
      </c>
      <c r="K129" s="53">
        <v>9170</v>
      </c>
      <c r="L129" s="53" t="s">
        <v>173</v>
      </c>
      <c r="M129" s="54" t="s">
        <v>106</v>
      </c>
      <c r="N129" s="54"/>
      <c r="O129" s="55" t="s">
        <v>202</v>
      </c>
      <c r="P129" s="55" t="s">
        <v>203</v>
      </c>
    </row>
    <row r="130" spans="1:16" ht="12.75" customHeight="1" thickBot="1" x14ac:dyDescent="0.25">
      <c r="A130" s="44" t="str">
        <f t="shared" si="18"/>
        <v> MSAI 29.490 </v>
      </c>
      <c r="B130" s="20" t="str">
        <f t="shared" si="19"/>
        <v>I</v>
      </c>
      <c r="C130" s="44">
        <f t="shared" si="20"/>
        <v>35660.370000000003</v>
      </c>
      <c r="D130" s="17" t="str">
        <f t="shared" si="21"/>
        <v>vis</v>
      </c>
      <c r="E130" s="52">
        <f>VLOOKUP(C130,Active!C$21:E$970,3,FALSE)</f>
        <v>9196.9825902212287</v>
      </c>
      <c r="F130" s="20" t="s">
        <v>100</v>
      </c>
      <c r="G130" s="17" t="str">
        <f t="shared" si="22"/>
        <v>35660.370</v>
      </c>
      <c r="H130" s="44">
        <f t="shared" si="23"/>
        <v>9197</v>
      </c>
      <c r="I130" s="53" t="s">
        <v>216</v>
      </c>
      <c r="J130" s="54" t="s">
        <v>217</v>
      </c>
      <c r="K130" s="53">
        <v>9197</v>
      </c>
      <c r="L130" s="53" t="s">
        <v>218</v>
      </c>
      <c r="M130" s="54" t="s">
        <v>106</v>
      </c>
      <c r="N130" s="54"/>
      <c r="O130" s="55" t="s">
        <v>202</v>
      </c>
      <c r="P130" s="55" t="s">
        <v>203</v>
      </c>
    </row>
    <row r="131" spans="1:16" ht="12.75" customHeight="1" thickBot="1" x14ac:dyDescent="0.25">
      <c r="A131" s="44" t="str">
        <f t="shared" si="18"/>
        <v> MSAI 29.490 </v>
      </c>
      <c r="B131" s="20" t="str">
        <f t="shared" si="19"/>
        <v>I</v>
      </c>
      <c r="C131" s="44">
        <f t="shared" si="20"/>
        <v>35686.409</v>
      </c>
      <c r="D131" s="17" t="str">
        <f t="shared" si="21"/>
        <v>vis</v>
      </c>
      <c r="E131" s="52">
        <f>VLOOKUP(C131,Active!C$21:E$970,3,FALSE)</f>
        <v>9228.9935796077716</v>
      </c>
      <c r="F131" s="20" t="s">
        <v>100</v>
      </c>
      <c r="G131" s="17" t="str">
        <f t="shared" si="22"/>
        <v>35686.409</v>
      </c>
      <c r="H131" s="44">
        <f t="shared" si="23"/>
        <v>9229</v>
      </c>
      <c r="I131" s="53" t="s">
        <v>219</v>
      </c>
      <c r="J131" s="54" t="s">
        <v>220</v>
      </c>
      <c r="K131" s="53">
        <v>9229</v>
      </c>
      <c r="L131" s="53" t="s">
        <v>120</v>
      </c>
      <c r="M131" s="54" t="s">
        <v>106</v>
      </c>
      <c r="N131" s="54"/>
      <c r="O131" s="55" t="s">
        <v>202</v>
      </c>
      <c r="P131" s="55" t="s">
        <v>203</v>
      </c>
    </row>
    <row r="132" spans="1:16" ht="12.75" customHeight="1" thickBot="1" x14ac:dyDescent="0.25">
      <c r="A132" s="44" t="str">
        <f t="shared" si="18"/>
        <v> MSAI 29.490 </v>
      </c>
      <c r="B132" s="20" t="str">
        <f t="shared" si="19"/>
        <v>I</v>
      </c>
      <c r="C132" s="44">
        <f t="shared" si="20"/>
        <v>35690.483</v>
      </c>
      <c r="D132" s="17" t="str">
        <f t="shared" si="21"/>
        <v>vis</v>
      </c>
      <c r="E132" s="52">
        <f>VLOOKUP(C132,Active!C$21:E$970,3,FALSE)</f>
        <v>9234.001942861385</v>
      </c>
      <c r="F132" s="20" t="s">
        <v>100</v>
      </c>
      <c r="G132" s="17" t="str">
        <f t="shared" si="22"/>
        <v>35690.483</v>
      </c>
      <c r="H132" s="44">
        <f t="shared" si="23"/>
        <v>9234</v>
      </c>
      <c r="I132" s="53" t="s">
        <v>221</v>
      </c>
      <c r="J132" s="54" t="s">
        <v>222</v>
      </c>
      <c r="K132" s="53">
        <v>9234</v>
      </c>
      <c r="L132" s="53" t="s">
        <v>144</v>
      </c>
      <c r="M132" s="54" t="s">
        <v>106</v>
      </c>
      <c r="N132" s="54"/>
      <c r="O132" s="55" t="s">
        <v>202</v>
      </c>
      <c r="P132" s="55" t="s">
        <v>203</v>
      </c>
    </row>
    <row r="133" spans="1:16" ht="12.75" customHeight="1" thickBot="1" x14ac:dyDescent="0.25">
      <c r="A133" s="44" t="str">
        <f t="shared" si="18"/>
        <v> MSAI 29.490 </v>
      </c>
      <c r="B133" s="20" t="str">
        <f t="shared" si="19"/>
        <v>I</v>
      </c>
      <c r="C133" s="44">
        <f t="shared" si="20"/>
        <v>35695.35</v>
      </c>
      <c r="D133" s="17" t="str">
        <f t="shared" si="21"/>
        <v>vis</v>
      </c>
      <c r="E133" s="52">
        <f>VLOOKUP(C133,Active!C$21:E$970,3,FALSE)</f>
        <v>9239.9851789819841</v>
      </c>
      <c r="F133" s="20" t="s">
        <v>100</v>
      </c>
      <c r="G133" s="17" t="str">
        <f t="shared" si="22"/>
        <v>35695.350</v>
      </c>
      <c r="H133" s="44">
        <f t="shared" si="23"/>
        <v>9240</v>
      </c>
      <c r="I133" s="53" t="s">
        <v>223</v>
      </c>
      <c r="J133" s="54" t="s">
        <v>224</v>
      </c>
      <c r="K133" s="53">
        <v>9240</v>
      </c>
      <c r="L133" s="53" t="s">
        <v>225</v>
      </c>
      <c r="M133" s="54" t="s">
        <v>106</v>
      </c>
      <c r="N133" s="54"/>
      <c r="O133" s="55" t="s">
        <v>202</v>
      </c>
      <c r="P133" s="55" t="s">
        <v>203</v>
      </c>
    </row>
    <row r="134" spans="1:16" ht="12.75" customHeight="1" thickBot="1" x14ac:dyDescent="0.25">
      <c r="A134" s="44" t="str">
        <f t="shared" si="18"/>
        <v> MSAI 29.490 </v>
      </c>
      <c r="B134" s="20" t="str">
        <f t="shared" si="19"/>
        <v>I</v>
      </c>
      <c r="C134" s="44">
        <f t="shared" si="20"/>
        <v>35699.404000000002</v>
      </c>
      <c r="D134" s="17" t="str">
        <f t="shared" si="21"/>
        <v>vis</v>
      </c>
      <c r="E134" s="52">
        <f>VLOOKUP(C134,Active!C$21:E$970,3,FALSE)</f>
        <v>9244.9689552780474</v>
      </c>
      <c r="F134" s="20" t="s">
        <v>100</v>
      </c>
      <c r="G134" s="17" t="str">
        <f t="shared" si="22"/>
        <v>35699.404</v>
      </c>
      <c r="H134" s="44">
        <f t="shared" si="23"/>
        <v>9245</v>
      </c>
      <c r="I134" s="53" t="s">
        <v>226</v>
      </c>
      <c r="J134" s="54" t="s">
        <v>227</v>
      </c>
      <c r="K134" s="53">
        <v>9245</v>
      </c>
      <c r="L134" s="53" t="s">
        <v>228</v>
      </c>
      <c r="M134" s="54" t="s">
        <v>106</v>
      </c>
      <c r="N134" s="54"/>
      <c r="O134" s="55" t="s">
        <v>202</v>
      </c>
      <c r="P134" s="55" t="s">
        <v>203</v>
      </c>
    </row>
    <row r="135" spans="1:16" ht="12.75" customHeight="1" thickBot="1" x14ac:dyDescent="0.25">
      <c r="A135" s="44" t="str">
        <f t="shared" si="18"/>
        <v> MSAI 29.490 </v>
      </c>
      <c r="B135" s="20" t="str">
        <f t="shared" si="19"/>
        <v>I</v>
      </c>
      <c r="C135" s="44">
        <f t="shared" si="20"/>
        <v>35717.339999999997</v>
      </c>
      <c r="D135" s="17" t="str">
        <f t="shared" si="21"/>
        <v>vis</v>
      </c>
      <c r="E135" s="52">
        <f>VLOOKUP(C135,Active!C$21:E$970,3,FALSE)</f>
        <v>9267.0185388118589</v>
      </c>
      <c r="F135" s="20" t="s">
        <v>100</v>
      </c>
      <c r="G135" s="17" t="str">
        <f t="shared" si="22"/>
        <v>35717.340</v>
      </c>
      <c r="H135" s="44">
        <f t="shared" si="23"/>
        <v>9267</v>
      </c>
      <c r="I135" s="53" t="s">
        <v>229</v>
      </c>
      <c r="J135" s="54" t="s">
        <v>230</v>
      </c>
      <c r="K135" s="53">
        <v>9267</v>
      </c>
      <c r="L135" s="53" t="s">
        <v>231</v>
      </c>
      <c r="M135" s="54" t="s">
        <v>106</v>
      </c>
      <c r="N135" s="54"/>
      <c r="O135" s="55" t="s">
        <v>202</v>
      </c>
      <c r="P135" s="55" t="s">
        <v>203</v>
      </c>
    </row>
    <row r="136" spans="1:16" ht="12.75" customHeight="1" thickBot="1" x14ac:dyDescent="0.25">
      <c r="A136" s="44" t="str">
        <f t="shared" si="18"/>
        <v> MHAR 8.8 </v>
      </c>
      <c r="B136" s="20" t="str">
        <f t="shared" si="19"/>
        <v>II</v>
      </c>
      <c r="C136" s="44">
        <f t="shared" si="20"/>
        <v>36403.474999999999</v>
      </c>
      <c r="D136" s="17" t="str">
        <f t="shared" si="21"/>
        <v>vis</v>
      </c>
      <c r="E136" s="52">
        <f>VLOOKUP(C136,Active!C$21:E$970,3,FALSE)</f>
        <v>10110.517144854302</v>
      </c>
      <c r="F136" s="20" t="s">
        <v>100</v>
      </c>
      <c r="G136" s="17" t="str">
        <f t="shared" si="22"/>
        <v>36403.475</v>
      </c>
      <c r="H136" s="44">
        <f t="shared" si="23"/>
        <v>10110.5</v>
      </c>
      <c r="I136" s="53" t="s">
        <v>232</v>
      </c>
      <c r="J136" s="54" t="s">
        <v>233</v>
      </c>
      <c r="K136" s="53">
        <v>10110.5</v>
      </c>
      <c r="L136" s="53" t="s">
        <v>234</v>
      </c>
      <c r="M136" s="54" t="s">
        <v>106</v>
      </c>
      <c r="N136" s="54"/>
      <c r="O136" s="55" t="s">
        <v>235</v>
      </c>
      <c r="P136" s="55" t="s">
        <v>236</v>
      </c>
    </row>
    <row r="137" spans="1:16" ht="12.75" customHeight="1" thickBot="1" x14ac:dyDescent="0.25">
      <c r="A137" s="44" t="str">
        <f t="shared" si="18"/>
        <v> MHAR 8.8 </v>
      </c>
      <c r="B137" s="20" t="str">
        <f t="shared" si="19"/>
        <v>I</v>
      </c>
      <c r="C137" s="44">
        <f t="shared" si="20"/>
        <v>36541.339999999997</v>
      </c>
      <c r="D137" s="17" t="str">
        <f t="shared" si="21"/>
        <v>vis</v>
      </c>
      <c r="E137" s="52">
        <f>VLOOKUP(C137,Active!C$21:E$970,3,FALSE)</f>
        <v>10280.001190008739</v>
      </c>
      <c r="F137" s="20" t="s">
        <v>100</v>
      </c>
      <c r="G137" s="17" t="str">
        <f t="shared" si="22"/>
        <v>36541.340</v>
      </c>
      <c r="H137" s="44">
        <f t="shared" si="23"/>
        <v>10280</v>
      </c>
      <c r="I137" s="53" t="s">
        <v>237</v>
      </c>
      <c r="J137" s="54" t="s">
        <v>238</v>
      </c>
      <c r="K137" s="53">
        <v>10280</v>
      </c>
      <c r="L137" s="53" t="s">
        <v>206</v>
      </c>
      <c r="M137" s="54" t="s">
        <v>106</v>
      </c>
      <c r="N137" s="54"/>
      <c r="O137" s="55" t="s">
        <v>235</v>
      </c>
      <c r="P137" s="55" t="s">
        <v>236</v>
      </c>
    </row>
    <row r="138" spans="1:16" ht="12.75" customHeight="1" thickBot="1" x14ac:dyDescent="0.25">
      <c r="A138" s="44" t="str">
        <f t="shared" si="18"/>
        <v> MHAR 8.8 </v>
      </c>
      <c r="B138" s="20" t="str">
        <f t="shared" si="19"/>
        <v>I</v>
      </c>
      <c r="C138" s="44">
        <f t="shared" si="20"/>
        <v>36598.26</v>
      </c>
      <c r="D138" s="17" t="str">
        <f t="shared" si="21"/>
        <v>vis</v>
      </c>
      <c r="E138" s="52">
        <f>VLOOKUP(C138,Active!C$21:E$970,3,FALSE)</f>
        <v>10349.975671205502</v>
      </c>
      <c r="F138" s="20" t="s">
        <v>100</v>
      </c>
      <c r="G138" s="17" t="str">
        <f t="shared" si="22"/>
        <v>36598.260</v>
      </c>
      <c r="H138" s="44">
        <f t="shared" si="23"/>
        <v>10350</v>
      </c>
      <c r="I138" s="53" t="s">
        <v>239</v>
      </c>
      <c r="J138" s="54" t="s">
        <v>240</v>
      </c>
      <c r="K138" s="53">
        <v>10350</v>
      </c>
      <c r="L138" s="53" t="s">
        <v>241</v>
      </c>
      <c r="M138" s="54" t="s">
        <v>106</v>
      </c>
      <c r="N138" s="54"/>
      <c r="O138" s="55" t="s">
        <v>235</v>
      </c>
      <c r="P138" s="55" t="s">
        <v>236</v>
      </c>
    </row>
    <row r="139" spans="1:16" ht="12.75" customHeight="1" thickBot="1" x14ac:dyDescent="0.25">
      <c r="A139" s="44" t="str">
        <f t="shared" ref="A139:A170" si="24">P139</f>
        <v> HABZ 54 </v>
      </c>
      <c r="B139" s="20" t="str">
        <f t="shared" ref="B139:B170" si="25">IF(H139=INT(H139),"I","II")</f>
        <v>I</v>
      </c>
      <c r="C139" s="44">
        <f t="shared" ref="C139:C170" si="26">1*G139</f>
        <v>37016.391000000003</v>
      </c>
      <c r="D139" s="17" t="str">
        <f t="shared" ref="D139:D170" si="27">VLOOKUP(F139,I$1:J$5,2,FALSE)</f>
        <v>vis</v>
      </c>
      <c r="E139" s="52">
        <f>VLOOKUP(C139,Active!C$21:E$970,3,FALSE)</f>
        <v>10864.004128641915</v>
      </c>
      <c r="F139" s="20" t="s">
        <v>100</v>
      </c>
      <c r="G139" s="17" t="str">
        <f t="shared" ref="G139:G170" si="28">MID(I139,3,LEN(I139)-3)</f>
        <v>37016.391</v>
      </c>
      <c r="H139" s="44">
        <f t="shared" ref="H139:H170" si="29">1*K139</f>
        <v>10864</v>
      </c>
      <c r="I139" s="53" t="s">
        <v>242</v>
      </c>
      <c r="J139" s="54" t="s">
        <v>243</v>
      </c>
      <c r="K139" s="53">
        <v>10864</v>
      </c>
      <c r="L139" s="53" t="s">
        <v>123</v>
      </c>
      <c r="M139" s="54" t="s">
        <v>106</v>
      </c>
      <c r="N139" s="54"/>
      <c r="O139" s="55" t="s">
        <v>235</v>
      </c>
      <c r="P139" s="55" t="s">
        <v>244</v>
      </c>
    </row>
    <row r="140" spans="1:16" ht="12.75" customHeight="1" thickBot="1" x14ac:dyDescent="0.25">
      <c r="A140" s="44" t="str">
        <f t="shared" si="24"/>
        <v> MHAR 8.8 </v>
      </c>
      <c r="B140" s="20" t="str">
        <f t="shared" si="25"/>
        <v>II</v>
      </c>
      <c r="C140" s="44">
        <f t="shared" si="26"/>
        <v>37018.406999999999</v>
      </c>
      <c r="D140" s="17" t="str">
        <f t="shared" si="27"/>
        <v>vis</v>
      </c>
      <c r="E140" s="52">
        <f>VLOOKUP(C140,Active!C$21:E$970,3,FALSE)</f>
        <v>10866.482493963285</v>
      </c>
      <c r="F140" s="20" t="s">
        <v>100</v>
      </c>
      <c r="G140" s="17" t="str">
        <f t="shared" si="28"/>
        <v>37018.407</v>
      </c>
      <c r="H140" s="44">
        <f t="shared" si="29"/>
        <v>10866.5</v>
      </c>
      <c r="I140" s="53" t="s">
        <v>245</v>
      </c>
      <c r="J140" s="54" t="s">
        <v>246</v>
      </c>
      <c r="K140" s="53">
        <v>10866.5</v>
      </c>
      <c r="L140" s="53" t="s">
        <v>218</v>
      </c>
      <c r="M140" s="54" t="s">
        <v>106</v>
      </c>
      <c r="N140" s="54"/>
      <c r="O140" s="55" t="s">
        <v>235</v>
      </c>
      <c r="P140" s="55" t="s">
        <v>236</v>
      </c>
    </row>
    <row r="141" spans="1:16" ht="12.75" customHeight="1" thickBot="1" x14ac:dyDescent="0.25">
      <c r="A141" s="44" t="str">
        <f t="shared" si="24"/>
        <v> HABZ 54 </v>
      </c>
      <c r="B141" s="20" t="str">
        <f t="shared" si="25"/>
        <v>II</v>
      </c>
      <c r="C141" s="44">
        <f t="shared" si="26"/>
        <v>37044.449999999997</v>
      </c>
      <c r="D141" s="17" t="str">
        <f t="shared" si="27"/>
        <v>vis</v>
      </c>
      <c r="E141" s="52">
        <f>VLOOKUP(C141,Active!C$21:E$970,3,FALSE)</f>
        <v>10898.49840074134</v>
      </c>
      <c r="F141" s="20" t="s">
        <v>100</v>
      </c>
      <c r="G141" s="17" t="str">
        <f t="shared" si="28"/>
        <v>37044.450</v>
      </c>
      <c r="H141" s="44">
        <f t="shared" si="29"/>
        <v>10898.5</v>
      </c>
      <c r="I141" s="53" t="s">
        <v>247</v>
      </c>
      <c r="J141" s="54" t="s">
        <v>248</v>
      </c>
      <c r="K141" s="53">
        <v>10898.5</v>
      </c>
      <c r="L141" s="53" t="s">
        <v>173</v>
      </c>
      <c r="M141" s="54" t="s">
        <v>106</v>
      </c>
      <c r="N141" s="54"/>
      <c r="O141" s="55" t="s">
        <v>235</v>
      </c>
      <c r="P141" s="55" t="s">
        <v>244</v>
      </c>
    </row>
    <row r="142" spans="1:16" ht="12.75" customHeight="1" thickBot="1" x14ac:dyDescent="0.25">
      <c r="A142" s="44" t="str">
        <f t="shared" si="24"/>
        <v> MHAR 8.8 </v>
      </c>
      <c r="B142" s="20" t="str">
        <f t="shared" si="25"/>
        <v>I</v>
      </c>
      <c r="C142" s="44">
        <f t="shared" si="26"/>
        <v>37190.453999999998</v>
      </c>
      <c r="D142" s="17" t="str">
        <f t="shared" si="27"/>
        <v>vis</v>
      </c>
      <c r="E142" s="52">
        <f>VLOOKUP(C142,Active!C$21:E$970,3,FALSE)</f>
        <v>11077.988108272106</v>
      </c>
      <c r="F142" s="20" t="s">
        <v>100</v>
      </c>
      <c r="G142" s="17" t="str">
        <f t="shared" si="28"/>
        <v>37190.454</v>
      </c>
      <c r="H142" s="44">
        <f t="shared" si="29"/>
        <v>11078</v>
      </c>
      <c r="I142" s="53" t="s">
        <v>249</v>
      </c>
      <c r="J142" s="54" t="s">
        <v>250</v>
      </c>
      <c r="K142" s="53">
        <v>11078</v>
      </c>
      <c r="L142" s="53" t="s">
        <v>251</v>
      </c>
      <c r="M142" s="54" t="s">
        <v>106</v>
      </c>
      <c r="N142" s="54"/>
      <c r="O142" s="55" t="s">
        <v>235</v>
      </c>
      <c r="P142" s="55" t="s">
        <v>236</v>
      </c>
    </row>
    <row r="143" spans="1:16" ht="12.75" customHeight="1" thickBot="1" x14ac:dyDescent="0.25">
      <c r="A143" s="44" t="str">
        <f t="shared" si="24"/>
        <v> HABZ 54 </v>
      </c>
      <c r="B143" s="20" t="str">
        <f t="shared" si="25"/>
        <v>II</v>
      </c>
      <c r="C143" s="44">
        <f t="shared" si="26"/>
        <v>37349.493000000002</v>
      </c>
      <c r="D143" s="17" t="str">
        <f t="shared" si="27"/>
        <v>vis</v>
      </c>
      <c r="E143" s="52">
        <f>VLOOKUP(C143,Active!C$21:E$970,3,FALSE)</f>
        <v>11273.502365388253</v>
      </c>
      <c r="F143" s="20" t="s">
        <v>100</v>
      </c>
      <c r="G143" s="17" t="str">
        <f t="shared" si="28"/>
        <v>37349.493</v>
      </c>
      <c r="H143" s="44">
        <f t="shared" si="29"/>
        <v>11273.5</v>
      </c>
      <c r="I143" s="53" t="s">
        <v>252</v>
      </c>
      <c r="J143" s="54" t="s">
        <v>253</v>
      </c>
      <c r="K143" s="53">
        <v>11273.5</v>
      </c>
      <c r="L143" s="53" t="s">
        <v>144</v>
      </c>
      <c r="M143" s="54" t="s">
        <v>106</v>
      </c>
      <c r="N143" s="54"/>
      <c r="O143" s="55" t="s">
        <v>235</v>
      </c>
      <c r="P143" s="55" t="s">
        <v>244</v>
      </c>
    </row>
    <row r="144" spans="1:16" ht="12.75" customHeight="1" thickBot="1" x14ac:dyDescent="0.25">
      <c r="A144" s="44" t="str">
        <f t="shared" si="24"/>
        <v> MHAR 8.8 </v>
      </c>
      <c r="B144" s="20" t="str">
        <f t="shared" si="25"/>
        <v>I</v>
      </c>
      <c r="C144" s="44">
        <f t="shared" si="26"/>
        <v>37583.341999999997</v>
      </c>
      <c r="D144" s="17" t="str">
        <f t="shared" si="27"/>
        <v>vis</v>
      </c>
      <c r="E144" s="52">
        <f>VLOOKUP(C144,Active!C$21:E$970,3,FALSE)</f>
        <v>11560.98413723259</v>
      </c>
      <c r="F144" s="20" t="s">
        <v>100</v>
      </c>
      <c r="G144" s="17" t="str">
        <f t="shared" si="28"/>
        <v>37583.342</v>
      </c>
      <c r="H144" s="44">
        <f t="shared" si="29"/>
        <v>11561</v>
      </c>
      <c r="I144" s="53" t="s">
        <v>254</v>
      </c>
      <c r="J144" s="54" t="s">
        <v>255</v>
      </c>
      <c r="K144" s="53">
        <v>11561</v>
      </c>
      <c r="L144" s="53" t="s">
        <v>256</v>
      </c>
      <c r="M144" s="54" t="s">
        <v>106</v>
      </c>
      <c r="N144" s="54"/>
      <c r="O144" s="55" t="s">
        <v>235</v>
      </c>
      <c r="P144" s="55" t="s">
        <v>236</v>
      </c>
    </row>
    <row r="145" spans="1:16" ht="12.75" customHeight="1" thickBot="1" x14ac:dyDescent="0.25">
      <c r="A145" s="44" t="str">
        <f t="shared" si="24"/>
        <v> MHAR 8.8 </v>
      </c>
      <c r="B145" s="20" t="str">
        <f t="shared" si="25"/>
        <v>I</v>
      </c>
      <c r="C145" s="44">
        <f t="shared" si="26"/>
        <v>37609.389000000003</v>
      </c>
      <c r="D145" s="17" t="str">
        <f t="shared" si="27"/>
        <v>vis</v>
      </c>
      <c r="E145" s="52">
        <f>VLOOKUP(C145,Active!C$21:E$970,3,FALSE)</f>
        <v>11593.004961402166</v>
      </c>
      <c r="F145" s="20" t="s">
        <v>100</v>
      </c>
      <c r="G145" s="17" t="str">
        <f t="shared" si="28"/>
        <v>37609.389</v>
      </c>
      <c r="H145" s="44">
        <f t="shared" si="29"/>
        <v>11593</v>
      </c>
      <c r="I145" s="53" t="s">
        <v>257</v>
      </c>
      <c r="J145" s="54" t="s">
        <v>258</v>
      </c>
      <c r="K145" s="53">
        <v>11593</v>
      </c>
      <c r="L145" s="53" t="s">
        <v>259</v>
      </c>
      <c r="M145" s="54" t="s">
        <v>106</v>
      </c>
      <c r="N145" s="54"/>
      <c r="O145" s="55" t="s">
        <v>235</v>
      </c>
      <c r="P145" s="55" t="s">
        <v>236</v>
      </c>
    </row>
    <row r="146" spans="1:16" ht="12.75" customHeight="1" thickBot="1" x14ac:dyDescent="0.25">
      <c r="A146" s="44" t="str">
        <f t="shared" si="24"/>
        <v> MHAR 8.8 </v>
      </c>
      <c r="B146" s="20" t="str">
        <f t="shared" si="25"/>
        <v>I</v>
      </c>
      <c r="C146" s="44">
        <f t="shared" si="26"/>
        <v>37870.493000000002</v>
      </c>
      <c r="D146" s="17" t="str">
        <f t="shared" si="27"/>
        <v>vis</v>
      </c>
      <c r="E146" s="52">
        <f>VLOOKUP(C146,Active!C$21:E$970,3,FALSE)</f>
        <v>11913.9926096523</v>
      </c>
      <c r="F146" s="20" t="s">
        <v>100</v>
      </c>
      <c r="G146" s="17" t="str">
        <f t="shared" si="28"/>
        <v>37870.493</v>
      </c>
      <c r="H146" s="44">
        <f t="shared" si="29"/>
        <v>11914</v>
      </c>
      <c r="I146" s="53" t="s">
        <v>260</v>
      </c>
      <c r="J146" s="54" t="s">
        <v>261</v>
      </c>
      <c r="K146" s="53">
        <v>11914</v>
      </c>
      <c r="L146" s="53" t="s">
        <v>181</v>
      </c>
      <c r="M146" s="54" t="s">
        <v>106</v>
      </c>
      <c r="N146" s="54"/>
      <c r="O146" s="55" t="s">
        <v>235</v>
      </c>
      <c r="P146" s="55" t="s">
        <v>236</v>
      </c>
    </row>
    <row r="147" spans="1:16" ht="12.75" customHeight="1" thickBot="1" x14ac:dyDescent="0.25">
      <c r="A147" s="44" t="str">
        <f t="shared" si="24"/>
        <v> MHAR 8.8 </v>
      </c>
      <c r="B147" s="20" t="str">
        <f t="shared" si="25"/>
        <v>I</v>
      </c>
      <c r="C147" s="44">
        <f t="shared" si="26"/>
        <v>37883.53</v>
      </c>
      <c r="D147" s="17" t="str">
        <f t="shared" si="27"/>
        <v>vis</v>
      </c>
      <c r="E147" s="52">
        <f>VLOOKUP(C147,Active!C$21:E$970,3,FALSE)</f>
        <v>11930.019617933429</v>
      </c>
      <c r="F147" s="20" t="s">
        <v>100</v>
      </c>
      <c r="G147" s="17" t="str">
        <f t="shared" si="28"/>
        <v>37883.530</v>
      </c>
      <c r="H147" s="44">
        <f t="shared" si="29"/>
        <v>11930</v>
      </c>
      <c r="I147" s="53" t="s">
        <v>262</v>
      </c>
      <c r="J147" s="54" t="s">
        <v>263</v>
      </c>
      <c r="K147" s="53">
        <v>11930</v>
      </c>
      <c r="L147" s="53" t="s">
        <v>165</v>
      </c>
      <c r="M147" s="54" t="s">
        <v>106</v>
      </c>
      <c r="N147" s="54"/>
      <c r="O147" s="55" t="s">
        <v>235</v>
      </c>
      <c r="P147" s="55" t="s">
        <v>236</v>
      </c>
    </row>
    <row r="148" spans="1:16" ht="12.75" customHeight="1" thickBot="1" x14ac:dyDescent="0.25">
      <c r="A148" s="44" t="str">
        <f t="shared" si="24"/>
        <v> MHAR 8.8 </v>
      </c>
      <c r="B148" s="20" t="str">
        <f t="shared" si="25"/>
        <v>II</v>
      </c>
      <c r="C148" s="44">
        <f t="shared" si="26"/>
        <v>37907.51</v>
      </c>
      <c r="D148" s="17" t="str">
        <f t="shared" si="27"/>
        <v>vis</v>
      </c>
      <c r="E148" s="52">
        <f>VLOOKUP(C148,Active!C$21:E$970,3,FALSE)</f>
        <v>11959.499380039866</v>
      </c>
      <c r="F148" s="20" t="s">
        <v>100</v>
      </c>
      <c r="G148" s="17" t="str">
        <f t="shared" si="28"/>
        <v>37907.510</v>
      </c>
      <c r="H148" s="44">
        <f t="shared" si="29"/>
        <v>11959.5</v>
      </c>
      <c r="I148" s="53" t="s">
        <v>264</v>
      </c>
      <c r="J148" s="54" t="s">
        <v>265</v>
      </c>
      <c r="K148" s="53">
        <v>11959.5</v>
      </c>
      <c r="L148" s="53" t="s">
        <v>173</v>
      </c>
      <c r="M148" s="54" t="s">
        <v>106</v>
      </c>
      <c r="N148" s="54"/>
      <c r="O148" s="55" t="s">
        <v>235</v>
      </c>
      <c r="P148" s="55" t="s">
        <v>236</v>
      </c>
    </row>
    <row r="149" spans="1:16" ht="12.75" customHeight="1" thickBot="1" x14ac:dyDescent="0.25">
      <c r="A149" s="44" t="str">
        <f t="shared" si="24"/>
        <v> MHAR 8.8 </v>
      </c>
      <c r="B149" s="20" t="str">
        <f t="shared" si="25"/>
        <v>I</v>
      </c>
      <c r="C149" s="44">
        <f t="shared" si="26"/>
        <v>37909.527999999998</v>
      </c>
      <c r="D149" s="17" t="str">
        <f t="shared" si="27"/>
        <v>vis</v>
      </c>
      <c r="E149" s="52">
        <f>VLOOKUP(C149,Active!C$21:E$970,3,FALSE)</f>
        <v>11961.980204056992</v>
      </c>
      <c r="F149" s="20" t="s">
        <v>100</v>
      </c>
      <c r="G149" s="17" t="str">
        <f t="shared" si="28"/>
        <v>37909.528</v>
      </c>
      <c r="H149" s="44">
        <f t="shared" si="29"/>
        <v>11962</v>
      </c>
      <c r="I149" s="53" t="s">
        <v>266</v>
      </c>
      <c r="J149" s="54" t="s">
        <v>267</v>
      </c>
      <c r="K149" s="53">
        <v>11962</v>
      </c>
      <c r="L149" s="53" t="s">
        <v>268</v>
      </c>
      <c r="M149" s="54" t="s">
        <v>106</v>
      </c>
      <c r="N149" s="54"/>
      <c r="O149" s="55" t="s">
        <v>235</v>
      </c>
      <c r="P149" s="55" t="s">
        <v>236</v>
      </c>
    </row>
    <row r="150" spans="1:16" ht="12.75" customHeight="1" thickBot="1" x14ac:dyDescent="0.25">
      <c r="A150" s="44" t="str">
        <f t="shared" si="24"/>
        <v> MHAR 8.8 </v>
      </c>
      <c r="B150" s="20" t="str">
        <f t="shared" si="25"/>
        <v>I</v>
      </c>
      <c r="C150" s="44">
        <f t="shared" si="26"/>
        <v>37935.561999999998</v>
      </c>
      <c r="D150" s="17" t="str">
        <f t="shared" si="27"/>
        <v>vis</v>
      </c>
      <c r="E150" s="52">
        <f>VLOOKUP(C150,Active!C$21:E$970,3,FALSE)</f>
        <v>11993.985046704151</v>
      </c>
      <c r="F150" s="20" t="s">
        <v>100</v>
      </c>
      <c r="G150" s="17" t="str">
        <f t="shared" si="28"/>
        <v>37935.562</v>
      </c>
      <c r="H150" s="44">
        <f t="shared" si="29"/>
        <v>11994</v>
      </c>
      <c r="I150" s="53" t="s">
        <v>269</v>
      </c>
      <c r="J150" s="54" t="s">
        <v>270</v>
      </c>
      <c r="K150" s="53">
        <v>11994</v>
      </c>
      <c r="L150" s="53" t="s">
        <v>225</v>
      </c>
      <c r="M150" s="54" t="s">
        <v>106</v>
      </c>
      <c r="N150" s="54"/>
      <c r="O150" s="55" t="s">
        <v>235</v>
      </c>
      <c r="P150" s="55" t="s">
        <v>236</v>
      </c>
    </row>
    <row r="151" spans="1:16" ht="12.75" customHeight="1" thickBot="1" x14ac:dyDescent="0.25">
      <c r="A151" s="44" t="str">
        <f t="shared" si="24"/>
        <v> MHAR 8.8 </v>
      </c>
      <c r="B151" s="20" t="str">
        <f t="shared" si="25"/>
        <v>II</v>
      </c>
      <c r="C151" s="44">
        <f t="shared" si="26"/>
        <v>38113.307000000001</v>
      </c>
      <c r="D151" s="17" t="str">
        <f t="shared" si="27"/>
        <v>vis</v>
      </c>
      <c r="E151" s="52">
        <f>VLOOKUP(C151,Active!C$21:E$970,3,FALSE)</f>
        <v>12212.495485219919</v>
      </c>
      <c r="F151" s="20" t="s">
        <v>100</v>
      </c>
      <c r="G151" s="17" t="str">
        <f t="shared" si="28"/>
        <v>38113.307</v>
      </c>
      <c r="H151" s="44">
        <f t="shared" si="29"/>
        <v>12212.5</v>
      </c>
      <c r="I151" s="53" t="s">
        <v>271</v>
      </c>
      <c r="J151" s="54" t="s">
        <v>272</v>
      </c>
      <c r="K151" s="53">
        <v>12212.5</v>
      </c>
      <c r="L151" s="53" t="s">
        <v>273</v>
      </c>
      <c r="M151" s="54" t="s">
        <v>106</v>
      </c>
      <c r="N151" s="54"/>
      <c r="O151" s="55" t="s">
        <v>235</v>
      </c>
      <c r="P151" s="55" t="s">
        <v>236</v>
      </c>
    </row>
    <row r="152" spans="1:16" ht="12.75" customHeight="1" thickBot="1" x14ac:dyDescent="0.25">
      <c r="A152" s="44" t="str">
        <f t="shared" si="24"/>
        <v> MHAR 8.8 </v>
      </c>
      <c r="B152" s="20" t="str">
        <f t="shared" si="25"/>
        <v>I</v>
      </c>
      <c r="C152" s="44">
        <f t="shared" si="26"/>
        <v>38311.372000000003</v>
      </c>
      <c r="D152" s="17" t="str">
        <f t="shared" si="27"/>
        <v>vis</v>
      </c>
      <c r="E152" s="52">
        <f>VLOOKUP(C152,Active!C$21:E$970,3,FALSE)</f>
        <v>12455.986272609862</v>
      </c>
      <c r="F152" s="20" t="s">
        <v>100</v>
      </c>
      <c r="G152" s="17" t="str">
        <f t="shared" si="28"/>
        <v>38311.372</v>
      </c>
      <c r="H152" s="44">
        <f t="shared" si="29"/>
        <v>12456</v>
      </c>
      <c r="I152" s="53" t="s">
        <v>274</v>
      </c>
      <c r="J152" s="54" t="s">
        <v>275</v>
      </c>
      <c r="K152" s="53">
        <v>12456</v>
      </c>
      <c r="L152" s="53" t="s">
        <v>213</v>
      </c>
      <c r="M152" s="54" t="s">
        <v>106</v>
      </c>
      <c r="N152" s="54"/>
      <c r="O152" s="55" t="s">
        <v>235</v>
      </c>
      <c r="P152" s="55" t="s">
        <v>236</v>
      </c>
    </row>
    <row r="153" spans="1:16" ht="12.75" customHeight="1" thickBot="1" x14ac:dyDescent="0.25">
      <c r="A153" s="44" t="str">
        <f t="shared" si="24"/>
        <v> MHAR 8.8 </v>
      </c>
      <c r="B153" s="20" t="str">
        <f t="shared" si="25"/>
        <v>I</v>
      </c>
      <c r="C153" s="44">
        <f t="shared" si="26"/>
        <v>38324.411999999997</v>
      </c>
      <c r="D153" s="17" t="str">
        <f t="shared" si="27"/>
        <v>vis</v>
      </c>
      <c r="E153" s="52">
        <f>VLOOKUP(C153,Active!C$21:E$970,3,FALSE)</f>
        <v>12472.01696893462</v>
      </c>
      <c r="F153" s="20" t="s">
        <v>100</v>
      </c>
      <c r="G153" s="17" t="str">
        <f t="shared" si="28"/>
        <v>38324.412</v>
      </c>
      <c r="H153" s="44">
        <f t="shared" si="29"/>
        <v>12472</v>
      </c>
      <c r="I153" s="53" t="s">
        <v>276</v>
      </c>
      <c r="J153" s="54" t="s">
        <v>277</v>
      </c>
      <c r="K153" s="53">
        <v>12472</v>
      </c>
      <c r="L153" s="53" t="s">
        <v>234</v>
      </c>
      <c r="M153" s="54" t="s">
        <v>106</v>
      </c>
      <c r="N153" s="54"/>
      <c r="O153" s="55" t="s">
        <v>235</v>
      </c>
      <c r="P153" s="55" t="s">
        <v>236</v>
      </c>
    </row>
    <row r="154" spans="1:16" ht="12.75" customHeight="1" thickBot="1" x14ac:dyDescent="0.25">
      <c r="A154" s="44" t="str">
        <f t="shared" si="24"/>
        <v> MHAR 8.8 </v>
      </c>
      <c r="B154" s="20" t="str">
        <f t="shared" si="25"/>
        <v>I</v>
      </c>
      <c r="C154" s="44">
        <f t="shared" si="26"/>
        <v>38464.32</v>
      </c>
      <c r="D154" s="17" t="str">
        <f t="shared" si="27"/>
        <v>vis</v>
      </c>
      <c r="E154" s="52">
        <f>VLOOKUP(C154,Active!C$21:E$970,3,FALSE)</f>
        <v>12644.012571803134</v>
      </c>
      <c r="F154" s="20" t="s">
        <v>100</v>
      </c>
      <c r="G154" s="17" t="str">
        <f t="shared" si="28"/>
        <v>38464.320</v>
      </c>
      <c r="H154" s="44">
        <f t="shared" si="29"/>
        <v>12644</v>
      </c>
      <c r="I154" s="53" t="s">
        <v>278</v>
      </c>
      <c r="J154" s="54" t="s">
        <v>279</v>
      </c>
      <c r="K154" s="53">
        <v>12644</v>
      </c>
      <c r="L154" s="53" t="s">
        <v>132</v>
      </c>
      <c r="M154" s="54" t="s">
        <v>106</v>
      </c>
      <c r="N154" s="54"/>
      <c r="O154" s="55" t="s">
        <v>235</v>
      </c>
      <c r="P154" s="55" t="s">
        <v>236</v>
      </c>
    </row>
    <row r="155" spans="1:16" ht="12.75" customHeight="1" thickBot="1" x14ac:dyDescent="0.25">
      <c r="A155" s="44" t="str">
        <f t="shared" si="24"/>
        <v> MHAR 8.8 </v>
      </c>
      <c r="B155" s="20" t="str">
        <f t="shared" si="25"/>
        <v>I</v>
      </c>
      <c r="C155" s="44">
        <f t="shared" si="26"/>
        <v>38813.294000000002</v>
      </c>
      <c r="D155" s="17" t="str">
        <f t="shared" si="27"/>
        <v>vis</v>
      </c>
      <c r="E155" s="52">
        <f>VLOOKUP(C155,Active!C$21:E$970,3,FALSE)</f>
        <v>13073.023018063792</v>
      </c>
      <c r="F155" s="20" t="s">
        <v>100</v>
      </c>
      <c r="G155" s="17" t="str">
        <f t="shared" si="28"/>
        <v>38813.294</v>
      </c>
      <c r="H155" s="44">
        <f t="shared" si="29"/>
        <v>13073</v>
      </c>
      <c r="I155" s="53" t="s">
        <v>280</v>
      </c>
      <c r="J155" s="54" t="s">
        <v>281</v>
      </c>
      <c r="K155" s="53">
        <v>13073</v>
      </c>
      <c r="L155" s="53" t="s">
        <v>282</v>
      </c>
      <c r="M155" s="54" t="s">
        <v>106</v>
      </c>
      <c r="N155" s="54"/>
      <c r="O155" s="55" t="s">
        <v>235</v>
      </c>
      <c r="P155" s="55" t="s">
        <v>236</v>
      </c>
    </row>
    <row r="156" spans="1:16" ht="12.75" customHeight="1" thickBot="1" x14ac:dyDescent="0.25">
      <c r="A156" s="44" t="str">
        <f t="shared" si="24"/>
        <v> MHAR 8.8 </v>
      </c>
      <c r="B156" s="20" t="str">
        <f t="shared" si="25"/>
        <v>II</v>
      </c>
      <c r="C156" s="44">
        <f t="shared" si="26"/>
        <v>39028.423000000003</v>
      </c>
      <c r="D156" s="17" t="str">
        <f t="shared" si="27"/>
        <v>vis</v>
      </c>
      <c r="E156" s="52">
        <f>VLOOKUP(C156,Active!C$21:E$970,3,FALSE)</f>
        <v>13337.491397638229</v>
      </c>
      <c r="F156" s="20" t="s">
        <v>100</v>
      </c>
      <c r="G156" s="17" t="str">
        <f t="shared" si="28"/>
        <v>39028.423</v>
      </c>
      <c r="H156" s="44">
        <f t="shared" si="29"/>
        <v>13337.5</v>
      </c>
      <c r="I156" s="53" t="s">
        <v>283</v>
      </c>
      <c r="J156" s="54" t="s">
        <v>284</v>
      </c>
      <c r="K156" s="53">
        <v>13337.5</v>
      </c>
      <c r="L156" s="53" t="s">
        <v>126</v>
      </c>
      <c r="M156" s="54" t="s">
        <v>106</v>
      </c>
      <c r="N156" s="54"/>
      <c r="O156" s="55" t="s">
        <v>235</v>
      </c>
      <c r="P156" s="55" t="s">
        <v>236</v>
      </c>
    </row>
    <row r="157" spans="1:16" ht="12.75" customHeight="1" thickBot="1" x14ac:dyDescent="0.25">
      <c r="A157" s="44" t="str">
        <f t="shared" si="24"/>
        <v> HABZ 54 </v>
      </c>
      <c r="B157" s="20" t="str">
        <f t="shared" si="25"/>
        <v>I</v>
      </c>
      <c r="C157" s="44">
        <f t="shared" si="26"/>
        <v>39056.502</v>
      </c>
      <c r="D157" s="17" t="str">
        <f t="shared" si="27"/>
        <v>pg</v>
      </c>
      <c r="E157" s="52">
        <f>VLOOKUP(C157,Active!C$21:E$970,3,FALSE)</f>
        <v>13372.010256695212</v>
      </c>
      <c r="F157" s="20" t="str">
        <f>LEFT(M157,1)</f>
        <v>P</v>
      </c>
      <c r="G157" s="17" t="str">
        <f t="shared" si="28"/>
        <v>39056.502</v>
      </c>
      <c r="H157" s="44">
        <f t="shared" si="29"/>
        <v>13372</v>
      </c>
      <c r="I157" s="53" t="s">
        <v>285</v>
      </c>
      <c r="J157" s="54" t="s">
        <v>286</v>
      </c>
      <c r="K157" s="53">
        <v>13372</v>
      </c>
      <c r="L157" s="53" t="s">
        <v>160</v>
      </c>
      <c r="M157" s="54" t="s">
        <v>106</v>
      </c>
      <c r="N157" s="54"/>
      <c r="O157" s="55" t="s">
        <v>235</v>
      </c>
      <c r="P157" s="55" t="s">
        <v>244</v>
      </c>
    </row>
    <row r="158" spans="1:16" ht="12.75" customHeight="1" thickBot="1" x14ac:dyDescent="0.25">
      <c r="A158" s="44" t="str">
        <f t="shared" si="24"/>
        <v> HABZ 54 </v>
      </c>
      <c r="B158" s="20" t="str">
        <f t="shared" si="25"/>
        <v>I</v>
      </c>
      <c r="C158" s="44">
        <f t="shared" si="26"/>
        <v>39061.368999999999</v>
      </c>
      <c r="D158" s="17" t="str">
        <f t="shared" si="27"/>
        <v>pg</v>
      </c>
      <c r="E158" s="52">
        <f>VLOOKUP(C158,Active!C$21:E$970,3,FALSE)</f>
        <v>13377.993492815811</v>
      </c>
      <c r="F158" s="20" t="str">
        <f>LEFT(M158,1)</f>
        <v>P</v>
      </c>
      <c r="G158" s="17" t="str">
        <f t="shared" si="28"/>
        <v>39061.369</v>
      </c>
      <c r="H158" s="44">
        <f t="shared" si="29"/>
        <v>13378</v>
      </c>
      <c r="I158" s="53" t="s">
        <v>287</v>
      </c>
      <c r="J158" s="54" t="s">
        <v>288</v>
      </c>
      <c r="K158" s="53">
        <v>13378</v>
      </c>
      <c r="L158" s="53" t="s">
        <v>120</v>
      </c>
      <c r="M158" s="54" t="s">
        <v>106</v>
      </c>
      <c r="N158" s="54"/>
      <c r="O158" s="55" t="s">
        <v>235</v>
      </c>
      <c r="P158" s="55" t="s">
        <v>244</v>
      </c>
    </row>
    <row r="159" spans="1:16" ht="12.75" customHeight="1" thickBot="1" x14ac:dyDescent="0.25">
      <c r="A159" s="44" t="str">
        <f t="shared" si="24"/>
        <v> MHAR 8.8 </v>
      </c>
      <c r="B159" s="20" t="str">
        <f t="shared" si="25"/>
        <v>I</v>
      </c>
      <c r="C159" s="44">
        <f t="shared" si="26"/>
        <v>39205.330999999998</v>
      </c>
      <c r="D159" s="17" t="str">
        <f t="shared" si="27"/>
        <v>pg</v>
      </c>
      <c r="E159" s="52">
        <f>VLOOKUP(C159,Active!C$21:E$970,3,FALSE)</f>
        <v>13554.972871980381</v>
      </c>
      <c r="F159" s="20" t="str">
        <f>LEFT(M159,1)</f>
        <v>P</v>
      </c>
      <c r="G159" s="17" t="str">
        <f t="shared" si="28"/>
        <v>39205.331</v>
      </c>
      <c r="H159" s="44">
        <f t="shared" si="29"/>
        <v>13555</v>
      </c>
      <c r="I159" s="53" t="s">
        <v>289</v>
      </c>
      <c r="J159" s="54" t="s">
        <v>290</v>
      </c>
      <c r="K159" s="53">
        <v>13555</v>
      </c>
      <c r="L159" s="53" t="s">
        <v>291</v>
      </c>
      <c r="M159" s="54" t="s">
        <v>106</v>
      </c>
      <c r="N159" s="54"/>
      <c r="O159" s="55" t="s">
        <v>235</v>
      </c>
      <c r="P159" s="55" t="s">
        <v>236</v>
      </c>
    </row>
    <row r="160" spans="1:16" ht="12.75" customHeight="1" thickBot="1" x14ac:dyDescent="0.25">
      <c r="A160" s="44" t="str">
        <f t="shared" si="24"/>
        <v> HABZ 55 </v>
      </c>
      <c r="B160" s="20" t="str">
        <f t="shared" si="25"/>
        <v>I</v>
      </c>
      <c r="C160" s="44">
        <f t="shared" si="26"/>
        <v>39387.563000000002</v>
      </c>
      <c r="D160" s="17" t="str">
        <f t="shared" si="27"/>
        <v>pg</v>
      </c>
      <c r="E160" s="52">
        <f>VLOOKUP(C160,Active!C$21:E$970,3,FALSE)</f>
        <v>13778.999394423236</v>
      </c>
      <c r="F160" s="20" t="str">
        <f>LEFT(M160,1)</f>
        <v>P</v>
      </c>
      <c r="G160" s="17" t="str">
        <f t="shared" si="28"/>
        <v>39387.563</v>
      </c>
      <c r="H160" s="44">
        <f t="shared" si="29"/>
        <v>13779</v>
      </c>
      <c r="I160" s="53" t="s">
        <v>292</v>
      </c>
      <c r="J160" s="54" t="s">
        <v>293</v>
      </c>
      <c r="K160" s="53">
        <v>13779</v>
      </c>
      <c r="L160" s="53" t="s">
        <v>155</v>
      </c>
      <c r="M160" s="54" t="s">
        <v>106</v>
      </c>
      <c r="N160" s="54"/>
      <c r="O160" s="55" t="s">
        <v>235</v>
      </c>
      <c r="P160" s="55" t="s">
        <v>294</v>
      </c>
    </row>
    <row r="161" spans="1:16" ht="12.75" customHeight="1" thickBot="1" x14ac:dyDescent="0.25">
      <c r="A161" s="44" t="str">
        <f t="shared" si="24"/>
        <v> MHAR 8.8 </v>
      </c>
      <c r="B161" s="20" t="str">
        <f t="shared" si="25"/>
        <v>II</v>
      </c>
      <c r="C161" s="44">
        <f t="shared" si="26"/>
        <v>39651.502999999997</v>
      </c>
      <c r="D161" s="17" t="str">
        <f t="shared" si="27"/>
        <v>pg</v>
      </c>
      <c r="E161" s="52">
        <f>VLOOKUP(C161,Active!C$21:E$970,3,FALSE)</f>
        <v>14103.473473254426</v>
      </c>
      <c r="F161" s="20" t="str">
        <f>LEFT(M161,1)</f>
        <v>P</v>
      </c>
      <c r="G161" s="17" t="str">
        <f t="shared" si="28"/>
        <v>39651.503</v>
      </c>
      <c r="H161" s="44">
        <f t="shared" si="29"/>
        <v>14103.5</v>
      </c>
      <c r="I161" s="53" t="s">
        <v>295</v>
      </c>
      <c r="J161" s="54" t="s">
        <v>296</v>
      </c>
      <c r="K161" s="53">
        <v>14103.5</v>
      </c>
      <c r="L161" s="53" t="s">
        <v>291</v>
      </c>
      <c r="M161" s="54" t="s">
        <v>106</v>
      </c>
      <c r="N161" s="54"/>
      <c r="O161" s="55" t="s">
        <v>235</v>
      </c>
      <c r="P161" s="55" t="s">
        <v>236</v>
      </c>
    </row>
    <row r="162" spans="1:16" ht="12.75" customHeight="1" thickBot="1" x14ac:dyDescent="0.25">
      <c r="A162" s="44" t="str">
        <f t="shared" si="24"/>
        <v> MHAR 8.8 </v>
      </c>
      <c r="B162" s="20" t="str">
        <f t="shared" si="25"/>
        <v>I</v>
      </c>
      <c r="C162" s="44">
        <f t="shared" si="26"/>
        <v>39802.434000000001</v>
      </c>
      <c r="D162" s="17" t="str">
        <f t="shared" si="27"/>
        <v>vis</v>
      </c>
      <c r="E162" s="52">
        <f>VLOOKUP(C162,Active!C$21:E$970,3,FALSE)</f>
        <v>14289.020177778455</v>
      </c>
      <c r="F162" s="20" t="s">
        <v>100</v>
      </c>
      <c r="G162" s="17" t="str">
        <f t="shared" si="28"/>
        <v>39802.434</v>
      </c>
      <c r="H162" s="44">
        <f t="shared" si="29"/>
        <v>14289</v>
      </c>
      <c r="I162" s="53" t="s">
        <v>297</v>
      </c>
      <c r="J162" s="54" t="s">
        <v>298</v>
      </c>
      <c r="K162" s="53">
        <v>14289</v>
      </c>
      <c r="L162" s="53" t="s">
        <v>165</v>
      </c>
      <c r="M162" s="54" t="s">
        <v>106</v>
      </c>
      <c r="N162" s="54"/>
      <c r="O162" s="55" t="s">
        <v>235</v>
      </c>
      <c r="P162" s="55" t="s">
        <v>236</v>
      </c>
    </row>
    <row r="163" spans="1:16" ht="12.75" customHeight="1" thickBot="1" x14ac:dyDescent="0.25">
      <c r="A163" s="44" t="str">
        <f t="shared" si="24"/>
        <v> MHAR 8.8 </v>
      </c>
      <c r="B163" s="20" t="str">
        <f t="shared" si="25"/>
        <v>I</v>
      </c>
      <c r="C163" s="44">
        <f t="shared" si="26"/>
        <v>39816.260999999999</v>
      </c>
      <c r="D163" s="17" t="str">
        <f t="shared" si="27"/>
        <v>vis</v>
      </c>
      <c r="E163" s="52">
        <f>VLOOKUP(C163,Active!C$21:E$970,3,FALSE)</f>
        <v>14306.018370882941</v>
      </c>
      <c r="F163" s="20" t="s">
        <v>100</v>
      </c>
      <c r="G163" s="17" t="str">
        <f t="shared" si="28"/>
        <v>39816.261</v>
      </c>
      <c r="H163" s="44">
        <f t="shared" si="29"/>
        <v>14306</v>
      </c>
      <c r="I163" s="53" t="s">
        <v>299</v>
      </c>
      <c r="J163" s="54" t="s">
        <v>300</v>
      </c>
      <c r="K163" s="53">
        <v>14306</v>
      </c>
      <c r="L163" s="53" t="s">
        <v>231</v>
      </c>
      <c r="M163" s="54" t="s">
        <v>106</v>
      </c>
      <c r="N163" s="54"/>
      <c r="O163" s="55" t="s">
        <v>235</v>
      </c>
      <c r="P163" s="55" t="s">
        <v>236</v>
      </c>
    </row>
    <row r="164" spans="1:16" ht="12.75" customHeight="1" thickBot="1" x14ac:dyDescent="0.25">
      <c r="A164" s="44" t="str">
        <f t="shared" si="24"/>
        <v> MHAR 8.8 </v>
      </c>
      <c r="B164" s="20" t="str">
        <f t="shared" si="25"/>
        <v>I</v>
      </c>
      <c r="C164" s="44">
        <f t="shared" si="26"/>
        <v>39980.565999999999</v>
      </c>
      <c r="D164" s="17" t="str">
        <f t="shared" si="27"/>
        <v>vis</v>
      </c>
      <c r="E164" s="52">
        <f>VLOOKUP(C164,Active!C$21:E$970,3,FALSE)</f>
        <v>14508.006373922874</v>
      </c>
      <c r="F164" s="20" t="s">
        <v>100</v>
      </c>
      <c r="G164" s="17" t="str">
        <f t="shared" si="28"/>
        <v>39980.566</v>
      </c>
      <c r="H164" s="44">
        <f t="shared" si="29"/>
        <v>14508</v>
      </c>
      <c r="I164" s="53" t="s">
        <v>301</v>
      </c>
      <c r="J164" s="54" t="s">
        <v>302</v>
      </c>
      <c r="K164" s="53">
        <v>14508</v>
      </c>
      <c r="L164" s="53" t="s">
        <v>176</v>
      </c>
      <c r="M164" s="54" t="s">
        <v>106</v>
      </c>
      <c r="N164" s="54"/>
      <c r="O164" s="55" t="s">
        <v>235</v>
      </c>
      <c r="P164" s="55" t="s">
        <v>236</v>
      </c>
    </row>
    <row r="165" spans="1:16" ht="12.75" customHeight="1" thickBot="1" x14ac:dyDescent="0.25">
      <c r="A165" s="44" t="str">
        <f t="shared" si="24"/>
        <v> MHAR 8.8 </v>
      </c>
      <c r="B165" s="20" t="str">
        <f t="shared" si="25"/>
        <v>I</v>
      </c>
      <c r="C165" s="44">
        <f t="shared" si="26"/>
        <v>40037.5</v>
      </c>
      <c r="D165" s="17" t="str">
        <f t="shared" si="27"/>
        <v>vis</v>
      </c>
      <c r="E165" s="52">
        <f>VLOOKUP(C165,Active!C$21:E$970,3,FALSE)</f>
        <v>14577.998065989917</v>
      </c>
      <c r="F165" s="20" t="s">
        <v>100</v>
      </c>
      <c r="G165" s="17" t="str">
        <f t="shared" si="28"/>
        <v>40037.500</v>
      </c>
      <c r="H165" s="44">
        <f t="shared" si="29"/>
        <v>14578</v>
      </c>
      <c r="I165" s="53" t="s">
        <v>303</v>
      </c>
      <c r="J165" s="54" t="s">
        <v>304</v>
      </c>
      <c r="K165" s="53">
        <v>14578</v>
      </c>
      <c r="L165" s="53" t="s">
        <v>188</v>
      </c>
      <c r="M165" s="54" t="s">
        <v>106</v>
      </c>
      <c r="N165" s="54"/>
      <c r="O165" s="55" t="s">
        <v>235</v>
      </c>
      <c r="P165" s="55" t="s">
        <v>236</v>
      </c>
    </row>
    <row r="166" spans="1:16" ht="12.75" customHeight="1" thickBot="1" x14ac:dyDescent="0.25">
      <c r="A166" s="44" t="str">
        <f t="shared" si="24"/>
        <v> HABZ 55 </v>
      </c>
      <c r="B166" s="20" t="str">
        <f t="shared" si="25"/>
        <v>I</v>
      </c>
      <c r="C166" s="44">
        <f t="shared" si="26"/>
        <v>40151.379999999997</v>
      </c>
      <c r="D166" s="17" t="str">
        <f t="shared" si="27"/>
        <v>vis</v>
      </c>
      <c r="E166" s="52">
        <f>VLOOKUP(C166,Active!C$21:E$970,3,FALSE)</f>
        <v>14717.996202298531</v>
      </c>
      <c r="F166" s="20" t="s">
        <v>100</v>
      </c>
      <c r="G166" s="17" t="str">
        <f t="shared" si="28"/>
        <v>40151.380</v>
      </c>
      <c r="H166" s="44">
        <f t="shared" si="29"/>
        <v>14718</v>
      </c>
      <c r="I166" s="53" t="s">
        <v>305</v>
      </c>
      <c r="J166" s="54" t="s">
        <v>306</v>
      </c>
      <c r="K166" s="53">
        <v>14718</v>
      </c>
      <c r="L166" s="53" t="s">
        <v>101</v>
      </c>
      <c r="M166" s="54" t="s">
        <v>106</v>
      </c>
      <c r="N166" s="54"/>
      <c r="O166" s="55" t="s">
        <v>235</v>
      </c>
      <c r="P166" s="55" t="s">
        <v>294</v>
      </c>
    </row>
    <row r="167" spans="1:16" ht="12.75" customHeight="1" thickBot="1" x14ac:dyDescent="0.25">
      <c r="A167" s="44" t="str">
        <f t="shared" si="24"/>
        <v> MHAR 8.8 </v>
      </c>
      <c r="B167" s="20" t="str">
        <f t="shared" si="25"/>
        <v>I</v>
      </c>
      <c r="C167" s="44">
        <f t="shared" si="26"/>
        <v>40425.51</v>
      </c>
      <c r="D167" s="17" t="str">
        <f t="shared" si="27"/>
        <v>vis</v>
      </c>
      <c r="E167" s="52">
        <f>VLOOKUP(C167,Active!C$21:E$970,3,FALSE)</f>
        <v>15054.997336003151</v>
      </c>
      <c r="F167" s="20" t="s">
        <v>100</v>
      </c>
      <c r="G167" s="17" t="str">
        <f t="shared" si="28"/>
        <v>40425.510</v>
      </c>
      <c r="H167" s="44">
        <f t="shared" si="29"/>
        <v>15055</v>
      </c>
      <c r="I167" s="53" t="s">
        <v>307</v>
      </c>
      <c r="J167" s="54" t="s">
        <v>308</v>
      </c>
      <c r="K167" s="53">
        <v>15055</v>
      </c>
      <c r="L167" s="53" t="s">
        <v>188</v>
      </c>
      <c r="M167" s="54" t="s">
        <v>106</v>
      </c>
      <c r="N167" s="54"/>
      <c r="O167" s="55" t="s">
        <v>235</v>
      </c>
      <c r="P167" s="55" t="s">
        <v>236</v>
      </c>
    </row>
    <row r="168" spans="1:16" ht="12.75" customHeight="1" thickBot="1" x14ac:dyDescent="0.25">
      <c r="A168" s="44" t="str">
        <f t="shared" si="24"/>
        <v> MHAR 8.8 </v>
      </c>
      <c r="B168" s="20" t="str">
        <f t="shared" si="25"/>
        <v>II</v>
      </c>
      <c r="C168" s="44">
        <f t="shared" si="26"/>
        <v>40851.358</v>
      </c>
      <c r="D168" s="17" t="str">
        <f t="shared" si="27"/>
        <v>vis</v>
      </c>
      <c r="E168" s="52">
        <f>VLOOKUP(C168,Active!C$21:E$970,3,FALSE)</f>
        <v>15578.512671011509</v>
      </c>
      <c r="F168" s="20" t="s">
        <v>100</v>
      </c>
      <c r="G168" s="17" t="str">
        <f t="shared" si="28"/>
        <v>40851.358</v>
      </c>
      <c r="H168" s="44">
        <f t="shared" si="29"/>
        <v>15578.5</v>
      </c>
      <c r="I168" s="53" t="s">
        <v>309</v>
      </c>
      <c r="J168" s="54" t="s">
        <v>310</v>
      </c>
      <c r="K168" s="53">
        <v>15578.5</v>
      </c>
      <c r="L168" s="53" t="s">
        <v>132</v>
      </c>
      <c r="M168" s="54" t="s">
        <v>106</v>
      </c>
      <c r="N168" s="54"/>
      <c r="O168" s="55" t="s">
        <v>235</v>
      </c>
      <c r="P168" s="55" t="s">
        <v>236</v>
      </c>
    </row>
    <row r="169" spans="1:16" ht="12.75" customHeight="1" thickBot="1" x14ac:dyDescent="0.25">
      <c r="A169" s="44" t="str">
        <f t="shared" si="24"/>
        <v> MHAR 8.8 </v>
      </c>
      <c r="B169" s="20" t="str">
        <f t="shared" si="25"/>
        <v>I</v>
      </c>
      <c r="C169" s="44">
        <f t="shared" si="26"/>
        <v>40853.385000000002</v>
      </c>
      <c r="D169" s="17" t="str">
        <f t="shared" si="27"/>
        <v>vis</v>
      </c>
      <c r="E169" s="52">
        <f>VLOOKUP(C169,Active!C$21:E$970,3,FALSE)</f>
        <v>15581.004559159541</v>
      </c>
      <c r="F169" s="20" t="s">
        <v>100</v>
      </c>
      <c r="G169" s="17" t="str">
        <f t="shared" si="28"/>
        <v>40853.385</v>
      </c>
      <c r="H169" s="44">
        <f t="shared" si="29"/>
        <v>15581</v>
      </c>
      <c r="I169" s="53" t="s">
        <v>311</v>
      </c>
      <c r="J169" s="54" t="s">
        <v>312</v>
      </c>
      <c r="K169" s="53">
        <v>15581</v>
      </c>
      <c r="L169" s="53" t="s">
        <v>259</v>
      </c>
      <c r="M169" s="54" t="s">
        <v>106</v>
      </c>
      <c r="N169" s="54"/>
      <c r="O169" s="55" t="s">
        <v>235</v>
      </c>
      <c r="P169" s="55" t="s">
        <v>236</v>
      </c>
    </row>
    <row r="170" spans="1:16" ht="12.75" customHeight="1" thickBot="1" x14ac:dyDescent="0.25">
      <c r="A170" s="44" t="str">
        <f t="shared" si="24"/>
        <v> MHAR 8.8 </v>
      </c>
      <c r="B170" s="20" t="str">
        <f t="shared" si="25"/>
        <v>I</v>
      </c>
      <c r="C170" s="44">
        <f t="shared" si="26"/>
        <v>40862.328000000001</v>
      </c>
      <c r="D170" s="17" t="str">
        <f t="shared" si="27"/>
        <v>vis</v>
      </c>
      <c r="E170" s="52">
        <f>VLOOKUP(C170,Active!C$21:E$970,3,FALSE)</f>
        <v>15591.998617229507</v>
      </c>
      <c r="F170" s="20" t="s">
        <v>100</v>
      </c>
      <c r="G170" s="17" t="str">
        <f t="shared" si="28"/>
        <v>40862.328</v>
      </c>
      <c r="H170" s="44">
        <f t="shared" si="29"/>
        <v>15592</v>
      </c>
      <c r="I170" s="53" t="s">
        <v>313</v>
      </c>
      <c r="J170" s="54" t="s">
        <v>314</v>
      </c>
      <c r="K170" s="53">
        <v>15592</v>
      </c>
      <c r="L170" s="53" t="s">
        <v>173</v>
      </c>
      <c r="M170" s="54" t="s">
        <v>106</v>
      </c>
      <c r="N170" s="54"/>
      <c r="O170" s="55" t="s">
        <v>235</v>
      </c>
      <c r="P170" s="55" t="s">
        <v>236</v>
      </c>
    </row>
    <row r="171" spans="1:16" ht="12.75" customHeight="1" thickBot="1" x14ac:dyDescent="0.25">
      <c r="A171" s="44" t="str">
        <f t="shared" ref="A171:A188" si="30">P171</f>
        <v> MHAR 8.8 </v>
      </c>
      <c r="B171" s="20" t="str">
        <f t="shared" ref="B171:B188" si="31">IF(H171=INT(H171),"I","II")</f>
        <v>I</v>
      </c>
      <c r="C171" s="44">
        <f t="shared" ref="C171:C188" si="32">1*G171</f>
        <v>40915.207000000002</v>
      </c>
      <c r="D171" s="17" t="str">
        <f t="shared" ref="D171:D188" si="33">VLOOKUP(F171,I$1:J$5,2,FALSE)</f>
        <v>vis</v>
      </c>
      <c r="E171" s="52">
        <f>VLOOKUP(C171,Active!C$21:E$970,3,FALSE)</f>
        <v>15657.005303652615</v>
      </c>
      <c r="F171" s="20" t="s">
        <v>100</v>
      </c>
      <c r="G171" s="17" t="str">
        <f t="shared" ref="G171:G188" si="34">MID(I171,3,LEN(I171)-3)</f>
        <v>40915.207</v>
      </c>
      <c r="H171" s="44">
        <f t="shared" ref="H171:H188" si="35">1*K171</f>
        <v>15657</v>
      </c>
      <c r="I171" s="53" t="s">
        <v>315</v>
      </c>
      <c r="J171" s="54" t="s">
        <v>316</v>
      </c>
      <c r="K171" s="53">
        <v>15657</v>
      </c>
      <c r="L171" s="53" t="s">
        <v>259</v>
      </c>
      <c r="M171" s="54" t="s">
        <v>106</v>
      </c>
      <c r="N171" s="54"/>
      <c r="O171" s="55" t="s">
        <v>235</v>
      </c>
      <c r="P171" s="55" t="s">
        <v>236</v>
      </c>
    </row>
    <row r="172" spans="1:16" ht="12.75" customHeight="1" thickBot="1" x14ac:dyDescent="0.25">
      <c r="A172" s="44" t="str">
        <f t="shared" si="30"/>
        <v> MHAR 8.8 </v>
      </c>
      <c r="B172" s="20" t="str">
        <f t="shared" si="31"/>
        <v>II</v>
      </c>
      <c r="C172" s="44">
        <f t="shared" si="32"/>
        <v>41160.455000000002</v>
      </c>
      <c r="D172" s="17" t="str">
        <f t="shared" si="33"/>
        <v>vis</v>
      </c>
      <c r="E172" s="52">
        <f>VLOOKUP(C172,Active!C$21:E$970,3,FALSE)</f>
        <v>15958.500411954474</v>
      </c>
      <c r="F172" s="20" t="s">
        <v>100</v>
      </c>
      <c r="G172" s="17" t="str">
        <f t="shared" si="34"/>
        <v>41160.455</v>
      </c>
      <c r="H172" s="44">
        <f t="shared" si="35"/>
        <v>15958.5</v>
      </c>
      <c r="I172" s="53" t="s">
        <v>317</v>
      </c>
      <c r="J172" s="54" t="s">
        <v>318</v>
      </c>
      <c r="K172" s="53">
        <v>15958.5</v>
      </c>
      <c r="L172" s="53" t="s">
        <v>319</v>
      </c>
      <c r="M172" s="54" t="s">
        <v>106</v>
      </c>
      <c r="N172" s="54"/>
      <c r="O172" s="55" t="s">
        <v>235</v>
      </c>
      <c r="P172" s="55" t="s">
        <v>236</v>
      </c>
    </row>
    <row r="173" spans="1:16" ht="12.75" customHeight="1" thickBot="1" x14ac:dyDescent="0.25">
      <c r="A173" s="44" t="str">
        <f t="shared" si="30"/>
        <v> MHAR 8.8 </v>
      </c>
      <c r="B173" s="20" t="str">
        <f t="shared" si="31"/>
        <v>I</v>
      </c>
      <c r="C173" s="44">
        <f t="shared" si="32"/>
        <v>41210.46</v>
      </c>
      <c r="D173" s="17" t="str">
        <f t="shared" si="33"/>
        <v>vis</v>
      </c>
      <c r="E173" s="52">
        <f>VLOOKUP(C173,Active!C$21:E$970,3,FALSE)</f>
        <v>16019.973952577166</v>
      </c>
      <c r="F173" s="20" t="s">
        <v>100</v>
      </c>
      <c r="G173" s="17" t="str">
        <f t="shared" si="34"/>
        <v>41210.460</v>
      </c>
      <c r="H173" s="44">
        <f t="shared" si="35"/>
        <v>16020</v>
      </c>
      <c r="I173" s="53" t="s">
        <v>320</v>
      </c>
      <c r="J173" s="54" t="s">
        <v>321</v>
      </c>
      <c r="K173" s="53">
        <v>16020</v>
      </c>
      <c r="L173" s="53" t="s">
        <v>322</v>
      </c>
      <c r="M173" s="54" t="s">
        <v>106</v>
      </c>
      <c r="N173" s="54"/>
      <c r="O173" s="55" t="s">
        <v>235</v>
      </c>
      <c r="P173" s="55" t="s">
        <v>236</v>
      </c>
    </row>
    <row r="174" spans="1:16" ht="12.75" customHeight="1" thickBot="1" x14ac:dyDescent="0.25">
      <c r="A174" s="44" t="str">
        <f t="shared" si="30"/>
        <v> MHAR 8.8 </v>
      </c>
      <c r="B174" s="20" t="str">
        <f t="shared" si="31"/>
        <v>I</v>
      </c>
      <c r="C174" s="44">
        <f t="shared" si="32"/>
        <v>41333.296999999999</v>
      </c>
      <c r="D174" s="17" t="str">
        <f t="shared" si="33"/>
        <v>vis</v>
      </c>
      <c r="E174" s="52">
        <f>VLOOKUP(C174,Active!C$21:E$970,3,FALSE)</f>
        <v>16170.983357826037</v>
      </c>
      <c r="F174" s="20" t="s">
        <v>100</v>
      </c>
      <c r="G174" s="17" t="str">
        <f t="shared" si="34"/>
        <v>41333.297</v>
      </c>
      <c r="H174" s="44">
        <f t="shared" si="35"/>
        <v>16171</v>
      </c>
      <c r="I174" s="53" t="s">
        <v>323</v>
      </c>
      <c r="J174" s="54" t="s">
        <v>324</v>
      </c>
      <c r="K174" s="53">
        <v>16171</v>
      </c>
      <c r="L174" s="53" t="s">
        <v>218</v>
      </c>
      <c r="M174" s="54" t="s">
        <v>106</v>
      </c>
      <c r="N174" s="54"/>
      <c r="O174" s="55" t="s">
        <v>235</v>
      </c>
      <c r="P174" s="55" t="s">
        <v>236</v>
      </c>
    </row>
    <row r="175" spans="1:16" ht="12.75" customHeight="1" thickBot="1" x14ac:dyDescent="0.25">
      <c r="A175" s="44" t="str">
        <f t="shared" si="30"/>
        <v> MHAR 8.8 </v>
      </c>
      <c r="B175" s="20" t="str">
        <f t="shared" si="31"/>
        <v>I</v>
      </c>
      <c r="C175" s="44">
        <f t="shared" si="32"/>
        <v>41598.495000000003</v>
      </c>
      <c r="D175" s="17" t="str">
        <f t="shared" si="33"/>
        <v>vis</v>
      </c>
      <c r="E175" s="52">
        <f>VLOOKUP(C175,Active!C$21:E$970,3,FALSE)</f>
        <v>16497.003956287343</v>
      </c>
      <c r="F175" s="20" t="s">
        <v>100</v>
      </c>
      <c r="G175" s="17" t="str">
        <f t="shared" si="34"/>
        <v>41598.495</v>
      </c>
      <c r="H175" s="44">
        <f t="shared" si="35"/>
        <v>16497</v>
      </c>
      <c r="I175" s="53" t="s">
        <v>325</v>
      </c>
      <c r="J175" s="54" t="s">
        <v>326</v>
      </c>
      <c r="K175" s="53">
        <v>16497</v>
      </c>
      <c r="L175" s="53" t="s">
        <v>123</v>
      </c>
      <c r="M175" s="54" t="s">
        <v>106</v>
      </c>
      <c r="N175" s="54"/>
      <c r="O175" s="55" t="s">
        <v>235</v>
      </c>
      <c r="P175" s="55" t="s">
        <v>236</v>
      </c>
    </row>
    <row r="176" spans="1:16" ht="12.75" customHeight="1" thickBot="1" x14ac:dyDescent="0.25">
      <c r="A176" s="44" t="str">
        <f t="shared" si="30"/>
        <v> MHAR 8.8 </v>
      </c>
      <c r="B176" s="20" t="str">
        <f t="shared" si="31"/>
        <v>I</v>
      </c>
      <c r="C176" s="44">
        <f t="shared" si="32"/>
        <v>41599.307999999997</v>
      </c>
      <c r="D176" s="17" t="str">
        <f t="shared" si="33"/>
        <v>vis</v>
      </c>
      <c r="E176" s="52">
        <f>VLOOKUP(C176,Active!C$21:E$970,3,FALSE)</f>
        <v>16498.003416111878</v>
      </c>
      <c r="F176" s="20" t="s">
        <v>100</v>
      </c>
      <c r="G176" s="17" t="str">
        <f t="shared" si="34"/>
        <v>41599.308</v>
      </c>
      <c r="H176" s="44">
        <f t="shared" si="35"/>
        <v>16498</v>
      </c>
      <c r="I176" s="53" t="s">
        <v>327</v>
      </c>
      <c r="J176" s="54" t="s">
        <v>328</v>
      </c>
      <c r="K176" s="53">
        <v>16498</v>
      </c>
      <c r="L176" s="53" t="s">
        <v>123</v>
      </c>
      <c r="M176" s="54" t="s">
        <v>106</v>
      </c>
      <c r="N176" s="54"/>
      <c r="O176" s="55" t="s">
        <v>235</v>
      </c>
      <c r="P176" s="55" t="s">
        <v>236</v>
      </c>
    </row>
    <row r="177" spans="1:16" ht="12.75" customHeight="1" thickBot="1" x14ac:dyDescent="0.25">
      <c r="A177" s="44" t="str">
        <f t="shared" si="30"/>
        <v> MHAR 8.8 </v>
      </c>
      <c r="B177" s="20" t="str">
        <f t="shared" si="31"/>
        <v>I</v>
      </c>
      <c r="C177" s="44">
        <f t="shared" si="32"/>
        <v>41647.317999999999</v>
      </c>
      <c r="D177" s="17" t="str">
        <f t="shared" si="33"/>
        <v>vis</v>
      </c>
      <c r="E177" s="52">
        <f>VLOOKUP(C177,Active!C$21:E$970,3,FALSE)</f>
        <v>16557.024407718629</v>
      </c>
      <c r="F177" s="20" t="s">
        <v>100</v>
      </c>
      <c r="G177" s="17" t="str">
        <f t="shared" si="34"/>
        <v>41647.318</v>
      </c>
      <c r="H177" s="44">
        <f t="shared" si="35"/>
        <v>16557</v>
      </c>
      <c r="I177" s="53" t="s">
        <v>329</v>
      </c>
      <c r="J177" s="54" t="s">
        <v>330</v>
      </c>
      <c r="K177" s="53">
        <v>16557</v>
      </c>
      <c r="L177" s="53" t="s">
        <v>147</v>
      </c>
      <c r="M177" s="54" t="s">
        <v>106</v>
      </c>
      <c r="N177" s="54"/>
      <c r="O177" s="55" t="s">
        <v>235</v>
      </c>
      <c r="P177" s="55" t="s">
        <v>236</v>
      </c>
    </row>
    <row r="178" spans="1:16" ht="12.75" customHeight="1" thickBot="1" x14ac:dyDescent="0.25">
      <c r="A178" s="44" t="str">
        <f t="shared" si="30"/>
        <v> MHAR 8.8 </v>
      </c>
      <c r="B178" s="20" t="str">
        <f t="shared" si="31"/>
        <v>I</v>
      </c>
      <c r="C178" s="44">
        <f t="shared" si="32"/>
        <v>41708.311000000002</v>
      </c>
      <c r="D178" s="17" t="str">
        <f t="shared" si="33"/>
        <v>vis</v>
      </c>
      <c r="E178" s="52">
        <f>VLOOKUP(C178,Active!C$21:E$970,3,FALSE)</f>
        <v>16632.006022821122</v>
      </c>
      <c r="F178" s="20" t="s">
        <v>100</v>
      </c>
      <c r="G178" s="17" t="str">
        <f t="shared" si="34"/>
        <v>41708.311</v>
      </c>
      <c r="H178" s="44">
        <f t="shared" si="35"/>
        <v>16632</v>
      </c>
      <c r="I178" s="53" t="s">
        <v>331</v>
      </c>
      <c r="J178" s="54" t="s">
        <v>332</v>
      </c>
      <c r="K178" s="53">
        <v>16632</v>
      </c>
      <c r="L178" s="53" t="s">
        <v>176</v>
      </c>
      <c r="M178" s="54" t="s">
        <v>106</v>
      </c>
      <c r="N178" s="54"/>
      <c r="O178" s="55" t="s">
        <v>235</v>
      </c>
      <c r="P178" s="55" t="s">
        <v>236</v>
      </c>
    </row>
    <row r="179" spans="1:16" ht="12.75" customHeight="1" thickBot="1" x14ac:dyDescent="0.25">
      <c r="A179" s="44" t="str">
        <f t="shared" si="30"/>
        <v> MHAR 8.8 </v>
      </c>
      <c r="B179" s="20" t="str">
        <f t="shared" si="31"/>
        <v>I</v>
      </c>
      <c r="C179" s="44">
        <f t="shared" si="32"/>
        <v>41960.447999999997</v>
      </c>
      <c r="D179" s="17" t="str">
        <f t="shared" si="33"/>
        <v>vis</v>
      </c>
      <c r="E179" s="52">
        <f>VLOOKUP(C179,Active!C$21:E$970,3,FALSE)</f>
        <v>16941.970108652218</v>
      </c>
      <c r="F179" s="20" t="s">
        <v>100</v>
      </c>
      <c r="G179" s="17" t="str">
        <f t="shared" si="34"/>
        <v>41960.448</v>
      </c>
      <c r="H179" s="44">
        <f t="shared" si="35"/>
        <v>16942</v>
      </c>
      <c r="I179" s="53" t="s">
        <v>333</v>
      </c>
      <c r="J179" s="54" t="s">
        <v>334</v>
      </c>
      <c r="K179" s="53">
        <v>16942</v>
      </c>
      <c r="L179" s="53" t="s">
        <v>335</v>
      </c>
      <c r="M179" s="54" t="s">
        <v>106</v>
      </c>
      <c r="N179" s="54"/>
      <c r="O179" s="55" t="s">
        <v>235</v>
      </c>
      <c r="P179" s="55" t="s">
        <v>236</v>
      </c>
    </row>
    <row r="180" spans="1:16" ht="12.75" customHeight="1" thickBot="1" x14ac:dyDescent="0.25">
      <c r="A180" s="44" t="str">
        <f t="shared" si="30"/>
        <v> MHAR 8.8 </v>
      </c>
      <c r="B180" s="20" t="str">
        <f t="shared" si="31"/>
        <v>I</v>
      </c>
      <c r="C180" s="44">
        <f t="shared" si="32"/>
        <v>41960.451999999997</v>
      </c>
      <c r="D180" s="17" t="str">
        <f t="shared" si="33"/>
        <v>vis</v>
      </c>
      <c r="E180" s="52">
        <f>VLOOKUP(C180,Active!C$21:E$970,3,FALSE)</f>
        <v>16941.975026043729</v>
      </c>
      <c r="F180" s="20" t="s">
        <v>100</v>
      </c>
      <c r="G180" s="17" t="str">
        <f t="shared" si="34"/>
        <v>41960.452</v>
      </c>
      <c r="H180" s="44">
        <f t="shared" si="35"/>
        <v>16942</v>
      </c>
      <c r="I180" s="53" t="s">
        <v>336</v>
      </c>
      <c r="J180" s="54" t="s">
        <v>337</v>
      </c>
      <c r="K180" s="53">
        <v>16942</v>
      </c>
      <c r="L180" s="53" t="s">
        <v>241</v>
      </c>
      <c r="M180" s="54" t="s">
        <v>106</v>
      </c>
      <c r="N180" s="54"/>
      <c r="O180" s="55" t="s">
        <v>235</v>
      </c>
      <c r="P180" s="55" t="s">
        <v>236</v>
      </c>
    </row>
    <row r="181" spans="1:16" ht="12.75" customHeight="1" thickBot="1" x14ac:dyDescent="0.25">
      <c r="A181" s="44" t="str">
        <f t="shared" si="30"/>
        <v> MHAR 8.8 </v>
      </c>
      <c r="B181" s="20" t="str">
        <f t="shared" si="31"/>
        <v>II</v>
      </c>
      <c r="C181" s="44">
        <f t="shared" si="32"/>
        <v>41980.398000000001</v>
      </c>
      <c r="D181" s="17" t="str">
        <f t="shared" si="33"/>
        <v>vis</v>
      </c>
      <c r="E181" s="52">
        <f>VLOOKUP(C181,Active!C$21:E$970,3,FALSE)</f>
        <v>16966.495598811664</v>
      </c>
      <c r="F181" s="20" t="s">
        <v>100</v>
      </c>
      <c r="G181" s="17" t="str">
        <f t="shared" si="34"/>
        <v>41980.398</v>
      </c>
      <c r="H181" s="44">
        <f t="shared" si="35"/>
        <v>16966.5</v>
      </c>
      <c r="I181" s="53" t="s">
        <v>338</v>
      </c>
      <c r="J181" s="54" t="s">
        <v>339</v>
      </c>
      <c r="K181" s="53">
        <v>16966.5</v>
      </c>
      <c r="L181" s="53" t="s">
        <v>273</v>
      </c>
      <c r="M181" s="54" t="s">
        <v>106</v>
      </c>
      <c r="N181" s="54"/>
      <c r="O181" s="55" t="s">
        <v>235</v>
      </c>
      <c r="P181" s="55" t="s">
        <v>236</v>
      </c>
    </row>
    <row r="182" spans="1:16" ht="12.75" customHeight="1" thickBot="1" x14ac:dyDescent="0.25">
      <c r="A182" s="44" t="str">
        <f t="shared" si="30"/>
        <v> MHAR 8.8 </v>
      </c>
      <c r="B182" s="20" t="str">
        <f t="shared" si="31"/>
        <v>II</v>
      </c>
      <c r="C182" s="44">
        <f t="shared" si="32"/>
        <v>42325.303</v>
      </c>
      <c r="D182" s="17" t="str">
        <f t="shared" si="33"/>
        <v>vis</v>
      </c>
      <c r="E182" s="52">
        <f>VLOOKUP(C182,Active!C$21:E$970,3,FALSE)</f>
        <v>17390.503828558092</v>
      </c>
      <c r="F182" s="20" t="s">
        <v>100</v>
      </c>
      <c r="G182" s="17" t="str">
        <f t="shared" si="34"/>
        <v>42325.303</v>
      </c>
      <c r="H182" s="44">
        <f t="shared" si="35"/>
        <v>17390.5</v>
      </c>
      <c r="I182" s="53" t="s">
        <v>340</v>
      </c>
      <c r="J182" s="54" t="s">
        <v>341</v>
      </c>
      <c r="K182" s="53">
        <v>17390.5</v>
      </c>
      <c r="L182" s="53" t="s">
        <v>123</v>
      </c>
      <c r="M182" s="54" t="s">
        <v>106</v>
      </c>
      <c r="N182" s="54"/>
      <c r="O182" s="55" t="s">
        <v>235</v>
      </c>
      <c r="P182" s="55" t="s">
        <v>236</v>
      </c>
    </row>
    <row r="183" spans="1:16" ht="12.75" customHeight="1" thickBot="1" x14ac:dyDescent="0.25">
      <c r="A183" s="44" t="str">
        <f t="shared" si="30"/>
        <v> BRNO 32 </v>
      </c>
      <c r="B183" s="20" t="str">
        <f t="shared" si="31"/>
        <v>I</v>
      </c>
      <c r="C183" s="44">
        <f t="shared" si="32"/>
        <v>50314.460500000001</v>
      </c>
      <c r="D183" s="17" t="str">
        <f t="shared" si="33"/>
        <v>vis</v>
      </c>
      <c r="E183" s="52">
        <f>VLOOKUP(C183,Active!C$21:E$970,3,FALSE)</f>
        <v>27211.957645523438</v>
      </c>
      <c r="F183" s="20" t="s">
        <v>100</v>
      </c>
      <c r="G183" s="17" t="str">
        <f t="shared" si="34"/>
        <v>50314.4605</v>
      </c>
      <c r="H183" s="44">
        <f t="shared" si="35"/>
        <v>27212</v>
      </c>
      <c r="I183" s="53" t="s">
        <v>514</v>
      </c>
      <c r="J183" s="54" t="s">
        <v>515</v>
      </c>
      <c r="K183" s="53">
        <v>27212</v>
      </c>
      <c r="L183" s="53" t="s">
        <v>516</v>
      </c>
      <c r="M183" s="54" t="s">
        <v>150</v>
      </c>
      <c r="N183" s="54"/>
      <c r="O183" s="55" t="s">
        <v>378</v>
      </c>
      <c r="P183" s="55" t="s">
        <v>517</v>
      </c>
    </row>
    <row r="184" spans="1:16" ht="12.75" customHeight="1" thickBot="1" x14ac:dyDescent="0.25">
      <c r="A184" s="44" t="str">
        <f t="shared" si="30"/>
        <v> BBS 116/117 </v>
      </c>
      <c r="B184" s="20" t="str">
        <f t="shared" si="31"/>
        <v>I</v>
      </c>
      <c r="C184" s="44">
        <f t="shared" si="32"/>
        <v>50667.493999999999</v>
      </c>
      <c r="D184" s="17" t="str">
        <f t="shared" si="33"/>
        <v>vis</v>
      </c>
      <c r="E184" s="52">
        <f>VLOOKUP(C184,Active!C$21:E$970,3,FALSE)</f>
        <v>27645.958629493478</v>
      </c>
      <c r="F184" s="20" t="s">
        <v>100</v>
      </c>
      <c r="G184" s="17" t="str">
        <f t="shared" si="34"/>
        <v>50667.494</v>
      </c>
      <c r="H184" s="44">
        <f t="shared" si="35"/>
        <v>27646</v>
      </c>
      <c r="I184" s="53" t="s">
        <v>530</v>
      </c>
      <c r="J184" s="54" t="s">
        <v>531</v>
      </c>
      <c r="K184" s="53">
        <v>27646</v>
      </c>
      <c r="L184" s="53" t="s">
        <v>474</v>
      </c>
      <c r="M184" s="54" t="s">
        <v>150</v>
      </c>
      <c r="N184" s="54"/>
      <c r="O184" s="55" t="s">
        <v>532</v>
      </c>
      <c r="P184" s="55" t="s">
        <v>533</v>
      </c>
    </row>
    <row r="185" spans="1:16" ht="12.75" customHeight="1" thickBot="1" x14ac:dyDescent="0.25">
      <c r="A185" s="44" t="str">
        <f t="shared" si="30"/>
        <v>OEJV 0074 </v>
      </c>
      <c r="B185" s="20" t="str">
        <f t="shared" si="31"/>
        <v>I</v>
      </c>
      <c r="C185" s="44">
        <f t="shared" si="32"/>
        <v>52909.341</v>
      </c>
      <c r="D185" s="17" t="str">
        <f t="shared" si="33"/>
        <v>vis</v>
      </c>
      <c r="E185" s="52" t="e">
        <f>VLOOKUP(C185,Active!C$21:E$970,3,FALSE)</f>
        <v>#N/A</v>
      </c>
      <c r="F185" s="20" t="s">
        <v>100</v>
      </c>
      <c r="G185" s="17" t="str">
        <f t="shared" si="34"/>
        <v>52909.341</v>
      </c>
      <c r="H185" s="44">
        <f t="shared" si="35"/>
        <v>30402</v>
      </c>
      <c r="I185" s="53" t="s">
        <v>568</v>
      </c>
      <c r="J185" s="54" t="s">
        <v>569</v>
      </c>
      <c r="K185" s="53">
        <v>30402</v>
      </c>
      <c r="L185" s="53" t="s">
        <v>523</v>
      </c>
      <c r="M185" s="54" t="s">
        <v>150</v>
      </c>
      <c r="N185" s="54"/>
      <c r="O185" s="55" t="s">
        <v>570</v>
      </c>
      <c r="P185" s="56" t="s">
        <v>571</v>
      </c>
    </row>
    <row r="186" spans="1:16" ht="12.75" customHeight="1" thickBot="1" x14ac:dyDescent="0.25">
      <c r="A186" s="44" t="str">
        <f t="shared" si="30"/>
        <v>OEJV 0107 </v>
      </c>
      <c r="B186" s="20" t="str">
        <f t="shared" si="31"/>
        <v>II</v>
      </c>
      <c r="C186" s="44">
        <f t="shared" si="32"/>
        <v>54760.312400000003</v>
      </c>
      <c r="D186" s="17" t="str">
        <f t="shared" si="33"/>
        <v>vis</v>
      </c>
      <c r="E186" s="52" t="e">
        <f>VLOOKUP(C186,Active!C$21:E$970,3,FALSE)</f>
        <v>#N/A</v>
      </c>
      <c r="F186" s="20" t="s">
        <v>100</v>
      </c>
      <c r="G186" s="17" t="str">
        <f t="shared" si="34"/>
        <v>54760.3124</v>
      </c>
      <c r="H186" s="44">
        <f t="shared" si="35"/>
        <v>32677.5</v>
      </c>
      <c r="I186" s="53" t="s">
        <v>596</v>
      </c>
      <c r="J186" s="54" t="s">
        <v>597</v>
      </c>
      <c r="K186" s="53" t="s">
        <v>598</v>
      </c>
      <c r="L186" s="53" t="s">
        <v>579</v>
      </c>
      <c r="M186" s="54" t="s">
        <v>593</v>
      </c>
      <c r="N186" s="54" t="s">
        <v>599</v>
      </c>
      <c r="O186" s="55" t="s">
        <v>600</v>
      </c>
      <c r="P186" s="56" t="s">
        <v>601</v>
      </c>
    </row>
    <row r="187" spans="1:16" ht="12.75" customHeight="1" thickBot="1" x14ac:dyDescent="0.25">
      <c r="A187" s="44" t="str">
        <f t="shared" si="30"/>
        <v>OEJV 0107 </v>
      </c>
      <c r="B187" s="20" t="str">
        <f t="shared" si="31"/>
        <v>II</v>
      </c>
      <c r="C187" s="44">
        <f t="shared" si="32"/>
        <v>54830.269399999997</v>
      </c>
      <c r="D187" s="17" t="str">
        <f t="shared" si="33"/>
        <v>vis</v>
      </c>
      <c r="E187" s="52" t="e">
        <f>VLOOKUP(C187,Active!C$21:E$970,3,FALSE)</f>
        <v>#N/A</v>
      </c>
      <c r="F187" s="20" t="s">
        <v>100</v>
      </c>
      <c r="G187" s="17" t="str">
        <f t="shared" si="34"/>
        <v>54830.2694</v>
      </c>
      <c r="H187" s="44">
        <f t="shared" si="35"/>
        <v>32763.5</v>
      </c>
      <c r="I187" s="53" t="s">
        <v>609</v>
      </c>
      <c r="J187" s="54" t="s">
        <v>610</v>
      </c>
      <c r="K187" s="53" t="s">
        <v>611</v>
      </c>
      <c r="L187" s="53" t="s">
        <v>612</v>
      </c>
      <c r="M187" s="54" t="s">
        <v>593</v>
      </c>
      <c r="N187" s="54" t="s">
        <v>599</v>
      </c>
      <c r="O187" s="55" t="s">
        <v>600</v>
      </c>
      <c r="P187" s="56" t="s">
        <v>601</v>
      </c>
    </row>
    <row r="188" spans="1:16" ht="12.75" customHeight="1" thickBot="1" x14ac:dyDescent="0.25">
      <c r="A188" s="44" t="str">
        <f t="shared" si="30"/>
        <v>BAVM 212 </v>
      </c>
      <c r="B188" s="20" t="str">
        <f t="shared" si="31"/>
        <v>I</v>
      </c>
      <c r="C188" s="44">
        <f t="shared" si="32"/>
        <v>55049.489699999998</v>
      </c>
      <c r="D188" s="17" t="str">
        <f t="shared" si="33"/>
        <v>vis</v>
      </c>
      <c r="E188" s="52">
        <f>VLOOKUP(C188,Active!C$21:E$970,3,FALSE)</f>
        <v>33032.95574323053</v>
      </c>
      <c r="F188" s="20" t="s">
        <v>100</v>
      </c>
      <c r="G188" s="17" t="str">
        <f t="shared" si="34"/>
        <v>55049.4897</v>
      </c>
      <c r="H188" s="44">
        <f t="shared" si="35"/>
        <v>33033</v>
      </c>
      <c r="I188" s="53" t="s">
        <v>616</v>
      </c>
      <c r="J188" s="54" t="s">
        <v>617</v>
      </c>
      <c r="K188" s="53" t="s">
        <v>618</v>
      </c>
      <c r="L188" s="53" t="s">
        <v>574</v>
      </c>
      <c r="M188" s="54" t="s">
        <v>593</v>
      </c>
      <c r="N188" s="54" t="s">
        <v>588</v>
      </c>
      <c r="O188" s="55" t="s">
        <v>589</v>
      </c>
      <c r="P188" s="56" t="s">
        <v>619</v>
      </c>
    </row>
    <row r="189" spans="1:16" x14ac:dyDescent="0.2">
      <c r="B189" s="20"/>
      <c r="F189" s="20"/>
    </row>
    <row r="190" spans="1:16" x14ac:dyDescent="0.2">
      <c r="B190" s="20"/>
      <c r="F190" s="20"/>
    </row>
    <row r="191" spans="1:16" x14ac:dyDescent="0.2">
      <c r="B191" s="20"/>
      <c r="F191" s="20"/>
    </row>
    <row r="192" spans="1:1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  <row r="855" spans="2:6" x14ac:dyDescent="0.2">
      <c r="B855" s="20"/>
      <c r="F855" s="20"/>
    </row>
    <row r="856" spans="2:6" x14ac:dyDescent="0.2">
      <c r="B856" s="20"/>
      <c r="F856" s="20"/>
    </row>
    <row r="857" spans="2:6" x14ac:dyDescent="0.2">
      <c r="B857" s="20"/>
      <c r="F857" s="20"/>
    </row>
    <row r="858" spans="2:6" x14ac:dyDescent="0.2">
      <c r="B858" s="20"/>
      <c r="F858" s="20"/>
    </row>
    <row r="859" spans="2:6" x14ac:dyDescent="0.2">
      <c r="B859" s="20"/>
      <c r="F859" s="20"/>
    </row>
    <row r="860" spans="2:6" x14ac:dyDescent="0.2">
      <c r="B860" s="20"/>
      <c r="F860" s="20"/>
    </row>
    <row r="861" spans="2:6" x14ac:dyDescent="0.2">
      <c r="B861" s="20"/>
      <c r="F861" s="20"/>
    </row>
    <row r="862" spans="2:6" x14ac:dyDescent="0.2">
      <c r="B862" s="20"/>
      <c r="F862" s="20"/>
    </row>
    <row r="863" spans="2:6" x14ac:dyDescent="0.2">
      <c r="B863" s="20"/>
      <c r="F863" s="20"/>
    </row>
    <row r="864" spans="2:6" x14ac:dyDescent="0.2">
      <c r="B864" s="20"/>
      <c r="F864" s="20"/>
    </row>
    <row r="865" spans="2:6" x14ac:dyDescent="0.2">
      <c r="B865" s="20"/>
      <c r="F865" s="20"/>
    </row>
    <row r="866" spans="2:6" x14ac:dyDescent="0.2">
      <c r="B866" s="20"/>
      <c r="F866" s="20"/>
    </row>
    <row r="867" spans="2:6" x14ac:dyDescent="0.2">
      <c r="B867" s="20"/>
      <c r="F867" s="20"/>
    </row>
    <row r="868" spans="2:6" x14ac:dyDescent="0.2">
      <c r="B868" s="20"/>
      <c r="F868" s="20"/>
    </row>
    <row r="869" spans="2:6" x14ac:dyDescent="0.2">
      <c r="B869" s="20"/>
      <c r="F869" s="20"/>
    </row>
    <row r="870" spans="2:6" x14ac:dyDescent="0.2">
      <c r="B870" s="20"/>
      <c r="F870" s="20"/>
    </row>
    <row r="871" spans="2:6" x14ac:dyDescent="0.2">
      <c r="B871" s="20"/>
      <c r="F871" s="20"/>
    </row>
    <row r="872" spans="2:6" x14ac:dyDescent="0.2">
      <c r="B872" s="20"/>
      <c r="F872" s="20"/>
    </row>
    <row r="873" spans="2:6" x14ac:dyDescent="0.2">
      <c r="B873" s="20"/>
      <c r="F873" s="20"/>
    </row>
    <row r="874" spans="2:6" x14ac:dyDescent="0.2">
      <c r="B874" s="20"/>
      <c r="F874" s="20"/>
    </row>
    <row r="875" spans="2:6" x14ac:dyDescent="0.2">
      <c r="B875" s="20"/>
      <c r="F875" s="20"/>
    </row>
    <row r="876" spans="2:6" x14ac:dyDescent="0.2">
      <c r="B876" s="20"/>
      <c r="F876" s="20"/>
    </row>
    <row r="877" spans="2:6" x14ac:dyDescent="0.2">
      <c r="B877" s="20"/>
      <c r="F877" s="20"/>
    </row>
    <row r="878" spans="2:6" x14ac:dyDescent="0.2">
      <c r="B878" s="20"/>
      <c r="F878" s="20"/>
    </row>
    <row r="879" spans="2:6" x14ac:dyDescent="0.2">
      <c r="B879" s="20"/>
      <c r="F879" s="20"/>
    </row>
    <row r="880" spans="2:6" x14ac:dyDescent="0.2">
      <c r="B880" s="20"/>
      <c r="F880" s="20"/>
    </row>
    <row r="881" spans="2:6" x14ac:dyDescent="0.2">
      <c r="B881" s="20"/>
      <c r="F881" s="20"/>
    </row>
    <row r="882" spans="2:6" x14ac:dyDescent="0.2">
      <c r="B882" s="20"/>
      <c r="F882" s="20"/>
    </row>
    <row r="883" spans="2:6" x14ac:dyDescent="0.2">
      <c r="B883" s="20"/>
      <c r="F883" s="20"/>
    </row>
    <row r="884" spans="2:6" x14ac:dyDescent="0.2">
      <c r="B884" s="20"/>
      <c r="F884" s="20"/>
    </row>
    <row r="885" spans="2:6" x14ac:dyDescent="0.2">
      <c r="B885" s="20"/>
      <c r="F885" s="20"/>
    </row>
    <row r="886" spans="2:6" x14ac:dyDescent="0.2">
      <c r="B886" s="20"/>
      <c r="F886" s="20"/>
    </row>
    <row r="887" spans="2:6" x14ac:dyDescent="0.2">
      <c r="B887" s="20"/>
      <c r="F887" s="20"/>
    </row>
    <row r="888" spans="2:6" x14ac:dyDescent="0.2">
      <c r="B888" s="20"/>
      <c r="F888" s="20"/>
    </row>
    <row r="889" spans="2:6" x14ac:dyDescent="0.2">
      <c r="B889" s="20"/>
      <c r="F889" s="20"/>
    </row>
    <row r="890" spans="2:6" x14ac:dyDescent="0.2">
      <c r="B890" s="20"/>
      <c r="F890" s="20"/>
    </row>
    <row r="891" spans="2:6" x14ac:dyDescent="0.2">
      <c r="B891" s="20"/>
      <c r="F891" s="20"/>
    </row>
    <row r="892" spans="2:6" x14ac:dyDescent="0.2">
      <c r="B892" s="20"/>
      <c r="F892" s="20"/>
    </row>
    <row r="893" spans="2:6" x14ac:dyDescent="0.2">
      <c r="B893" s="20"/>
      <c r="F893" s="20"/>
    </row>
    <row r="894" spans="2:6" x14ac:dyDescent="0.2">
      <c r="B894" s="20"/>
      <c r="F894" s="20"/>
    </row>
    <row r="895" spans="2:6" x14ac:dyDescent="0.2">
      <c r="B895" s="20"/>
      <c r="F895" s="20"/>
    </row>
    <row r="896" spans="2:6" x14ac:dyDescent="0.2">
      <c r="B896" s="20"/>
      <c r="F896" s="20"/>
    </row>
    <row r="897" spans="2:6" x14ac:dyDescent="0.2">
      <c r="B897" s="20"/>
      <c r="F897" s="20"/>
    </row>
    <row r="898" spans="2:6" x14ac:dyDescent="0.2">
      <c r="B898" s="20"/>
      <c r="F898" s="20"/>
    </row>
    <row r="899" spans="2:6" x14ac:dyDescent="0.2">
      <c r="B899" s="20"/>
      <c r="F899" s="20"/>
    </row>
    <row r="900" spans="2:6" x14ac:dyDescent="0.2">
      <c r="B900" s="20"/>
      <c r="F900" s="20"/>
    </row>
    <row r="901" spans="2:6" x14ac:dyDescent="0.2">
      <c r="B901" s="20"/>
      <c r="F901" s="20"/>
    </row>
    <row r="902" spans="2:6" x14ac:dyDescent="0.2">
      <c r="B902" s="20"/>
      <c r="F902" s="20"/>
    </row>
    <row r="903" spans="2:6" x14ac:dyDescent="0.2">
      <c r="B903" s="20"/>
      <c r="F903" s="20"/>
    </row>
    <row r="904" spans="2:6" x14ac:dyDescent="0.2">
      <c r="B904" s="20"/>
      <c r="F904" s="20"/>
    </row>
    <row r="905" spans="2:6" x14ac:dyDescent="0.2">
      <c r="B905" s="20"/>
      <c r="F905" s="20"/>
    </row>
    <row r="906" spans="2:6" x14ac:dyDescent="0.2">
      <c r="B906" s="20"/>
      <c r="F906" s="20"/>
    </row>
    <row r="907" spans="2:6" x14ac:dyDescent="0.2">
      <c r="B907" s="20"/>
      <c r="F907" s="20"/>
    </row>
    <row r="908" spans="2:6" x14ac:dyDescent="0.2">
      <c r="B908" s="20"/>
      <c r="F908" s="20"/>
    </row>
    <row r="909" spans="2:6" x14ac:dyDescent="0.2">
      <c r="B909" s="20"/>
      <c r="F909" s="20"/>
    </row>
    <row r="910" spans="2:6" x14ac:dyDescent="0.2">
      <c r="B910" s="20"/>
      <c r="F910" s="20"/>
    </row>
    <row r="911" spans="2:6" x14ac:dyDescent="0.2">
      <c r="B911" s="20"/>
      <c r="F911" s="20"/>
    </row>
    <row r="912" spans="2:6" x14ac:dyDescent="0.2">
      <c r="B912" s="20"/>
      <c r="F912" s="20"/>
    </row>
    <row r="913" spans="2:6" x14ac:dyDescent="0.2">
      <c r="B913" s="20"/>
      <c r="F913" s="20"/>
    </row>
    <row r="914" spans="2:6" x14ac:dyDescent="0.2">
      <c r="B914" s="20"/>
      <c r="F914" s="20"/>
    </row>
    <row r="915" spans="2:6" x14ac:dyDescent="0.2">
      <c r="B915" s="20"/>
      <c r="F915" s="20"/>
    </row>
    <row r="916" spans="2:6" x14ac:dyDescent="0.2">
      <c r="B916" s="20"/>
      <c r="F916" s="20"/>
    </row>
    <row r="917" spans="2:6" x14ac:dyDescent="0.2">
      <c r="B917" s="20"/>
      <c r="F917" s="20"/>
    </row>
    <row r="918" spans="2:6" x14ac:dyDescent="0.2">
      <c r="B918" s="20"/>
      <c r="F918" s="20"/>
    </row>
    <row r="919" spans="2:6" x14ac:dyDescent="0.2">
      <c r="B919" s="20"/>
      <c r="F919" s="20"/>
    </row>
    <row r="920" spans="2:6" x14ac:dyDescent="0.2">
      <c r="B920" s="20"/>
      <c r="F920" s="20"/>
    </row>
    <row r="921" spans="2:6" x14ac:dyDescent="0.2">
      <c r="B921" s="20"/>
      <c r="F921" s="20"/>
    </row>
    <row r="922" spans="2:6" x14ac:dyDescent="0.2">
      <c r="B922" s="20"/>
      <c r="F922" s="20"/>
    </row>
    <row r="923" spans="2:6" x14ac:dyDescent="0.2">
      <c r="B923" s="20"/>
      <c r="F923" s="20"/>
    </row>
    <row r="924" spans="2:6" x14ac:dyDescent="0.2">
      <c r="B924" s="20"/>
      <c r="F924" s="20"/>
    </row>
    <row r="925" spans="2:6" x14ac:dyDescent="0.2">
      <c r="B925" s="20"/>
      <c r="F925" s="20"/>
    </row>
    <row r="926" spans="2:6" x14ac:dyDescent="0.2">
      <c r="B926" s="20"/>
      <c r="F926" s="20"/>
    </row>
    <row r="927" spans="2:6" x14ac:dyDescent="0.2">
      <c r="B927" s="20"/>
      <c r="F927" s="20"/>
    </row>
    <row r="928" spans="2:6" x14ac:dyDescent="0.2">
      <c r="B928" s="20"/>
      <c r="F928" s="20"/>
    </row>
  </sheetData>
  <phoneticPr fontId="8" type="noConversion"/>
  <hyperlinks>
    <hyperlink ref="A3" r:id="rId1" xr:uid="{00000000-0004-0000-0100-000000000000}"/>
    <hyperlink ref="P24" r:id="rId2" display="http://www.bav-astro.de/sfs/BAVM_link.php?BAVMnr=50" xr:uid="{00000000-0004-0000-0100-000001000000}"/>
    <hyperlink ref="P33" r:id="rId3" display="http://www.bav-astro.de/sfs/BAVM_link.php?BAVMnr=56" xr:uid="{00000000-0004-0000-0100-000002000000}"/>
    <hyperlink ref="P37" r:id="rId4" display="http://www.bav-astro.de/sfs/BAVM_link.php?BAVMnr=56" xr:uid="{00000000-0004-0000-0100-000003000000}"/>
    <hyperlink ref="P39" r:id="rId5" display="http://www.bav-astro.de/sfs/BAVM_link.php?BAVMnr=56" xr:uid="{00000000-0004-0000-0100-000004000000}"/>
    <hyperlink ref="P77" r:id="rId6" display="http://www.konkoly.hu/cgi-bin/IBVS?4887" xr:uid="{00000000-0004-0000-0100-000005000000}"/>
    <hyperlink ref="P81" r:id="rId7" display="http://www.bav-astro.de/sfs/BAVM_link.php?BAVMnr=152" xr:uid="{00000000-0004-0000-0100-000006000000}"/>
    <hyperlink ref="P82" r:id="rId8" display="http://www.konkoly.hu/cgi-bin/IBVS?5378" xr:uid="{00000000-0004-0000-0100-000007000000}"/>
    <hyperlink ref="P185" r:id="rId9" display="http://var.astro.cz/oejv/issues/oejv0074.pdf" xr:uid="{00000000-0004-0000-0100-000008000000}"/>
    <hyperlink ref="P83" r:id="rId10" display="http://www.bav-astro.de/sfs/BAVM_link.php?BAVMnr=173" xr:uid="{00000000-0004-0000-0100-000009000000}"/>
    <hyperlink ref="P84" r:id="rId11" display="http://www.konkoly.hu/cgi-bin/IBVS?5653" xr:uid="{00000000-0004-0000-0100-00000A000000}"/>
    <hyperlink ref="P85" r:id="rId12" display="http://www.bav-astro.de/sfs/BAVM_link.php?BAVMnr=173" xr:uid="{00000000-0004-0000-0100-00000B000000}"/>
    <hyperlink ref="P86" r:id="rId13" display="http://www.bav-astro.de/sfs/BAVM_link.php?BAVMnr=173" xr:uid="{00000000-0004-0000-0100-00000C000000}"/>
    <hyperlink ref="P87" r:id="rId14" display="http://www.bav-astro.de/sfs/BAVM_link.php?BAVMnr=178" xr:uid="{00000000-0004-0000-0100-00000D000000}"/>
    <hyperlink ref="P186" r:id="rId15" display="http://var.astro.cz/oejv/issues/oejv0107.pdf" xr:uid="{00000000-0004-0000-0100-00000E000000}"/>
    <hyperlink ref="P88" r:id="rId16" display="http://www.bav-astro.de/sfs/BAVM_link.php?BAVMnr=209" xr:uid="{00000000-0004-0000-0100-00000F000000}"/>
    <hyperlink ref="P187" r:id="rId17" display="http://var.astro.cz/oejv/issues/oejv0107.pdf" xr:uid="{00000000-0004-0000-0100-000010000000}"/>
    <hyperlink ref="P89" r:id="rId18" display="http://www.bav-astro.de/sfs/BAVM_link.php?BAVMnr=209" xr:uid="{00000000-0004-0000-0100-000011000000}"/>
    <hyperlink ref="P188" r:id="rId19" display="http://www.bav-astro.de/sfs/BAVM_link.php?BAVMnr=212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2023-01-26T06:14:44Z</dcterms:modified>
</cp:coreProperties>
</file>