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A302C9B-C21A-42F1-BFFA-210AE3E934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7" i="1" l="1"/>
  <c r="F167" i="1" s="1"/>
  <c r="G167" i="1" s="1"/>
  <c r="Q167" i="1"/>
  <c r="E168" i="1"/>
  <c r="F168" i="1" s="1"/>
  <c r="G168" i="1" s="1"/>
  <c r="Q168" i="1"/>
  <c r="E169" i="1"/>
  <c r="F169" i="1" s="1"/>
  <c r="G169" i="1" s="1"/>
  <c r="Q169" i="1"/>
  <c r="E170" i="1"/>
  <c r="F170" i="1"/>
  <c r="G170" i="1" s="1"/>
  <c r="Q170" i="1"/>
  <c r="E171" i="1"/>
  <c r="F171" i="1" s="1"/>
  <c r="G171" i="1" s="1"/>
  <c r="Q171" i="1"/>
  <c r="E172" i="1"/>
  <c r="F172" i="1" s="1"/>
  <c r="G172" i="1" s="1"/>
  <c r="K172" i="1" s="1"/>
  <c r="Q172" i="1"/>
  <c r="E166" i="1"/>
  <c r="F166" i="1" s="1"/>
  <c r="G166" i="1" s="1"/>
  <c r="K166" i="1" s="1"/>
  <c r="Q166" i="1"/>
  <c r="Q162" i="1"/>
  <c r="Q163" i="1"/>
  <c r="Q164" i="1"/>
  <c r="Q165" i="1"/>
  <c r="C13" i="1"/>
  <c r="Q161" i="1"/>
  <c r="E160" i="1"/>
  <c r="F160" i="1" s="1"/>
  <c r="Q160" i="1"/>
  <c r="Q156" i="1"/>
  <c r="Q159" i="1"/>
  <c r="Q142" i="1"/>
  <c r="E143" i="1"/>
  <c r="F143" i="1" s="1"/>
  <c r="Q143" i="1"/>
  <c r="Q144" i="1"/>
  <c r="Q157" i="1"/>
  <c r="Q158" i="1"/>
  <c r="E162" i="1"/>
  <c r="F162" i="1"/>
  <c r="E52" i="1"/>
  <c r="E38" i="1"/>
  <c r="F38" i="1"/>
  <c r="E41" i="1"/>
  <c r="F41" i="1" s="1"/>
  <c r="G41" i="1"/>
  <c r="S41" i="1" s="1"/>
  <c r="E44" i="1"/>
  <c r="E53" i="1"/>
  <c r="F53" i="1"/>
  <c r="G53" i="1" s="1"/>
  <c r="E54" i="1"/>
  <c r="F54" i="1"/>
  <c r="G54" i="1"/>
  <c r="E56" i="1"/>
  <c r="F56" i="1" s="1"/>
  <c r="G56" i="1" s="1"/>
  <c r="E61" i="1"/>
  <c r="E62" i="1"/>
  <c r="E87" i="2" s="1"/>
  <c r="F62" i="1"/>
  <c r="G62" i="1" s="1"/>
  <c r="E68" i="1"/>
  <c r="F68" i="1"/>
  <c r="G68" i="1"/>
  <c r="E69" i="1"/>
  <c r="F69" i="1"/>
  <c r="G69" i="1"/>
  <c r="S69" i="1" s="1"/>
  <c r="E71" i="1"/>
  <c r="F71" i="1" s="1"/>
  <c r="G71" i="1" s="1"/>
  <c r="J71" i="1" s="1"/>
  <c r="E73" i="1"/>
  <c r="E74" i="1"/>
  <c r="E98" i="2" s="1"/>
  <c r="E77" i="1"/>
  <c r="F77" i="1"/>
  <c r="G77" i="1"/>
  <c r="E90" i="1"/>
  <c r="F90" i="1" s="1"/>
  <c r="G90" i="1"/>
  <c r="E91" i="1"/>
  <c r="F91" i="1" s="1"/>
  <c r="G91" i="1" s="1"/>
  <c r="E94" i="1"/>
  <c r="F94" i="1"/>
  <c r="G94" i="1" s="1"/>
  <c r="S94" i="1" s="1"/>
  <c r="E96" i="1"/>
  <c r="F96" i="1"/>
  <c r="G96" i="1" s="1"/>
  <c r="E108" i="1"/>
  <c r="F108" i="1" s="1"/>
  <c r="G108" i="1" s="1"/>
  <c r="E109" i="1"/>
  <c r="E112" i="1"/>
  <c r="F112" i="1" s="1"/>
  <c r="G112" i="1" s="1"/>
  <c r="E113" i="1"/>
  <c r="F113" i="1"/>
  <c r="G113" i="1"/>
  <c r="E132" i="1"/>
  <c r="F132" i="1" s="1"/>
  <c r="G132" i="1"/>
  <c r="E136" i="1"/>
  <c r="F136" i="1" s="1"/>
  <c r="G136" i="1" s="1"/>
  <c r="S136" i="1" s="1"/>
  <c r="E25" i="1"/>
  <c r="F25" i="1"/>
  <c r="G25" i="1" s="1"/>
  <c r="S25" i="1" s="1"/>
  <c r="E21" i="1"/>
  <c r="F21" i="1"/>
  <c r="G21" i="1"/>
  <c r="E22" i="1"/>
  <c r="F22" i="1"/>
  <c r="G22" i="1"/>
  <c r="E24" i="1"/>
  <c r="F24" i="1" s="1"/>
  <c r="G24" i="1" s="1"/>
  <c r="E26" i="1"/>
  <c r="E28" i="1"/>
  <c r="F28" i="1"/>
  <c r="G28" i="1" s="1"/>
  <c r="E30" i="1"/>
  <c r="F30" i="1"/>
  <c r="G30" i="1"/>
  <c r="H30" i="1" s="1"/>
  <c r="E32" i="1"/>
  <c r="F32" i="1"/>
  <c r="G32" i="1"/>
  <c r="E35" i="1"/>
  <c r="F35" i="1" s="1"/>
  <c r="G35" i="1" s="1"/>
  <c r="E37" i="1"/>
  <c r="F37" i="1" s="1"/>
  <c r="G37" i="1" s="1"/>
  <c r="E39" i="1"/>
  <c r="F39" i="1"/>
  <c r="G39" i="1"/>
  <c r="R39" i="1" s="1"/>
  <c r="E40" i="1"/>
  <c r="F40" i="1" s="1"/>
  <c r="G40" i="1" s="1"/>
  <c r="E43" i="1"/>
  <c r="E45" i="1"/>
  <c r="F45" i="1"/>
  <c r="G45" i="1" s="1"/>
  <c r="H45" i="1" s="1"/>
  <c r="E48" i="1"/>
  <c r="F48" i="1"/>
  <c r="G48" i="1"/>
  <c r="R48" i="1" s="1"/>
  <c r="E49" i="1"/>
  <c r="F49" i="1"/>
  <c r="G49" i="1"/>
  <c r="E50" i="1"/>
  <c r="E51" i="1"/>
  <c r="F51" i="1"/>
  <c r="G51" i="1" s="1"/>
  <c r="E55" i="1"/>
  <c r="F55" i="1"/>
  <c r="G55" i="1" s="1"/>
  <c r="R55" i="1" s="1"/>
  <c r="E57" i="1"/>
  <c r="F57" i="1"/>
  <c r="G57" i="1"/>
  <c r="E58" i="1"/>
  <c r="F58" i="1"/>
  <c r="G58" i="1"/>
  <c r="E63" i="1"/>
  <c r="F63" i="1" s="1"/>
  <c r="G63" i="1" s="1"/>
  <c r="E64" i="1"/>
  <c r="E89" i="2" s="1"/>
  <c r="E65" i="1"/>
  <c r="F65" i="1"/>
  <c r="G65" i="1"/>
  <c r="R65" i="1" s="1"/>
  <c r="E66" i="1"/>
  <c r="F66" i="1" s="1"/>
  <c r="G66" i="1"/>
  <c r="E67" i="1"/>
  <c r="F67" i="1" s="1"/>
  <c r="G67" i="1" s="1"/>
  <c r="E70" i="1"/>
  <c r="F70" i="1"/>
  <c r="G70" i="1" s="1"/>
  <c r="E75" i="1"/>
  <c r="F75" i="1"/>
  <c r="G75" i="1"/>
  <c r="E76" i="1"/>
  <c r="F76" i="1"/>
  <c r="G76" i="1"/>
  <c r="E78" i="1"/>
  <c r="F78" i="1" s="1"/>
  <c r="G78" i="1" s="1"/>
  <c r="I78" i="1" s="1"/>
  <c r="E80" i="1"/>
  <c r="F80" i="1" s="1"/>
  <c r="G80" i="1" s="1"/>
  <c r="E81" i="1"/>
  <c r="F81" i="1"/>
  <c r="G81" i="1"/>
  <c r="E82" i="1"/>
  <c r="F82" i="1" s="1"/>
  <c r="G82" i="1"/>
  <c r="R82" i="1" s="1"/>
  <c r="E83" i="1"/>
  <c r="F83" i="1" s="1"/>
  <c r="G83" i="1" s="1"/>
  <c r="R83" i="1" s="1"/>
  <c r="E84" i="1"/>
  <c r="E88" i="1"/>
  <c r="E108" i="2" s="1"/>
  <c r="F88" i="1"/>
  <c r="G88" i="1" s="1"/>
  <c r="E89" i="1"/>
  <c r="F89" i="1"/>
  <c r="G89" i="1"/>
  <c r="R89" i="1" s="1"/>
  <c r="E92" i="1"/>
  <c r="F92" i="1" s="1"/>
  <c r="G92" i="1"/>
  <c r="J92" i="1" s="1"/>
  <c r="E93" i="1"/>
  <c r="E95" i="1"/>
  <c r="F95" i="1"/>
  <c r="G95" i="1" s="1"/>
  <c r="R95" i="1" s="1"/>
  <c r="E99" i="1"/>
  <c r="F99" i="1"/>
  <c r="G99" i="1"/>
  <c r="E100" i="1"/>
  <c r="F100" i="1"/>
  <c r="G100" i="1"/>
  <c r="E101" i="1"/>
  <c r="F101" i="1" s="1"/>
  <c r="G101" i="1" s="1"/>
  <c r="E102" i="1"/>
  <c r="E120" i="2" s="1"/>
  <c r="E103" i="1"/>
  <c r="F103" i="1"/>
  <c r="G103" i="1"/>
  <c r="E104" i="1"/>
  <c r="F104" i="1" s="1"/>
  <c r="G104" i="1" s="1"/>
  <c r="E105" i="1"/>
  <c r="E106" i="1"/>
  <c r="F106" i="1"/>
  <c r="G106" i="1" s="1"/>
  <c r="J106" i="1" s="1"/>
  <c r="E107" i="1"/>
  <c r="F107" i="1"/>
  <c r="G107" i="1"/>
  <c r="E115" i="1"/>
  <c r="F115" i="1"/>
  <c r="G115" i="1"/>
  <c r="R115" i="1"/>
  <c r="E121" i="1"/>
  <c r="F121" i="1" s="1"/>
  <c r="G121" i="1" s="1"/>
  <c r="E124" i="1"/>
  <c r="F124" i="1" s="1"/>
  <c r="G124" i="1" s="1"/>
  <c r="E126" i="1"/>
  <c r="F126" i="1"/>
  <c r="G126" i="1" s="1"/>
  <c r="E130" i="1"/>
  <c r="F130" i="1"/>
  <c r="G130" i="1"/>
  <c r="R130" i="1" s="1"/>
  <c r="E138" i="1"/>
  <c r="F138" i="1"/>
  <c r="G138" i="1"/>
  <c r="E59" i="1"/>
  <c r="F59" i="1" s="1"/>
  <c r="G59" i="1" s="1"/>
  <c r="I59" i="1" s="1"/>
  <c r="R59" i="1"/>
  <c r="E97" i="1"/>
  <c r="E98" i="1"/>
  <c r="F98" i="1" s="1"/>
  <c r="G98" i="1" s="1"/>
  <c r="I98" i="1" s="1"/>
  <c r="R98" i="1"/>
  <c r="E110" i="1"/>
  <c r="E72" i="1"/>
  <c r="E23" i="1"/>
  <c r="F23" i="1" s="1"/>
  <c r="G23" i="1" s="1"/>
  <c r="E119" i="1"/>
  <c r="F119" i="1" s="1"/>
  <c r="G119" i="1" s="1"/>
  <c r="J119" i="1" s="1"/>
  <c r="E79" i="1"/>
  <c r="F79" i="1" s="1"/>
  <c r="G79" i="1" s="1"/>
  <c r="E85" i="1"/>
  <c r="E87" i="1"/>
  <c r="F87" i="1" s="1"/>
  <c r="G87" i="1" s="1"/>
  <c r="E111" i="1"/>
  <c r="F111" i="1" s="1"/>
  <c r="G111" i="1" s="1"/>
  <c r="K111" i="1" s="1"/>
  <c r="R111" i="1"/>
  <c r="E114" i="1"/>
  <c r="E118" i="1"/>
  <c r="E122" i="1"/>
  <c r="E128" i="1"/>
  <c r="F128" i="1" s="1"/>
  <c r="G128" i="1" s="1"/>
  <c r="K128" i="1" s="1"/>
  <c r="E134" i="1"/>
  <c r="E127" i="1"/>
  <c r="F127" i="1" s="1"/>
  <c r="G127" i="1" s="1"/>
  <c r="K127" i="1" s="1"/>
  <c r="R127" i="1"/>
  <c r="E137" i="1"/>
  <c r="E139" i="1"/>
  <c r="E141" i="1"/>
  <c r="E135" i="1"/>
  <c r="F135" i="1" s="1"/>
  <c r="G135" i="1" s="1"/>
  <c r="J135" i="1" s="1"/>
  <c r="R135" i="1"/>
  <c r="E60" i="1"/>
  <c r="E117" i="1"/>
  <c r="F117" i="1"/>
  <c r="G117" i="1"/>
  <c r="S117" i="1" s="1"/>
  <c r="E86" i="1"/>
  <c r="F86" i="1"/>
  <c r="G86" i="1" s="1"/>
  <c r="E116" i="1"/>
  <c r="F116" i="1"/>
  <c r="G116" i="1"/>
  <c r="S116" i="1" s="1"/>
  <c r="E123" i="1"/>
  <c r="F123" i="1"/>
  <c r="G123" i="1"/>
  <c r="S123" i="1" s="1"/>
  <c r="E120" i="1"/>
  <c r="F120" i="1"/>
  <c r="G120" i="1"/>
  <c r="E125" i="1"/>
  <c r="F125" i="1"/>
  <c r="G125" i="1" s="1"/>
  <c r="E133" i="1"/>
  <c r="F133" i="1"/>
  <c r="G133" i="1"/>
  <c r="E129" i="1"/>
  <c r="F129" i="1"/>
  <c r="G129" i="1"/>
  <c r="S129" i="1" s="1"/>
  <c r="E140" i="1"/>
  <c r="F140" i="1"/>
  <c r="E131" i="1"/>
  <c r="F131" i="1"/>
  <c r="G131" i="1" s="1"/>
  <c r="C14" i="1"/>
  <c r="D14" i="1"/>
  <c r="D13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80" i="1"/>
  <c r="Q81" i="1"/>
  <c r="Q82" i="1"/>
  <c r="Q83" i="1"/>
  <c r="Q84" i="1"/>
  <c r="Q88" i="1"/>
  <c r="Q89" i="1"/>
  <c r="Q90" i="1"/>
  <c r="Q91" i="1"/>
  <c r="Q92" i="1"/>
  <c r="Q93" i="1"/>
  <c r="Q94" i="1"/>
  <c r="Q95" i="1"/>
  <c r="Q96" i="1"/>
  <c r="Q99" i="1"/>
  <c r="Q100" i="1"/>
  <c r="Q101" i="1"/>
  <c r="Q102" i="1"/>
  <c r="Q103" i="1"/>
  <c r="Q104" i="1"/>
  <c r="Q105" i="1"/>
  <c r="Q106" i="1"/>
  <c r="Q107" i="1"/>
  <c r="Q108" i="1"/>
  <c r="Q109" i="1"/>
  <c r="Q112" i="1"/>
  <c r="Q113" i="1"/>
  <c r="Q115" i="1"/>
  <c r="Q121" i="1"/>
  <c r="Q124" i="1"/>
  <c r="Q126" i="1"/>
  <c r="Q130" i="1"/>
  <c r="Q132" i="1"/>
  <c r="Q136" i="1"/>
  <c r="Q138" i="1"/>
  <c r="Q145" i="1"/>
  <c r="Q146" i="1"/>
  <c r="Q149" i="1"/>
  <c r="G48" i="2"/>
  <c r="C48" i="2"/>
  <c r="G47" i="2"/>
  <c r="C47" i="2"/>
  <c r="G46" i="2"/>
  <c r="C46" i="2"/>
  <c r="G45" i="2"/>
  <c r="C45" i="2"/>
  <c r="G44" i="2"/>
  <c r="C44" i="2"/>
  <c r="G140" i="2"/>
  <c r="C140" i="2"/>
  <c r="G43" i="2"/>
  <c r="C43" i="2"/>
  <c r="G42" i="2"/>
  <c r="C42" i="2"/>
  <c r="G139" i="2"/>
  <c r="C139" i="2"/>
  <c r="G138" i="2"/>
  <c r="C138" i="2"/>
  <c r="G41" i="2"/>
  <c r="C41" i="2"/>
  <c r="G40" i="2"/>
  <c r="C40" i="2"/>
  <c r="E40" i="2"/>
  <c r="G39" i="2"/>
  <c r="C39" i="2"/>
  <c r="G137" i="2"/>
  <c r="C137" i="2"/>
  <c r="E137" i="2"/>
  <c r="G38" i="2"/>
  <c r="C38" i="2"/>
  <c r="G136" i="2"/>
  <c r="C136" i="2"/>
  <c r="G37" i="2"/>
  <c r="C37" i="2"/>
  <c r="E37" i="2"/>
  <c r="G36" i="2"/>
  <c r="C36" i="2"/>
  <c r="G35" i="2"/>
  <c r="C35" i="2"/>
  <c r="E35" i="2"/>
  <c r="G135" i="2"/>
  <c r="C135" i="2"/>
  <c r="E135" i="2"/>
  <c r="G34" i="2"/>
  <c r="C34" i="2"/>
  <c r="E34" i="2"/>
  <c r="G134" i="2"/>
  <c r="C134" i="2"/>
  <c r="E134" i="2"/>
  <c r="G33" i="2"/>
  <c r="C33" i="2"/>
  <c r="E33" i="2"/>
  <c r="G32" i="2"/>
  <c r="C32" i="2"/>
  <c r="E32" i="2"/>
  <c r="G31" i="2"/>
  <c r="C31" i="2"/>
  <c r="E31" i="2"/>
  <c r="G133" i="2"/>
  <c r="C133" i="2"/>
  <c r="E133" i="2"/>
  <c r="G30" i="2"/>
  <c r="C30" i="2"/>
  <c r="E30" i="2"/>
  <c r="G132" i="2"/>
  <c r="C132" i="2"/>
  <c r="E132" i="2"/>
  <c r="G29" i="2"/>
  <c r="C29" i="2"/>
  <c r="E29" i="2"/>
  <c r="G28" i="2"/>
  <c r="C28" i="2"/>
  <c r="G131" i="2"/>
  <c r="C131" i="2"/>
  <c r="E131" i="2"/>
  <c r="G27" i="2"/>
  <c r="C27" i="2"/>
  <c r="E27" i="2"/>
  <c r="G26" i="2"/>
  <c r="C26" i="2"/>
  <c r="G25" i="2"/>
  <c r="C25" i="2"/>
  <c r="G24" i="2"/>
  <c r="C24" i="2"/>
  <c r="E24" i="2"/>
  <c r="G23" i="2"/>
  <c r="C23" i="2"/>
  <c r="E23" i="2"/>
  <c r="G130" i="2"/>
  <c r="C130" i="2"/>
  <c r="E130" i="2"/>
  <c r="G22" i="2"/>
  <c r="C22" i="2"/>
  <c r="G129" i="2"/>
  <c r="C129" i="2"/>
  <c r="E129" i="2"/>
  <c r="G128" i="2"/>
  <c r="C128" i="2"/>
  <c r="G21" i="2"/>
  <c r="C21" i="2"/>
  <c r="G20" i="2"/>
  <c r="C20" i="2"/>
  <c r="G127" i="2"/>
  <c r="C127" i="2"/>
  <c r="G126" i="2"/>
  <c r="C126" i="2"/>
  <c r="E126" i="2"/>
  <c r="G125" i="2"/>
  <c r="C125" i="2"/>
  <c r="E125" i="2"/>
  <c r="G124" i="2"/>
  <c r="C124" i="2"/>
  <c r="E124" i="2"/>
  <c r="G123" i="2"/>
  <c r="C123" i="2"/>
  <c r="G122" i="2"/>
  <c r="C122" i="2"/>
  <c r="E122" i="2"/>
  <c r="G121" i="2"/>
  <c r="C121" i="2"/>
  <c r="E121" i="2"/>
  <c r="G120" i="2"/>
  <c r="C120" i="2"/>
  <c r="G119" i="2"/>
  <c r="C119" i="2"/>
  <c r="E119" i="2"/>
  <c r="G118" i="2"/>
  <c r="C118" i="2"/>
  <c r="E118" i="2"/>
  <c r="G117" i="2"/>
  <c r="C117" i="2"/>
  <c r="E117" i="2"/>
  <c r="G19" i="2"/>
  <c r="C19" i="2"/>
  <c r="G116" i="2"/>
  <c r="C116" i="2"/>
  <c r="E116" i="2"/>
  <c r="G115" i="2"/>
  <c r="C115" i="2"/>
  <c r="E115" i="2"/>
  <c r="G114" i="2"/>
  <c r="C114" i="2"/>
  <c r="E114" i="2"/>
  <c r="G113" i="2"/>
  <c r="C113" i="2"/>
  <c r="G112" i="2"/>
  <c r="C112" i="2"/>
  <c r="E112" i="2"/>
  <c r="G111" i="2"/>
  <c r="C111" i="2"/>
  <c r="G110" i="2"/>
  <c r="C110" i="2"/>
  <c r="E110" i="2"/>
  <c r="G109" i="2"/>
  <c r="C109" i="2"/>
  <c r="E109" i="2"/>
  <c r="G108" i="2"/>
  <c r="C108" i="2"/>
  <c r="G18" i="2"/>
  <c r="C18" i="2"/>
  <c r="E18" i="2"/>
  <c r="G17" i="2"/>
  <c r="C17" i="2"/>
  <c r="E17" i="2"/>
  <c r="G16" i="2"/>
  <c r="C16" i="2"/>
  <c r="G107" i="2"/>
  <c r="C107" i="2"/>
  <c r="G106" i="2"/>
  <c r="C106" i="2"/>
  <c r="G105" i="2"/>
  <c r="C105" i="2"/>
  <c r="E105" i="2"/>
  <c r="G104" i="2"/>
  <c r="C104" i="2"/>
  <c r="G103" i="2"/>
  <c r="C103" i="2"/>
  <c r="G15" i="2"/>
  <c r="C15" i="2"/>
  <c r="E15" i="2"/>
  <c r="G102" i="2"/>
  <c r="C102" i="2"/>
  <c r="G101" i="2"/>
  <c r="C101" i="2"/>
  <c r="E101" i="2"/>
  <c r="G100" i="2"/>
  <c r="C100" i="2"/>
  <c r="E100" i="2"/>
  <c r="G99" i="2"/>
  <c r="C99" i="2"/>
  <c r="E99" i="2"/>
  <c r="G98" i="2"/>
  <c r="C98" i="2"/>
  <c r="G97" i="2"/>
  <c r="C97" i="2"/>
  <c r="G14" i="2"/>
  <c r="C14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G88" i="2"/>
  <c r="C88" i="2"/>
  <c r="G87" i="2"/>
  <c r="C87" i="2"/>
  <c r="G86" i="2"/>
  <c r="C86" i="2"/>
  <c r="G13" i="2"/>
  <c r="C13" i="2"/>
  <c r="G12" i="2"/>
  <c r="C12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G78" i="2"/>
  <c r="C78" i="2"/>
  <c r="E78" i="2"/>
  <c r="G77" i="2"/>
  <c r="C77" i="2"/>
  <c r="G76" i="2"/>
  <c r="C76" i="2"/>
  <c r="E76" i="2"/>
  <c r="G75" i="2"/>
  <c r="C75" i="2"/>
  <c r="E75" i="2"/>
  <c r="G74" i="2"/>
  <c r="C74" i="2"/>
  <c r="G73" i="2"/>
  <c r="C73" i="2"/>
  <c r="G72" i="2"/>
  <c r="C72" i="2"/>
  <c r="E72" i="2"/>
  <c r="G71" i="2"/>
  <c r="C71" i="2"/>
  <c r="G70" i="2"/>
  <c r="C70" i="2"/>
  <c r="G69" i="2"/>
  <c r="C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G62" i="2"/>
  <c r="C62" i="2"/>
  <c r="E62" i="2"/>
  <c r="G61" i="2"/>
  <c r="C61" i="2"/>
  <c r="G60" i="2"/>
  <c r="C60" i="2"/>
  <c r="G59" i="2"/>
  <c r="C59" i="2"/>
  <c r="E59" i="2"/>
  <c r="G58" i="2"/>
  <c r="C58" i="2"/>
  <c r="G57" i="2"/>
  <c r="C57" i="2"/>
  <c r="E57" i="2"/>
  <c r="G56" i="2"/>
  <c r="C56" i="2"/>
  <c r="G55" i="2"/>
  <c r="C55" i="2"/>
  <c r="E55" i="2"/>
  <c r="G54" i="2"/>
  <c r="C54" i="2"/>
  <c r="G53" i="2"/>
  <c r="C53" i="2"/>
  <c r="G52" i="2"/>
  <c r="C52" i="2"/>
  <c r="E52" i="2"/>
  <c r="G51" i="2"/>
  <c r="C51" i="2"/>
  <c r="E51" i="2"/>
  <c r="G11" i="2"/>
  <c r="C11" i="2"/>
  <c r="G50" i="2"/>
  <c r="C50" i="2"/>
  <c r="E50" i="2"/>
  <c r="G49" i="2"/>
  <c r="C49" i="2"/>
  <c r="E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140" i="2"/>
  <c r="B140" i="2"/>
  <c r="D140" i="2"/>
  <c r="A140" i="2"/>
  <c r="H43" i="2"/>
  <c r="D43" i="2"/>
  <c r="B43" i="2"/>
  <c r="A43" i="2"/>
  <c r="H42" i="2"/>
  <c r="B42" i="2"/>
  <c r="D42" i="2"/>
  <c r="A42" i="2"/>
  <c r="H139" i="2"/>
  <c r="D139" i="2"/>
  <c r="B139" i="2"/>
  <c r="A139" i="2"/>
  <c r="H138" i="2"/>
  <c r="B138" i="2"/>
  <c r="D138" i="2"/>
  <c r="A138" i="2"/>
  <c r="H41" i="2"/>
  <c r="D41" i="2"/>
  <c r="B41" i="2"/>
  <c r="A41" i="2"/>
  <c r="H40" i="2"/>
  <c r="B40" i="2"/>
  <c r="D40" i="2"/>
  <c r="A40" i="2"/>
  <c r="H39" i="2"/>
  <c r="D39" i="2"/>
  <c r="B39" i="2"/>
  <c r="A39" i="2"/>
  <c r="H137" i="2"/>
  <c r="B137" i="2"/>
  <c r="D137" i="2"/>
  <c r="A137" i="2"/>
  <c r="H38" i="2"/>
  <c r="B38" i="2"/>
  <c r="D38" i="2"/>
  <c r="A38" i="2"/>
  <c r="H136" i="2"/>
  <c r="B136" i="2"/>
  <c r="D136" i="2"/>
  <c r="A136" i="2"/>
  <c r="H37" i="2"/>
  <c r="B37" i="2"/>
  <c r="D37" i="2"/>
  <c r="A37" i="2"/>
  <c r="H36" i="2"/>
  <c r="B36" i="2"/>
  <c r="D36" i="2"/>
  <c r="A36" i="2"/>
  <c r="H35" i="2"/>
  <c r="B35" i="2"/>
  <c r="D35" i="2"/>
  <c r="A35" i="2"/>
  <c r="H135" i="2"/>
  <c r="B135" i="2"/>
  <c r="D135" i="2"/>
  <c r="A135" i="2"/>
  <c r="H34" i="2"/>
  <c r="D34" i="2"/>
  <c r="B34" i="2"/>
  <c r="A34" i="2"/>
  <c r="H134" i="2"/>
  <c r="B134" i="2"/>
  <c r="D134" i="2"/>
  <c r="A134" i="2"/>
  <c r="H33" i="2"/>
  <c r="D33" i="2"/>
  <c r="B33" i="2"/>
  <c r="A33" i="2"/>
  <c r="H32" i="2"/>
  <c r="B32" i="2"/>
  <c r="D32" i="2"/>
  <c r="A32" i="2"/>
  <c r="H31" i="2"/>
  <c r="B31" i="2"/>
  <c r="D31" i="2"/>
  <c r="A31" i="2"/>
  <c r="H133" i="2"/>
  <c r="B133" i="2"/>
  <c r="D133" i="2"/>
  <c r="A133" i="2"/>
  <c r="H30" i="2"/>
  <c r="B30" i="2"/>
  <c r="D30" i="2"/>
  <c r="A30" i="2"/>
  <c r="H132" i="2"/>
  <c r="B132" i="2"/>
  <c r="D132" i="2"/>
  <c r="A132" i="2"/>
  <c r="H29" i="2"/>
  <c r="D29" i="2"/>
  <c r="B29" i="2"/>
  <c r="A29" i="2"/>
  <c r="H28" i="2"/>
  <c r="B28" i="2"/>
  <c r="D28" i="2"/>
  <c r="A28" i="2"/>
  <c r="H131" i="2"/>
  <c r="B131" i="2"/>
  <c r="D131" i="2"/>
  <c r="A131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30" i="2"/>
  <c r="D130" i="2"/>
  <c r="B130" i="2"/>
  <c r="A130" i="2"/>
  <c r="H22" i="2"/>
  <c r="B22" i="2"/>
  <c r="D22" i="2"/>
  <c r="A22" i="2"/>
  <c r="H129" i="2"/>
  <c r="D129" i="2"/>
  <c r="B129" i="2"/>
  <c r="A129" i="2"/>
  <c r="H128" i="2"/>
  <c r="B128" i="2"/>
  <c r="D128" i="2"/>
  <c r="A128" i="2"/>
  <c r="H21" i="2"/>
  <c r="B21" i="2"/>
  <c r="D21" i="2"/>
  <c r="A21" i="2"/>
  <c r="H20" i="2"/>
  <c r="B20" i="2"/>
  <c r="D20" i="2"/>
  <c r="A20" i="2"/>
  <c r="H127" i="2"/>
  <c r="B127" i="2"/>
  <c r="D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9" i="2"/>
  <c r="B19" i="2"/>
  <c r="D19" i="2"/>
  <c r="A19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F112" i="2"/>
  <c r="D112" i="2"/>
  <c r="A112" i="2"/>
  <c r="H111" i="2"/>
  <c r="B111" i="2"/>
  <c r="F111" i="2"/>
  <c r="D111" i="2"/>
  <c r="A111" i="2"/>
  <c r="H110" i="2"/>
  <c r="B110" i="2"/>
  <c r="F110" i="2"/>
  <c r="D110" i="2"/>
  <c r="A110" i="2"/>
  <c r="H109" i="2"/>
  <c r="B109" i="2"/>
  <c r="F109" i="2"/>
  <c r="D109" i="2"/>
  <c r="A109" i="2"/>
  <c r="H108" i="2"/>
  <c r="F108" i="2"/>
  <c r="D108" i="2"/>
  <c r="B108" i="2"/>
  <c r="A108" i="2"/>
  <c r="H18" i="2"/>
  <c r="B18" i="2"/>
  <c r="D18" i="2"/>
  <c r="A18" i="2"/>
  <c r="H17" i="2"/>
  <c r="B17" i="2"/>
  <c r="D17" i="2"/>
  <c r="A17" i="2"/>
  <c r="H16" i="2"/>
  <c r="B16" i="2"/>
  <c r="D16" i="2"/>
  <c r="A16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5" i="2"/>
  <c r="B15" i="2"/>
  <c r="D15" i="2"/>
  <c r="A15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14" i="2"/>
  <c r="B14" i="2"/>
  <c r="D14" i="2"/>
  <c r="A14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13" i="2"/>
  <c r="B13" i="2"/>
  <c r="D13" i="2"/>
  <c r="A13" i="2"/>
  <c r="H12" i="2"/>
  <c r="B12" i="2"/>
  <c r="D12" i="2"/>
  <c r="A12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11" i="2"/>
  <c r="B11" i="2"/>
  <c r="D11" i="2"/>
  <c r="A11" i="2"/>
  <c r="H50" i="2"/>
  <c r="B50" i="2"/>
  <c r="D50" i="2"/>
  <c r="A50" i="2"/>
  <c r="H49" i="2"/>
  <c r="B49" i="2"/>
  <c r="D49" i="2"/>
  <c r="A49" i="2"/>
  <c r="Q151" i="1"/>
  <c r="Q140" i="1"/>
  <c r="Q155" i="1"/>
  <c r="Q154" i="1"/>
  <c r="F12" i="1"/>
  <c r="F13" i="1" s="1"/>
  <c r="Q153" i="1"/>
  <c r="Q131" i="1"/>
  <c r="Q148" i="1"/>
  <c r="Q150" i="1"/>
  <c r="Q152" i="1"/>
  <c r="Q127" i="1"/>
  <c r="Q137" i="1"/>
  <c r="Q139" i="1"/>
  <c r="Q141" i="1"/>
  <c r="Q147" i="1"/>
  <c r="Q128" i="1"/>
  <c r="Q135" i="1"/>
  <c r="Q129" i="1"/>
  <c r="Q134" i="1"/>
  <c r="Q133" i="1"/>
  <c r="Q120" i="1"/>
  <c r="Q125" i="1"/>
  <c r="Q118" i="1"/>
  <c r="C17" i="1"/>
  <c r="J123" i="1"/>
  <c r="Q123" i="1"/>
  <c r="Q79" i="1"/>
  <c r="Q85" i="1"/>
  <c r="Q86" i="1"/>
  <c r="Q87" i="1"/>
  <c r="Q111" i="1"/>
  <c r="Q122" i="1"/>
  <c r="Q114" i="1"/>
  <c r="Q116" i="1"/>
  <c r="Q117" i="1"/>
  <c r="Q119" i="1"/>
  <c r="Q59" i="1"/>
  <c r="Q60" i="1"/>
  <c r="Q72" i="1"/>
  <c r="Q97" i="1"/>
  <c r="Q98" i="1"/>
  <c r="Q110" i="1"/>
  <c r="Q23" i="1"/>
  <c r="K130" i="1"/>
  <c r="J115" i="1"/>
  <c r="R106" i="1"/>
  <c r="R100" i="1"/>
  <c r="J100" i="1"/>
  <c r="J95" i="1"/>
  <c r="R78" i="1"/>
  <c r="I65" i="1"/>
  <c r="R57" i="1"/>
  <c r="I57" i="1"/>
  <c r="R49" i="1"/>
  <c r="I49" i="1"/>
  <c r="R45" i="1"/>
  <c r="R32" i="1"/>
  <c r="H32" i="1"/>
  <c r="S77" i="1"/>
  <c r="I77" i="1"/>
  <c r="S56" i="1"/>
  <c r="I56" i="1"/>
  <c r="H41" i="1"/>
  <c r="R101" i="1"/>
  <c r="J101" i="1"/>
  <c r="R76" i="1"/>
  <c r="I76" i="1"/>
  <c r="R66" i="1"/>
  <c r="I66" i="1"/>
  <c r="R58" i="1"/>
  <c r="I58" i="1"/>
  <c r="I25" i="1"/>
  <c r="J94" i="1"/>
  <c r="G140" i="1"/>
  <c r="S140" i="1"/>
  <c r="E158" i="1"/>
  <c r="F158" i="1" s="1"/>
  <c r="G158" i="1" s="1"/>
  <c r="E151" i="1"/>
  <c r="F151" i="1"/>
  <c r="G151" i="1" s="1"/>
  <c r="E149" i="1"/>
  <c r="E140" i="2" s="1"/>
  <c r="F149" i="1"/>
  <c r="G149" i="1" s="1"/>
  <c r="K149" i="1" s="1"/>
  <c r="E155" i="1"/>
  <c r="F155" i="1"/>
  <c r="G155" i="1"/>
  <c r="R155" i="1" s="1"/>
  <c r="E154" i="1"/>
  <c r="F154" i="1"/>
  <c r="G154" i="1"/>
  <c r="K154" i="1" s="1"/>
  <c r="E153" i="1"/>
  <c r="E152" i="1"/>
  <c r="F152" i="1" s="1"/>
  <c r="G152" i="1" s="1"/>
  <c r="K152" i="1"/>
  <c r="E148" i="1"/>
  <c r="F148" i="1"/>
  <c r="G148" i="1"/>
  <c r="K148" i="1"/>
  <c r="E34" i="1"/>
  <c r="F34" i="1" s="1"/>
  <c r="G34" i="1" s="1"/>
  <c r="H34" i="1" s="1"/>
  <c r="E33" i="1"/>
  <c r="E60" i="2" s="1"/>
  <c r="F33" i="1"/>
  <c r="G33" i="1"/>
  <c r="S33" i="1" s="1"/>
  <c r="E31" i="1"/>
  <c r="E29" i="1"/>
  <c r="F29" i="1" s="1"/>
  <c r="E27" i="1"/>
  <c r="E54" i="2"/>
  <c r="E150" i="1"/>
  <c r="F150" i="1"/>
  <c r="G150" i="1" s="1"/>
  <c r="S150" i="1" s="1"/>
  <c r="E147" i="1"/>
  <c r="E146" i="1"/>
  <c r="E139" i="2" s="1"/>
  <c r="F147" i="1"/>
  <c r="G147" i="1" s="1"/>
  <c r="S147" i="1" s="1"/>
  <c r="E42" i="2"/>
  <c r="E45" i="2"/>
  <c r="R148" i="1"/>
  <c r="E44" i="2"/>
  <c r="E48" i="2"/>
  <c r="E43" i="2"/>
  <c r="R154" i="1"/>
  <c r="E61" i="2"/>
  <c r="J140" i="1"/>
  <c r="E47" i="2"/>
  <c r="R152" i="1"/>
  <c r="R138" i="1"/>
  <c r="K138" i="1"/>
  <c r="S90" i="1"/>
  <c r="J90" i="1"/>
  <c r="K155" i="1"/>
  <c r="S158" i="1"/>
  <c r="K158" i="1"/>
  <c r="K147" i="1"/>
  <c r="F27" i="1"/>
  <c r="G27" i="1" s="1"/>
  <c r="S34" i="1"/>
  <c r="R75" i="1"/>
  <c r="I75" i="1"/>
  <c r="K129" i="1"/>
  <c r="S149" i="1"/>
  <c r="G29" i="1"/>
  <c r="H29" i="1" s="1"/>
  <c r="E56" i="2"/>
  <c r="E46" i="2"/>
  <c r="F153" i="1"/>
  <c r="G153" i="1" s="1"/>
  <c r="R153" i="1" s="1"/>
  <c r="E47" i="1"/>
  <c r="E74" i="2" s="1"/>
  <c r="F47" i="1"/>
  <c r="G47" i="1" s="1"/>
  <c r="E144" i="1"/>
  <c r="F144" i="1"/>
  <c r="G144" i="1"/>
  <c r="K144" i="1" s="1"/>
  <c r="E142" i="1"/>
  <c r="F142" i="1"/>
  <c r="G142" i="1"/>
  <c r="E156" i="1"/>
  <c r="F156" i="1"/>
  <c r="G156" i="1" s="1"/>
  <c r="E165" i="1"/>
  <c r="F165" i="1"/>
  <c r="G165" i="1" s="1"/>
  <c r="R165" i="1" s="1"/>
  <c r="E163" i="1"/>
  <c r="F163" i="1" s="1"/>
  <c r="G163" i="1" s="1"/>
  <c r="E42" i="1"/>
  <c r="F42" i="1"/>
  <c r="G42" i="1" s="1"/>
  <c r="E157" i="1"/>
  <c r="F157" i="1" s="1"/>
  <c r="G157" i="1"/>
  <c r="S157" i="1" s="1"/>
  <c r="E161" i="1"/>
  <c r="F161" i="1" s="1"/>
  <c r="G161" i="1" s="1"/>
  <c r="E36" i="1"/>
  <c r="F36" i="1" s="1"/>
  <c r="G36" i="1" s="1"/>
  <c r="G143" i="1"/>
  <c r="K143" i="1" s="1"/>
  <c r="E46" i="1"/>
  <c r="F46" i="1"/>
  <c r="G46" i="1"/>
  <c r="S46" i="1" s="1"/>
  <c r="G162" i="1"/>
  <c r="K162" i="1" s="1"/>
  <c r="E159" i="1"/>
  <c r="F159" i="1"/>
  <c r="G159" i="1" s="1"/>
  <c r="E164" i="1"/>
  <c r="F164" i="1" s="1"/>
  <c r="G164" i="1" s="1"/>
  <c r="G38" i="1"/>
  <c r="H38" i="1" s="1"/>
  <c r="E145" i="1"/>
  <c r="E138" i="2" s="1"/>
  <c r="F145" i="1"/>
  <c r="G145" i="1" s="1"/>
  <c r="G160" i="1"/>
  <c r="R160" i="1" s="1"/>
  <c r="K165" i="1"/>
  <c r="E73" i="2"/>
  <c r="E63" i="2"/>
  <c r="E69" i="2"/>
  <c r="S29" i="1"/>
  <c r="R143" i="1"/>
  <c r="S142" i="1"/>
  <c r="K142" i="1"/>
  <c r="R162" i="1"/>
  <c r="K157" i="1"/>
  <c r="R156" i="1" l="1"/>
  <c r="K156" i="1"/>
  <c r="S112" i="1"/>
  <c r="J112" i="1"/>
  <c r="S42" i="1"/>
  <c r="H42" i="1"/>
  <c r="I27" i="1"/>
  <c r="S27" i="1"/>
  <c r="I24" i="1"/>
  <c r="R24" i="1"/>
  <c r="K159" i="1"/>
  <c r="R159" i="1"/>
  <c r="S86" i="1"/>
  <c r="J86" i="1"/>
  <c r="S96" i="1"/>
  <c r="J96" i="1"/>
  <c r="R37" i="1"/>
  <c r="H37" i="1"/>
  <c r="R104" i="1"/>
  <c r="J104" i="1"/>
  <c r="S125" i="1"/>
  <c r="J125" i="1"/>
  <c r="R40" i="1"/>
  <c r="H40" i="1"/>
  <c r="S163" i="1"/>
  <c r="K163" i="1"/>
  <c r="K121" i="1"/>
  <c r="R121" i="1"/>
  <c r="R80" i="1"/>
  <c r="I80" i="1"/>
  <c r="R161" i="1"/>
  <c r="K161" i="1"/>
  <c r="S47" i="1"/>
  <c r="I47" i="1"/>
  <c r="K145" i="1"/>
  <c r="R145" i="1"/>
  <c r="R164" i="1"/>
  <c r="K164" i="1"/>
  <c r="S36" i="1"/>
  <c r="H36" i="1"/>
  <c r="F73" i="1"/>
  <c r="G73" i="1" s="1"/>
  <c r="E97" i="2"/>
  <c r="E26" i="2"/>
  <c r="S120" i="1"/>
  <c r="K120" i="1"/>
  <c r="F134" i="1"/>
  <c r="G134" i="1" s="1"/>
  <c r="E36" i="2"/>
  <c r="R124" i="1"/>
  <c r="K124" i="1"/>
  <c r="R99" i="1"/>
  <c r="J99" i="1"/>
  <c r="I51" i="1"/>
  <c r="R51" i="1"/>
  <c r="S132" i="1"/>
  <c r="K132" i="1"/>
  <c r="S108" i="1"/>
  <c r="J108" i="1"/>
  <c r="E86" i="2"/>
  <c r="F61" i="1"/>
  <c r="G61" i="1" s="1"/>
  <c r="R144" i="1"/>
  <c r="S71" i="1"/>
  <c r="I48" i="1"/>
  <c r="K136" i="1"/>
  <c r="E136" i="2"/>
  <c r="R128" i="1"/>
  <c r="R87" i="1"/>
  <c r="J87" i="1"/>
  <c r="E14" i="2"/>
  <c r="F72" i="1"/>
  <c r="G72" i="1" s="1"/>
  <c r="R81" i="1"/>
  <c r="I81" i="1"/>
  <c r="R126" i="1"/>
  <c r="K126" i="1"/>
  <c r="E111" i="2"/>
  <c r="H23" i="1"/>
  <c r="R23" i="1"/>
  <c r="R103" i="1"/>
  <c r="J103" i="1"/>
  <c r="R67" i="1"/>
  <c r="J67" i="1"/>
  <c r="R22" i="1"/>
  <c r="I22" i="1"/>
  <c r="F109" i="1"/>
  <c r="G109" i="1" s="1"/>
  <c r="E127" i="2"/>
  <c r="R92" i="1"/>
  <c r="K151" i="1"/>
  <c r="S151" i="1"/>
  <c r="I82" i="1"/>
  <c r="E12" i="2"/>
  <c r="E106" i="2"/>
  <c r="E21" i="2"/>
  <c r="K133" i="1"/>
  <c r="S133" i="1"/>
  <c r="F141" i="1"/>
  <c r="G141" i="1" s="1"/>
  <c r="E41" i="2"/>
  <c r="F110" i="1"/>
  <c r="G110" i="1" s="1"/>
  <c r="E20" i="2"/>
  <c r="F102" i="1"/>
  <c r="G102" i="1" s="1"/>
  <c r="E77" i="2"/>
  <c r="F50" i="1"/>
  <c r="G50" i="1" s="1"/>
  <c r="R28" i="1"/>
  <c r="H28" i="1"/>
  <c r="R21" i="1"/>
  <c r="I21" i="1"/>
  <c r="S113" i="1"/>
  <c r="J113" i="1"/>
  <c r="S54" i="1"/>
  <c r="I54" i="1"/>
  <c r="F44" i="1"/>
  <c r="G44" i="1" s="1"/>
  <c r="E71" i="2"/>
  <c r="S131" i="1"/>
  <c r="J131" i="1"/>
  <c r="F122" i="1"/>
  <c r="G122" i="1" s="1"/>
  <c r="E28" i="2"/>
  <c r="E16" i="2"/>
  <c r="F85" i="1"/>
  <c r="G85" i="1" s="1"/>
  <c r="R88" i="1"/>
  <c r="I88" i="1"/>
  <c r="F43" i="1"/>
  <c r="G43" i="1" s="1"/>
  <c r="E70" i="2"/>
  <c r="R35" i="1"/>
  <c r="H35" i="1"/>
  <c r="J68" i="1"/>
  <c r="S68" i="1"/>
  <c r="F31" i="1"/>
  <c r="G31" i="1" s="1"/>
  <c r="E58" i="2"/>
  <c r="S91" i="1"/>
  <c r="J91" i="1"/>
  <c r="K153" i="1"/>
  <c r="I83" i="1"/>
  <c r="F60" i="1"/>
  <c r="E13" i="2"/>
  <c r="R107" i="1"/>
  <c r="I107" i="1"/>
  <c r="R63" i="1"/>
  <c r="I63" i="1"/>
  <c r="H39" i="1"/>
  <c r="S38" i="1"/>
  <c r="H33" i="1"/>
  <c r="F146" i="1"/>
  <c r="G146" i="1" s="1"/>
  <c r="J89" i="1"/>
  <c r="E11" i="2"/>
  <c r="E88" i="2"/>
  <c r="E39" i="2"/>
  <c r="F139" i="1"/>
  <c r="G139" i="1" s="1"/>
  <c r="R79" i="1"/>
  <c r="J79" i="1"/>
  <c r="F105" i="1"/>
  <c r="G105" i="1" s="1"/>
  <c r="E123" i="2"/>
  <c r="F26" i="1"/>
  <c r="G26" i="1" s="1"/>
  <c r="E53" i="2"/>
  <c r="F74" i="1"/>
  <c r="G74" i="1" s="1"/>
  <c r="F52" i="1"/>
  <c r="G52" i="1" s="1"/>
  <c r="E79" i="2"/>
  <c r="F114" i="1"/>
  <c r="G114" i="1" s="1"/>
  <c r="E22" i="2"/>
  <c r="S62" i="1"/>
  <c r="I62" i="1"/>
  <c r="I55" i="1"/>
  <c r="I46" i="1"/>
  <c r="K160" i="1"/>
  <c r="K150" i="1"/>
  <c r="R166" i="1"/>
  <c r="R30" i="1"/>
  <c r="J69" i="1"/>
  <c r="E102" i="2"/>
  <c r="E128" i="2"/>
  <c r="F137" i="1"/>
  <c r="G137" i="1" s="1"/>
  <c r="E38" i="2"/>
  <c r="E25" i="2"/>
  <c r="F118" i="1"/>
  <c r="G118" i="1" s="1"/>
  <c r="R119" i="1"/>
  <c r="F97" i="1"/>
  <c r="G97" i="1" s="1"/>
  <c r="E19" i="2"/>
  <c r="F93" i="1"/>
  <c r="G93" i="1" s="1"/>
  <c r="E113" i="2"/>
  <c r="F84" i="1"/>
  <c r="G84" i="1" s="1"/>
  <c r="E107" i="2"/>
  <c r="E103" i="2"/>
  <c r="E104" i="2"/>
  <c r="R70" i="1"/>
  <c r="J70" i="1"/>
  <c r="F64" i="1"/>
  <c r="G64" i="1" s="1"/>
  <c r="S53" i="1"/>
  <c r="I53" i="1"/>
  <c r="R170" i="1"/>
  <c r="K170" i="1"/>
  <c r="R169" i="1"/>
  <c r="K169" i="1"/>
  <c r="R168" i="1"/>
  <c r="K168" i="1"/>
  <c r="K171" i="1"/>
  <c r="R171" i="1"/>
  <c r="K167" i="1"/>
  <c r="R167" i="1"/>
  <c r="R172" i="1"/>
  <c r="R137" i="1" l="1"/>
  <c r="K137" i="1"/>
  <c r="R26" i="1"/>
  <c r="I26" i="1"/>
  <c r="K141" i="1"/>
  <c r="R141" i="1"/>
  <c r="S31" i="1"/>
  <c r="H31" i="1"/>
  <c r="R43" i="1"/>
  <c r="H43" i="1"/>
  <c r="S44" i="1"/>
  <c r="H44" i="1"/>
  <c r="K118" i="1"/>
  <c r="R118" i="1"/>
  <c r="R114" i="1"/>
  <c r="K114" i="1"/>
  <c r="S109" i="1"/>
  <c r="J109" i="1"/>
  <c r="I61" i="1"/>
  <c r="S61" i="1"/>
  <c r="S74" i="1"/>
  <c r="I74" i="1"/>
  <c r="R110" i="1"/>
  <c r="I110" i="1"/>
  <c r="R64" i="1"/>
  <c r="I64" i="1"/>
  <c r="K134" i="1"/>
  <c r="R134" i="1"/>
  <c r="R97" i="1"/>
  <c r="I97" i="1"/>
  <c r="I72" i="1"/>
  <c r="R72" i="1"/>
  <c r="R19" i="1" s="1"/>
  <c r="E18" i="1" s="1"/>
  <c r="R105" i="1"/>
  <c r="J105" i="1"/>
  <c r="J85" i="1"/>
  <c r="R85" i="1"/>
  <c r="R50" i="1"/>
  <c r="I50" i="1"/>
  <c r="J102" i="1"/>
  <c r="R102" i="1"/>
  <c r="R93" i="1"/>
  <c r="J93" i="1"/>
  <c r="K146" i="1"/>
  <c r="R146" i="1"/>
  <c r="R84" i="1"/>
  <c r="I84" i="1"/>
  <c r="I52" i="1"/>
  <c r="S52" i="1"/>
  <c r="K139" i="1"/>
  <c r="R139" i="1"/>
  <c r="R122" i="1"/>
  <c r="J122" i="1"/>
  <c r="S73" i="1"/>
  <c r="J73" i="1"/>
  <c r="S19" i="1"/>
  <c r="E19" i="1" s="1"/>
  <c r="C12" i="1"/>
  <c r="C11" i="1"/>
  <c r="D11" i="1"/>
  <c r="D12" i="1"/>
  <c r="D16" i="1" l="1"/>
  <c r="D19" i="1" s="1"/>
  <c r="P170" i="1"/>
  <c r="P138" i="1"/>
  <c r="P96" i="1"/>
  <c r="P108" i="1"/>
  <c r="P59" i="1"/>
  <c r="P58" i="1"/>
  <c r="P73" i="1"/>
  <c r="P83" i="1"/>
  <c r="P86" i="1"/>
  <c r="P133" i="1"/>
  <c r="P61" i="1"/>
  <c r="P127" i="1"/>
  <c r="P46" i="1"/>
  <c r="P81" i="1"/>
  <c r="P132" i="1"/>
  <c r="P97" i="1"/>
  <c r="P152" i="1"/>
  <c r="P122" i="1"/>
  <c r="P104" i="1"/>
  <c r="P149" i="1"/>
  <c r="P171" i="1"/>
  <c r="P60" i="1"/>
  <c r="P88" i="1"/>
  <c r="P137" i="1"/>
  <c r="P144" i="1"/>
  <c r="P117" i="1"/>
  <c r="P47" i="1"/>
  <c r="P112" i="1"/>
  <c r="P51" i="1"/>
  <c r="P110" i="1"/>
  <c r="P87" i="1"/>
  <c r="P134" i="1"/>
  <c r="P65" i="1"/>
  <c r="P101" i="1"/>
  <c r="P84" i="1"/>
  <c r="P35" i="1"/>
  <c r="P42" i="1"/>
  <c r="P23" i="1"/>
  <c r="P139" i="1"/>
  <c r="P143" i="1"/>
  <c r="P79" i="1"/>
  <c r="P91" i="1"/>
  <c r="P82" i="1"/>
  <c r="P154" i="1"/>
  <c r="P153" i="1"/>
  <c r="P75" i="1"/>
  <c r="P169" i="1"/>
  <c r="P102" i="1"/>
  <c r="P30" i="1"/>
  <c r="P72" i="1"/>
  <c r="P70" i="1"/>
  <c r="P55" i="1"/>
  <c r="P128" i="1"/>
  <c r="P130" i="1"/>
  <c r="P50" i="1"/>
  <c r="P56" i="1"/>
  <c r="P120" i="1"/>
  <c r="P36" i="1"/>
  <c r="P31" i="1"/>
  <c r="P172" i="1"/>
  <c r="P33" i="1"/>
  <c r="P115" i="1"/>
  <c r="P43" i="1"/>
  <c r="P93" i="1"/>
  <c r="P45" i="1"/>
  <c r="P160" i="1"/>
  <c r="P157" i="1"/>
  <c r="P29" i="1"/>
  <c r="P28" i="1"/>
  <c r="P136" i="1"/>
  <c r="P111" i="1"/>
  <c r="P39" i="1"/>
  <c r="P151" i="1"/>
  <c r="P38" i="1"/>
  <c r="P21" i="1"/>
  <c r="P155" i="1"/>
  <c r="P118" i="1"/>
  <c r="P25" i="1"/>
  <c r="P90" i="1"/>
  <c r="P140" i="1"/>
  <c r="P53" i="1"/>
  <c r="P92" i="1"/>
  <c r="P167" i="1"/>
  <c r="P159" i="1"/>
  <c r="P57" i="1"/>
  <c r="P74" i="1"/>
  <c r="P41" i="1"/>
  <c r="P24" i="1"/>
  <c r="P164" i="1"/>
  <c r="P135" i="1"/>
  <c r="P44" i="1"/>
  <c r="P158" i="1"/>
  <c r="P145" i="1"/>
  <c r="P146" i="1"/>
  <c r="P103" i="1"/>
  <c r="P32" i="1"/>
  <c r="P114" i="1"/>
  <c r="P131" i="1"/>
  <c r="P77" i="1"/>
  <c r="P94" i="1"/>
  <c r="P105" i="1"/>
  <c r="P64" i="1"/>
  <c r="P125" i="1"/>
  <c r="P37" i="1"/>
  <c r="P48" i="1"/>
  <c r="P71" i="1"/>
  <c r="P166" i="1"/>
  <c r="P116" i="1"/>
  <c r="P161" i="1"/>
  <c r="P163" i="1"/>
  <c r="P119" i="1"/>
  <c r="P142" i="1"/>
  <c r="P22" i="1"/>
  <c r="P113" i="1"/>
  <c r="P89" i="1"/>
  <c r="P69" i="1"/>
  <c r="P52" i="1"/>
  <c r="P49" i="1"/>
  <c r="P168" i="1"/>
  <c r="P67" i="1"/>
  <c r="P95" i="1"/>
  <c r="P99" i="1"/>
  <c r="P78" i="1"/>
  <c r="P80" i="1"/>
  <c r="P156" i="1"/>
  <c r="D15" i="1"/>
  <c r="C19" i="1" s="1"/>
  <c r="P123" i="1"/>
  <c r="P26" i="1"/>
  <c r="P162" i="1"/>
  <c r="P107" i="1"/>
  <c r="P121" i="1"/>
  <c r="P100" i="1"/>
  <c r="P148" i="1"/>
  <c r="P150" i="1"/>
  <c r="P27" i="1"/>
  <c r="P141" i="1"/>
  <c r="P76" i="1"/>
  <c r="P165" i="1"/>
  <c r="P68" i="1"/>
  <c r="P85" i="1"/>
  <c r="P129" i="1"/>
  <c r="P98" i="1"/>
  <c r="P40" i="1"/>
  <c r="P109" i="1"/>
  <c r="P54" i="1"/>
  <c r="P126" i="1"/>
  <c r="P147" i="1"/>
  <c r="P66" i="1"/>
  <c r="P34" i="1"/>
  <c r="P124" i="1"/>
  <c r="P62" i="1"/>
  <c r="P106" i="1"/>
  <c r="P63" i="1"/>
  <c r="O170" i="1"/>
  <c r="O102" i="1"/>
  <c r="O130" i="1"/>
  <c r="O90" i="1"/>
  <c r="O117" i="1"/>
  <c r="O30" i="1"/>
  <c r="O87" i="1"/>
  <c r="O138" i="1"/>
  <c r="O129" i="1"/>
  <c r="O112" i="1"/>
  <c r="O85" i="1"/>
  <c r="O44" i="1"/>
  <c r="O84" i="1"/>
  <c r="O54" i="1"/>
  <c r="O105" i="1"/>
  <c r="O51" i="1"/>
  <c r="O82" i="1"/>
  <c r="O98" i="1"/>
  <c r="O46" i="1"/>
  <c r="O172" i="1"/>
  <c r="O139" i="1"/>
  <c r="O21" i="1"/>
  <c r="O47" i="1"/>
  <c r="O32" i="1"/>
  <c r="O131" i="1"/>
  <c r="O70" i="1"/>
  <c r="O126" i="1"/>
  <c r="O66" i="1"/>
  <c r="O146" i="1"/>
  <c r="O162" i="1"/>
  <c r="O159" i="1"/>
  <c r="O41" i="1"/>
  <c r="O65" i="1"/>
  <c r="O145" i="1"/>
  <c r="O158" i="1"/>
  <c r="O151" i="1"/>
  <c r="O149" i="1"/>
  <c r="O81" i="1"/>
  <c r="O78" i="1"/>
  <c r="O140" i="1"/>
  <c r="O147" i="1"/>
  <c r="O23" i="1"/>
  <c r="O48" i="1"/>
  <c r="O80" i="1"/>
  <c r="O63" i="1"/>
  <c r="O165" i="1"/>
  <c r="O168" i="1"/>
  <c r="O141" i="1"/>
  <c r="O154" i="1"/>
  <c r="O144" i="1"/>
  <c r="O121" i="1"/>
  <c r="O22" i="1"/>
  <c r="O152" i="1"/>
  <c r="O111" i="1"/>
  <c r="O137" i="1"/>
  <c r="O91" i="1"/>
  <c r="O42" i="1"/>
  <c r="O167" i="1"/>
  <c r="O75" i="1"/>
  <c r="O45" i="1"/>
  <c r="O68" i="1"/>
  <c r="O153" i="1"/>
  <c r="O125" i="1"/>
  <c r="O28" i="1"/>
  <c r="O127" i="1"/>
  <c r="O43" i="1"/>
  <c r="O34" i="1"/>
  <c r="O142" i="1"/>
  <c r="O113" i="1"/>
  <c r="O132" i="1"/>
  <c r="O108" i="1"/>
  <c r="O161" i="1"/>
  <c r="O52" i="1"/>
  <c r="O69" i="1"/>
  <c r="O119" i="1"/>
  <c r="O166" i="1"/>
  <c r="O169" i="1"/>
  <c r="O106" i="1"/>
  <c r="O64" i="1"/>
  <c r="O25" i="1"/>
  <c r="O136" i="1"/>
  <c r="O135" i="1"/>
  <c r="O53" i="1"/>
  <c r="O123" i="1"/>
  <c r="O67" i="1"/>
  <c r="O35" i="1"/>
  <c r="O96" i="1"/>
  <c r="O100" i="1"/>
  <c r="O107" i="1"/>
  <c r="O72" i="1"/>
  <c r="O39" i="1"/>
  <c r="O150" i="1"/>
  <c r="O155" i="1"/>
  <c r="O99" i="1"/>
  <c r="O40" i="1"/>
  <c r="O122" i="1"/>
  <c r="O116" i="1"/>
  <c r="O74" i="1"/>
  <c r="O26" i="1"/>
  <c r="O60" i="1"/>
  <c r="O83" i="1"/>
  <c r="O73" i="1"/>
  <c r="O59" i="1"/>
  <c r="O57" i="1"/>
  <c r="O148" i="1"/>
  <c r="O171" i="1"/>
  <c r="C15" i="1"/>
  <c r="F14" i="1" s="1"/>
  <c r="F15" i="1" s="1"/>
  <c r="O163" i="1"/>
  <c r="O56" i="1"/>
  <c r="O62" i="1"/>
  <c r="O55" i="1"/>
  <c r="O76" i="1"/>
  <c r="O104" i="1"/>
  <c r="O79" i="1"/>
  <c r="O37" i="1"/>
  <c r="O156" i="1"/>
  <c r="O33" i="1"/>
  <c r="O29" i="1"/>
  <c r="O143" i="1"/>
  <c r="O160" i="1"/>
  <c r="O86" i="1"/>
  <c r="O61" i="1"/>
  <c r="O77" i="1"/>
  <c r="O97" i="1"/>
  <c r="O115" i="1"/>
  <c r="O157" i="1"/>
  <c r="O50" i="1"/>
  <c r="O124" i="1"/>
  <c r="O93" i="1"/>
  <c r="O27" i="1"/>
  <c r="O114" i="1"/>
  <c r="O128" i="1"/>
  <c r="O120" i="1"/>
  <c r="O71" i="1"/>
  <c r="O164" i="1"/>
  <c r="O134" i="1"/>
  <c r="O133" i="1"/>
  <c r="O95" i="1"/>
  <c r="O89" i="1"/>
  <c r="O109" i="1"/>
  <c r="O110" i="1"/>
  <c r="O92" i="1"/>
  <c r="O24" i="1"/>
  <c r="O101" i="1"/>
  <c r="O31" i="1"/>
  <c r="O49" i="1"/>
  <c r="O58" i="1"/>
  <c r="O36" i="1"/>
  <c r="O118" i="1"/>
  <c r="O38" i="1"/>
  <c r="O103" i="1"/>
  <c r="O94" i="1"/>
  <c r="O88" i="1"/>
  <c r="C16" i="1"/>
  <c r="D18" i="1" s="1"/>
  <c r="C18" i="1" l="1"/>
</calcChain>
</file>

<file path=xl/sharedStrings.xml><?xml version="1.0" encoding="utf-8"?>
<sst xmlns="http://schemas.openxmlformats.org/spreadsheetml/2006/main" count="1455" uniqueCount="593">
  <si>
    <t>JAVSO..47..105</t>
  </si>
  <si>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</si>
  <si>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</si>
  <si>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</si>
  <si>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</si>
  <si>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</si>
  <si>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</si>
  <si>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</si>
  <si>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</si>
  <si>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</si>
  <si>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</si>
  <si>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</si>
  <si>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</si>
  <si>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</si>
  <si>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</si>
  <si>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</si>
  <si>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</si>
  <si>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</si>
  <si>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</si>
  <si>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</si>
  <si>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</si>
  <si>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Locher K</t>
  </si>
  <si>
    <t>BBSAG Bull...30</t>
  </si>
  <si>
    <t>B</t>
  </si>
  <si>
    <t>Diethelm</t>
  </si>
  <si>
    <t>R</t>
  </si>
  <si>
    <t>BBSAG Bull...31</t>
  </si>
  <si>
    <t>BBSAG Bull.91</t>
  </si>
  <si>
    <t>BBSAG Bull.112</t>
  </si>
  <si>
    <t>Peter H</t>
  </si>
  <si>
    <t>BBSAG Bull.117</t>
  </si>
  <si>
    <t>II</t>
  </si>
  <si>
    <t>IBBS 5484</t>
  </si>
  <si>
    <t>IBVS 5067</t>
  </si>
  <si>
    <t>I</t>
  </si>
  <si>
    <t>IBVS 5296</t>
  </si>
  <si>
    <t>IBVS 4194</t>
  </si>
  <si>
    <t>IBVS 4597</t>
  </si>
  <si>
    <t>IBVS 5643</t>
  </si>
  <si>
    <t>Primary</t>
  </si>
  <si>
    <t>Secondary</t>
  </si>
  <si>
    <t>Sec BAD</t>
  </si>
  <si>
    <t>Eccentric orbit</t>
  </si>
  <si>
    <t>IT Cas / GSC 3650-0959</t>
  </si>
  <si>
    <t>IBVS 5657</t>
  </si>
  <si>
    <t>Prim. Ephemeris =</t>
  </si>
  <si>
    <t>Sec. Ephemeris =</t>
  </si>
  <si>
    <t># of data points:</t>
  </si>
  <si>
    <t>IBVS 5438</t>
  </si>
  <si>
    <t>EA/DM</t>
  </si>
  <si>
    <t>IBVS 5745</t>
  </si>
  <si>
    <t>IBVS 5761</t>
  </si>
  <si>
    <t>IBVS 5871</t>
  </si>
  <si>
    <t>IBVS 5933</t>
  </si>
  <si>
    <t>Prim.fit</t>
  </si>
  <si>
    <t>Sec.fit</t>
  </si>
  <si>
    <t>OEJV 0137</t>
  </si>
  <si>
    <t>IBVS 5835</t>
  </si>
  <si>
    <t>IBVS 6011</t>
  </si>
  <si>
    <t>JAVSO..36..171</t>
  </si>
  <si>
    <t>JAVSO..38..183</t>
  </si>
  <si>
    <t>JAVSO..39..177</t>
  </si>
  <si>
    <t>My time zone &gt;&gt;&gt;&gt;&gt;</t>
  </si>
  <si>
    <t>(PST=8, PDT=MDT=7, MDT=CST=6, etc.)</t>
  </si>
  <si>
    <t>Start of Lin fit (row)</t>
  </si>
  <si>
    <t>Add cycle</t>
  </si>
  <si>
    <t>JD today</t>
  </si>
  <si>
    <t>Old Cycle</t>
  </si>
  <si>
    <t>New Cycle</t>
  </si>
  <si>
    <t>Next ToM</t>
  </si>
  <si>
    <t>Local time</t>
  </si>
  <si>
    <t>Start cell (x)</t>
  </si>
  <si>
    <t>Start cell (y)</t>
  </si>
  <si>
    <t>IBVS 6042</t>
  </si>
  <si>
    <t>IBVS 6048</t>
  </si>
  <si>
    <t>OEJV 0160</t>
  </si>
  <si>
    <t>JAVSO..42..426</t>
  </si>
  <si>
    <t>JAVSO..41..328</t>
  </si>
  <si>
    <t>IBVS 5984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</si>
  <si>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</si>
  <si>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</si>
  <si>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</si>
  <si>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</si>
  <si>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</si>
  <si>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</si>
  <si>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</si>
  <si>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</si>
  <si>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</si>
  <si>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</si>
  <si>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</si>
  <si>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</si>
  <si>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</si>
  <si>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</si>
  <si>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2428045.46 </t>
  </si>
  <si>
    <t> 30.08.1935 23:02 </t>
  </si>
  <si>
    <t> 0.01 </t>
  </si>
  <si>
    <t>P </t>
  </si>
  <si>
    <t> P.Parenago </t>
  </si>
  <si>
    <t> PZ 5.162 </t>
  </si>
  <si>
    <t>2428727.35 </t>
  </si>
  <si>
    <t> 12.07.1937 20:24 </t>
  </si>
  <si>
    <t> -0.01 </t>
  </si>
  <si>
    <t> N.F.Florja </t>
  </si>
  <si>
    <t> PSMO 16.253 </t>
  </si>
  <si>
    <t>2428762.434 </t>
  </si>
  <si>
    <t> 16.08.1937 22:24 </t>
  </si>
  <si>
    <t> 0.000 </t>
  </si>
  <si>
    <t>2428774.12 </t>
  </si>
  <si>
    <t> 28.08.1937 14:52 </t>
  </si>
  <si>
    <t> -0.00 </t>
  </si>
  <si>
    <t>2428776.230 </t>
  </si>
  <si>
    <t> 30.08.1937 17:31 </t>
  </si>
  <si>
    <t> -0.041 </t>
  </si>
  <si>
    <t>2429483.316 </t>
  </si>
  <si>
    <t> 07.08.1939 19:35 </t>
  </si>
  <si>
    <t> 0.004 </t>
  </si>
  <si>
    <t>2429493.238 </t>
  </si>
  <si>
    <t> 17.08.1939 17:42 </t>
  </si>
  <si>
    <t> -0.014 </t>
  </si>
  <si>
    <t>2430675.692 </t>
  </si>
  <si>
    <t> 12.11.1942 04:36 </t>
  </si>
  <si>
    <t> 0.009 </t>
  </si>
  <si>
    <t> B.S.Whitney </t>
  </si>
  <si>
    <t> AJ 62.374 </t>
  </si>
  <si>
    <t>2430763.566 </t>
  </si>
  <si>
    <t> 08.02.1943 01:35 </t>
  </si>
  <si>
    <t> 0.010 </t>
  </si>
  <si>
    <t>2431353.696 </t>
  </si>
  <si>
    <t> 20.09.1944 04:42 </t>
  </si>
  <si>
    <t> -0.002 </t>
  </si>
  <si>
    <t>2431402.619 </t>
  </si>
  <si>
    <t> 08.11.1944 02:51 </t>
  </si>
  <si>
    <t> 0.014 </t>
  </si>
  <si>
    <t>2431762.844 </t>
  </si>
  <si>
    <t> 03.11.1945 08:15 </t>
  </si>
  <si>
    <t> -0.001 </t>
  </si>
  <si>
    <t>2431772.781 </t>
  </si>
  <si>
    <t> 13.11.1945 06:44 </t>
  </si>
  <si>
    <t> -0.004 </t>
  </si>
  <si>
    <t>2432033.860 </t>
  </si>
  <si>
    <t> 01.08.1946 08:38 </t>
  </si>
  <si>
    <t>2432557.764 </t>
  </si>
  <si>
    <t> 07.01.1948 06:20 </t>
  </si>
  <si>
    <t> 0.005 </t>
  </si>
  <si>
    <t>2432610.548 </t>
  </si>
  <si>
    <t> 29.02.1948 01:09 </t>
  </si>
  <si>
    <t>2432822.729 </t>
  </si>
  <si>
    <t> 28.09.1948 05:29 </t>
  </si>
  <si>
    <t>2433128.797 </t>
  </si>
  <si>
    <t> 31.07.1949 07:07 </t>
  </si>
  <si>
    <t> -0.018 </t>
  </si>
  <si>
    <t>2433204.588 </t>
  </si>
  <si>
    <t> 15.10.1949 02:06 </t>
  </si>
  <si>
    <t> -0.013 </t>
  </si>
  <si>
    <t>2433835.853 </t>
  </si>
  <si>
    <t> 08.07.1951 08:28 </t>
  </si>
  <si>
    <t>2433919.893 </t>
  </si>
  <si>
    <t> 30.09.1951 09:25 </t>
  </si>
  <si>
    <t> 0.060 </t>
  </si>
  <si>
    <t>2434305.601 </t>
  </si>
  <si>
    <t> 20.10.1952 02:25 </t>
  </si>
  <si>
    <t> 0.001 </t>
  </si>
  <si>
    <t>2434334.641 </t>
  </si>
  <si>
    <t> 18.11.1952 03:23 </t>
  </si>
  <si>
    <t> 0.015 </t>
  </si>
  <si>
    <t>2434683.592 </t>
  </si>
  <si>
    <t> 02.11.1953 02:12 </t>
  </si>
  <si>
    <t> 0.018 </t>
  </si>
  <si>
    <t>2435838.719 </t>
  </si>
  <si>
    <t> 31.12.1956 05:15 </t>
  </si>
  <si>
    <t> -0.010 </t>
  </si>
  <si>
    <t>2436460.431 </t>
  </si>
  <si>
    <t> 13.09.1958 22:20 </t>
  </si>
  <si>
    <t> E.Splittgerber </t>
  </si>
  <si>
    <t> MVS 5.141 </t>
  </si>
  <si>
    <t>2436460.434 </t>
  </si>
  <si>
    <t> 13.09.1958 22:24 </t>
  </si>
  <si>
    <t> -0.007 </t>
  </si>
  <si>
    <t> H.Busch </t>
  </si>
  <si>
    <t> MHAR 9.4 </t>
  </si>
  <si>
    <t>2437206.476 </t>
  </si>
  <si>
    <t> 28.09.1960 23:25 </t>
  </si>
  <si>
    <t> 0.027 </t>
  </si>
  <si>
    <t>2437249.316 </t>
  </si>
  <si>
    <t> 10.11.1960 19:35 </t>
  </si>
  <si>
    <t>2437588.310 </t>
  </si>
  <si>
    <t> 15.10.1961 19:26 </t>
  </si>
  <si>
    <t> -0.009 </t>
  </si>
  <si>
    <t>2437588.314 </t>
  </si>
  <si>
    <t> 15.10.1961 19:32 </t>
  </si>
  <si>
    <t> -0.005 </t>
  </si>
  <si>
    <t>2438050.298 </t>
  </si>
  <si>
    <t> 20.01.1963 19:09 </t>
  </si>
  <si>
    <t> 0.029 </t>
  </si>
  <si>
    <t>2438311.369 </t>
  </si>
  <si>
    <t> 08.10.1963 20:51 </t>
  </si>
  <si>
    <t> 0.025 </t>
  </si>
  <si>
    <t>2438311.373 </t>
  </si>
  <si>
    <t> 08.10.1963 20:57 </t>
  </si>
  <si>
    <t>2439057.350 </t>
  </si>
  <si>
    <t> 23.10.1965 20:24 </t>
  </si>
  <si>
    <t>2439702.466 </t>
  </si>
  <si>
    <t> 30.07.1967 23:11 </t>
  </si>
  <si>
    <t> 0.022 </t>
  </si>
  <si>
    <t>2440483.514 </t>
  </si>
  <si>
    <t> 19.09.1969 00:20 </t>
  </si>
  <si>
    <t>2440483.526 </t>
  </si>
  <si>
    <t> 19.09.1969 00:37 </t>
  </si>
  <si>
    <t>2441126.489 </t>
  </si>
  <si>
    <t> 23.06.1971 23:44 </t>
  </si>
  <si>
    <t> 0.023 </t>
  </si>
  <si>
    <t>V </t>
  </si>
  <si>
    <t> K.Locher </t>
  </si>
  <si>
    <t> ORI 125 </t>
  </si>
  <si>
    <t>2441159.413 </t>
  </si>
  <si>
    <t> 26.07.1971 21:54 </t>
  </si>
  <si>
    <t> -0.373 </t>
  </si>
  <si>
    <t> R.Diethelm </t>
  </si>
  <si>
    <t> ORI 126 </t>
  </si>
  <si>
    <t>2441210.460 </t>
  </si>
  <si>
    <t> 15.09.1971 23:02 </t>
  </si>
  <si>
    <t>2441249.428 </t>
  </si>
  <si>
    <t> 24.10.1971 22:16 </t>
  </si>
  <si>
    <t> 0.019 </t>
  </si>
  <si>
    <t>2441960.344 </t>
  </si>
  <si>
    <t> 04.10.1973 20:15 </t>
  </si>
  <si>
    <t>2443452.782 </t>
  </si>
  <si>
    <t> 05.11.1977 06:46 </t>
  </si>
  <si>
    <t> G.Wedemayer </t>
  </si>
  <si>
    <t> AOEB 12 </t>
  </si>
  <si>
    <t>2444473.704 </t>
  </si>
  <si>
    <t> 22.08.1980 04:53 </t>
  </si>
  <si>
    <t> 0.026 </t>
  </si>
  <si>
    <t> G.Samolyk </t>
  </si>
  <si>
    <t>2444473.715 </t>
  </si>
  <si>
    <t> 22.08.1980 05:09 </t>
  </si>
  <si>
    <t> 0.037 </t>
  </si>
  <si>
    <t> G.Hanson </t>
  </si>
  <si>
    <t>2445167.3157 </t>
  </si>
  <si>
    <t> 16.07.1982 19:34 </t>
  </si>
  <si>
    <t> 0.0357 </t>
  </si>
  <si>
    <t>E </t>
  </si>
  <si>
    <t>?</t>
  </si>
  <si>
    <t> Khaliullin &amp; Kozyre. </t>
  </si>
  <si>
    <t> ASS 155.57 </t>
  </si>
  <si>
    <t>2445169.4589 </t>
  </si>
  <si>
    <t> 18.07.1982 23:00 </t>
  </si>
  <si>
    <t> 0.0323 </t>
  </si>
  <si>
    <t>2445204.519 </t>
  </si>
  <si>
    <t> 23.08.1982 00:27 </t>
  </si>
  <si>
    <t>BAVM 68 </t>
  </si>
  <si>
    <t>2445237.441 </t>
  </si>
  <si>
    <t> 24.09.1982 22:35 </t>
  </si>
  <si>
    <t>BAVM 62 </t>
  </si>
  <si>
    <t>2446260.527 </t>
  </si>
  <si>
    <t> 14.07.1985 00:38 </t>
  </si>
  <si>
    <t> 0.042 </t>
  </si>
  <si>
    <t>2447540.372 </t>
  </si>
  <si>
    <t> 13.01.1989 20:55 </t>
  </si>
  <si>
    <t> 0.039 </t>
  </si>
  <si>
    <t> BBS 91 </t>
  </si>
  <si>
    <t>2447850.344 </t>
  </si>
  <si>
    <t> 19.11.1989 20:15 </t>
  </si>
  <si>
    <t> 0.030 </t>
  </si>
  <si>
    <t>2448107.519 </t>
  </si>
  <si>
    <t> 04.08.1990 00:27 </t>
  </si>
  <si>
    <t> A.Dedoch </t>
  </si>
  <si>
    <t> BRNO 31 </t>
  </si>
  <si>
    <t>2448175.513 </t>
  </si>
  <si>
    <t> 11.10.1990 00:18 </t>
  </si>
  <si>
    <t> 0.028 </t>
  </si>
  <si>
    <t>2448179.406 </t>
  </si>
  <si>
    <t> 14.10.1990 21:44 </t>
  </si>
  <si>
    <t>2448189.353 </t>
  </si>
  <si>
    <t> 24.10.1990 20:28 </t>
  </si>
  <si>
    <t> 0.032 </t>
  </si>
  <si>
    <t>2448506.727 </t>
  </si>
  <si>
    <t> 07.09.1991 05:26 </t>
  </si>
  <si>
    <t>2449539.3517 </t>
  </si>
  <si>
    <t> 05.07.1994 20:26 </t>
  </si>
  <si>
    <t> 0.0439 </t>
  </si>
  <si>
    <t> M.Zakirov et al. </t>
  </si>
  <si>
    <t>IBVS 4194 </t>
  </si>
  <si>
    <t>2449574.417 </t>
  </si>
  <si>
    <t> 09.08.1994 22:00 </t>
  </si>
  <si>
    <t> P.Hajek </t>
  </si>
  <si>
    <t> P.Lutcha </t>
  </si>
  <si>
    <t>2449574.420 </t>
  </si>
  <si>
    <t> 09.08.1994 22:04 </t>
  </si>
  <si>
    <t> P.Sobotka </t>
  </si>
  <si>
    <t>2449574.422 </t>
  </si>
  <si>
    <t> 09.08.1994 22:07 </t>
  </si>
  <si>
    <t> 0.044 </t>
  </si>
  <si>
    <t> P.Skalak </t>
  </si>
  <si>
    <t>2449574.425 </t>
  </si>
  <si>
    <t> 09.08.1994 22:12 </t>
  </si>
  <si>
    <t> 0.047 </t>
  </si>
  <si>
    <t> P.Stepan </t>
  </si>
  <si>
    <t>2449578.3208 </t>
  </si>
  <si>
    <t> 13.08.1994 19:41 </t>
  </si>
  <si>
    <t> 0.0466 </t>
  </si>
  <si>
    <t>2449580.4645 </t>
  </si>
  <si>
    <t> 15.08.1994 23:08 </t>
  </si>
  <si>
    <t> 0.0436 </t>
  </si>
  <si>
    <t>2449582.2160 </t>
  </si>
  <si>
    <t> 17.08.1994 17:11 </t>
  </si>
  <si>
    <t> 0.0452 </t>
  </si>
  <si>
    <t>2449679.591 </t>
  </si>
  <si>
    <t> 23.11.1994 02:11 </t>
  </si>
  <si>
    <t>2449917.3321 </t>
  </si>
  <si>
    <t> 18.07.1995 19:58 </t>
  </si>
  <si>
    <t> 0.0504 </t>
  </si>
  <si>
    <t> C.Lacy et al. </t>
  </si>
  <si>
    <t> AJ 114.1206 </t>
  </si>
  <si>
    <t>2449923.3727 </t>
  </si>
  <si>
    <t> 24.07.1995 20:56 </t>
  </si>
  <si>
    <t> 0.0477 </t>
  </si>
  <si>
    <t>2449927.2691 </t>
  </si>
  <si>
    <t> 28.07.1995 18:27 </t>
  </si>
  <si>
    <t> 0.0475 </t>
  </si>
  <si>
    <t>2449948.5038 </t>
  </si>
  <si>
    <t> 19.08.1995 00:05 </t>
  </si>
  <si>
    <t> 0.0490 </t>
  </si>
  <si>
    <t> Holmgren &amp; Wolf </t>
  </si>
  <si>
    <t> OBS 116.307 </t>
  </si>
  <si>
    <t>2449952.3984 </t>
  </si>
  <si>
    <t> 22.08.1995 21:33 </t>
  </si>
  <si>
    <t> 0.0470 </t>
  </si>
  <si>
    <t>2449954.5443 </t>
  </si>
  <si>
    <t> 25.08.1995 01:03 </t>
  </si>
  <si>
    <t> 0.0462 </t>
  </si>
  <si>
    <t>2449956.2978 </t>
  </si>
  <si>
    <t> 26.08.1995 19:08 </t>
  </si>
  <si>
    <t> 0.0497 </t>
  </si>
  <si>
    <t>2449962.3381 </t>
  </si>
  <si>
    <t> 01.09.1995 20:06 </t>
  </si>
  <si>
    <t> 0.0467 </t>
  </si>
  <si>
    <t>2450248.546 </t>
  </si>
  <si>
    <t> 14.06.1996 01:06 </t>
  </si>
  <si>
    <t> 0.050 </t>
  </si>
  <si>
    <t> BBS 112 </t>
  </si>
  <si>
    <t>2450665.4456 </t>
  </si>
  <si>
    <t> 04.08.1997 22:41 </t>
  </si>
  <si>
    <t> 0.0094 </t>
  </si>
  <si>
    <t> J.Jindra </t>
  </si>
  <si>
    <t> BRNO 32 </t>
  </si>
  <si>
    <t>2450665.4526 </t>
  </si>
  <si>
    <t> 04.08.1997 22:51 </t>
  </si>
  <si>
    <t> 0.0164 </t>
  </si>
  <si>
    <t> T.Kohout </t>
  </si>
  <si>
    <t>2450665.4602 </t>
  </si>
  <si>
    <t> 04.08.1997 23:02 </t>
  </si>
  <si>
    <t> 0.0240 </t>
  </si>
  <si>
    <t> P.Suchan </t>
  </si>
  <si>
    <t>2450665.4817 </t>
  </si>
  <si>
    <t> 04.08.1997 23:33 </t>
  </si>
  <si>
    <t> 0.0455 </t>
  </si>
  <si>
    <t>2450665.4887 </t>
  </si>
  <si>
    <t> 04.08.1997 23:43 </t>
  </si>
  <si>
    <t> 0.0525 </t>
  </si>
  <si>
    <t>2450665.4991 </t>
  </si>
  <si>
    <t> 04.08.1997 23:58 </t>
  </si>
  <si>
    <t> 0.0629 </t>
  </si>
  <si>
    <t> L.Brat </t>
  </si>
  <si>
    <t>2450665.5040 </t>
  </si>
  <si>
    <t> 05.08.1997 00:05 </t>
  </si>
  <si>
    <t> 0.0678 </t>
  </si>
  <si>
    <t> V.Nemcova </t>
  </si>
  <si>
    <t>2450692.737 </t>
  </si>
  <si>
    <t> 01.09.1997 05:41 </t>
  </si>
  <si>
    <t> 0.024 </t>
  </si>
  <si>
    <t>2450714.4007 </t>
  </si>
  <si>
    <t> 22.09.1997 21:37 </t>
  </si>
  <si>
    <t> 0.0582 </t>
  </si>
  <si>
    <t>2450714.4028 </t>
  </si>
  <si>
    <t> 22.09.1997 21:40 </t>
  </si>
  <si>
    <t> 0.0603 </t>
  </si>
  <si>
    <t>2450825.256 </t>
  </si>
  <si>
    <t> 11.01.1998 18:08 </t>
  </si>
  <si>
    <t> 0.058 </t>
  </si>
  <si>
    <t> H.Peter </t>
  </si>
  <si>
    <t> BBS 117 </t>
  </si>
  <si>
    <t>2450848.6032 </t>
  </si>
  <si>
    <t> 04.02.1998 02:28 </t>
  </si>
  <si>
    <t> 0.0250 </t>
  </si>
  <si>
    <t> Sandberg,Lacy et al. </t>
  </si>
  <si>
    <t>IBVS 4597 </t>
  </si>
  <si>
    <t>2451509.3080 </t>
  </si>
  <si>
    <t> 26.11.1999 19:23 </t>
  </si>
  <si>
    <t> 0.0513 </t>
  </si>
  <si>
    <t> BBS 121 </t>
  </si>
  <si>
    <t>2451766.4858 </t>
  </si>
  <si>
    <t> 09.08.2000 23:39 </t>
  </si>
  <si>
    <t> 0.0510 </t>
  </si>
  <si>
    <t> BBS 123 </t>
  </si>
  <si>
    <t>2451826.6876 </t>
  </si>
  <si>
    <t> 09.10.2000 04:30 </t>
  </si>
  <si>
    <t> 0.0533 </t>
  </si>
  <si>
    <t> Sandberg Lacy et a </t>
  </si>
  <si>
    <t>IBVS 5067 </t>
  </si>
  <si>
    <t>2451877.3442 </t>
  </si>
  <si>
    <t> 28.11.2000 20:15 </t>
  </si>
  <si>
    <t> 0.0536 </t>
  </si>
  <si>
    <t> BBS 124 </t>
  </si>
  <si>
    <t>2452187.3241 </t>
  </si>
  <si>
    <t> 04.10.2001 19:46 </t>
  </si>
  <si>
    <t> 0.0524 </t>
  </si>
  <si>
    <t>o</t>
  </si>
  <si>
    <t> H.Jungbluth </t>
  </si>
  <si>
    <t>BAVM 152 </t>
  </si>
  <si>
    <t>2452483.4700 </t>
  </si>
  <si>
    <t> 27.07.2002 23:16 </t>
  </si>
  <si>
    <t> 0.0538 </t>
  </si>
  <si>
    <t> G.Monninger </t>
  </si>
  <si>
    <t>BAVM 158 </t>
  </si>
  <si>
    <t>2452547.5671 </t>
  </si>
  <si>
    <t> 30.09.2002 01:36 </t>
  </si>
  <si>
    <t> 0.0547 </t>
  </si>
  <si>
    <t> BBS 129 </t>
  </si>
  <si>
    <t>2452555.3605 </t>
  </si>
  <si>
    <t> 07.10.2002 20:39 </t>
  </si>
  <si>
    <t> 0.0549 </t>
  </si>
  <si>
    <t>2452592.5766 </t>
  </si>
  <si>
    <t> 14.11.2002 01:50 </t>
  </si>
  <si>
    <t> 0.0546 </t>
  </si>
  <si>
    <t> Smith &amp; Caton </t>
  </si>
  <si>
    <t>IBVS 5745 </t>
  </si>
  <si>
    <t>2452898.2647 </t>
  </si>
  <si>
    <t> 15.09.2003 18:21 </t>
  </si>
  <si>
    <t> K.Nakajima </t>
  </si>
  <si>
    <t>VSB 42 </t>
  </si>
  <si>
    <t>2452929.4378 </t>
  </si>
  <si>
    <t> 16.10.2003 22:30 </t>
  </si>
  <si>
    <t>-I</t>
  </si>
  <si>
    <t> v.Poschinger </t>
  </si>
  <si>
    <t>BAVM 172 </t>
  </si>
  <si>
    <t>2452982.2414 </t>
  </si>
  <si>
    <t> 08.12.2003 17:47 </t>
  </si>
  <si>
    <t>6215.5</t>
  </si>
  <si>
    <t> 0.0556 </t>
  </si>
  <si>
    <t>BAVM 173 </t>
  </si>
  <si>
    <t>2453260.6541 </t>
  </si>
  <si>
    <t> 12.09.2004 03:41 </t>
  </si>
  <si>
    <t>6287</t>
  </si>
  <si>
    <t> 0.0570 </t>
  </si>
  <si>
    <t>C </t>
  </si>
  <si>
    <t>ns</t>
  </si>
  <si>
    <t>2454026.5438 </t>
  </si>
  <si>
    <t> 18.10.2006 01:03 </t>
  </si>
  <si>
    <t>6483.5</t>
  </si>
  <si>
    <t> 0.0590 </t>
  </si>
  <si>
    <t> F.Agerer </t>
  </si>
  <si>
    <t>BAVM 183 </t>
  </si>
  <si>
    <t>2454363.4056 </t>
  </si>
  <si>
    <t> 19.09.2007 21:44 </t>
  </si>
  <si>
    <t>6570</t>
  </si>
  <si>
    <t> 0.0599 </t>
  </si>
  <si>
    <t> W.Quester </t>
  </si>
  <si>
    <t>BAVM 193 </t>
  </si>
  <si>
    <t>2454390.6820 </t>
  </si>
  <si>
    <t> 17.10.2007 04:22 </t>
  </si>
  <si>
    <t>6577</t>
  </si>
  <si>
    <t> J.Bialozynski </t>
  </si>
  <si>
    <t>JAAVSO 36(2);171 </t>
  </si>
  <si>
    <t>2454445.2352 </t>
  </si>
  <si>
    <t> 10.12.2007 17:38 </t>
  </si>
  <si>
    <t>6591</t>
  </si>
  <si>
    <t> 0.0601 </t>
  </si>
  <si>
    <t> T.Borkovits et al. </t>
  </si>
  <si>
    <t>IBVS 5835 </t>
  </si>
  <si>
    <t>2454669.4909 </t>
  </si>
  <si>
    <t> 21.07.2008 23:46 </t>
  </si>
  <si>
    <t>6648.5</t>
  </si>
  <si>
    <t> 0.0608 </t>
  </si>
  <si>
    <t> S.Kleidis </t>
  </si>
  <si>
    <t>IBVS 5933 </t>
  </si>
  <si>
    <t>2454737.4846 </t>
  </si>
  <si>
    <t> 27.09.2008 23:37 </t>
  </si>
  <si>
    <t>6666</t>
  </si>
  <si>
    <t> 0.0617 </t>
  </si>
  <si>
    <t>BAVM 203 </t>
  </si>
  <si>
    <t>2454751.3203 </t>
  </si>
  <si>
    <t> 11.10.2008 19:41 </t>
  </si>
  <si>
    <t>6669.5</t>
  </si>
  <si>
    <t>BAVM 228 </t>
  </si>
  <si>
    <t>2454751.3216 </t>
  </si>
  <si>
    <t> 11.10.2008 19:43 </t>
  </si>
  <si>
    <t> 0.0621 </t>
  </si>
  <si>
    <t>2454774.7030 </t>
  </si>
  <si>
    <t> 04.11.2008 04:52 </t>
  </si>
  <si>
    <t>6675.5</t>
  </si>
  <si>
    <t> 0.0637 </t>
  </si>
  <si>
    <t>IBVS 5871 </t>
  </si>
  <si>
    <t>2455041.4219 </t>
  </si>
  <si>
    <t> 28.07.2009 22:07 </t>
  </si>
  <si>
    <t>6744</t>
  </si>
  <si>
    <t> 0.0612 </t>
  </si>
  <si>
    <t>2455041.4222 </t>
  </si>
  <si>
    <t> 0.0615 </t>
  </si>
  <si>
    <t> H.Ku?áková </t>
  </si>
  <si>
    <t>OEJV 0137 </t>
  </si>
  <si>
    <t>2455125.3986 </t>
  </si>
  <si>
    <t> 20.10.2009 21:33 </t>
  </si>
  <si>
    <t>6765.5</t>
  </si>
  <si>
    <t> 0.0619 </t>
  </si>
  <si>
    <t> L.Pagel </t>
  </si>
  <si>
    <t>BAVM 212 </t>
  </si>
  <si>
    <t>2455138.8390 </t>
  </si>
  <si>
    <t> 03.11.2009 08:08 </t>
  </si>
  <si>
    <t>6769</t>
  </si>
  <si>
    <t> 0.0624 </t>
  </si>
  <si>
    <t> JAAVSO 38;120 </t>
  </si>
  <si>
    <t>2455154.4254 </t>
  </si>
  <si>
    <t> 18.11.2009 22:12 </t>
  </si>
  <si>
    <t>6773</t>
  </si>
  <si>
    <t> 0.0622 </t>
  </si>
  <si>
    <t> P.Frank </t>
  </si>
  <si>
    <t>2455181.7020 </t>
  </si>
  <si>
    <t> 16.12.2009 04:50 </t>
  </si>
  <si>
    <t>6780</t>
  </si>
  <si>
    <t> R.Poklar </t>
  </si>
  <si>
    <t>2455386.4752 </t>
  </si>
  <si>
    <t> 08.07.2010 23:24 </t>
  </si>
  <si>
    <t>6832.5</t>
  </si>
  <si>
    <t>BAVM 215 </t>
  </si>
  <si>
    <t>2455485.6401 </t>
  </si>
  <si>
    <t> 16.10.2010 03:21 </t>
  </si>
  <si>
    <t>6858</t>
  </si>
  <si>
    <t> 0.0627 </t>
  </si>
  <si>
    <t> JAAVSO 39;177 </t>
  </si>
  <si>
    <t>2455828.5451 </t>
  </si>
  <si>
    <t> 24.09.2011 01:04 </t>
  </si>
  <si>
    <t>6946</t>
  </si>
  <si>
    <t> 0.0636 </t>
  </si>
  <si>
    <t> M.&amp; K.Rätz </t>
  </si>
  <si>
    <t>BAVM 225 </t>
  </si>
  <si>
    <t>2455836.3389 </t>
  </si>
  <si>
    <t> 01.10.2011 20:08 </t>
  </si>
  <si>
    <t>6948</t>
  </si>
  <si>
    <t> 0.0641 </t>
  </si>
  <si>
    <t>2455869.6607 </t>
  </si>
  <si>
    <t> 04.11.2011 03:51 </t>
  </si>
  <si>
    <t>6956.5</t>
  </si>
  <si>
    <t> 0.0661 </t>
  </si>
  <si>
    <t>IBVS 6011 </t>
  </si>
  <si>
    <t>2455871.40853 </t>
  </si>
  <si>
    <t> 05.11.2011 21:48 </t>
  </si>
  <si>
    <t>6957</t>
  </si>
  <si>
    <t> 0.06396 </t>
  </si>
  <si>
    <t> L.Šmelcer </t>
  </si>
  <si>
    <t>OEJV 0160 </t>
  </si>
  <si>
    <t>2455873.5567 </t>
  </si>
  <si>
    <t> 08.11.2011 01:21 </t>
  </si>
  <si>
    <t>6957.5</t>
  </si>
  <si>
    <t> 0.0655 </t>
  </si>
  <si>
    <t>2455916.4188 </t>
  </si>
  <si>
    <t> 20.12.2011 22:03 </t>
  </si>
  <si>
    <t>6968.5</t>
  </si>
  <si>
    <t> 0.0646 </t>
  </si>
  <si>
    <t>2456237.6919 </t>
  </si>
  <si>
    <t> 06.11.2012 04:36 </t>
  </si>
  <si>
    <t>7051</t>
  </si>
  <si>
    <t> 0.0634 </t>
  </si>
  <si>
    <t>IBVS 6042 </t>
  </si>
  <si>
    <t>2456541.6315 </t>
  </si>
  <si>
    <t> 06.09.2013 03:09 </t>
  </si>
  <si>
    <t>7129</t>
  </si>
  <si>
    <t> 0.0652 </t>
  </si>
  <si>
    <t> JAAVSO 41;328 </t>
  </si>
  <si>
    <t>2456619.5649 </t>
  </si>
  <si>
    <t> 23.11.2013 01:33 </t>
  </si>
  <si>
    <t>7149</t>
  </si>
  <si>
    <t> 0.0658 </t>
  </si>
  <si>
    <t> JAAVSO 42;426 </t>
  </si>
  <si>
    <t>2456872.8473 </t>
  </si>
  <si>
    <t> 03.08.2014 08:20 </t>
  </si>
  <si>
    <t>7214</t>
  </si>
  <si>
    <t> 0.0668 </t>
  </si>
  <si>
    <t>s5</t>
  </si>
  <si>
    <t>s6</t>
  </si>
  <si>
    <t>s7</t>
  </si>
  <si>
    <t>OEJV 0179</t>
  </si>
  <si>
    <t>JAVSO..43..238</t>
  </si>
  <si>
    <t>JAVSO..45..121</t>
  </si>
  <si>
    <t>IBVS 6230</t>
  </si>
  <si>
    <t>OEJV 0205</t>
  </si>
  <si>
    <t>OEJV 0211</t>
  </si>
  <si>
    <t>VSB 069</t>
  </si>
  <si>
    <t>Rc</t>
  </si>
  <si>
    <t>JAVSO 49, 108</t>
  </si>
  <si>
    <t>JAVSO, 49, 108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</si>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</sst>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1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2" fillId="0" borderId="0" xfId="0" applyFont="1" applyAlignme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16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9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9" fillId="24" borderId="22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>
      <alignment vertical="top"/>
    </xf>
    <xf numFmtId="0" fontId="37" fillId="0" borderId="0" xfId="42" applyFont="1" applyAlignment="1">
      <alignment horizontal="left"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Cas - O-C Diagr.</a:t>
            </a:r>
          </a:p>
        </c:rich>
      </c:tx>
      <c:layout>
        <c:manualLayout>
          <c:xMode val="edge"/>
          <c:yMode val="edge"/>
          <c:x val="0.3791946308724832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7315436241612"/>
          <c:y val="0.14723926380368099"/>
          <c:w val="0.8036912751677852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2">
                  <c:v>0</c:v>
                </c:pt>
                <c:pt idx="7">
                  <c:v>8.7419999981648289E-3</c:v>
                </c:pt>
                <c:pt idx="8">
                  <c:v>0.20838699999876553</c:v>
                </c:pt>
                <c:pt idx="9">
                  <c:v>-2.2700000008626375E-3</c:v>
                </c:pt>
                <c:pt idx="10">
                  <c:v>0.21275499999683234</c:v>
                </c:pt>
                <c:pt idx="11">
                  <c:v>-1.260000000911532E-3</c:v>
                </c:pt>
                <c:pt idx="12">
                  <c:v>0.19414499999766122</c:v>
                </c:pt>
                <c:pt idx="13">
                  <c:v>0.19839900000079069</c:v>
                </c:pt>
                <c:pt idx="14">
                  <c:v>4.5879999997850973E-3</c:v>
                </c:pt>
                <c:pt idx="15">
                  <c:v>0.18397499999628053</c:v>
                </c:pt>
                <c:pt idx="16">
                  <c:v>-1.7960000041057356E-3</c:v>
                </c:pt>
                <c:pt idx="17">
                  <c:v>0.18012099999759812</c:v>
                </c:pt>
                <c:pt idx="18">
                  <c:v>-1.3319999998202547E-2</c:v>
                </c:pt>
                <c:pt idx="19">
                  <c:v>-3.6760000002686866E-3</c:v>
                </c:pt>
                <c:pt idx="20">
                  <c:v>0.25860699999611825</c:v>
                </c:pt>
                <c:pt idx="21">
                  <c:v>0.19944499999837717</c:v>
                </c:pt>
                <c:pt idx="22">
                  <c:v>1.4660000000731088E-2</c:v>
                </c:pt>
                <c:pt idx="23">
                  <c:v>0.21655899999313988</c:v>
                </c:pt>
                <c:pt idx="24">
                  <c:v>-9.6080000002984889E-3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C-4F74-B125-089F45F67C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8.0000000000000004E-4</c:v>
                  </c:pt>
                  <c:pt idx="65">
                    <c:v>6.9999999999999999E-4</c:v>
                  </c:pt>
                  <c:pt idx="66">
                    <c:v>5.9999999999999995E-4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2E-3</c:v>
                  </c:pt>
                  <c:pt idx="77">
                    <c:v>2E-3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8.9999999999999998E-4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1E-3</c:v>
                  </c:pt>
                  <c:pt idx="94">
                    <c:v>0</c:v>
                  </c:pt>
                  <c:pt idx="95">
                    <c:v>8.9999999999999998E-4</c:v>
                  </c:pt>
                  <c:pt idx="96">
                    <c:v>6.9999999999999999E-4</c:v>
                  </c:pt>
                  <c:pt idx="97">
                    <c:v>5.9999999999999995E-4</c:v>
                  </c:pt>
                  <c:pt idx="98">
                    <c:v>8.9999999999999998E-4</c:v>
                  </c:pt>
                  <c:pt idx="99">
                    <c:v>1E-4</c:v>
                  </c:pt>
                  <c:pt idx="100">
                    <c:v>0</c:v>
                  </c:pt>
                  <c:pt idx="101">
                    <c:v>5.3E-3</c:v>
                  </c:pt>
                  <c:pt idx="102">
                    <c:v>1.1000000000000001E-3</c:v>
                  </c:pt>
                  <c:pt idx="103">
                    <c:v>0</c:v>
                  </c:pt>
                  <c:pt idx="104">
                    <c:v>8.9999999999999998E-4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5.9999999999999995E-4</c:v>
                  </c:pt>
                  <c:pt idx="114">
                    <c:v>4.0000000000000002E-4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1E-3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4.0000000000000002E-4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5.0000000000000001E-4</c:v>
                  </c:pt>
                  <c:pt idx="140">
                    <c:v>2.0000000000000001E-4</c:v>
                  </c:pt>
                  <c:pt idx="141">
                    <c:v>8.0000000000000007E-5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0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5.9999999999999995E-4</c:v>
                  </c:pt>
                  <c:pt idx="148">
                    <c:v>8.9999999999999998E-4</c:v>
                  </c:pt>
                  <c:pt idx="149">
                    <c:v>1E-3</c:v>
                  </c:pt>
                  <c:pt idx="150">
                    <c:v>2.0000000000000001E-4</c:v>
                  </c:pt>
                  <c:pt idx="151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8.0000000000000004E-4</c:v>
                  </c:pt>
                  <c:pt idx="65">
                    <c:v>6.9999999999999999E-4</c:v>
                  </c:pt>
                  <c:pt idx="66">
                    <c:v>5.9999999999999995E-4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2E-3</c:v>
                  </c:pt>
                  <c:pt idx="77">
                    <c:v>2E-3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7.0000000000000001E-3</c:v>
                  </c:pt>
                  <c:pt idx="90">
                    <c:v>8.9999999999999998E-4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1E-3</c:v>
                  </c:pt>
                  <c:pt idx="94">
                    <c:v>0</c:v>
                  </c:pt>
                  <c:pt idx="95">
                    <c:v>8.9999999999999998E-4</c:v>
                  </c:pt>
                  <c:pt idx="96">
                    <c:v>6.9999999999999999E-4</c:v>
                  </c:pt>
                  <c:pt idx="97">
                    <c:v>5.9999999999999995E-4</c:v>
                  </c:pt>
                  <c:pt idx="98">
                    <c:v>8.9999999999999998E-4</c:v>
                  </c:pt>
                  <c:pt idx="99">
                    <c:v>1E-4</c:v>
                  </c:pt>
                  <c:pt idx="100">
                    <c:v>0</c:v>
                  </c:pt>
                  <c:pt idx="101">
                    <c:v>5.3E-3</c:v>
                  </c:pt>
                  <c:pt idx="102">
                    <c:v>1.1000000000000001E-3</c:v>
                  </c:pt>
                  <c:pt idx="103">
                    <c:v>0</c:v>
                  </c:pt>
                  <c:pt idx="104">
                    <c:v>8.9999999999999998E-4</c:v>
                  </c:pt>
                  <c:pt idx="105">
                    <c:v>0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5.0000000000000001E-4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5.9999999999999995E-4</c:v>
                  </c:pt>
                  <c:pt idx="114">
                    <c:v>4.0000000000000002E-4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1E-3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4.0000000000000002E-4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2.9999999999999997E-4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5.0000000000000001E-4</c:v>
                  </c:pt>
                  <c:pt idx="140">
                    <c:v>2.0000000000000001E-4</c:v>
                  </c:pt>
                  <c:pt idx="141">
                    <c:v>8.0000000000000007E-5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0</c:v>
                  </c:pt>
                  <c:pt idx="145">
                    <c:v>2.9999999999999997E-4</c:v>
                  </c:pt>
                  <c:pt idx="146">
                    <c:v>2.9999999999999997E-4</c:v>
                  </c:pt>
                  <c:pt idx="147">
                    <c:v>5.9999999999999995E-4</c:v>
                  </c:pt>
                  <c:pt idx="148">
                    <c:v>8.9999999999999998E-4</c:v>
                  </c:pt>
                  <c:pt idx="149">
                    <c:v>1E-3</c:v>
                  </c:pt>
                  <c:pt idx="150">
                    <c:v>2.0000000000000001E-4</c:v>
                  </c:pt>
                  <c:pt idx="15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7.3919999995268881E-3</c:v>
                </c:pt>
                <c:pt idx="1">
                  <c:v>-1.4258000002882909E-2</c:v>
                </c:pt>
                <c:pt idx="3">
                  <c:v>-3.9140000008046627E-3</c:v>
                </c:pt>
                <c:pt idx="4">
                  <c:v>0.15776699999696575</c:v>
                </c:pt>
                <c:pt idx="5">
                  <c:v>3.9699999979347922E-3</c:v>
                </c:pt>
                <c:pt idx="6">
                  <c:v>0.1843750000007276</c:v>
                </c:pt>
                <c:pt idx="25">
                  <c:v>0.18863099999725819</c:v>
                </c:pt>
                <c:pt idx="26">
                  <c:v>0.19163100000150735</c:v>
                </c:pt>
                <c:pt idx="27">
                  <c:v>2.7454000002762768E-2</c:v>
                </c:pt>
                <c:pt idx="28">
                  <c:v>4.4359999956213869E-3</c:v>
                </c:pt>
                <c:pt idx="29">
                  <c:v>-9.0700000000651926E-3</c:v>
                </c:pt>
                <c:pt idx="30">
                  <c:v>-5.0699999992502853E-3</c:v>
                </c:pt>
                <c:pt idx="31">
                  <c:v>0.22732700000051409</c:v>
                </c:pt>
                <c:pt idx="32">
                  <c:v>0.22358099999837577</c:v>
                </c:pt>
                <c:pt idx="33">
                  <c:v>0.22758099999919068</c:v>
                </c:pt>
                <c:pt idx="34">
                  <c:v>-1.5960000018822029E-3</c:v>
                </c:pt>
                <c:pt idx="35">
                  <c:v>0.2208150000005844</c:v>
                </c:pt>
                <c:pt idx="36">
                  <c:v>-7.1039999966160394E-3</c:v>
                </c:pt>
                <c:pt idx="37">
                  <c:v>4.8959999985527247E-3</c:v>
                </c:pt>
                <c:pt idx="38">
                  <c:v>2.2625999998126645E-2</c:v>
                </c:pt>
                <c:pt idx="40">
                  <c:v>0.21590899999864632</c:v>
                </c:pt>
                <c:pt idx="41">
                  <c:v>0.21752900000137743</c:v>
                </c:pt>
                <c:pt idx="42">
                  <c:v>-2.9060000015306287E-3</c:v>
                </c:pt>
                <c:pt idx="43">
                  <c:v>2.2740000000339933E-2</c:v>
                </c:pt>
                <c:pt idx="44">
                  <c:v>2.558399999543326E-2</c:v>
                </c:pt>
                <c:pt idx="45">
                  <c:v>3.6583999994036276E-2</c:v>
                </c:pt>
                <c:pt idx="51">
                  <c:v>3.9478000006056391E-2</c:v>
                </c:pt>
                <c:pt idx="53">
                  <c:v>0.22564899999997579</c:v>
                </c:pt>
                <c:pt idx="54">
                  <c:v>2.8484000002208631E-2</c:v>
                </c:pt>
                <c:pt idx="55">
                  <c:v>2.4846000000252388E-2</c:v>
                </c:pt>
                <c:pt idx="56">
                  <c:v>0.2302510000008624</c:v>
                </c:pt>
                <c:pt idx="57">
                  <c:v>2.8253999997104984E-2</c:v>
                </c:pt>
                <c:pt idx="59">
                  <c:v>3.9442000001145061E-2</c:v>
                </c:pt>
                <c:pt idx="60">
                  <c:v>3.9442000001145061E-2</c:v>
                </c:pt>
                <c:pt idx="61">
                  <c:v>4.2441999998118263E-2</c:v>
                </c:pt>
                <c:pt idx="62">
                  <c:v>4.4441999998525716E-2</c:v>
                </c:pt>
                <c:pt idx="63">
                  <c:v>4.7442000002774876E-2</c:v>
                </c:pt>
                <c:pt idx="67">
                  <c:v>4.2160000011790544E-3</c:v>
                </c:pt>
                <c:pt idx="76">
                  <c:v>5.0067999996826984E-2</c:v>
                </c:pt>
                <c:pt idx="77">
                  <c:v>5.0067999996826984E-2</c:v>
                </c:pt>
                <c:pt idx="86">
                  <c:v>2.4336000002222136E-2</c:v>
                </c:pt>
                <c:pt idx="89">
                  <c:v>5.764400000043679E-2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6C-4F74-B125-089F45F67C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46">
                  <c:v>3.5719999999855645E-2</c:v>
                </c:pt>
                <c:pt idx="47">
                  <c:v>0.23060099999565864</c:v>
                </c:pt>
                <c:pt idx="48">
                  <c:v>0.22095899999840185</c:v>
                </c:pt>
                <c:pt idx="49">
                  <c:v>2.1536000000196509E-2</c:v>
                </c:pt>
                <c:pt idx="50">
                  <c:v>0.2400610000040615</c:v>
                </c:pt>
                <c:pt idx="52">
                  <c:v>0.22875699999713106</c:v>
                </c:pt>
                <c:pt idx="58">
                  <c:v>4.3883999998797663E-2</c:v>
                </c:pt>
                <c:pt idx="64">
                  <c:v>4.6604000002844259E-2</c:v>
                </c:pt>
                <c:pt idx="65">
                  <c:v>0.24198500000056811</c:v>
                </c:pt>
                <c:pt idx="66">
                  <c:v>4.5165999996243045E-2</c:v>
                </c:pt>
                <c:pt idx="68">
                  <c:v>5.0397999999404419E-2</c:v>
                </c:pt>
                <c:pt idx="69">
                  <c:v>0.24604099999851314</c:v>
                </c:pt>
                <c:pt idx="70">
                  <c:v>0.24580299999797717</c:v>
                </c:pt>
                <c:pt idx="71">
                  <c:v>4.8993999997037463E-2</c:v>
                </c:pt>
                <c:pt idx="72">
                  <c:v>4.6955999998317566E-2</c:v>
                </c:pt>
                <c:pt idx="73">
                  <c:v>0.2445369999986724</c:v>
                </c:pt>
                <c:pt idx="74">
                  <c:v>4.9717999994754791E-2</c:v>
                </c:pt>
                <c:pt idx="75">
                  <c:v>0.24506100000144215</c:v>
                </c:pt>
                <c:pt idx="78">
                  <c:v>9.4020000033196993E-3</c:v>
                </c:pt>
                <c:pt idx="79">
                  <c:v>1.6402000001107808E-2</c:v>
                </c:pt>
                <c:pt idx="80">
                  <c:v>1.6402000001107808E-2</c:v>
                </c:pt>
                <c:pt idx="81">
                  <c:v>2.4002000005566515E-2</c:v>
                </c:pt>
                <c:pt idx="82">
                  <c:v>4.5502000000851694E-2</c:v>
                </c:pt>
                <c:pt idx="83">
                  <c:v>5.2502000005915761E-2</c:v>
                </c:pt>
                <c:pt idx="84">
                  <c:v>6.2902000005124137E-2</c:v>
                </c:pt>
                <c:pt idx="85">
                  <c:v>6.7802000005031005E-2</c:v>
                </c:pt>
                <c:pt idx="87">
                  <c:v>0.25652699999773176</c:v>
                </c:pt>
                <c:pt idx="88">
                  <c:v>0.25862700000288896</c:v>
                </c:pt>
                <c:pt idx="91">
                  <c:v>0.24967499999183929</c:v>
                </c:pt>
                <c:pt idx="92">
                  <c:v>0.24936700000398559</c:v>
                </c:pt>
                <c:pt idx="94">
                  <c:v>5.3584000001137611E-2</c:v>
                </c:pt>
                <c:pt idx="95">
                  <c:v>0.25076299999636831</c:v>
                </c:pt>
                <c:pt idx="96">
                  <c:v>0.25217500000144355</c:v>
                </c:pt>
                <c:pt idx="98">
                  <c:v>5.4872000000614207E-2</c:v>
                </c:pt>
                <c:pt idx="101">
                  <c:v>5.4923999996390194E-2</c:v>
                </c:pt>
                <c:pt idx="102">
                  <c:v>0.25391099999978906</c:v>
                </c:pt>
                <c:pt idx="104">
                  <c:v>0.25732699999934994</c:v>
                </c:pt>
                <c:pt idx="110">
                  <c:v>0.25915900000109104</c:v>
                </c:pt>
                <c:pt idx="114">
                  <c:v>6.1528000005637296E-2</c:v>
                </c:pt>
                <c:pt idx="119">
                  <c:v>0.26206500000262167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6C-4F74-B125-089F45F67C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90">
                  <c:v>2.5015999999595806E-2</c:v>
                </c:pt>
                <c:pt idx="93">
                  <c:v>5.3277999999409076E-2</c:v>
                </c:pt>
                <c:pt idx="97">
                  <c:v>5.4747999995015562E-2</c:v>
                </c:pt>
                <c:pt idx="99">
                  <c:v>0.25291100000322331</c:v>
                </c:pt>
                <c:pt idx="100">
                  <c:v>5.4927999997744337E-2</c:v>
                </c:pt>
                <c:pt idx="103">
                  <c:v>5.6993999998667277E-2</c:v>
                </c:pt>
                <c:pt idx="105">
                  <c:v>5.9939999999187421E-2</c:v>
                </c:pt>
                <c:pt idx="106">
                  <c:v>5.9873999998671934E-2</c:v>
                </c:pt>
                <c:pt idx="107">
                  <c:v>6.0142000002088025E-2</c:v>
                </c:pt>
                <c:pt idx="108">
                  <c:v>0.25915700000041397</c:v>
                </c:pt>
                <c:pt idx="109">
                  <c:v>6.1692000002949499E-2</c:v>
                </c:pt>
                <c:pt idx="111">
                  <c:v>0.26045900000463007</c:v>
                </c:pt>
                <c:pt idx="112">
                  <c:v>0.26203099999838741</c:v>
                </c:pt>
                <c:pt idx="113">
                  <c:v>6.1228000005939975E-2</c:v>
                </c:pt>
                <c:pt idx="115">
                  <c:v>0.26021100000070874</c:v>
                </c:pt>
                <c:pt idx="116">
                  <c:v>6.2377999995078426E-2</c:v>
                </c:pt>
                <c:pt idx="117">
                  <c:v>6.2226000001828652E-2</c:v>
                </c:pt>
                <c:pt idx="118">
                  <c:v>6.235999999626074E-2</c:v>
                </c:pt>
                <c:pt idx="120">
                  <c:v>6.269600000086939E-2</c:v>
                </c:pt>
                <c:pt idx="121">
                  <c:v>0.26178700000309618</c:v>
                </c:pt>
                <c:pt idx="122">
                  <c:v>6.2202000000979751E-2</c:v>
                </c:pt>
                <c:pt idx="123">
                  <c:v>6.3059999993129168E-2</c:v>
                </c:pt>
                <c:pt idx="124">
                  <c:v>6.355200000689365E-2</c:v>
                </c:pt>
                <c:pt idx="125">
                  <c:v>6.4076000002387445E-2</c:v>
                </c:pt>
                <c:pt idx="126">
                  <c:v>0.26445300000341376</c:v>
                </c:pt>
                <c:pt idx="127">
                  <c:v>6.3964000000851229E-2</c:v>
                </c:pt>
                <c:pt idx="128">
                  <c:v>0.26381499999843072</c:v>
                </c:pt>
                <c:pt idx="129">
                  <c:v>0.26289700000052107</c:v>
                </c:pt>
                <c:pt idx="130">
                  <c:v>0.26302700000087498</c:v>
                </c:pt>
                <c:pt idx="131">
                  <c:v>6.3361999993503559E-2</c:v>
                </c:pt>
                <c:pt idx="132">
                  <c:v>6.5198000003874768E-2</c:v>
                </c:pt>
                <c:pt idx="133">
                  <c:v>6.5837999994982965E-2</c:v>
                </c:pt>
                <c:pt idx="134">
                  <c:v>6.6767999996955041E-2</c:v>
                </c:pt>
                <c:pt idx="135">
                  <c:v>6.7326000003959052E-2</c:v>
                </c:pt>
                <c:pt idx="136">
                  <c:v>0.26864900000509806</c:v>
                </c:pt>
                <c:pt idx="137">
                  <c:v>0.26880900000105612</c:v>
                </c:pt>
                <c:pt idx="138">
                  <c:v>6.8778000000747852E-2</c:v>
                </c:pt>
                <c:pt idx="139">
                  <c:v>6.9496000003709923E-2</c:v>
                </c:pt>
                <c:pt idx="140">
                  <c:v>7.0923999999649823E-2</c:v>
                </c:pt>
                <c:pt idx="141">
                  <c:v>7.0178000001760665E-2</c:v>
                </c:pt>
                <c:pt idx="142">
                  <c:v>0.27096899999742163</c:v>
                </c:pt>
                <c:pt idx="143">
                  <c:v>6.8975999878603034E-2</c:v>
                </c:pt>
                <c:pt idx="144">
                  <c:v>7.2522000002209097E-2</c:v>
                </c:pt>
                <c:pt idx="145">
                  <c:v>7.2974000002432149E-2</c:v>
                </c:pt>
                <c:pt idx="146">
                  <c:v>7.2974000002432149E-2</c:v>
                </c:pt>
                <c:pt idx="147">
                  <c:v>7.2017999998934101E-2</c:v>
                </c:pt>
                <c:pt idx="148">
                  <c:v>0.27262299999711104</c:v>
                </c:pt>
                <c:pt idx="149">
                  <c:v>0.27451699999801349</c:v>
                </c:pt>
                <c:pt idx="150">
                  <c:v>7.296600000699982E-2</c:v>
                </c:pt>
                <c:pt idx="151">
                  <c:v>7.3351999999431428E-2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6C-4F74-B125-089F45F67C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6C-4F74-B125-089F45F67C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6C-4F74-B125-089F45F67C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8.0000000000000004E-4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6C-4F74-B125-089F45F67C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-2.3799484826407855E-2</c:v>
                </c:pt>
                <c:pt idx="1">
                  <c:v>-2.1541999328984176E-2</c:v>
                </c:pt>
                <c:pt idx="2">
                  <c:v>-2.1425900074830959E-2</c:v>
                </c:pt>
                <c:pt idx="3">
                  <c:v>-2.1387200323446553E-2</c:v>
                </c:pt>
                <c:pt idx="4">
                  <c:v>-2.1380750364882486E-2</c:v>
                </c:pt>
                <c:pt idx="5">
                  <c:v>-1.9039415406125929E-2</c:v>
                </c:pt>
                <c:pt idx="6">
                  <c:v>-1.900716561330559E-2</c:v>
                </c:pt>
                <c:pt idx="7">
                  <c:v>-1.5092040764916523E-2</c:v>
                </c:pt>
                <c:pt idx="8">
                  <c:v>-1.4801792629533479E-2</c:v>
                </c:pt>
                <c:pt idx="9">
                  <c:v>-1.2847455184620981E-2</c:v>
                </c:pt>
                <c:pt idx="10">
                  <c:v>-1.2686206220519289E-2</c:v>
                </c:pt>
                <c:pt idx="11">
                  <c:v>-1.1492963886166774E-2</c:v>
                </c:pt>
                <c:pt idx="12">
                  <c:v>-1.1460714093346435E-2</c:v>
                </c:pt>
                <c:pt idx="13">
                  <c:v>-1.0596419645761369E-2</c:v>
                </c:pt>
                <c:pt idx="14">
                  <c:v>-8.8613807920271716E-3</c:v>
                </c:pt>
                <c:pt idx="15">
                  <c:v>-8.6872319107973439E-3</c:v>
                </c:pt>
                <c:pt idx="16">
                  <c:v>-7.9841864273139697E-3</c:v>
                </c:pt>
                <c:pt idx="17">
                  <c:v>-6.9715429327553494E-3</c:v>
                </c:pt>
                <c:pt idx="18">
                  <c:v>-6.7199945487567102E-3</c:v>
                </c:pt>
                <c:pt idx="19">
                  <c:v>-4.6302079739987921E-3</c:v>
                </c:pt>
                <c:pt idx="20">
                  <c:v>-4.3528597557438813E-3</c:v>
                </c:pt>
                <c:pt idx="21">
                  <c:v>-3.0757679600584877E-3</c:v>
                </c:pt>
                <c:pt idx="22">
                  <c:v>-2.9790185815974715E-3</c:v>
                </c:pt>
                <c:pt idx="23">
                  <c:v>-1.8244759986293622E-3</c:v>
                </c:pt>
                <c:pt idx="24">
                  <c:v>2.000349429862755E-3</c:v>
                </c:pt>
                <c:pt idx="25">
                  <c:v>4.0578862118003378E-3</c:v>
                </c:pt>
                <c:pt idx="26">
                  <c:v>4.0578862118003378E-3</c:v>
                </c:pt>
                <c:pt idx="27">
                  <c:v>6.5282203418382465E-3</c:v>
                </c:pt>
                <c:pt idx="28">
                  <c:v>6.6701194302477354E-3</c:v>
                </c:pt>
                <c:pt idx="29">
                  <c:v>7.7924122203955094E-3</c:v>
                </c:pt>
                <c:pt idx="30">
                  <c:v>7.7924122203955094E-3</c:v>
                </c:pt>
                <c:pt idx="31">
                  <c:v>9.3210524000795422E-3</c:v>
                </c:pt>
                <c:pt idx="32">
                  <c:v>1.018534684766461E-2</c:v>
                </c:pt>
                <c:pt idx="33">
                  <c:v>1.018534684766461E-2</c:v>
                </c:pt>
                <c:pt idx="34">
                  <c:v>1.2655680977702519E-2</c:v>
                </c:pt>
                <c:pt idx="35">
                  <c:v>1.4790617262408913E-2</c:v>
                </c:pt>
                <c:pt idx="36">
                  <c:v>1.7377050646600042E-2</c:v>
                </c:pt>
                <c:pt idx="37">
                  <c:v>1.7377050646600042E-2</c:v>
                </c:pt>
                <c:pt idx="38">
                  <c:v>1.9505536972742363E-2</c:v>
                </c:pt>
                <c:pt idx="39">
                  <c:v>1.9615186268331516E-2</c:v>
                </c:pt>
                <c:pt idx="40">
                  <c:v>1.9782885190997274E-2</c:v>
                </c:pt>
                <c:pt idx="41">
                  <c:v>1.9911884362278628E-2</c:v>
                </c:pt>
                <c:pt idx="42">
                  <c:v>2.2266119238163323E-2</c:v>
                </c:pt>
                <c:pt idx="43">
                  <c:v>2.7206787498239141E-2</c:v>
                </c:pt>
                <c:pt idx="44">
                  <c:v>3.0586565785810593E-2</c:v>
                </c:pt>
                <c:pt idx="45">
                  <c:v>3.0586565785810593E-2</c:v>
                </c:pt>
                <c:pt idx="46">
                  <c:v>3.2882751034618678E-2</c:v>
                </c:pt>
                <c:pt idx="47">
                  <c:v>3.2889200993182745E-2</c:v>
                </c:pt>
                <c:pt idx="48">
                  <c:v>3.3005300247335959E-2</c:v>
                </c:pt>
                <c:pt idx="49">
                  <c:v>3.3114949542925112E-2</c:v>
                </c:pt>
                <c:pt idx="50">
                  <c:v>3.6501177789060632E-2</c:v>
                </c:pt>
                <c:pt idx="51">
                  <c:v>4.0738800565653079E-2</c:v>
                </c:pt>
                <c:pt idx="52">
                  <c:v>4.176434397733983E-2</c:v>
                </c:pt>
                <c:pt idx="53">
                  <c:v>4.2615738507796763E-2</c:v>
                </c:pt>
                <c:pt idx="54">
                  <c:v>4.2841487057539138E-2</c:v>
                </c:pt>
                <c:pt idx="55">
                  <c:v>4.2854386974667272E-2</c:v>
                </c:pt>
                <c:pt idx="56">
                  <c:v>4.2886636767487607E-2</c:v>
                </c:pt>
                <c:pt idx="57">
                  <c:v>4.3937980013430633E-2</c:v>
                </c:pt>
                <c:pt idx="58">
                  <c:v>4.7356458052386488E-2</c:v>
                </c:pt>
                <c:pt idx="59">
                  <c:v>4.7472557306539709E-2</c:v>
                </c:pt>
                <c:pt idx="60">
                  <c:v>4.7472557306539709E-2</c:v>
                </c:pt>
                <c:pt idx="61">
                  <c:v>4.7472557306539709E-2</c:v>
                </c:pt>
                <c:pt idx="62">
                  <c:v>4.7472557306539709E-2</c:v>
                </c:pt>
                <c:pt idx="63">
                  <c:v>4.7472557306539709E-2</c:v>
                </c:pt>
                <c:pt idx="64">
                  <c:v>4.7485457223667843E-2</c:v>
                </c:pt>
                <c:pt idx="65">
                  <c:v>4.749190718223191E-2</c:v>
                </c:pt>
                <c:pt idx="66">
                  <c:v>4.7498357140795977E-2</c:v>
                </c:pt>
                <c:pt idx="67">
                  <c:v>4.7820855068999357E-2</c:v>
                </c:pt>
                <c:pt idx="68">
                  <c:v>4.860775001381562E-2</c:v>
                </c:pt>
                <c:pt idx="69">
                  <c:v>4.8627099889507822E-2</c:v>
                </c:pt>
                <c:pt idx="70">
                  <c:v>4.8639999806635956E-2</c:v>
                </c:pt>
                <c:pt idx="71">
                  <c:v>4.8710949350840693E-2</c:v>
                </c:pt>
                <c:pt idx="72">
                  <c:v>4.8723849267968827E-2</c:v>
                </c:pt>
                <c:pt idx="73">
                  <c:v>4.8730299226532894E-2</c:v>
                </c:pt>
                <c:pt idx="74">
                  <c:v>4.8736749185096961E-2</c:v>
                </c:pt>
                <c:pt idx="75">
                  <c:v>4.8756099060789176E-2</c:v>
                </c:pt>
                <c:pt idx="76">
                  <c:v>4.9704242969707116E-2</c:v>
                </c:pt>
                <c:pt idx="77">
                  <c:v>4.9704242969707116E-2</c:v>
                </c:pt>
                <c:pt idx="78">
                  <c:v>5.1084534102417589E-2</c:v>
                </c:pt>
                <c:pt idx="79">
                  <c:v>5.1084534102417589E-2</c:v>
                </c:pt>
                <c:pt idx="80">
                  <c:v>5.1084534102417589E-2</c:v>
                </c:pt>
                <c:pt idx="81">
                  <c:v>5.1084534102417589E-2</c:v>
                </c:pt>
                <c:pt idx="82">
                  <c:v>5.1084534102417589E-2</c:v>
                </c:pt>
                <c:pt idx="83">
                  <c:v>5.1084534102417589E-2</c:v>
                </c:pt>
                <c:pt idx="84">
                  <c:v>5.1084534102417589E-2</c:v>
                </c:pt>
                <c:pt idx="85">
                  <c:v>5.1084534102417589E-2</c:v>
                </c:pt>
                <c:pt idx="86">
                  <c:v>5.1174833522314542E-2</c:v>
                </c:pt>
                <c:pt idx="87">
                  <c:v>5.1245783066519279E-2</c:v>
                </c:pt>
                <c:pt idx="88">
                  <c:v>5.1245783066519279E-2</c:v>
                </c:pt>
                <c:pt idx="89">
                  <c:v>5.1613430704671143E-2</c:v>
                </c:pt>
                <c:pt idx="90">
                  <c:v>5.1690830207439947E-2</c:v>
                </c:pt>
                <c:pt idx="91">
                  <c:v>5.3877366160658885E-2</c:v>
                </c:pt>
                <c:pt idx="92">
                  <c:v>5.4728760691115819E-2</c:v>
                </c:pt>
                <c:pt idx="93">
                  <c:v>5.4928709406601911E-2</c:v>
                </c:pt>
                <c:pt idx="94">
                  <c:v>5.5096408329267668E-2</c:v>
                </c:pt>
                <c:pt idx="95">
                  <c:v>5.6121951740954426E-2</c:v>
                </c:pt>
                <c:pt idx="96">
                  <c:v>5.7102345442692715E-2</c:v>
                </c:pt>
                <c:pt idx="97">
                  <c:v>5.7315194075306941E-2</c:v>
                </c:pt>
                <c:pt idx="98">
                  <c:v>5.7340993909563209E-2</c:v>
                </c:pt>
                <c:pt idx="99">
                  <c:v>5.7463543122280497E-2</c:v>
                </c:pt>
                <c:pt idx="100">
                  <c:v>5.8476186616839121E-2</c:v>
                </c:pt>
                <c:pt idx="101">
                  <c:v>5.8579385953864208E-2</c:v>
                </c:pt>
                <c:pt idx="102">
                  <c:v>5.8753534835094032E-2</c:v>
                </c:pt>
                <c:pt idx="103">
                  <c:v>5.9675878909755703E-2</c:v>
                </c:pt>
                <c:pt idx="104">
                  <c:v>6.2210712625434289E-2</c:v>
                </c:pt>
                <c:pt idx="105">
                  <c:v>6.3326555457017999E-2</c:v>
                </c:pt>
                <c:pt idx="106">
                  <c:v>6.3416854876914938E-2</c:v>
                </c:pt>
                <c:pt idx="107">
                  <c:v>6.3597453716708843E-2</c:v>
                </c:pt>
                <c:pt idx="108">
                  <c:v>6.4339198951576623E-2</c:v>
                </c:pt>
                <c:pt idx="109">
                  <c:v>6.4564947501318984E-2</c:v>
                </c:pt>
                <c:pt idx="110">
                  <c:v>6.4610097211267453E-2</c:v>
                </c:pt>
                <c:pt idx="111">
                  <c:v>6.4610097211267453E-2</c:v>
                </c:pt>
                <c:pt idx="112">
                  <c:v>6.4687496714036272E-2</c:v>
                </c:pt>
                <c:pt idx="113">
                  <c:v>6.5571141037313541E-2</c:v>
                </c:pt>
                <c:pt idx="114">
                  <c:v>6.5571141037313541E-2</c:v>
                </c:pt>
                <c:pt idx="115">
                  <c:v>6.5848489255568451E-2</c:v>
                </c:pt>
                <c:pt idx="116">
                  <c:v>6.5893638965516921E-2</c:v>
                </c:pt>
                <c:pt idx="117">
                  <c:v>6.5945238634029457E-2</c:v>
                </c:pt>
                <c:pt idx="118">
                  <c:v>6.603553805392641E-2</c:v>
                </c:pt>
                <c:pt idx="119">
                  <c:v>6.6712783703153519E-2</c:v>
                </c:pt>
                <c:pt idx="120">
                  <c:v>6.7041731589920966E-2</c:v>
                </c:pt>
                <c:pt idx="121">
                  <c:v>6.7112681134125704E-2</c:v>
                </c:pt>
                <c:pt idx="122">
                  <c:v>6.7209430512586724E-2</c:v>
                </c:pt>
                <c:pt idx="123">
                  <c:v>6.7325529766739944E-2</c:v>
                </c:pt>
                <c:pt idx="124">
                  <c:v>6.8176924297196878E-2</c:v>
                </c:pt>
                <c:pt idx="125">
                  <c:v>6.8202724131453146E-2</c:v>
                </c:pt>
                <c:pt idx="126">
                  <c:v>6.8312373427042286E-2</c:v>
                </c:pt>
                <c:pt idx="127">
                  <c:v>6.8318823385606367E-2</c:v>
                </c:pt>
                <c:pt idx="128">
                  <c:v>6.8325273344170434E-2</c:v>
                </c:pt>
                <c:pt idx="129">
                  <c:v>6.8467172432579923E-2</c:v>
                </c:pt>
                <c:pt idx="130">
                  <c:v>6.8467172432579923E-2</c:v>
                </c:pt>
                <c:pt idx="131">
                  <c:v>6.9531415595651083E-2</c:v>
                </c:pt>
                <c:pt idx="132">
                  <c:v>7.0537609131645626E-2</c:v>
                </c:pt>
                <c:pt idx="133">
                  <c:v>7.0795607474208336E-2</c:v>
                </c:pt>
                <c:pt idx="134">
                  <c:v>7.1634102087537135E-2</c:v>
                </c:pt>
                <c:pt idx="135">
                  <c:v>7.3040193054503877E-2</c:v>
                </c:pt>
                <c:pt idx="136">
                  <c:v>7.4220535471728258E-2</c:v>
                </c:pt>
                <c:pt idx="137">
                  <c:v>7.4220535471728258E-2</c:v>
                </c:pt>
                <c:pt idx="138">
                  <c:v>7.4278585098804875E-2</c:v>
                </c:pt>
                <c:pt idx="139">
                  <c:v>7.5426677723208907E-2</c:v>
                </c:pt>
                <c:pt idx="140">
                  <c:v>7.6639269933253637E-2</c:v>
                </c:pt>
                <c:pt idx="141">
                  <c:v>7.6729569353150576E-2</c:v>
                </c:pt>
                <c:pt idx="142">
                  <c:v>7.6865018482995998E-2</c:v>
                </c:pt>
                <c:pt idx="143">
                  <c:v>7.4459183938598766E-2</c:v>
                </c:pt>
                <c:pt idx="144">
                  <c:v>7.8948355099189849E-2</c:v>
                </c:pt>
                <c:pt idx="145">
                  <c:v>7.8896755430677312E-2</c:v>
                </c:pt>
                <c:pt idx="146">
                  <c:v>7.8896755430677312E-2</c:v>
                </c:pt>
                <c:pt idx="147">
                  <c:v>7.9051554436214935E-2</c:v>
                </c:pt>
                <c:pt idx="148">
                  <c:v>7.9083804229035271E-2</c:v>
                </c:pt>
                <c:pt idx="149">
                  <c:v>8.0206097019183048E-2</c:v>
                </c:pt>
                <c:pt idx="150">
                  <c:v>8.0393145817541006E-2</c:v>
                </c:pt>
                <c:pt idx="151">
                  <c:v>8.0431845568925409E-2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6C-4F74-B125-089F45F67CC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-184</c:v>
                </c:pt>
                <c:pt idx="1">
                  <c:v>-9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185</c:v>
                </c:pt>
                <c:pt idx="6">
                  <c:v>187.5</c:v>
                </c:pt>
                <c:pt idx="7">
                  <c:v>491</c:v>
                </c:pt>
                <c:pt idx="8">
                  <c:v>513.5</c:v>
                </c:pt>
                <c:pt idx="9">
                  <c:v>665</c:v>
                </c:pt>
                <c:pt idx="10">
                  <c:v>677.5</c:v>
                </c:pt>
                <c:pt idx="11">
                  <c:v>770</c:v>
                </c:pt>
                <c:pt idx="12">
                  <c:v>772.5</c:v>
                </c:pt>
                <c:pt idx="13">
                  <c:v>839.5</c:v>
                </c:pt>
                <c:pt idx="14">
                  <c:v>974</c:v>
                </c:pt>
                <c:pt idx="15">
                  <c:v>987.5</c:v>
                </c:pt>
                <c:pt idx="16">
                  <c:v>1042</c:v>
                </c:pt>
                <c:pt idx="17">
                  <c:v>1120.5</c:v>
                </c:pt>
                <c:pt idx="18">
                  <c:v>1140</c:v>
                </c:pt>
                <c:pt idx="19">
                  <c:v>1302</c:v>
                </c:pt>
                <c:pt idx="20">
                  <c:v>1323.5</c:v>
                </c:pt>
                <c:pt idx="21">
                  <c:v>1422.5</c:v>
                </c:pt>
                <c:pt idx="22">
                  <c:v>1430</c:v>
                </c:pt>
                <c:pt idx="23">
                  <c:v>1519.5</c:v>
                </c:pt>
                <c:pt idx="24">
                  <c:v>1816</c:v>
                </c:pt>
                <c:pt idx="25">
                  <c:v>1975.5</c:v>
                </c:pt>
                <c:pt idx="26">
                  <c:v>1975.5</c:v>
                </c:pt>
                <c:pt idx="27">
                  <c:v>2167</c:v>
                </c:pt>
                <c:pt idx="28">
                  <c:v>2178</c:v>
                </c:pt>
                <c:pt idx="29">
                  <c:v>2265</c:v>
                </c:pt>
                <c:pt idx="30">
                  <c:v>2265</c:v>
                </c:pt>
                <c:pt idx="31">
                  <c:v>2383.5</c:v>
                </c:pt>
                <c:pt idx="32">
                  <c:v>2450.5</c:v>
                </c:pt>
                <c:pt idx="33">
                  <c:v>2450.5</c:v>
                </c:pt>
                <c:pt idx="34">
                  <c:v>2642</c:v>
                </c:pt>
                <c:pt idx="35">
                  <c:v>2807.5</c:v>
                </c:pt>
                <c:pt idx="36">
                  <c:v>3008</c:v>
                </c:pt>
                <c:pt idx="37">
                  <c:v>3008</c:v>
                </c:pt>
                <c:pt idx="38">
                  <c:v>3173</c:v>
                </c:pt>
                <c:pt idx="39">
                  <c:v>3181.5</c:v>
                </c:pt>
                <c:pt idx="40">
                  <c:v>3194.5</c:v>
                </c:pt>
                <c:pt idx="41">
                  <c:v>3204.5</c:v>
                </c:pt>
                <c:pt idx="42">
                  <c:v>3387</c:v>
                </c:pt>
                <c:pt idx="43">
                  <c:v>3770</c:v>
                </c:pt>
                <c:pt idx="44">
                  <c:v>4032</c:v>
                </c:pt>
                <c:pt idx="45">
                  <c:v>4032</c:v>
                </c:pt>
                <c:pt idx="46">
                  <c:v>4210</c:v>
                </c:pt>
                <c:pt idx="47">
                  <c:v>4210.5</c:v>
                </c:pt>
                <c:pt idx="48">
                  <c:v>4219.5</c:v>
                </c:pt>
                <c:pt idx="49">
                  <c:v>4228</c:v>
                </c:pt>
                <c:pt idx="50">
                  <c:v>4490.5</c:v>
                </c:pt>
                <c:pt idx="51">
                  <c:v>4819</c:v>
                </c:pt>
                <c:pt idx="52">
                  <c:v>4898.5</c:v>
                </c:pt>
                <c:pt idx="53">
                  <c:v>4964.5</c:v>
                </c:pt>
                <c:pt idx="54">
                  <c:v>4982</c:v>
                </c:pt>
                <c:pt idx="55">
                  <c:v>4983</c:v>
                </c:pt>
                <c:pt idx="56">
                  <c:v>4985.5</c:v>
                </c:pt>
                <c:pt idx="57">
                  <c:v>5067</c:v>
                </c:pt>
                <c:pt idx="58">
                  <c:v>5332</c:v>
                </c:pt>
                <c:pt idx="59">
                  <c:v>5341</c:v>
                </c:pt>
                <c:pt idx="60">
                  <c:v>5341</c:v>
                </c:pt>
                <c:pt idx="61">
                  <c:v>5341</c:v>
                </c:pt>
                <c:pt idx="62">
                  <c:v>5341</c:v>
                </c:pt>
                <c:pt idx="63">
                  <c:v>5341</c:v>
                </c:pt>
                <c:pt idx="64">
                  <c:v>5342</c:v>
                </c:pt>
                <c:pt idx="65">
                  <c:v>5342.5</c:v>
                </c:pt>
                <c:pt idx="66">
                  <c:v>5343</c:v>
                </c:pt>
                <c:pt idx="67">
                  <c:v>5368</c:v>
                </c:pt>
                <c:pt idx="68">
                  <c:v>5429</c:v>
                </c:pt>
                <c:pt idx="69">
                  <c:v>5430.5</c:v>
                </c:pt>
                <c:pt idx="70">
                  <c:v>5431.5</c:v>
                </c:pt>
                <c:pt idx="71">
                  <c:v>5437</c:v>
                </c:pt>
                <c:pt idx="72">
                  <c:v>5438</c:v>
                </c:pt>
                <c:pt idx="73">
                  <c:v>5438.5</c:v>
                </c:pt>
                <c:pt idx="74">
                  <c:v>5439</c:v>
                </c:pt>
                <c:pt idx="75">
                  <c:v>5440.5</c:v>
                </c:pt>
                <c:pt idx="76">
                  <c:v>5514</c:v>
                </c:pt>
                <c:pt idx="77">
                  <c:v>5514</c:v>
                </c:pt>
                <c:pt idx="78">
                  <c:v>5621</c:v>
                </c:pt>
                <c:pt idx="79">
                  <c:v>5621</c:v>
                </c:pt>
                <c:pt idx="80">
                  <c:v>5621</c:v>
                </c:pt>
                <c:pt idx="81">
                  <c:v>5621</c:v>
                </c:pt>
                <c:pt idx="82">
                  <c:v>5621</c:v>
                </c:pt>
                <c:pt idx="83">
                  <c:v>5621</c:v>
                </c:pt>
                <c:pt idx="84">
                  <c:v>5621</c:v>
                </c:pt>
                <c:pt idx="85">
                  <c:v>5621</c:v>
                </c:pt>
                <c:pt idx="86">
                  <c:v>5628</c:v>
                </c:pt>
                <c:pt idx="87">
                  <c:v>5633.5</c:v>
                </c:pt>
                <c:pt idx="88">
                  <c:v>5633.5</c:v>
                </c:pt>
                <c:pt idx="89">
                  <c:v>5662</c:v>
                </c:pt>
                <c:pt idx="90">
                  <c:v>5668</c:v>
                </c:pt>
                <c:pt idx="91">
                  <c:v>5837.5</c:v>
                </c:pt>
                <c:pt idx="92">
                  <c:v>5903.5</c:v>
                </c:pt>
                <c:pt idx="93">
                  <c:v>5919</c:v>
                </c:pt>
                <c:pt idx="94">
                  <c:v>5932</c:v>
                </c:pt>
                <c:pt idx="95">
                  <c:v>6011.5</c:v>
                </c:pt>
                <c:pt idx="96">
                  <c:v>6087.5</c:v>
                </c:pt>
                <c:pt idx="97">
                  <c:v>6104</c:v>
                </c:pt>
                <c:pt idx="98">
                  <c:v>6106</c:v>
                </c:pt>
                <c:pt idx="99">
                  <c:v>6115.5</c:v>
                </c:pt>
                <c:pt idx="100">
                  <c:v>6194</c:v>
                </c:pt>
                <c:pt idx="101">
                  <c:v>6202</c:v>
                </c:pt>
                <c:pt idx="102">
                  <c:v>6215.5</c:v>
                </c:pt>
                <c:pt idx="103">
                  <c:v>6287</c:v>
                </c:pt>
                <c:pt idx="104">
                  <c:v>6483.5</c:v>
                </c:pt>
                <c:pt idx="105">
                  <c:v>6570</c:v>
                </c:pt>
                <c:pt idx="106">
                  <c:v>6577</c:v>
                </c:pt>
                <c:pt idx="107">
                  <c:v>6591</c:v>
                </c:pt>
                <c:pt idx="108">
                  <c:v>6648.5</c:v>
                </c:pt>
                <c:pt idx="109">
                  <c:v>6666</c:v>
                </c:pt>
                <c:pt idx="110">
                  <c:v>6669.5</c:v>
                </c:pt>
                <c:pt idx="111">
                  <c:v>6669.5</c:v>
                </c:pt>
                <c:pt idx="112">
                  <c:v>6675.5</c:v>
                </c:pt>
                <c:pt idx="113">
                  <c:v>6744</c:v>
                </c:pt>
                <c:pt idx="114">
                  <c:v>6744</c:v>
                </c:pt>
                <c:pt idx="115">
                  <c:v>6765.5</c:v>
                </c:pt>
                <c:pt idx="116">
                  <c:v>6769</c:v>
                </c:pt>
                <c:pt idx="117">
                  <c:v>6773</c:v>
                </c:pt>
                <c:pt idx="118">
                  <c:v>6780</c:v>
                </c:pt>
                <c:pt idx="119">
                  <c:v>6832.5</c:v>
                </c:pt>
                <c:pt idx="120">
                  <c:v>6858</c:v>
                </c:pt>
                <c:pt idx="121">
                  <c:v>6863.5</c:v>
                </c:pt>
                <c:pt idx="122">
                  <c:v>6871</c:v>
                </c:pt>
                <c:pt idx="123">
                  <c:v>6880</c:v>
                </c:pt>
                <c:pt idx="124">
                  <c:v>6946</c:v>
                </c:pt>
                <c:pt idx="125">
                  <c:v>6948</c:v>
                </c:pt>
                <c:pt idx="126">
                  <c:v>6956.5</c:v>
                </c:pt>
                <c:pt idx="127">
                  <c:v>6957</c:v>
                </c:pt>
                <c:pt idx="128">
                  <c:v>6957.5</c:v>
                </c:pt>
                <c:pt idx="129">
                  <c:v>6968.5</c:v>
                </c:pt>
                <c:pt idx="130">
                  <c:v>6968.5</c:v>
                </c:pt>
                <c:pt idx="131">
                  <c:v>7051</c:v>
                </c:pt>
                <c:pt idx="132">
                  <c:v>7129</c:v>
                </c:pt>
                <c:pt idx="133">
                  <c:v>7149</c:v>
                </c:pt>
                <c:pt idx="134">
                  <c:v>7214</c:v>
                </c:pt>
                <c:pt idx="135">
                  <c:v>7323</c:v>
                </c:pt>
                <c:pt idx="136">
                  <c:v>7414.5</c:v>
                </c:pt>
                <c:pt idx="137">
                  <c:v>7414.5</c:v>
                </c:pt>
                <c:pt idx="138">
                  <c:v>7419</c:v>
                </c:pt>
                <c:pt idx="139">
                  <c:v>7508</c:v>
                </c:pt>
                <c:pt idx="140">
                  <c:v>7602</c:v>
                </c:pt>
                <c:pt idx="141">
                  <c:v>7609</c:v>
                </c:pt>
                <c:pt idx="142">
                  <c:v>7619.5</c:v>
                </c:pt>
                <c:pt idx="143">
                  <c:v>7433</c:v>
                </c:pt>
                <c:pt idx="144">
                  <c:v>7781</c:v>
                </c:pt>
                <c:pt idx="145">
                  <c:v>7777</c:v>
                </c:pt>
                <c:pt idx="146">
                  <c:v>7777</c:v>
                </c:pt>
                <c:pt idx="147">
                  <c:v>7789</c:v>
                </c:pt>
                <c:pt idx="148">
                  <c:v>7791.5</c:v>
                </c:pt>
                <c:pt idx="149">
                  <c:v>7878.5</c:v>
                </c:pt>
                <c:pt idx="150">
                  <c:v>7893</c:v>
                </c:pt>
                <c:pt idx="151">
                  <c:v>7896</c:v>
                </c:pt>
              </c:numCache>
            </c:numRef>
          </c:xVal>
          <c:yVal>
            <c:numRef>
              <c:f>Active!$P$21:$P$984</c:f>
              <c:numCache>
                <c:formatCode>General</c:formatCode>
                <c:ptCount val="964"/>
                <c:pt idx="0">
                  <c:v>0.18568381047954888</c:v>
                </c:pt>
                <c:pt idx="1">
                  <c:v>0.18755997511529396</c:v>
                </c:pt>
                <c:pt idx="2">
                  <c:v>0.18765646358227514</c:v>
                </c:pt>
                <c:pt idx="3">
                  <c:v>0.18768862640460221</c:v>
                </c:pt>
                <c:pt idx="4">
                  <c:v>0.18769398687499003</c:v>
                </c:pt>
                <c:pt idx="5">
                  <c:v>0.1896398376257771</c:v>
                </c:pt>
                <c:pt idx="6">
                  <c:v>0.18966663997771632</c:v>
                </c:pt>
                <c:pt idx="7">
                  <c:v>0.19292044550313711</c:v>
                </c:pt>
                <c:pt idx="8">
                  <c:v>0.19316166667059004</c:v>
                </c:pt>
                <c:pt idx="9">
                  <c:v>0.19478588919810652</c:v>
                </c:pt>
                <c:pt idx="10">
                  <c:v>0.19491990095780259</c:v>
                </c:pt>
                <c:pt idx="11">
                  <c:v>0.19591158797955358</c:v>
                </c:pt>
                <c:pt idx="12">
                  <c:v>0.1959383903314928</c:v>
                </c:pt>
                <c:pt idx="13">
                  <c:v>0.19665669336346375</c:v>
                </c:pt>
                <c:pt idx="14">
                  <c:v>0.19809865989779357</c:v>
                </c:pt>
                <c:pt idx="15">
                  <c:v>0.19824339259826534</c:v>
                </c:pt>
                <c:pt idx="16">
                  <c:v>0.19882768387054023</c:v>
                </c:pt>
                <c:pt idx="17">
                  <c:v>0.19966927772143162</c:v>
                </c:pt>
                <c:pt idx="18">
                  <c:v>0.1998783360665575</c:v>
                </c:pt>
                <c:pt idx="19">
                  <c:v>0.20161512847221866</c:v>
                </c:pt>
                <c:pt idx="20">
                  <c:v>0.20184562869889591</c:v>
                </c:pt>
                <c:pt idx="21">
                  <c:v>0.20290700183568885</c:v>
                </c:pt>
                <c:pt idx="22">
                  <c:v>0.20298740889150652</c:v>
                </c:pt>
                <c:pt idx="23">
                  <c:v>0.20394693309093043</c:v>
                </c:pt>
                <c:pt idx="24">
                  <c:v>0.2071256920309214</c:v>
                </c:pt>
                <c:pt idx="25">
                  <c:v>0.20883568208464337</c:v>
                </c:pt>
                <c:pt idx="26">
                  <c:v>0.20883568208464337</c:v>
                </c:pt>
                <c:pt idx="27">
                  <c:v>0.21088874224318729</c:v>
                </c:pt>
                <c:pt idx="28">
                  <c:v>0.21100667259171985</c:v>
                </c:pt>
                <c:pt idx="29">
                  <c:v>0.21193939443920456</c:v>
                </c:pt>
                <c:pt idx="30">
                  <c:v>0.21193939443920456</c:v>
                </c:pt>
                <c:pt idx="31">
                  <c:v>0.21320982592112336</c:v>
                </c:pt>
                <c:pt idx="32">
                  <c:v>0.21392812895309435</c:v>
                </c:pt>
                <c:pt idx="33">
                  <c:v>0.21392812895309435</c:v>
                </c:pt>
                <c:pt idx="34">
                  <c:v>0.21598118911163827</c:v>
                </c:pt>
                <c:pt idx="35">
                  <c:v>0.21775550481001435</c:v>
                </c:pt>
                <c:pt idx="36">
                  <c:v>0.21990505343553945</c:v>
                </c:pt>
                <c:pt idx="37">
                  <c:v>0.21990505343553945</c:v>
                </c:pt>
                <c:pt idx="38">
                  <c:v>0.22167400866352768</c:v>
                </c:pt>
                <c:pt idx="39">
                  <c:v>0.22176513666012101</c:v>
                </c:pt>
                <c:pt idx="40">
                  <c:v>0.22190450889020494</c:v>
                </c:pt>
                <c:pt idx="41">
                  <c:v>0.22201171829796179</c:v>
                </c:pt>
                <c:pt idx="42">
                  <c:v>0.22396828998952456</c:v>
                </c:pt>
                <c:pt idx="43">
                  <c:v>0.22807441030661241</c:v>
                </c:pt>
                <c:pt idx="44">
                  <c:v>0.23088329678984221</c:v>
                </c:pt>
                <c:pt idx="45">
                  <c:v>0.23088329678984221</c:v>
                </c:pt>
                <c:pt idx="46">
                  <c:v>0.23279162424791436</c:v>
                </c:pt>
                <c:pt idx="47">
                  <c:v>0.23279698471830218</c:v>
                </c:pt>
                <c:pt idx="48">
                  <c:v>0.23289347318528336</c:v>
                </c:pt>
                <c:pt idx="49">
                  <c:v>0.23298460118187669</c:v>
                </c:pt>
                <c:pt idx="50">
                  <c:v>0.23579884813549434</c:v>
                </c:pt>
                <c:pt idx="51">
                  <c:v>0.23932067718030731</c:v>
                </c:pt>
                <c:pt idx="52">
                  <c:v>0.24017299197197434</c:v>
                </c:pt>
                <c:pt idx="53">
                  <c:v>0.24088057406316965</c:v>
                </c:pt>
                <c:pt idx="54">
                  <c:v>0.24106819052674416</c:v>
                </c:pt>
                <c:pt idx="55">
                  <c:v>0.24107891146751984</c:v>
                </c:pt>
                <c:pt idx="56">
                  <c:v>0.24110571381945906</c:v>
                </c:pt>
                <c:pt idx="57">
                  <c:v>0.24197947049267748</c:v>
                </c:pt>
                <c:pt idx="58">
                  <c:v>0.24482051979823435</c:v>
                </c:pt>
                <c:pt idx="59">
                  <c:v>0.24491700826521554</c:v>
                </c:pt>
                <c:pt idx="60">
                  <c:v>0.24491700826521554</c:v>
                </c:pt>
                <c:pt idx="61">
                  <c:v>0.24491700826521554</c:v>
                </c:pt>
                <c:pt idx="62">
                  <c:v>0.24491700826521554</c:v>
                </c:pt>
                <c:pt idx="63">
                  <c:v>0.24491700826521554</c:v>
                </c:pt>
                <c:pt idx="64">
                  <c:v>0.24492772920599121</c:v>
                </c:pt>
                <c:pt idx="65">
                  <c:v>0.24493308967637906</c:v>
                </c:pt>
                <c:pt idx="66">
                  <c:v>0.24493845014676691</c:v>
                </c:pt>
                <c:pt idx="67">
                  <c:v>0.24520647366615905</c:v>
                </c:pt>
                <c:pt idx="68">
                  <c:v>0.24586045105347593</c:v>
                </c:pt>
                <c:pt idx="69">
                  <c:v>0.24587653246463945</c:v>
                </c:pt>
                <c:pt idx="70">
                  <c:v>0.24588725340541512</c:v>
                </c:pt>
                <c:pt idx="71">
                  <c:v>0.24594621857968141</c:v>
                </c:pt>
                <c:pt idx="72">
                  <c:v>0.24595693952045711</c:v>
                </c:pt>
                <c:pt idx="73">
                  <c:v>0.24596229999084493</c:v>
                </c:pt>
                <c:pt idx="74">
                  <c:v>0.24596766046123278</c:v>
                </c:pt>
                <c:pt idx="75">
                  <c:v>0.2459837418723963</c:v>
                </c:pt>
                <c:pt idx="76">
                  <c:v>0.24677173101940925</c:v>
                </c:pt>
                <c:pt idx="77">
                  <c:v>0.24677173101940925</c:v>
                </c:pt>
                <c:pt idx="78">
                  <c:v>0.24791887168240767</c:v>
                </c:pt>
                <c:pt idx="79">
                  <c:v>0.24791887168240767</c:v>
                </c:pt>
                <c:pt idx="80">
                  <c:v>0.24791887168240767</c:v>
                </c:pt>
                <c:pt idx="81">
                  <c:v>0.24791887168240767</c:v>
                </c:pt>
                <c:pt idx="82">
                  <c:v>0.24791887168240767</c:v>
                </c:pt>
                <c:pt idx="83">
                  <c:v>0.24791887168240767</c:v>
                </c:pt>
                <c:pt idx="84">
                  <c:v>0.24791887168240767</c:v>
                </c:pt>
                <c:pt idx="85">
                  <c:v>0.24791887168240767</c:v>
                </c:pt>
                <c:pt idx="86">
                  <c:v>0.24799391826783748</c:v>
                </c:pt>
                <c:pt idx="87">
                  <c:v>0.24805288344210374</c:v>
                </c:pt>
                <c:pt idx="88">
                  <c:v>0.24805288344210374</c:v>
                </c:pt>
                <c:pt idx="89">
                  <c:v>0.24835843025421081</c:v>
                </c:pt>
                <c:pt idx="90">
                  <c:v>0.24842275589886492</c:v>
                </c:pt>
                <c:pt idx="91">
                  <c:v>0.25023995536034377</c:v>
                </c:pt>
                <c:pt idx="92">
                  <c:v>0.25094753745153908</c:v>
                </c:pt>
                <c:pt idx="93">
                  <c:v>0.2511137120335622</c:v>
                </c:pt>
                <c:pt idx="94">
                  <c:v>0.25125308426364612</c:v>
                </c:pt>
                <c:pt idx="95">
                  <c:v>0.25210539905531315</c:v>
                </c:pt>
                <c:pt idx="96">
                  <c:v>0.25292019055426535</c:v>
                </c:pt>
                <c:pt idx="97">
                  <c:v>0.25309708607706416</c:v>
                </c:pt>
                <c:pt idx="98">
                  <c:v>0.25311852795861556</c:v>
                </c:pt>
                <c:pt idx="99">
                  <c:v>0.25322037689598453</c:v>
                </c:pt>
                <c:pt idx="100">
                  <c:v>0.25406197074687592</c:v>
                </c:pt>
                <c:pt idx="101">
                  <c:v>0.2541477382730814</c:v>
                </c:pt>
                <c:pt idx="102">
                  <c:v>0.25429247097355318</c:v>
                </c:pt>
                <c:pt idx="103">
                  <c:v>0.25505901823901472</c:v>
                </c:pt>
                <c:pt idx="104">
                  <c:v>0.25716568310143706</c:v>
                </c:pt>
                <c:pt idx="105">
                  <c:v>0.25809304447853398</c:v>
                </c:pt>
                <c:pt idx="106">
                  <c:v>0.25816809106396377</c:v>
                </c:pt>
                <c:pt idx="107">
                  <c:v>0.25831818423482333</c:v>
                </c:pt>
                <c:pt idx="108">
                  <c:v>0.25893463832942532</c:v>
                </c:pt>
                <c:pt idx="109">
                  <c:v>0.25912225479299983</c:v>
                </c:pt>
                <c:pt idx="110">
                  <c:v>0.25915977808571472</c:v>
                </c:pt>
                <c:pt idx="111">
                  <c:v>0.25915977808571472</c:v>
                </c:pt>
                <c:pt idx="112">
                  <c:v>0.25922410373036886</c:v>
                </c:pt>
                <c:pt idx="113">
                  <c:v>0.25995848817350337</c:v>
                </c:pt>
                <c:pt idx="114">
                  <c:v>0.25995848817350337</c:v>
                </c:pt>
                <c:pt idx="115">
                  <c:v>0.26018898840018062</c:v>
                </c:pt>
                <c:pt idx="116">
                  <c:v>0.26022651169289551</c:v>
                </c:pt>
                <c:pt idx="117">
                  <c:v>0.26026939545599825</c:v>
                </c:pt>
                <c:pt idx="118">
                  <c:v>0.26034444204142809</c:v>
                </c:pt>
                <c:pt idx="119">
                  <c:v>0.26090729143215163</c:v>
                </c:pt>
                <c:pt idx="120">
                  <c:v>0.26118067542193157</c:v>
                </c:pt>
                <c:pt idx="121">
                  <c:v>0.26123964059619786</c:v>
                </c:pt>
                <c:pt idx="122">
                  <c:v>0.26132004765201555</c:v>
                </c:pt>
                <c:pt idx="123">
                  <c:v>0.26141653611899673</c:v>
                </c:pt>
                <c:pt idx="124">
                  <c:v>0.26212411821019199</c:v>
                </c:pt>
                <c:pt idx="125">
                  <c:v>0.26214556009174339</c:v>
                </c:pt>
                <c:pt idx="126">
                  <c:v>0.26223668808833667</c:v>
                </c:pt>
                <c:pt idx="127">
                  <c:v>0.26224204855872457</c:v>
                </c:pt>
                <c:pt idx="128">
                  <c:v>0.26224740902911237</c:v>
                </c:pt>
                <c:pt idx="129">
                  <c:v>0.26236533937764495</c:v>
                </c:pt>
                <c:pt idx="130">
                  <c:v>0.26236533937764495</c:v>
                </c:pt>
                <c:pt idx="131">
                  <c:v>0.26324981699163907</c:v>
                </c:pt>
                <c:pt idx="132">
                  <c:v>0.26408605037214261</c:v>
                </c:pt>
                <c:pt idx="133">
                  <c:v>0.26430046918765632</c:v>
                </c:pt>
                <c:pt idx="134">
                  <c:v>0.26499733033807593</c:v>
                </c:pt>
                <c:pt idx="135">
                  <c:v>0.2661659128826257</c:v>
                </c:pt>
                <c:pt idx="136">
                  <c:v>0.26714687896360101</c:v>
                </c:pt>
                <c:pt idx="137">
                  <c:v>0.26714687896360101</c:v>
                </c:pt>
                <c:pt idx="138">
                  <c:v>0.2671951231970916</c:v>
                </c:pt>
                <c:pt idx="139">
                  <c:v>0.26814928692612766</c:v>
                </c:pt>
                <c:pt idx="140">
                  <c:v>0.26915705535904222</c:v>
                </c:pt>
                <c:pt idx="141">
                  <c:v>0.269232101944472</c:v>
                </c:pt>
                <c:pt idx="142">
                  <c:v>0.26934467182261668</c:v>
                </c:pt>
                <c:pt idx="143">
                  <c:v>0.26734521636795122</c:v>
                </c:pt>
                <c:pt idx="144">
                  <c:v>0.27107610375789004</c:v>
                </c:pt>
                <c:pt idx="145">
                  <c:v>0.2710332199947873</c:v>
                </c:pt>
                <c:pt idx="146">
                  <c:v>0.2710332199947873</c:v>
                </c:pt>
                <c:pt idx="147">
                  <c:v>0.27116187128409552</c:v>
                </c:pt>
                <c:pt idx="148">
                  <c:v>0.27118867363603472</c:v>
                </c:pt>
                <c:pt idx="149">
                  <c:v>0.27212139548351943</c:v>
                </c:pt>
                <c:pt idx="150">
                  <c:v>0.27227684912476691</c:v>
                </c:pt>
                <c:pt idx="151">
                  <c:v>0.27230901194709395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6C-4F74-B125-089F45F67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4712"/>
        <c:axId val="1"/>
      </c:scatterChart>
      <c:valAx>
        <c:axId val="882894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677852348993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4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6510067114094"/>
          <c:y val="0.92024539877300615"/>
          <c:w val="0.7986577181208053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EB0F4B8-3037-9F57-4EBB-B1967B238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194" TargetMode="External"/><Relationship Id="rId13" Type="http://schemas.openxmlformats.org/officeDocument/2006/relationships/hyperlink" Target="http://www.bav-astro.de/sfs/BAVM_link.php?BAVMnr=158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203" TargetMode="External"/><Relationship Id="rId39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4194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228" TargetMode="External"/><Relationship Id="rId33" Type="http://schemas.openxmlformats.org/officeDocument/2006/relationships/hyperlink" Target="http://www.bav-astro.de/sfs/BAVM_link.php?BAVMnr=225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vsolj.cetus-net.org/no42.pdf" TargetMode="External"/><Relationship Id="rId20" Type="http://schemas.openxmlformats.org/officeDocument/2006/relationships/hyperlink" Target="http://www.bav-astro.de/sfs/BAVM_link.php?BAVMnr=193" TargetMode="External"/><Relationship Id="rId29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194" TargetMode="External"/><Relationship Id="rId11" Type="http://schemas.openxmlformats.org/officeDocument/2006/relationships/hyperlink" Target="http://www.konkoly.hu/cgi-bin/IBVS?5067" TargetMode="External"/><Relationship Id="rId24" Type="http://schemas.openxmlformats.org/officeDocument/2006/relationships/hyperlink" Target="http://www.bav-astro.de/sfs/BAVM_link.php?BAVMnr=203" TargetMode="External"/><Relationship Id="rId32" Type="http://schemas.openxmlformats.org/officeDocument/2006/relationships/hyperlink" Target="http://www.bav-astro.de/sfs/BAVM_link.php?BAVMnr=215" TargetMode="External"/><Relationship Id="rId37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www.konkoly.hu/cgi-bin/IBVS?5745" TargetMode="External"/><Relationship Id="rId23" Type="http://schemas.openxmlformats.org/officeDocument/2006/relationships/hyperlink" Target="http://www.konkoly.hu/cgi-bin/IBVS?5933" TargetMode="External"/><Relationship Id="rId28" Type="http://schemas.openxmlformats.org/officeDocument/2006/relationships/hyperlink" Target="http://www.konkoly.hu/cgi-bin/IBVS?5933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4597" TargetMode="External"/><Relationship Id="rId19" Type="http://schemas.openxmlformats.org/officeDocument/2006/relationships/hyperlink" Target="http://www.bav-astro.de/sfs/BAVM_link.php?BAVMnr=183" TargetMode="External"/><Relationship Id="rId31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konkoly.hu/cgi-bin/IBVS?4194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www.konkoly.hu/cgi-bin/IBVS?5835" TargetMode="External"/><Relationship Id="rId27" Type="http://schemas.openxmlformats.org/officeDocument/2006/relationships/hyperlink" Target="http://www.konkoly.hu/cgi-bin/IBVS?5871" TargetMode="External"/><Relationship Id="rId30" Type="http://schemas.openxmlformats.org/officeDocument/2006/relationships/hyperlink" Target="http://www.bav-astro.de/sfs/BAVM_link.php?BAVMnr=212" TargetMode="External"/><Relationship Id="rId35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2"/>
  <sheetViews>
    <sheetView tabSelected="1" workbookViewId="0">
      <pane xSplit="14" ySplit="21" topLeftCell="O157" activePane="bottomRight" state="frozen"/>
      <selection pane="topRight" activeCell="O1" sqref="O1"/>
      <selection pane="bottomLeft" activeCell="A22" sqref="A22"/>
      <selection pane="bottomRight" activeCell="D9" sqref="D9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20</v>
      </c>
      <c r="B2" s="26" t="s">
        <v>49</v>
      </c>
    </row>
    <row r="3" spans="1:6" ht="13.5" thickBot="1" x14ac:dyDescent="0.25">
      <c r="D3" s="17" t="s">
        <v>42</v>
      </c>
    </row>
    <row r="4" spans="1:6" ht="14.25" thickTop="1" thickBot="1" x14ac:dyDescent="0.25">
      <c r="A4" s="7" t="s">
        <v>2</v>
      </c>
      <c r="C4" s="2">
        <v>28762.434000000001</v>
      </c>
      <c r="D4" s="3">
        <v>3.8966379999999998</v>
      </c>
    </row>
    <row r="5" spans="1:6" ht="13.5" thickTop="1" x14ac:dyDescent="0.2">
      <c r="A5" s="37" t="s">
        <v>62</v>
      </c>
      <c r="B5" s="38"/>
      <c r="C5" s="39">
        <v>-9.5</v>
      </c>
      <c r="D5" s="38" t="s">
        <v>63</v>
      </c>
    </row>
    <row r="6" spans="1:6" x14ac:dyDescent="0.2">
      <c r="A6" s="7" t="s">
        <v>3</v>
      </c>
    </row>
    <row r="7" spans="1:6" x14ac:dyDescent="0.2">
      <c r="A7" t="s">
        <v>4</v>
      </c>
      <c r="C7">
        <v>28762.434000000001</v>
      </c>
    </row>
    <row r="8" spans="1:6" x14ac:dyDescent="0.2">
      <c r="A8" t="s">
        <v>5</v>
      </c>
      <c r="C8">
        <v>3.8966379999999998</v>
      </c>
    </row>
    <row r="9" spans="1:6" x14ac:dyDescent="0.2">
      <c r="A9" s="40" t="s">
        <v>64</v>
      </c>
      <c r="B9" s="40"/>
      <c r="C9" s="41">
        <v>21</v>
      </c>
      <c r="D9" s="41">
        <v>21</v>
      </c>
    </row>
    <row r="10" spans="1:6" ht="13.5" thickBot="1" x14ac:dyDescent="0.25">
      <c r="C10" s="6" t="s">
        <v>39</v>
      </c>
      <c r="D10" s="6" t="s">
        <v>40</v>
      </c>
    </row>
    <row r="11" spans="1:6" x14ac:dyDescent="0.2">
      <c r="A11" t="s">
        <v>17</v>
      </c>
      <c r="C11" s="46">
        <f ca="1">INTERCEPT(INDIRECT(C14):R$935,INDIRECT(C13):$F$935)</f>
        <v>-2.1425900074830959E-2</v>
      </c>
      <c r="D11" s="46">
        <f ca="1">INTERCEPT(INDIRECT(D14):S$935,INDIRECT(D13):$F$935)</f>
        <v>0.18765646358227514</v>
      </c>
      <c r="E11" s="40" t="s">
        <v>65</v>
      </c>
      <c r="F11">
        <v>1</v>
      </c>
    </row>
    <row r="12" spans="1:6" x14ac:dyDescent="0.2">
      <c r="A12" t="s">
        <v>18</v>
      </c>
      <c r="C12" s="46">
        <f ca="1">SLOPE(INDIRECT(C14):R$935,INDIRECT(C13):$F$935)</f>
        <v>1.2899917128135305E-5</v>
      </c>
      <c r="D12" s="46">
        <f ca="1">SLOPE(INDIRECT(D14):S$935,INDIRECT(D13):$F$935)</f>
        <v>1.0720940775686273E-5</v>
      </c>
      <c r="E12" s="40" t="s">
        <v>66</v>
      </c>
      <c r="F12" s="42">
        <f ca="1">NOW()+15018.5+$C$5/24</f>
        <v>60093.808548726847</v>
      </c>
    </row>
    <row r="13" spans="1:6" x14ac:dyDescent="0.2">
      <c r="A13" s="40" t="s">
        <v>71</v>
      </c>
      <c r="B13" s="40"/>
      <c r="C13" s="41" t="str">
        <f>"F"&amp;C9</f>
        <v>F21</v>
      </c>
      <c r="D13" s="41" t="str">
        <f>"F"&amp;D9</f>
        <v>F21</v>
      </c>
      <c r="E13" s="40" t="s">
        <v>67</v>
      </c>
      <c r="F13" s="42">
        <f ca="1">ROUND(2*(F12-$C$7)/$C$8,0)/2+F11</f>
        <v>8041.5</v>
      </c>
    </row>
    <row r="14" spans="1:6" x14ac:dyDescent="0.2">
      <c r="A14" s="40" t="s">
        <v>72</v>
      </c>
      <c r="B14" s="40"/>
      <c r="C14" s="41" t="str">
        <f>"R"&amp;C9</f>
        <v>R21</v>
      </c>
      <c r="D14" s="41" t="str">
        <f>"S"&amp;D9</f>
        <v>S21</v>
      </c>
      <c r="E14" s="40" t="s">
        <v>68</v>
      </c>
      <c r="F14" s="43">
        <f ca="1">ROUND(2*(F12-$C$15)/$C$16,0)/2+F11</f>
        <v>145.5</v>
      </c>
    </row>
    <row r="15" spans="1:6" x14ac:dyDescent="0.2">
      <c r="A15" s="4" t="s">
        <v>19</v>
      </c>
      <c r="B15"/>
      <c r="C15" s="10">
        <f ca="1">($C7+C11)+($C8+C12)*INT(MAX($F21:$F3451))</f>
        <v>59530.368079845568</v>
      </c>
      <c r="D15" s="10">
        <f ca="1">($C7+D11)+($C8+D12)*(INT(MAX($F21:$F3451))+0.5)</f>
        <v>59532.508281372415</v>
      </c>
      <c r="E15" s="40" t="s">
        <v>69</v>
      </c>
      <c r="F15" s="44">
        <f ca="1">+$C$15+$C$16*F14-15018.5-$C$5/24</f>
        <v>45079.226619116846</v>
      </c>
    </row>
    <row r="16" spans="1:6" x14ac:dyDescent="0.2">
      <c r="A16" s="7" t="s">
        <v>6</v>
      </c>
      <c r="B16"/>
      <c r="C16" s="22">
        <f ca="1">+$C8+C12</f>
        <v>3.8966508999171281</v>
      </c>
      <c r="D16" s="22">
        <f ca="1">+$C8+D12</f>
        <v>3.8966487209407754</v>
      </c>
      <c r="E16" s="45"/>
      <c r="F16" s="45" t="s">
        <v>70</v>
      </c>
    </row>
    <row r="17" spans="1:22" ht="13.5" thickBot="1" x14ac:dyDescent="0.25">
      <c r="A17" s="23" t="s">
        <v>47</v>
      </c>
      <c r="B17"/>
      <c r="C17">
        <f>COUNT(C21:C2182)</f>
        <v>152</v>
      </c>
    </row>
    <row r="18" spans="1:22" ht="14.25" thickTop="1" thickBot="1" x14ac:dyDescent="0.25">
      <c r="A18" s="7" t="s">
        <v>45</v>
      </c>
      <c r="B18"/>
      <c r="C18" s="13">
        <f ca="1">+C15</f>
        <v>59530.368079845568</v>
      </c>
      <c r="D18" s="14">
        <f ca="1">+C16</f>
        <v>3.8966508999171281</v>
      </c>
      <c r="E18">
        <f>R19</f>
        <v>98</v>
      </c>
    </row>
    <row r="19" spans="1:22" ht="13.5" thickBot="1" x14ac:dyDescent="0.25">
      <c r="A19" s="7" t="s">
        <v>46</v>
      </c>
      <c r="B19"/>
      <c r="C19" s="15">
        <f ca="1">D15</f>
        <v>59532.508281372415</v>
      </c>
      <c r="D19" s="16">
        <f ca="1">D16</f>
        <v>3.8966487209407754</v>
      </c>
      <c r="E19">
        <f>S19</f>
        <v>53</v>
      </c>
      <c r="R19">
        <f>COUNT(R21:R908)</f>
        <v>98</v>
      </c>
      <c r="S19">
        <f>COUNT(S21:S908)</f>
        <v>53</v>
      </c>
    </row>
    <row r="20" spans="1:22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87</v>
      </c>
      <c r="I20" s="9" t="s">
        <v>90</v>
      </c>
      <c r="J20" s="9" t="s">
        <v>84</v>
      </c>
      <c r="K20" s="9" t="s">
        <v>82</v>
      </c>
      <c r="L20" s="9" t="s">
        <v>578</v>
      </c>
      <c r="M20" s="9" t="s">
        <v>579</v>
      </c>
      <c r="N20" s="9" t="s">
        <v>580</v>
      </c>
      <c r="O20" s="9" t="s">
        <v>54</v>
      </c>
      <c r="P20" s="8" t="s">
        <v>55</v>
      </c>
      <c r="Q20" s="6" t="s">
        <v>16</v>
      </c>
      <c r="R20" s="8" t="s">
        <v>39</v>
      </c>
      <c r="S20" s="8" t="s">
        <v>40</v>
      </c>
      <c r="T20" s="10" t="s">
        <v>41</v>
      </c>
    </row>
    <row r="21" spans="1:22" x14ac:dyDescent="0.2">
      <c r="A21" s="65" t="s">
        <v>98</v>
      </c>
      <c r="B21" s="64" t="s">
        <v>34</v>
      </c>
      <c r="C21" s="65">
        <v>28045.46</v>
      </c>
      <c r="D21" s="65" t="s">
        <v>90</v>
      </c>
      <c r="E21" s="47">
        <f t="shared" ref="E21:E52" si="0">+(C21-C$7)/C$8</f>
        <v>-183.99810298005664</v>
      </c>
      <c r="F21" s="28">
        <f t="shared" ref="F21:F52" si="1">ROUND(2*E21,0)/2</f>
        <v>-184</v>
      </c>
      <c r="G21" s="28">
        <f t="shared" ref="G21:G59" si="2">+C21-(C$7+F21*C$8)</f>
        <v>7.3919999995268881E-3</v>
      </c>
      <c r="H21" s="30"/>
      <c r="I21" s="29">
        <f>G21</f>
        <v>7.3919999995268881E-3</v>
      </c>
      <c r="K21" s="28"/>
      <c r="M21" s="28"/>
      <c r="N21" s="28"/>
      <c r="O21" s="28">
        <f ca="1">+C$11+C$12*F21</f>
        <v>-2.3799484826407855E-2</v>
      </c>
      <c r="P21" s="28">
        <f t="shared" ref="P21:P52" ca="1" si="3">+D$11+D$12*$F21</f>
        <v>0.18568381047954888</v>
      </c>
      <c r="Q21" s="31">
        <f t="shared" ref="Q21:Q52" si="4">+C21-15018.5</f>
        <v>13026.96</v>
      </c>
      <c r="R21" s="28">
        <f>G21</f>
        <v>7.3919999995268881E-3</v>
      </c>
    </row>
    <row r="22" spans="1:22" x14ac:dyDescent="0.2">
      <c r="A22" s="65" t="s">
        <v>103</v>
      </c>
      <c r="B22" s="64" t="s">
        <v>34</v>
      </c>
      <c r="C22" s="65">
        <v>28727.35</v>
      </c>
      <c r="D22" s="65" t="s">
        <v>90</v>
      </c>
      <c r="E22" s="47">
        <f t="shared" si="0"/>
        <v>-9.0036590517267872</v>
      </c>
      <c r="F22" s="28">
        <f t="shared" si="1"/>
        <v>-9</v>
      </c>
      <c r="G22" s="28">
        <f t="shared" si="2"/>
        <v>-1.4258000002882909E-2</v>
      </c>
      <c r="H22" s="30"/>
      <c r="I22" s="29">
        <f>G22</f>
        <v>-1.4258000002882909E-2</v>
      </c>
      <c r="K22" s="28"/>
      <c r="M22" s="28"/>
      <c r="N22" s="28"/>
      <c r="O22" s="28">
        <f ca="1">+C$11+C$12*F22</f>
        <v>-2.1541999328984176E-2</v>
      </c>
      <c r="P22" s="28">
        <f t="shared" ca="1" si="3"/>
        <v>0.18755997511529396</v>
      </c>
      <c r="Q22" s="31">
        <f t="shared" si="4"/>
        <v>13708.849999999999</v>
      </c>
      <c r="R22" s="28">
        <f>G22</f>
        <v>-1.4258000002882909E-2</v>
      </c>
    </row>
    <row r="23" spans="1:22" x14ac:dyDescent="0.2">
      <c r="A23" s="28" t="s">
        <v>13</v>
      </c>
      <c r="B23" s="29"/>
      <c r="C23" s="30">
        <v>28762.434000000001</v>
      </c>
      <c r="D23" s="30" t="s">
        <v>15</v>
      </c>
      <c r="E23" s="28">
        <f t="shared" si="0"/>
        <v>0</v>
      </c>
      <c r="F23" s="28">
        <f t="shared" si="1"/>
        <v>0</v>
      </c>
      <c r="G23" s="28">
        <f t="shared" si="2"/>
        <v>0</v>
      </c>
      <c r="H23" s="28">
        <f>+G23</f>
        <v>0</v>
      </c>
      <c r="I23" s="28"/>
      <c r="J23" s="28"/>
      <c r="K23" s="28"/>
      <c r="L23" s="28"/>
      <c r="M23" s="28"/>
      <c r="N23" s="28"/>
      <c r="O23" s="28">
        <f ca="1">+C$11+C$12*$F23</f>
        <v>-2.1425900074830959E-2</v>
      </c>
      <c r="P23" s="28">
        <f t="shared" ca="1" si="3"/>
        <v>0.18765646358227514</v>
      </c>
      <c r="Q23" s="31">
        <f t="shared" si="4"/>
        <v>13743.934000000001</v>
      </c>
      <c r="R23" s="28">
        <f>G23</f>
        <v>0</v>
      </c>
      <c r="S23" s="28"/>
      <c r="T23" s="28"/>
      <c r="U23" s="28"/>
      <c r="V23" s="28"/>
    </row>
    <row r="24" spans="1:22" x14ac:dyDescent="0.2">
      <c r="A24" s="65" t="s">
        <v>103</v>
      </c>
      <c r="B24" s="64" t="s">
        <v>34</v>
      </c>
      <c r="C24" s="65">
        <v>28774.12</v>
      </c>
      <c r="D24" s="65" t="s">
        <v>90</v>
      </c>
      <c r="E24" s="47">
        <f t="shared" si="0"/>
        <v>2.9989955443635967</v>
      </c>
      <c r="F24" s="28">
        <f t="shared" si="1"/>
        <v>3</v>
      </c>
      <c r="G24" s="28">
        <f t="shared" si="2"/>
        <v>-3.9140000008046627E-3</v>
      </c>
      <c r="H24" s="30"/>
      <c r="I24" s="29">
        <f>G24</f>
        <v>-3.9140000008046627E-3</v>
      </c>
      <c r="K24" s="28"/>
      <c r="M24" s="28"/>
      <c r="N24" s="28"/>
      <c r="O24" s="28">
        <f t="shared" ref="O24:O55" ca="1" si="5">+C$11+C$12*F24</f>
        <v>-2.1387200323446553E-2</v>
      </c>
      <c r="P24" s="28">
        <f t="shared" ca="1" si="3"/>
        <v>0.18768862640460221</v>
      </c>
      <c r="Q24" s="31">
        <f t="shared" si="4"/>
        <v>13755.619999999999</v>
      </c>
      <c r="R24" s="28">
        <f>G24</f>
        <v>-3.9140000008046627E-3</v>
      </c>
    </row>
    <row r="25" spans="1:22" x14ac:dyDescent="0.2">
      <c r="A25" s="65" t="s">
        <v>103</v>
      </c>
      <c r="B25" s="64" t="s">
        <v>31</v>
      </c>
      <c r="C25" s="65">
        <v>28776.23</v>
      </c>
      <c r="D25" s="65" t="s">
        <v>90</v>
      </c>
      <c r="E25" s="47">
        <f t="shared" si="0"/>
        <v>3.5404879796374358</v>
      </c>
      <c r="F25" s="28">
        <f t="shared" si="1"/>
        <v>3.5</v>
      </c>
      <c r="G25" s="28">
        <f t="shared" si="2"/>
        <v>0.15776699999696575</v>
      </c>
      <c r="H25" s="30"/>
      <c r="I25" s="29">
        <f>G25</f>
        <v>0.15776699999696575</v>
      </c>
      <c r="K25" s="28"/>
      <c r="M25" s="28"/>
      <c r="N25" s="28"/>
      <c r="O25" s="28">
        <f t="shared" ca="1" si="5"/>
        <v>-2.1380750364882486E-2</v>
      </c>
      <c r="P25" s="28">
        <f t="shared" ca="1" si="3"/>
        <v>0.18769398687499003</v>
      </c>
      <c r="Q25" s="31">
        <f t="shared" si="4"/>
        <v>13757.73</v>
      </c>
      <c r="S25" s="28">
        <f>G25</f>
        <v>0.15776699999696575</v>
      </c>
    </row>
    <row r="26" spans="1:22" x14ac:dyDescent="0.2">
      <c r="A26" s="65" t="s">
        <v>103</v>
      </c>
      <c r="B26" s="64" t="s">
        <v>34</v>
      </c>
      <c r="C26" s="65">
        <v>29483.315999999999</v>
      </c>
      <c r="D26" s="65" t="s">
        <v>90</v>
      </c>
      <c r="E26" s="47">
        <f t="shared" si="0"/>
        <v>185.00101882699852</v>
      </c>
      <c r="F26" s="28">
        <f t="shared" si="1"/>
        <v>185</v>
      </c>
      <c r="G26" s="28">
        <f t="shared" si="2"/>
        <v>3.9699999979347922E-3</v>
      </c>
      <c r="H26" s="30"/>
      <c r="I26" s="29">
        <f>G26</f>
        <v>3.9699999979347922E-3</v>
      </c>
      <c r="K26" s="28"/>
      <c r="M26" s="28"/>
      <c r="N26" s="28"/>
      <c r="O26" s="28">
        <f t="shared" ca="1" si="5"/>
        <v>-1.9039415406125929E-2</v>
      </c>
      <c r="P26" s="28">
        <f t="shared" ca="1" si="3"/>
        <v>0.1896398376257771</v>
      </c>
      <c r="Q26" s="31">
        <f t="shared" si="4"/>
        <v>14464.815999999999</v>
      </c>
      <c r="R26" s="28">
        <f>G26</f>
        <v>3.9699999979347922E-3</v>
      </c>
    </row>
    <row r="27" spans="1:22" x14ac:dyDescent="0.2">
      <c r="A27" s="65" t="s">
        <v>103</v>
      </c>
      <c r="B27" s="64" t="s">
        <v>31</v>
      </c>
      <c r="C27" s="65">
        <v>29493.238000000001</v>
      </c>
      <c r="D27" s="65" t="s">
        <v>90</v>
      </c>
      <c r="E27" s="47">
        <f t="shared" si="0"/>
        <v>187.54731643021501</v>
      </c>
      <c r="F27" s="28">
        <f t="shared" si="1"/>
        <v>187.5</v>
      </c>
      <c r="G27" s="28">
        <f t="shared" si="2"/>
        <v>0.1843750000007276</v>
      </c>
      <c r="H27" s="30"/>
      <c r="I27" s="29">
        <f>G27</f>
        <v>0.1843750000007276</v>
      </c>
      <c r="K27" s="28"/>
      <c r="M27" s="28"/>
      <c r="N27" s="28"/>
      <c r="O27" s="28">
        <f t="shared" ca="1" si="5"/>
        <v>-1.900716561330559E-2</v>
      </c>
      <c r="P27" s="28">
        <f t="shared" ca="1" si="3"/>
        <v>0.18966663997771632</v>
      </c>
      <c r="Q27" s="31">
        <f t="shared" si="4"/>
        <v>14474.738000000001</v>
      </c>
      <c r="S27" s="28">
        <f>G27</f>
        <v>0.1843750000007276</v>
      </c>
    </row>
    <row r="28" spans="1:22" x14ac:dyDescent="0.2">
      <c r="A28" s="65" t="s">
        <v>123</v>
      </c>
      <c r="B28" s="64" t="s">
        <v>34</v>
      </c>
      <c r="C28" s="65">
        <v>30675.691999999999</v>
      </c>
      <c r="D28" s="65" t="s">
        <v>90</v>
      </c>
      <c r="E28" s="47">
        <f t="shared" si="0"/>
        <v>491.00224347244932</v>
      </c>
      <c r="F28" s="28">
        <f t="shared" si="1"/>
        <v>491</v>
      </c>
      <c r="G28" s="28">
        <f t="shared" si="2"/>
        <v>8.7419999981648289E-3</v>
      </c>
      <c r="H28" s="29">
        <f t="shared" ref="H28:H45" si="6">G28</f>
        <v>8.7419999981648289E-3</v>
      </c>
      <c r="I28" s="33"/>
      <c r="K28" s="28"/>
      <c r="M28" s="28"/>
      <c r="N28" s="28"/>
      <c r="O28" s="28">
        <f t="shared" ca="1" si="5"/>
        <v>-1.5092040764916523E-2</v>
      </c>
      <c r="P28" s="28">
        <f t="shared" ca="1" si="3"/>
        <v>0.19292044550313711</v>
      </c>
      <c r="Q28" s="31">
        <f t="shared" si="4"/>
        <v>15657.191999999999</v>
      </c>
      <c r="R28" s="28">
        <f>G28</f>
        <v>8.7419999981648289E-3</v>
      </c>
    </row>
    <row r="29" spans="1:22" x14ac:dyDescent="0.2">
      <c r="A29" s="65" t="s">
        <v>123</v>
      </c>
      <c r="B29" s="64" t="s">
        <v>31</v>
      </c>
      <c r="C29" s="65">
        <v>30763.565999999999</v>
      </c>
      <c r="D29" s="65" t="s">
        <v>90</v>
      </c>
      <c r="E29" s="47">
        <f t="shared" si="0"/>
        <v>513.55347866545412</v>
      </c>
      <c r="F29" s="28">
        <f t="shared" si="1"/>
        <v>513.5</v>
      </c>
      <c r="G29" s="28">
        <f t="shared" si="2"/>
        <v>0.20838699999876553</v>
      </c>
      <c r="H29" s="29">
        <f t="shared" si="6"/>
        <v>0.20838699999876553</v>
      </c>
      <c r="I29" s="33"/>
      <c r="K29" s="28"/>
      <c r="M29" s="28"/>
      <c r="N29" s="28"/>
      <c r="O29" s="28">
        <f t="shared" ca="1" si="5"/>
        <v>-1.4801792629533479E-2</v>
      </c>
      <c r="P29" s="28">
        <f t="shared" ca="1" si="3"/>
        <v>0.19316166667059004</v>
      </c>
      <c r="Q29" s="31">
        <f t="shared" si="4"/>
        <v>15745.065999999999</v>
      </c>
      <c r="S29" s="28">
        <f>G29</f>
        <v>0.20838699999876553</v>
      </c>
    </row>
    <row r="30" spans="1:22" x14ac:dyDescent="0.2">
      <c r="A30" s="65" t="s">
        <v>123</v>
      </c>
      <c r="B30" s="64" t="s">
        <v>34</v>
      </c>
      <c r="C30" s="65">
        <v>31353.696</v>
      </c>
      <c r="D30" s="65" t="s">
        <v>90</v>
      </c>
      <c r="E30" s="47">
        <f t="shared" si="0"/>
        <v>664.99941744652665</v>
      </c>
      <c r="F30" s="28">
        <f t="shared" si="1"/>
        <v>665</v>
      </c>
      <c r="G30" s="28">
        <f t="shared" si="2"/>
        <v>-2.2700000008626375E-3</v>
      </c>
      <c r="H30" s="29">
        <f t="shared" si="6"/>
        <v>-2.2700000008626375E-3</v>
      </c>
      <c r="I30" s="33"/>
      <c r="K30" s="28"/>
      <c r="M30" s="28"/>
      <c r="N30" s="28"/>
      <c r="O30" s="28">
        <f t="shared" ca="1" si="5"/>
        <v>-1.2847455184620981E-2</v>
      </c>
      <c r="P30" s="28">
        <f t="shared" ca="1" si="3"/>
        <v>0.19478588919810652</v>
      </c>
      <c r="Q30" s="31">
        <f t="shared" si="4"/>
        <v>16335.196</v>
      </c>
      <c r="R30" s="28">
        <f>G30</f>
        <v>-2.2700000008626375E-3</v>
      </c>
    </row>
    <row r="31" spans="1:22" x14ac:dyDescent="0.2">
      <c r="A31" s="65" t="s">
        <v>123</v>
      </c>
      <c r="B31" s="64" t="s">
        <v>31</v>
      </c>
      <c r="C31" s="65">
        <v>31402.618999999999</v>
      </c>
      <c r="D31" s="65" t="s">
        <v>90</v>
      </c>
      <c r="E31" s="47">
        <f t="shared" si="0"/>
        <v>677.55459963178453</v>
      </c>
      <c r="F31" s="28">
        <f t="shared" si="1"/>
        <v>677.5</v>
      </c>
      <c r="G31" s="28">
        <f t="shared" si="2"/>
        <v>0.21275499999683234</v>
      </c>
      <c r="H31" s="29">
        <f t="shared" si="6"/>
        <v>0.21275499999683234</v>
      </c>
      <c r="I31" s="33"/>
      <c r="K31" s="28"/>
      <c r="M31" s="28"/>
      <c r="N31" s="28"/>
      <c r="O31" s="28">
        <f t="shared" ca="1" si="5"/>
        <v>-1.2686206220519289E-2</v>
      </c>
      <c r="P31" s="28">
        <f t="shared" ca="1" si="3"/>
        <v>0.19491990095780259</v>
      </c>
      <c r="Q31" s="31">
        <f t="shared" si="4"/>
        <v>16384.118999999999</v>
      </c>
      <c r="S31" s="28">
        <f>G31</f>
        <v>0.21275499999683234</v>
      </c>
    </row>
    <row r="32" spans="1:22" x14ac:dyDescent="0.2">
      <c r="A32" s="65" t="s">
        <v>123</v>
      </c>
      <c r="B32" s="64" t="s">
        <v>34</v>
      </c>
      <c r="C32" s="65">
        <v>31762.844000000001</v>
      </c>
      <c r="D32" s="65" t="s">
        <v>90</v>
      </c>
      <c r="E32" s="47">
        <f t="shared" si="0"/>
        <v>769.99967664432779</v>
      </c>
      <c r="F32" s="28">
        <f t="shared" si="1"/>
        <v>770</v>
      </c>
      <c r="G32" s="28">
        <f t="shared" si="2"/>
        <v>-1.260000000911532E-3</v>
      </c>
      <c r="H32" s="29">
        <f t="shared" si="6"/>
        <v>-1.260000000911532E-3</v>
      </c>
      <c r="I32" s="33"/>
      <c r="K32" s="28"/>
      <c r="M32" s="28"/>
      <c r="N32" s="28"/>
      <c r="O32" s="28">
        <f t="shared" ca="1" si="5"/>
        <v>-1.1492963886166774E-2</v>
      </c>
      <c r="P32" s="28">
        <f t="shared" ca="1" si="3"/>
        <v>0.19591158797955358</v>
      </c>
      <c r="Q32" s="31">
        <f t="shared" si="4"/>
        <v>16744.344000000001</v>
      </c>
      <c r="R32" s="28">
        <f>G32</f>
        <v>-1.260000000911532E-3</v>
      </c>
    </row>
    <row r="33" spans="1:19" x14ac:dyDescent="0.2">
      <c r="A33" s="65" t="s">
        <v>123</v>
      </c>
      <c r="B33" s="64" t="s">
        <v>31</v>
      </c>
      <c r="C33" s="65">
        <v>31772.780999999999</v>
      </c>
      <c r="D33" s="65" t="s">
        <v>90</v>
      </c>
      <c r="E33" s="47">
        <f t="shared" si="0"/>
        <v>772.54982371983181</v>
      </c>
      <c r="F33" s="28">
        <f t="shared" si="1"/>
        <v>772.5</v>
      </c>
      <c r="G33" s="28">
        <f t="shared" si="2"/>
        <v>0.19414499999766122</v>
      </c>
      <c r="H33" s="29">
        <f t="shared" si="6"/>
        <v>0.19414499999766122</v>
      </c>
      <c r="I33" s="33"/>
      <c r="K33" s="28"/>
      <c r="M33" s="28"/>
      <c r="N33" s="28"/>
      <c r="O33" s="28">
        <f t="shared" ca="1" si="5"/>
        <v>-1.1460714093346435E-2</v>
      </c>
      <c r="P33" s="28">
        <f t="shared" ca="1" si="3"/>
        <v>0.1959383903314928</v>
      </c>
      <c r="Q33" s="31">
        <f t="shared" si="4"/>
        <v>16754.280999999999</v>
      </c>
      <c r="S33" s="28">
        <f>G33</f>
        <v>0.19414499999766122</v>
      </c>
    </row>
    <row r="34" spans="1:19" x14ac:dyDescent="0.2">
      <c r="A34" s="65" t="s">
        <v>123</v>
      </c>
      <c r="B34" s="64" t="s">
        <v>31</v>
      </c>
      <c r="C34" s="65">
        <v>32033.86</v>
      </c>
      <c r="D34" s="65" t="s">
        <v>90</v>
      </c>
      <c r="E34" s="47">
        <f t="shared" si="0"/>
        <v>839.55091543017329</v>
      </c>
      <c r="F34" s="28">
        <f t="shared" si="1"/>
        <v>839.5</v>
      </c>
      <c r="G34" s="28">
        <f t="shared" si="2"/>
        <v>0.19839900000079069</v>
      </c>
      <c r="H34" s="29">
        <f t="shared" si="6"/>
        <v>0.19839900000079069</v>
      </c>
      <c r="I34" s="33"/>
      <c r="K34" s="28"/>
      <c r="M34" s="28"/>
      <c r="N34" s="28"/>
      <c r="O34" s="28">
        <f t="shared" ca="1" si="5"/>
        <v>-1.0596419645761369E-2</v>
      </c>
      <c r="P34" s="28">
        <f t="shared" ca="1" si="3"/>
        <v>0.19665669336346375</v>
      </c>
      <c r="Q34" s="31">
        <f t="shared" si="4"/>
        <v>17015.36</v>
      </c>
      <c r="S34" s="28">
        <f>G34</f>
        <v>0.19839900000079069</v>
      </c>
    </row>
    <row r="35" spans="1:19" x14ac:dyDescent="0.2">
      <c r="A35" s="65" t="s">
        <v>123</v>
      </c>
      <c r="B35" s="64" t="s">
        <v>34</v>
      </c>
      <c r="C35" s="65">
        <v>32557.763999999999</v>
      </c>
      <c r="D35" s="65" t="s">
        <v>90</v>
      </c>
      <c r="E35" s="47">
        <f t="shared" si="0"/>
        <v>974.00117742525697</v>
      </c>
      <c r="F35" s="28">
        <f t="shared" si="1"/>
        <v>974</v>
      </c>
      <c r="G35" s="28">
        <f t="shared" si="2"/>
        <v>4.5879999997850973E-3</v>
      </c>
      <c r="H35" s="29">
        <f t="shared" si="6"/>
        <v>4.5879999997850973E-3</v>
      </c>
      <c r="I35" s="33"/>
      <c r="K35" s="28"/>
      <c r="M35" s="28"/>
      <c r="N35" s="28"/>
      <c r="O35" s="28">
        <f t="shared" ca="1" si="5"/>
        <v>-8.8613807920271716E-3</v>
      </c>
      <c r="P35" s="28">
        <f t="shared" ca="1" si="3"/>
        <v>0.19809865989779357</v>
      </c>
      <c r="Q35" s="31">
        <f t="shared" si="4"/>
        <v>17539.263999999999</v>
      </c>
      <c r="R35" s="28">
        <f>G35</f>
        <v>4.5879999997850973E-3</v>
      </c>
    </row>
    <row r="36" spans="1:19" x14ac:dyDescent="0.2">
      <c r="A36" s="65" t="s">
        <v>123</v>
      </c>
      <c r="B36" s="64" t="s">
        <v>31</v>
      </c>
      <c r="C36" s="65">
        <v>32610.547999999999</v>
      </c>
      <c r="D36" s="65" t="s">
        <v>90</v>
      </c>
      <c r="E36" s="47">
        <f t="shared" si="0"/>
        <v>987.54721377762007</v>
      </c>
      <c r="F36" s="28">
        <f t="shared" si="1"/>
        <v>987.5</v>
      </c>
      <c r="G36" s="28">
        <f t="shared" si="2"/>
        <v>0.18397499999628053</v>
      </c>
      <c r="H36" s="29">
        <f t="shared" si="6"/>
        <v>0.18397499999628053</v>
      </c>
      <c r="I36" s="33"/>
      <c r="K36" s="28"/>
      <c r="M36" s="28"/>
      <c r="N36" s="28"/>
      <c r="O36" s="28">
        <f t="shared" ca="1" si="5"/>
        <v>-8.6872319107973439E-3</v>
      </c>
      <c r="P36" s="28">
        <f t="shared" ca="1" si="3"/>
        <v>0.19824339259826534</v>
      </c>
      <c r="Q36" s="31">
        <f t="shared" si="4"/>
        <v>17592.047999999999</v>
      </c>
      <c r="S36" s="28">
        <f>G36</f>
        <v>0.18397499999628053</v>
      </c>
    </row>
    <row r="37" spans="1:19" x14ac:dyDescent="0.2">
      <c r="A37" s="65" t="s">
        <v>123</v>
      </c>
      <c r="B37" s="64" t="s">
        <v>34</v>
      </c>
      <c r="C37" s="65">
        <v>32822.728999999999</v>
      </c>
      <c r="D37" s="65" t="s">
        <v>90</v>
      </c>
      <c r="E37" s="47">
        <f t="shared" si="0"/>
        <v>1041.9995390898509</v>
      </c>
      <c r="F37" s="28">
        <f t="shared" si="1"/>
        <v>1042</v>
      </c>
      <c r="G37" s="28">
        <f t="shared" si="2"/>
        <v>-1.7960000041057356E-3</v>
      </c>
      <c r="H37" s="29">
        <f t="shared" si="6"/>
        <v>-1.7960000041057356E-3</v>
      </c>
      <c r="I37" s="33"/>
      <c r="K37" s="28"/>
      <c r="M37" s="28"/>
      <c r="N37" s="28"/>
      <c r="O37" s="28">
        <f t="shared" ca="1" si="5"/>
        <v>-7.9841864273139697E-3</v>
      </c>
      <c r="P37" s="28">
        <f t="shared" ca="1" si="3"/>
        <v>0.19882768387054023</v>
      </c>
      <c r="Q37" s="31">
        <f t="shared" si="4"/>
        <v>17804.228999999999</v>
      </c>
      <c r="R37" s="28">
        <f>G37</f>
        <v>-1.7960000041057356E-3</v>
      </c>
    </row>
    <row r="38" spans="1:19" x14ac:dyDescent="0.2">
      <c r="A38" s="65" t="s">
        <v>123</v>
      </c>
      <c r="B38" s="64" t="s">
        <v>31</v>
      </c>
      <c r="C38" s="65">
        <v>33128.796999999999</v>
      </c>
      <c r="D38" s="65" t="s">
        <v>90</v>
      </c>
      <c r="E38" s="47">
        <f t="shared" si="0"/>
        <v>1120.5462247198734</v>
      </c>
      <c r="F38" s="28">
        <f t="shared" si="1"/>
        <v>1120.5</v>
      </c>
      <c r="G38" s="28">
        <f t="shared" si="2"/>
        <v>0.18012099999759812</v>
      </c>
      <c r="H38" s="29">
        <f t="shared" si="6"/>
        <v>0.18012099999759812</v>
      </c>
      <c r="I38" s="33"/>
      <c r="K38" s="28"/>
      <c r="M38" s="28"/>
      <c r="N38" s="28"/>
      <c r="O38" s="28">
        <f t="shared" ca="1" si="5"/>
        <v>-6.9715429327553494E-3</v>
      </c>
      <c r="P38" s="28">
        <f t="shared" ca="1" si="3"/>
        <v>0.19966927772143162</v>
      </c>
      <c r="Q38" s="31">
        <f t="shared" si="4"/>
        <v>18110.296999999999</v>
      </c>
      <c r="S38" s="28">
        <f>G38</f>
        <v>0.18012099999759812</v>
      </c>
    </row>
    <row r="39" spans="1:19" x14ac:dyDescent="0.2">
      <c r="A39" s="65" t="s">
        <v>123</v>
      </c>
      <c r="B39" s="64" t="s">
        <v>34</v>
      </c>
      <c r="C39" s="65">
        <v>33204.588000000003</v>
      </c>
      <c r="D39" s="65" t="s">
        <v>90</v>
      </c>
      <c r="E39" s="47">
        <f t="shared" si="0"/>
        <v>1139.9965816686083</v>
      </c>
      <c r="F39" s="28">
        <f t="shared" si="1"/>
        <v>1140</v>
      </c>
      <c r="G39" s="28">
        <f t="shared" si="2"/>
        <v>-1.3319999998202547E-2</v>
      </c>
      <c r="H39" s="29">
        <f t="shared" si="6"/>
        <v>-1.3319999998202547E-2</v>
      </c>
      <c r="I39" s="33"/>
      <c r="K39" s="28"/>
      <c r="M39" s="28"/>
      <c r="N39" s="28"/>
      <c r="O39" s="28">
        <f t="shared" ca="1" si="5"/>
        <v>-6.7199945487567102E-3</v>
      </c>
      <c r="P39" s="28">
        <f t="shared" ca="1" si="3"/>
        <v>0.1998783360665575</v>
      </c>
      <c r="Q39" s="31">
        <f t="shared" si="4"/>
        <v>18186.088000000003</v>
      </c>
      <c r="R39" s="28">
        <f>G39</f>
        <v>-1.3319999998202547E-2</v>
      </c>
    </row>
    <row r="40" spans="1:19" x14ac:dyDescent="0.2">
      <c r="A40" s="65" t="s">
        <v>123</v>
      </c>
      <c r="B40" s="64" t="s">
        <v>34</v>
      </c>
      <c r="C40" s="65">
        <v>33835.853000000003</v>
      </c>
      <c r="D40" s="65" t="s">
        <v>90</v>
      </c>
      <c r="E40" s="47">
        <f t="shared" si="0"/>
        <v>1301.9990566226584</v>
      </c>
      <c r="F40" s="28">
        <f t="shared" si="1"/>
        <v>1302</v>
      </c>
      <c r="G40" s="28">
        <f t="shared" si="2"/>
        <v>-3.6760000002686866E-3</v>
      </c>
      <c r="H40" s="29">
        <f t="shared" si="6"/>
        <v>-3.6760000002686866E-3</v>
      </c>
      <c r="I40" s="33"/>
      <c r="K40" s="28"/>
      <c r="M40" s="28"/>
      <c r="N40" s="28"/>
      <c r="O40" s="28">
        <f t="shared" ca="1" si="5"/>
        <v>-4.6302079739987921E-3</v>
      </c>
      <c r="P40" s="28">
        <f t="shared" ca="1" si="3"/>
        <v>0.20161512847221866</v>
      </c>
      <c r="Q40" s="31">
        <f t="shared" si="4"/>
        <v>18817.353000000003</v>
      </c>
      <c r="R40" s="28">
        <f>G40</f>
        <v>-3.6760000002686866E-3</v>
      </c>
    </row>
    <row r="41" spans="1:19" x14ac:dyDescent="0.2">
      <c r="A41" s="65" t="s">
        <v>123</v>
      </c>
      <c r="B41" s="64" t="s">
        <v>31</v>
      </c>
      <c r="C41" s="65">
        <v>33919.892999999996</v>
      </c>
      <c r="D41" s="65" t="s">
        <v>90</v>
      </c>
      <c r="E41" s="47">
        <f t="shared" si="0"/>
        <v>1323.5663666986761</v>
      </c>
      <c r="F41" s="28">
        <f t="shared" si="1"/>
        <v>1323.5</v>
      </c>
      <c r="G41" s="28">
        <f t="shared" si="2"/>
        <v>0.25860699999611825</v>
      </c>
      <c r="H41" s="29">
        <f t="shared" si="6"/>
        <v>0.25860699999611825</v>
      </c>
      <c r="I41" s="33"/>
      <c r="K41" s="28"/>
      <c r="M41" s="28"/>
      <c r="N41" s="28"/>
      <c r="O41" s="28">
        <f t="shared" ca="1" si="5"/>
        <v>-4.3528597557438813E-3</v>
      </c>
      <c r="P41" s="28">
        <f t="shared" ca="1" si="3"/>
        <v>0.20184562869889591</v>
      </c>
      <c r="Q41" s="31">
        <f t="shared" si="4"/>
        <v>18901.392999999996</v>
      </c>
      <c r="S41" s="28">
        <f>G41</f>
        <v>0.25860699999611825</v>
      </c>
    </row>
    <row r="42" spans="1:19" x14ac:dyDescent="0.2">
      <c r="A42" s="65" t="s">
        <v>123</v>
      </c>
      <c r="B42" s="64" t="s">
        <v>31</v>
      </c>
      <c r="C42" s="65">
        <v>34305.601000000002</v>
      </c>
      <c r="D42" s="65" t="s">
        <v>90</v>
      </c>
      <c r="E42" s="47">
        <f t="shared" si="0"/>
        <v>1422.551183866708</v>
      </c>
      <c r="F42" s="28">
        <f t="shared" si="1"/>
        <v>1422.5</v>
      </c>
      <c r="G42" s="28">
        <f t="shared" si="2"/>
        <v>0.19944499999837717</v>
      </c>
      <c r="H42" s="29">
        <f t="shared" si="6"/>
        <v>0.19944499999837717</v>
      </c>
      <c r="I42" s="33"/>
      <c r="K42" s="28"/>
      <c r="M42" s="28"/>
      <c r="N42" s="28"/>
      <c r="O42" s="28">
        <f t="shared" ca="1" si="5"/>
        <v>-3.0757679600584877E-3</v>
      </c>
      <c r="P42" s="28">
        <f t="shared" ca="1" si="3"/>
        <v>0.20290700183568885</v>
      </c>
      <c r="Q42" s="31">
        <f t="shared" si="4"/>
        <v>19287.101000000002</v>
      </c>
      <c r="S42" s="28">
        <f>G42</f>
        <v>0.19944499999837717</v>
      </c>
    </row>
    <row r="43" spans="1:19" x14ac:dyDescent="0.2">
      <c r="A43" s="65" t="s">
        <v>123</v>
      </c>
      <c r="B43" s="64" t="s">
        <v>34</v>
      </c>
      <c r="C43" s="65">
        <v>34334.641000000003</v>
      </c>
      <c r="D43" s="65" t="s">
        <v>90</v>
      </c>
      <c r="E43" s="47">
        <f t="shared" si="0"/>
        <v>1430.0037622175842</v>
      </c>
      <c r="F43" s="28">
        <f t="shared" si="1"/>
        <v>1430</v>
      </c>
      <c r="G43" s="28">
        <f t="shared" si="2"/>
        <v>1.4660000000731088E-2</v>
      </c>
      <c r="H43" s="29">
        <f t="shared" si="6"/>
        <v>1.4660000000731088E-2</v>
      </c>
      <c r="I43" s="33"/>
      <c r="K43" s="28"/>
      <c r="M43" s="28"/>
      <c r="N43" s="28"/>
      <c r="O43" s="28">
        <f t="shared" ca="1" si="5"/>
        <v>-2.9790185815974715E-3</v>
      </c>
      <c r="P43" s="28">
        <f t="shared" ca="1" si="3"/>
        <v>0.20298740889150652</v>
      </c>
      <c r="Q43" s="31">
        <f t="shared" si="4"/>
        <v>19316.141000000003</v>
      </c>
      <c r="R43" s="28">
        <f>G43</f>
        <v>1.4660000000731088E-2</v>
      </c>
    </row>
    <row r="44" spans="1:19" x14ac:dyDescent="0.2">
      <c r="A44" s="65" t="s">
        <v>123</v>
      </c>
      <c r="B44" s="64" t="s">
        <v>31</v>
      </c>
      <c r="C44" s="65">
        <v>34683.591999999997</v>
      </c>
      <c r="D44" s="65" t="s">
        <v>90</v>
      </c>
      <c r="E44" s="47">
        <f t="shared" si="0"/>
        <v>1519.5555758579565</v>
      </c>
      <c r="F44" s="28">
        <f t="shared" si="1"/>
        <v>1519.5</v>
      </c>
      <c r="G44" s="28">
        <f t="shared" si="2"/>
        <v>0.21655899999313988</v>
      </c>
      <c r="H44" s="29">
        <f t="shared" si="6"/>
        <v>0.21655899999313988</v>
      </c>
      <c r="I44" s="33"/>
      <c r="K44" s="28"/>
      <c r="M44" s="28"/>
      <c r="N44" s="28"/>
      <c r="O44" s="28">
        <f t="shared" ca="1" si="5"/>
        <v>-1.8244759986293622E-3</v>
      </c>
      <c r="P44" s="28">
        <f t="shared" ca="1" si="3"/>
        <v>0.20394693309093043</v>
      </c>
      <c r="Q44" s="31">
        <f t="shared" si="4"/>
        <v>19665.091999999997</v>
      </c>
      <c r="S44" s="28">
        <f>G44</f>
        <v>0.21655899999313988</v>
      </c>
    </row>
    <row r="45" spans="1:19" x14ac:dyDescent="0.2">
      <c r="A45" s="65" t="s">
        <v>123</v>
      </c>
      <c r="B45" s="64" t="s">
        <v>34</v>
      </c>
      <c r="C45" s="65">
        <v>35838.718999999997</v>
      </c>
      <c r="D45" s="65" t="s">
        <v>90</v>
      </c>
      <c r="E45" s="47">
        <f t="shared" si="0"/>
        <v>1815.9975342846824</v>
      </c>
      <c r="F45" s="28">
        <f t="shared" si="1"/>
        <v>1816</v>
      </c>
      <c r="G45" s="28">
        <f t="shared" si="2"/>
        <v>-9.6080000002984889E-3</v>
      </c>
      <c r="H45" s="29">
        <f t="shared" si="6"/>
        <v>-9.6080000002984889E-3</v>
      </c>
      <c r="I45" s="33"/>
      <c r="K45" s="28"/>
      <c r="M45" s="28"/>
      <c r="N45" s="28"/>
      <c r="O45" s="28">
        <f t="shared" ca="1" si="5"/>
        <v>2.000349429862755E-3</v>
      </c>
      <c r="P45" s="28">
        <f t="shared" ca="1" si="3"/>
        <v>0.2071256920309214</v>
      </c>
      <c r="Q45" s="31">
        <f t="shared" si="4"/>
        <v>20820.218999999997</v>
      </c>
      <c r="R45" s="28">
        <f>G45</f>
        <v>-9.6080000002984889E-3</v>
      </c>
    </row>
    <row r="46" spans="1:19" x14ac:dyDescent="0.2">
      <c r="A46" s="65" t="s">
        <v>174</v>
      </c>
      <c r="B46" s="64" t="s">
        <v>31</v>
      </c>
      <c r="C46" s="65">
        <v>36460.430999999997</v>
      </c>
      <c r="D46" s="65" t="s">
        <v>90</v>
      </c>
      <c r="E46" s="47">
        <f t="shared" si="0"/>
        <v>1975.5484086538181</v>
      </c>
      <c r="F46" s="28">
        <f t="shared" si="1"/>
        <v>1975.5</v>
      </c>
      <c r="G46" s="28">
        <f t="shared" si="2"/>
        <v>0.18863099999725819</v>
      </c>
      <c r="H46" s="30"/>
      <c r="I46" s="29">
        <f t="shared" ref="I46:I59" si="7">G46</f>
        <v>0.18863099999725819</v>
      </c>
      <c r="K46" s="28"/>
      <c r="M46" s="28"/>
      <c r="N46" s="28"/>
      <c r="O46" s="28">
        <f t="shared" ca="1" si="5"/>
        <v>4.0578862118003378E-3</v>
      </c>
      <c r="P46" s="28">
        <f t="shared" ca="1" si="3"/>
        <v>0.20883568208464337</v>
      </c>
      <c r="Q46" s="31">
        <f t="shared" si="4"/>
        <v>21441.930999999997</v>
      </c>
      <c r="S46" s="28">
        <f>G46</f>
        <v>0.18863099999725819</v>
      </c>
    </row>
    <row r="47" spans="1:19" x14ac:dyDescent="0.2">
      <c r="A47" s="65" t="s">
        <v>179</v>
      </c>
      <c r="B47" s="64" t="s">
        <v>31</v>
      </c>
      <c r="C47" s="65">
        <v>36460.434000000001</v>
      </c>
      <c r="D47" s="65" t="s">
        <v>90</v>
      </c>
      <c r="E47" s="47">
        <f t="shared" si="0"/>
        <v>1975.5491785482768</v>
      </c>
      <c r="F47" s="28">
        <f t="shared" si="1"/>
        <v>1975.5</v>
      </c>
      <c r="G47" s="28">
        <f t="shared" si="2"/>
        <v>0.19163100000150735</v>
      </c>
      <c r="H47" s="30"/>
      <c r="I47" s="29">
        <f t="shared" si="7"/>
        <v>0.19163100000150735</v>
      </c>
      <c r="K47" s="28"/>
      <c r="M47" s="28"/>
      <c r="N47" s="28"/>
      <c r="O47" s="28">
        <f t="shared" ca="1" si="5"/>
        <v>4.0578862118003378E-3</v>
      </c>
      <c r="P47" s="28">
        <f t="shared" ca="1" si="3"/>
        <v>0.20883568208464337</v>
      </c>
      <c r="Q47" s="31">
        <f t="shared" si="4"/>
        <v>21441.934000000001</v>
      </c>
      <c r="S47" s="28">
        <f>G47</f>
        <v>0.19163100000150735</v>
      </c>
    </row>
    <row r="48" spans="1:19" x14ac:dyDescent="0.2">
      <c r="A48" s="65" t="s">
        <v>179</v>
      </c>
      <c r="B48" s="64" t="s">
        <v>34</v>
      </c>
      <c r="C48" s="65">
        <v>37206.476000000002</v>
      </c>
      <c r="D48" s="65" t="s">
        <v>90</v>
      </c>
      <c r="E48" s="47">
        <f t="shared" si="0"/>
        <v>2167.0070455608147</v>
      </c>
      <c r="F48" s="28">
        <f t="shared" si="1"/>
        <v>2167</v>
      </c>
      <c r="G48" s="28">
        <f t="shared" si="2"/>
        <v>2.7454000002762768E-2</v>
      </c>
      <c r="H48" s="30"/>
      <c r="I48" s="29">
        <f t="shared" si="7"/>
        <v>2.7454000002762768E-2</v>
      </c>
      <c r="K48" s="28"/>
      <c r="M48" s="28"/>
      <c r="N48" s="28"/>
      <c r="O48" s="28">
        <f t="shared" ca="1" si="5"/>
        <v>6.5282203418382465E-3</v>
      </c>
      <c r="P48" s="28">
        <f t="shared" ca="1" si="3"/>
        <v>0.21088874224318729</v>
      </c>
      <c r="Q48" s="31">
        <f t="shared" si="4"/>
        <v>22187.976000000002</v>
      </c>
      <c r="R48" s="28">
        <f>G48</f>
        <v>2.7454000002762768E-2</v>
      </c>
    </row>
    <row r="49" spans="1:32" x14ac:dyDescent="0.2">
      <c r="A49" s="65" t="s">
        <v>179</v>
      </c>
      <c r="B49" s="64" t="s">
        <v>34</v>
      </c>
      <c r="C49" s="65">
        <v>37249.315999999999</v>
      </c>
      <c r="D49" s="65" t="s">
        <v>90</v>
      </c>
      <c r="E49" s="47">
        <f t="shared" si="0"/>
        <v>2178.0011384172712</v>
      </c>
      <c r="F49" s="28">
        <f t="shared" si="1"/>
        <v>2178</v>
      </c>
      <c r="G49" s="28">
        <f t="shared" si="2"/>
        <v>4.4359999956213869E-3</v>
      </c>
      <c r="H49" s="30"/>
      <c r="I49" s="29">
        <f t="shared" si="7"/>
        <v>4.4359999956213869E-3</v>
      </c>
      <c r="K49" s="28"/>
      <c r="M49" s="28"/>
      <c r="N49" s="28"/>
      <c r="O49" s="28">
        <f t="shared" ca="1" si="5"/>
        <v>6.6701194302477354E-3</v>
      </c>
      <c r="P49" s="28">
        <f t="shared" ca="1" si="3"/>
        <v>0.21100667259171985</v>
      </c>
      <c r="Q49" s="31">
        <f t="shared" si="4"/>
        <v>22230.815999999999</v>
      </c>
      <c r="R49" s="28">
        <f>G49</f>
        <v>4.4359999956213869E-3</v>
      </c>
    </row>
    <row r="50" spans="1:32" x14ac:dyDescent="0.2">
      <c r="A50" s="65" t="s">
        <v>174</v>
      </c>
      <c r="B50" s="64" t="s">
        <v>34</v>
      </c>
      <c r="C50" s="65">
        <v>37588.31</v>
      </c>
      <c r="D50" s="65" t="s">
        <v>90</v>
      </c>
      <c r="E50" s="47">
        <f t="shared" si="0"/>
        <v>2264.9976723524219</v>
      </c>
      <c r="F50" s="28">
        <f t="shared" si="1"/>
        <v>2265</v>
      </c>
      <c r="G50" s="28">
        <f t="shared" si="2"/>
        <v>-9.0700000000651926E-3</v>
      </c>
      <c r="H50" s="30"/>
      <c r="I50" s="29">
        <f t="shared" si="7"/>
        <v>-9.0700000000651926E-3</v>
      </c>
      <c r="K50" s="28"/>
      <c r="M50" s="28"/>
      <c r="N50" s="28"/>
      <c r="O50" s="28">
        <f t="shared" ca="1" si="5"/>
        <v>7.7924122203955094E-3</v>
      </c>
      <c r="P50" s="28">
        <f t="shared" ca="1" si="3"/>
        <v>0.21193939443920456</v>
      </c>
      <c r="Q50" s="31">
        <f t="shared" si="4"/>
        <v>22569.809999999998</v>
      </c>
      <c r="R50" s="28">
        <f>G50</f>
        <v>-9.0700000000651926E-3</v>
      </c>
    </row>
    <row r="51" spans="1:32" x14ac:dyDescent="0.2">
      <c r="A51" s="65" t="s">
        <v>179</v>
      </c>
      <c r="B51" s="64" t="s">
        <v>34</v>
      </c>
      <c r="C51" s="65">
        <v>37588.313999999998</v>
      </c>
      <c r="D51" s="65" t="s">
        <v>90</v>
      </c>
      <c r="E51" s="47">
        <f t="shared" si="0"/>
        <v>2264.9986988783658</v>
      </c>
      <c r="F51" s="28">
        <f t="shared" si="1"/>
        <v>2265</v>
      </c>
      <c r="G51" s="28">
        <f t="shared" si="2"/>
        <v>-5.0699999992502853E-3</v>
      </c>
      <c r="H51" s="30"/>
      <c r="I51" s="29">
        <f t="shared" si="7"/>
        <v>-5.0699999992502853E-3</v>
      </c>
      <c r="K51" s="28"/>
      <c r="M51" s="28"/>
      <c r="N51" s="28"/>
      <c r="O51" s="28">
        <f t="shared" ca="1" si="5"/>
        <v>7.7924122203955094E-3</v>
      </c>
      <c r="P51" s="28">
        <f t="shared" ca="1" si="3"/>
        <v>0.21193939443920456</v>
      </c>
      <c r="Q51" s="31">
        <f t="shared" si="4"/>
        <v>22569.813999999998</v>
      </c>
      <c r="R51" s="28">
        <f>G51</f>
        <v>-5.0699999992502853E-3</v>
      </c>
    </row>
    <row r="52" spans="1:32" x14ac:dyDescent="0.2">
      <c r="A52" s="65" t="s">
        <v>179</v>
      </c>
      <c r="B52" s="64" t="s">
        <v>31</v>
      </c>
      <c r="C52" s="65">
        <v>38050.298000000003</v>
      </c>
      <c r="D52" s="65" t="s">
        <v>90</v>
      </c>
      <c r="E52" s="47">
        <f t="shared" si="0"/>
        <v>2383.5583392657982</v>
      </c>
      <c r="F52" s="28">
        <f t="shared" si="1"/>
        <v>2383.5</v>
      </c>
      <c r="G52" s="28">
        <f t="shared" si="2"/>
        <v>0.22732700000051409</v>
      </c>
      <c r="H52" s="30"/>
      <c r="I52" s="29">
        <f t="shared" si="7"/>
        <v>0.22732700000051409</v>
      </c>
      <c r="K52" s="28"/>
      <c r="M52" s="28"/>
      <c r="N52" s="28"/>
      <c r="O52" s="28">
        <f t="shared" ca="1" si="5"/>
        <v>9.3210524000795422E-3</v>
      </c>
      <c r="P52" s="28">
        <f t="shared" ca="1" si="3"/>
        <v>0.21320982592112336</v>
      </c>
      <c r="Q52" s="31">
        <f t="shared" si="4"/>
        <v>23031.798000000003</v>
      </c>
      <c r="S52" s="28">
        <f>G52</f>
        <v>0.22732700000051409</v>
      </c>
    </row>
    <row r="53" spans="1:32" x14ac:dyDescent="0.2">
      <c r="A53" s="65" t="s">
        <v>174</v>
      </c>
      <c r="B53" s="64" t="s">
        <v>31</v>
      </c>
      <c r="C53" s="65">
        <v>38311.368999999999</v>
      </c>
      <c r="D53" s="65" t="s">
        <v>90</v>
      </c>
      <c r="E53" s="47">
        <f t="shared" ref="E53:E84" si="8">+(C53-C$7)/C$8</f>
        <v>2450.5573779242513</v>
      </c>
      <c r="F53" s="28">
        <f t="shared" ref="F53:F84" si="9">ROUND(2*E53,0)/2</f>
        <v>2450.5</v>
      </c>
      <c r="G53" s="28">
        <f t="shared" si="2"/>
        <v>0.22358099999837577</v>
      </c>
      <c r="H53" s="30"/>
      <c r="I53" s="29">
        <f t="shared" si="7"/>
        <v>0.22358099999837577</v>
      </c>
      <c r="K53" s="28"/>
      <c r="M53" s="28"/>
      <c r="N53" s="28"/>
      <c r="O53" s="28">
        <f t="shared" ca="1" si="5"/>
        <v>1.018534684766461E-2</v>
      </c>
      <c r="P53" s="28">
        <f t="shared" ref="P53:P84" ca="1" si="10">+D$11+D$12*$F53</f>
        <v>0.21392812895309435</v>
      </c>
      <c r="Q53" s="31">
        <f t="shared" ref="Q53:Q84" si="11">+C53-15018.5</f>
        <v>23292.868999999999</v>
      </c>
      <c r="S53" s="28">
        <f>G53</f>
        <v>0.22358099999837577</v>
      </c>
    </row>
    <row r="54" spans="1:32" x14ac:dyDescent="0.2">
      <c r="A54" s="65" t="s">
        <v>179</v>
      </c>
      <c r="B54" s="64" t="s">
        <v>31</v>
      </c>
      <c r="C54" s="65">
        <v>38311.373</v>
      </c>
      <c r="D54" s="65" t="s">
        <v>90</v>
      </c>
      <c r="E54" s="47">
        <f t="shared" si="8"/>
        <v>2450.5584044501952</v>
      </c>
      <c r="F54" s="28">
        <f t="shared" si="9"/>
        <v>2450.5</v>
      </c>
      <c r="G54" s="28">
        <f t="shared" si="2"/>
        <v>0.22758099999919068</v>
      </c>
      <c r="H54" s="30"/>
      <c r="I54" s="29">
        <f t="shared" si="7"/>
        <v>0.22758099999919068</v>
      </c>
      <c r="K54" s="28"/>
      <c r="M54" s="28"/>
      <c r="N54" s="28"/>
      <c r="O54" s="28">
        <f t="shared" ca="1" si="5"/>
        <v>1.018534684766461E-2</v>
      </c>
      <c r="P54" s="28">
        <f t="shared" ca="1" si="10"/>
        <v>0.21392812895309435</v>
      </c>
      <c r="Q54" s="31">
        <f t="shared" si="11"/>
        <v>23292.873</v>
      </c>
      <c r="S54" s="28">
        <f>G54</f>
        <v>0.22758099999919068</v>
      </c>
    </row>
    <row r="55" spans="1:32" x14ac:dyDescent="0.2">
      <c r="A55" s="65" t="s">
        <v>179</v>
      </c>
      <c r="B55" s="64" t="s">
        <v>34</v>
      </c>
      <c r="C55" s="65">
        <v>39057.35</v>
      </c>
      <c r="D55" s="65" t="s">
        <v>90</v>
      </c>
      <c r="E55" s="47">
        <f t="shared" si="8"/>
        <v>2641.9995904161478</v>
      </c>
      <c r="F55" s="28">
        <f t="shared" si="9"/>
        <v>2642</v>
      </c>
      <c r="G55" s="28">
        <f t="shared" si="2"/>
        <v>-1.5960000018822029E-3</v>
      </c>
      <c r="H55" s="30"/>
      <c r="I55" s="29">
        <f t="shared" si="7"/>
        <v>-1.5960000018822029E-3</v>
      </c>
      <c r="K55" s="28"/>
      <c r="M55" s="28"/>
      <c r="N55" s="28"/>
      <c r="O55" s="28">
        <f t="shared" ca="1" si="5"/>
        <v>1.2655680977702519E-2</v>
      </c>
      <c r="P55" s="28">
        <f t="shared" ca="1" si="10"/>
        <v>0.21598118911163827</v>
      </c>
      <c r="Q55" s="31">
        <f t="shared" si="11"/>
        <v>24038.85</v>
      </c>
      <c r="R55" s="28">
        <f>G55</f>
        <v>-1.5960000018822029E-3</v>
      </c>
    </row>
    <row r="56" spans="1:32" x14ac:dyDescent="0.2">
      <c r="A56" s="65" t="s">
        <v>179</v>
      </c>
      <c r="B56" s="64" t="s">
        <v>31</v>
      </c>
      <c r="C56" s="65">
        <v>39702.466</v>
      </c>
      <c r="D56" s="65" t="s">
        <v>90</v>
      </c>
      <c r="E56" s="47">
        <f t="shared" si="8"/>
        <v>2807.5566680815614</v>
      </c>
      <c r="F56" s="28">
        <f t="shared" si="9"/>
        <v>2807.5</v>
      </c>
      <c r="G56" s="28">
        <f t="shared" si="2"/>
        <v>0.2208150000005844</v>
      </c>
      <c r="H56" s="30"/>
      <c r="I56" s="29">
        <f t="shared" si="7"/>
        <v>0.2208150000005844</v>
      </c>
      <c r="K56" s="28"/>
      <c r="M56" s="28"/>
      <c r="N56" s="28"/>
      <c r="O56" s="28">
        <f t="shared" ref="O56:O87" ca="1" si="12">+C$11+C$12*F56</f>
        <v>1.4790617262408913E-2</v>
      </c>
      <c r="P56" s="28">
        <f t="shared" ca="1" si="10"/>
        <v>0.21775550481001435</v>
      </c>
      <c r="Q56" s="31">
        <f t="shared" si="11"/>
        <v>24683.966</v>
      </c>
      <c r="S56" s="28">
        <f>G56</f>
        <v>0.2208150000005844</v>
      </c>
    </row>
    <row r="57" spans="1:32" x14ac:dyDescent="0.2">
      <c r="A57" s="65" t="s">
        <v>179</v>
      </c>
      <c r="B57" s="64" t="s">
        <v>34</v>
      </c>
      <c r="C57" s="65">
        <v>40483.514000000003</v>
      </c>
      <c r="D57" s="65" t="s">
        <v>90</v>
      </c>
      <c r="E57" s="47">
        <f t="shared" si="8"/>
        <v>3007.9981768899247</v>
      </c>
      <c r="F57" s="28">
        <f t="shared" si="9"/>
        <v>3008</v>
      </c>
      <c r="G57" s="28">
        <f t="shared" si="2"/>
        <v>-7.1039999966160394E-3</v>
      </c>
      <c r="H57" s="30"/>
      <c r="I57" s="29">
        <f t="shared" si="7"/>
        <v>-7.1039999966160394E-3</v>
      </c>
      <c r="K57" s="28"/>
      <c r="M57" s="28"/>
      <c r="N57" s="28"/>
      <c r="O57" s="28">
        <f t="shared" ca="1" si="12"/>
        <v>1.7377050646600042E-2</v>
      </c>
      <c r="P57" s="28">
        <f t="shared" ca="1" si="10"/>
        <v>0.21990505343553945</v>
      </c>
      <c r="Q57" s="31">
        <f t="shared" si="11"/>
        <v>25465.014000000003</v>
      </c>
      <c r="R57" s="28">
        <f>G57</f>
        <v>-7.1039999966160394E-3</v>
      </c>
    </row>
    <row r="58" spans="1:32" x14ac:dyDescent="0.2">
      <c r="A58" s="65" t="s">
        <v>179</v>
      </c>
      <c r="B58" s="64" t="s">
        <v>34</v>
      </c>
      <c r="C58" s="65">
        <v>40483.525999999998</v>
      </c>
      <c r="D58" s="65" t="s">
        <v>90</v>
      </c>
      <c r="E58" s="47">
        <f t="shared" si="8"/>
        <v>3008.0012564677545</v>
      </c>
      <c r="F58" s="28">
        <f t="shared" si="9"/>
        <v>3008</v>
      </c>
      <c r="G58" s="28">
        <f t="shared" si="2"/>
        <v>4.8959999985527247E-3</v>
      </c>
      <c r="H58" s="30"/>
      <c r="I58" s="29">
        <f t="shared" si="7"/>
        <v>4.8959999985527247E-3</v>
      </c>
      <c r="K58" s="28"/>
      <c r="M58" s="28"/>
      <c r="N58" s="28"/>
      <c r="O58" s="28">
        <f t="shared" ca="1" si="12"/>
        <v>1.7377050646600042E-2</v>
      </c>
      <c r="P58" s="28">
        <f t="shared" ca="1" si="10"/>
        <v>0.21990505343553945</v>
      </c>
      <c r="Q58" s="31">
        <f t="shared" si="11"/>
        <v>25465.025999999998</v>
      </c>
      <c r="R58" s="28">
        <f>G58</f>
        <v>4.8959999985527247E-3</v>
      </c>
    </row>
    <row r="59" spans="1:32" x14ac:dyDescent="0.2">
      <c r="A59" s="28" t="s">
        <v>22</v>
      </c>
      <c r="B59" s="29"/>
      <c r="C59" s="30">
        <v>41126.489000000001</v>
      </c>
      <c r="D59" s="30"/>
      <c r="E59" s="28">
        <f t="shared" si="8"/>
        <v>3173.0058065440003</v>
      </c>
      <c r="F59" s="28">
        <f t="shared" si="9"/>
        <v>3173</v>
      </c>
      <c r="G59" s="28">
        <f t="shared" si="2"/>
        <v>2.2625999998126645E-2</v>
      </c>
      <c r="H59" s="28"/>
      <c r="I59" s="28">
        <f t="shared" si="7"/>
        <v>2.2625999998126645E-2</v>
      </c>
      <c r="J59" s="28"/>
      <c r="K59" s="28"/>
      <c r="L59" s="28"/>
      <c r="M59" s="28"/>
      <c r="N59" s="28"/>
      <c r="O59" s="28">
        <f t="shared" ca="1" si="12"/>
        <v>1.9505536972742363E-2</v>
      </c>
      <c r="P59" s="28">
        <f t="shared" ca="1" si="10"/>
        <v>0.22167400866352768</v>
      </c>
      <c r="Q59" s="31">
        <f t="shared" si="11"/>
        <v>26107.989000000001</v>
      </c>
      <c r="R59" s="28">
        <f>G59</f>
        <v>2.2625999998126645E-2</v>
      </c>
      <c r="S59" s="28"/>
      <c r="T59" s="32"/>
      <c r="U59" s="28"/>
      <c r="V59" s="28"/>
      <c r="AA59">
        <v>7</v>
      </c>
      <c r="AC59" t="s">
        <v>21</v>
      </c>
      <c r="AF59" t="s">
        <v>23</v>
      </c>
    </row>
    <row r="60" spans="1:32" x14ac:dyDescent="0.2">
      <c r="A60" s="28" t="s">
        <v>26</v>
      </c>
      <c r="B60" s="29" t="s">
        <v>31</v>
      </c>
      <c r="C60" s="30">
        <v>41159.413</v>
      </c>
      <c r="D60" s="30"/>
      <c r="E60" s="28">
        <f t="shared" si="8"/>
        <v>3181.455141586157</v>
      </c>
      <c r="F60" s="28">
        <f t="shared" si="9"/>
        <v>3181.5</v>
      </c>
      <c r="G60" s="28"/>
      <c r="H60" s="28"/>
      <c r="J60" s="29"/>
      <c r="K60" s="28"/>
      <c r="L60" s="28"/>
      <c r="M60" s="28"/>
      <c r="N60" s="28"/>
      <c r="O60" s="28">
        <f t="shared" ca="1" si="12"/>
        <v>1.9615186268331516E-2</v>
      </c>
      <c r="P60" s="28">
        <f t="shared" ca="1" si="10"/>
        <v>0.22176513666012101</v>
      </c>
      <c r="Q60" s="31">
        <f t="shared" si="11"/>
        <v>26140.913</v>
      </c>
      <c r="R60" s="28"/>
      <c r="S60" s="28"/>
      <c r="T60" s="32">
        <v>-0.17479699999967124</v>
      </c>
      <c r="U60" s="28"/>
      <c r="V60" s="28"/>
      <c r="AA60">
        <v>10</v>
      </c>
      <c r="AC60" t="s">
        <v>24</v>
      </c>
      <c r="AD60" t="s">
        <v>25</v>
      </c>
      <c r="AF60" t="s">
        <v>23</v>
      </c>
    </row>
    <row r="61" spans="1:32" x14ac:dyDescent="0.2">
      <c r="A61" s="65" t="s">
        <v>179</v>
      </c>
      <c r="B61" s="64" t="s">
        <v>31</v>
      </c>
      <c r="C61" s="65">
        <v>41210.46</v>
      </c>
      <c r="D61" s="65" t="s">
        <v>90</v>
      </c>
      <c r="E61" s="47">
        <f t="shared" si="8"/>
        <v>3194.5554090474911</v>
      </c>
      <c r="F61" s="28">
        <f t="shared" si="9"/>
        <v>3194.5</v>
      </c>
      <c r="G61" s="28">
        <f t="shared" ref="G61:G92" si="13">+C61-(C$7+F61*C$8)</f>
        <v>0.21590899999864632</v>
      </c>
      <c r="H61" s="30"/>
      <c r="I61" s="29">
        <f t="shared" ref="I61:I66" si="14">G61</f>
        <v>0.21590899999864632</v>
      </c>
      <c r="K61" s="28"/>
      <c r="M61" s="28"/>
      <c r="N61" s="28"/>
      <c r="O61" s="28">
        <f t="shared" ca="1" si="12"/>
        <v>1.9782885190997274E-2</v>
      </c>
      <c r="P61" s="28">
        <f t="shared" ca="1" si="10"/>
        <v>0.22190450889020494</v>
      </c>
      <c r="Q61" s="31">
        <f t="shared" si="11"/>
        <v>26191.96</v>
      </c>
      <c r="S61" s="28">
        <f>G61</f>
        <v>0.21590899999864632</v>
      </c>
    </row>
    <row r="62" spans="1:32" x14ac:dyDescent="0.2">
      <c r="A62" s="65" t="s">
        <v>179</v>
      </c>
      <c r="B62" s="64" t="s">
        <v>31</v>
      </c>
      <c r="C62" s="65">
        <v>41249.428</v>
      </c>
      <c r="D62" s="65" t="s">
        <v>90</v>
      </c>
      <c r="E62" s="47">
        <f t="shared" si="8"/>
        <v>3204.5558247904987</v>
      </c>
      <c r="F62" s="28">
        <f t="shared" si="9"/>
        <v>3204.5</v>
      </c>
      <c r="G62" s="28">
        <f t="shared" si="13"/>
        <v>0.21752900000137743</v>
      </c>
      <c r="H62" s="30"/>
      <c r="I62" s="29">
        <f t="shared" si="14"/>
        <v>0.21752900000137743</v>
      </c>
      <c r="K62" s="28"/>
      <c r="M62" s="28"/>
      <c r="N62" s="28"/>
      <c r="O62" s="28">
        <f t="shared" ca="1" si="12"/>
        <v>1.9911884362278628E-2</v>
      </c>
      <c r="P62" s="28">
        <f t="shared" ca="1" si="10"/>
        <v>0.22201171829796179</v>
      </c>
      <c r="Q62" s="31">
        <f t="shared" si="11"/>
        <v>26230.928</v>
      </c>
      <c r="S62" s="28">
        <f>G62</f>
        <v>0.21752900000137743</v>
      </c>
    </row>
    <row r="63" spans="1:32" x14ac:dyDescent="0.2">
      <c r="A63" s="65" t="s">
        <v>179</v>
      </c>
      <c r="B63" s="64" t="s">
        <v>34</v>
      </c>
      <c r="C63" s="65">
        <v>41960.343999999997</v>
      </c>
      <c r="D63" s="65" t="s">
        <v>90</v>
      </c>
      <c r="E63" s="47">
        <f t="shared" si="8"/>
        <v>3386.999254228901</v>
      </c>
      <c r="F63" s="28">
        <f t="shared" si="9"/>
        <v>3387</v>
      </c>
      <c r="G63" s="28">
        <f t="shared" si="13"/>
        <v>-2.9060000015306287E-3</v>
      </c>
      <c r="H63" s="30"/>
      <c r="I63" s="29">
        <f t="shared" si="14"/>
        <v>-2.9060000015306287E-3</v>
      </c>
      <c r="K63" s="28"/>
      <c r="M63" s="28"/>
      <c r="N63" s="28"/>
      <c r="O63" s="28">
        <f t="shared" ca="1" si="12"/>
        <v>2.2266119238163323E-2</v>
      </c>
      <c r="P63" s="28">
        <f t="shared" ca="1" si="10"/>
        <v>0.22396828998952456</v>
      </c>
      <c r="Q63" s="31">
        <f t="shared" si="11"/>
        <v>26941.843999999997</v>
      </c>
      <c r="R63" s="28">
        <f>G63</f>
        <v>-2.9060000015306287E-3</v>
      </c>
    </row>
    <row r="64" spans="1:32" x14ac:dyDescent="0.2">
      <c r="A64" s="65" t="s">
        <v>229</v>
      </c>
      <c r="B64" s="64" t="s">
        <v>34</v>
      </c>
      <c r="C64" s="65">
        <v>43452.781999999999</v>
      </c>
      <c r="D64" s="65" t="s">
        <v>90</v>
      </c>
      <c r="E64" s="47">
        <f t="shared" si="8"/>
        <v>3770.0058357999892</v>
      </c>
      <c r="F64" s="28">
        <f t="shared" si="9"/>
        <v>3770</v>
      </c>
      <c r="G64" s="28">
        <f t="shared" si="13"/>
        <v>2.2740000000339933E-2</v>
      </c>
      <c r="H64" s="30"/>
      <c r="I64" s="29">
        <f t="shared" si="14"/>
        <v>2.2740000000339933E-2</v>
      </c>
      <c r="K64" s="28"/>
      <c r="M64" s="28"/>
      <c r="N64" s="28"/>
      <c r="O64" s="28">
        <f t="shared" ca="1" si="12"/>
        <v>2.7206787498239141E-2</v>
      </c>
      <c r="P64" s="28">
        <f t="shared" ca="1" si="10"/>
        <v>0.22807441030661241</v>
      </c>
      <c r="Q64" s="31">
        <f t="shared" si="11"/>
        <v>28434.281999999999</v>
      </c>
      <c r="R64" s="28">
        <f>G64</f>
        <v>2.2740000000339933E-2</v>
      </c>
    </row>
    <row r="65" spans="1:32" x14ac:dyDescent="0.2">
      <c r="A65" s="65" t="s">
        <v>229</v>
      </c>
      <c r="B65" s="64" t="s">
        <v>34</v>
      </c>
      <c r="C65" s="65">
        <v>44473.703999999998</v>
      </c>
      <c r="D65" s="65" t="s">
        <v>90</v>
      </c>
      <c r="E65" s="47">
        <f t="shared" si="8"/>
        <v>4032.0065656599349</v>
      </c>
      <c r="F65" s="28">
        <f t="shared" si="9"/>
        <v>4032</v>
      </c>
      <c r="G65" s="28">
        <f t="shared" si="13"/>
        <v>2.558399999543326E-2</v>
      </c>
      <c r="H65" s="30"/>
      <c r="I65" s="29">
        <f t="shared" si="14"/>
        <v>2.558399999543326E-2</v>
      </c>
      <c r="K65" s="28"/>
      <c r="M65" s="28"/>
      <c r="N65" s="28"/>
      <c r="O65" s="28">
        <f t="shared" ca="1" si="12"/>
        <v>3.0586565785810593E-2</v>
      </c>
      <c r="P65" s="28">
        <f t="shared" ca="1" si="10"/>
        <v>0.23088329678984221</v>
      </c>
      <c r="Q65" s="31">
        <f t="shared" si="11"/>
        <v>29455.203999999998</v>
      </c>
      <c r="R65" s="28">
        <f>G65</f>
        <v>2.558399999543326E-2</v>
      </c>
    </row>
    <row r="66" spans="1:32" x14ac:dyDescent="0.2">
      <c r="A66" s="65" t="s">
        <v>229</v>
      </c>
      <c r="B66" s="64" t="s">
        <v>34</v>
      </c>
      <c r="C66" s="65">
        <v>44473.714999999997</v>
      </c>
      <c r="D66" s="65" t="s">
        <v>90</v>
      </c>
      <c r="E66" s="47">
        <f t="shared" si="8"/>
        <v>4032.0093886062796</v>
      </c>
      <c r="F66" s="28">
        <f t="shared" si="9"/>
        <v>4032</v>
      </c>
      <c r="G66" s="28">
        <f t="shared" si="13"/>
        <v>3.6583999994036276E-2</v>
      </c>
      <c r="H66" s="30"/>
      <c r="I66" s="29">
        <f t="shared" si="14"/>
        <v>3.6583999994036276E-2</v>
      </c>
      <c r="K66" s="28"/>
      <c r="M66" s="28"/>
      <c r="N66" s="28"/>
      <c r="O66" s="28">
        <f t="shared" ca="1" si="12"/>
        <v>3.0586565785810593E-2</v>
      </c>
      <c r="P66" s="28">
        <f t="shared" ca="1" si="10"/>
        <v>0.23088329678984221</v>
      </c>
      <c r="Q66" s="31">
        <f t="shared" si="11"/>
        <v>29455.214999999997</v>
      </c>
      <c r="R66" s="28">
        <f>G66</f>
        <v>3.6583999994036276E-2</v>
      </c>
    </row>
    <row r="67" spans="1:32" x14ac:dyDescent="0.2">
      <c r="A67" s="65" t="s">
        <v>244</v>
      </c>
      <c r="B67" s="64" t="s">
        <v>34</v>
      </c>
      <c r="C67" s="65">
        <v>45167.315699999999</v>
      </c>
      <c r="D67" s="65" t="s">
        <v>90</v>
      </c>
      <c r="E67" s="47">
        <f t="shared" si="8"/>
        <v>4210.0091668766763</v>
      </c>
      <c r="F67" s="28">
        <f t="shared" si="9"/>
        <v>4210</v>
      </c>
      <c r="G67" s="28">
        <f t="shared" si="13"/>
        <v>3.5719999999855645E-2</v>
      </c>
      <c r="H67" s="30"/>
      <c r="I67" s="33"/>
      <c r="J67" s="29">
        <f>G67</f>
        <v>3.5719999999855645E-2</v>
      </c>
      <c r="K67" s="28"/>
      <c r="M67" s="28"/>
      <c r="N67" s="28"/>
      <c r="O67" s="28">
        <f t="shared" ca="1" si="12"/>
        <v>3.2882751034618678E-2</v>
      </c>
      <c r="P67" s="28">
        <f t="shared" ca="1" si="10"/>
        <v>0.23279162424791436</v>
      </c>
      <c r="Q67" s="31">
        <f t="shared" si="11"/>
        <v>30148.815699999999</v>
      </c>
      <c r="R67" s="28">
        <f>G67</f>
        <v>3.5719999999855645E-2</v>
      </c>
    </row>
    <row r="68" spans="1:32" x14ac:dyDescent="0.2">
      <c r="A68" s="65" t="s">
        <v>244</v>
      </c>
      <c r="B68" s="64" t="s">
        <v>31</v>
      </c>
      <c r="C68" s="65">
        <v>45169.458899999998</v>
      </c>
      <c r="D68" s="65" t="s">
        <v>90</v>
      </c>
      <c r="E68" s="47">
        <f t="shared" si="8"/>
        <v>4210.5591794772818</v>
      </c>
      <c r="F68" s="28">
        <f t="shared" si="9"/>
        <v>4210.5</v>
      </c>
      <c r="G68" s="28">
        <f t="shared" si="13"/>
        <v>0.23060099999565864</v>
      </c>
      <c r="H68" s="30"/>
      <c r="I68" s="33"/>
      <c r="J68" s="29">
        <f>G68</f>
        <v>0.23060099999565864</v>
      </c>
      <c r="K68" s="28"/>
      <c r="M68" s="28"/>
      <c r="N68" s="28"/>
      <c r="O68" s="28">
        <f t="shared" ca="1" si="12"/>
        <v>3.2889200993182745E-2</v>
      </c>
      <c r="P68" s="28">
        <f t="shared" ca="1" si="10"/>
        <v>0.23279698471830218</v>
      </c>
      <c r="Q68" s="31">
        <f t="shared" si="11"/>
        <v>30150.958899999998</v>
      </c>
      <c r="S68" s="28">
        <f>G68</f>
        <v>0.23060099999565864</v>
      </c>
    </row>
    <row r="69" spans="1:32" x14ac:dyDescent="0.2">
      <c r="A69" s="65" t="s">
        <v>250</v>
      </c>
      <c r="B69" s="64" t="s">
        <v>31</v>
      </c>
      <c r="C69" s="65">
        <v>45204.519</v>
      </c>
      <c r="D69" s="65" t="s">
        <v>90</v>
      </c>
      <c r="E69" s="47">
        <f t="shared" si="8"/>
        <v>4219.5567050364953</v>
      </c>
      <c r="F69" s="28">
        <f t="shared" si="9"/>
        <v>4219.5</v>
      </c>
      <c r="G69" s="28">
        <f t="shared" si="13"/>
        <v>0.22095899999840185</v>
      </c>
      <c r="H69" s="30"/>
      <c r="I69" s="33"/>
      <c r="J69" s="29">
        <f>G69</f>
        <v>0.22095899999840185</v>
      </c>
      <c r="K69" s="28"/>
      <c r="M69" s="28"/>
      <c r="N69" s="28"/>
      <c r="O69" s="28">
        <f t="shared" ca="1" si="12"/>
        <v>3.3005300247335959E-2</v>
      </c>
      <c r="P69" s="28">
        <f t="shared" ca="1" si="10"/>
        <v>0.23289347318528336</v>
      </c>
      <c r="Q69" s="31">
        <f t="shared" si="11"/>
        <v>30186.019</v>
      </c>
      <c r="S69" s="28">
        <f>G69</f>
        <v>0.22095899999840185</v>
      </c>
    </row>
    <row r="70" spans="1:32" x14ac:dyDescent="0.2">
      <c r="A70" s="65" t="s">
        <v>253</v>
      </c>
      <c r="B70" s="64" t="s">
        <v>34</v>
      </c>
      <c r="C70" s="65">
        <v>45237.440999999999</v>
      </c>
      <c r="D70" s="65" t="s">
        <v>90</v>
      </c>
      <c r="E70" s="47">
        <f t="shared" si="8"/>
        <v>4228.0055268156802</v>
      </c>
      <c r="F70" s="28">
        <f t="shared" si="9"/>
        <v>4228</v>
      </c>
      <c r="G70" s="28">
        <f t="shared" si="13"/>
        <v>2.1536000000196509E-2</v>
      </c>
      <c r="H70" s="30"/>
      <c r="I70" s="33"/>
      <c r="J70" s="29">
        <f>G70</f>
        <v>2.1536000000196509E-2</v>
      </c>
      <c r="K70" s="28"/>
      <c r="M70" s="28"/>
      <c r="N70" s="28"/>
      <c r="O70" s="28">
        <f t="shared" ca="1" si="12"/>
        <v>3.3114949542925112E-2</v>
      </c>
      <c r="P70" s="28">
        <f t="shared" ca="1" si="10"/>
        <v>0.23298460118187669</v>
      </c>
      <c r="Q70" s="31">
        <f t="shared" si="11"/>
        <v>30218.940999999999</v>
      </c>
      <c r="R70" s="28">
        <f>G70</f>
        <v>2.1536000000196509E-2</v>
      </c>
    </row>
    <row r="71" spans="1:32" x14ac:dyDescent="0.2">
      <c r="A71" s="65" t="s">
        <v>253</v>
      </c>
      <c r="B71" s="64" t="s">
        <v>31</v>
      </c>
      <c r="C71" s="65">
        <v>46260.527000000002</v>
      </c>
      <c r="D71" s="65" t="s">
        <v>90</v>
      </c>
      <c r="E71" s="47">
        <f t="shared" si="8"/>
        <v>4490.5616072111397</v>
      </c>
      <c r="F71" s="28">
        <f t="shared" si="9"/>
        <v>4490.5</v>
      </c>
      <c r="G71" s="28">
        <f t="shared" si="13"/>
        <v>0.2400610000040615</v>
      </c>
      <c r="H71" s="30"/>
      <c r="I71" s="33"/>
      <c r="J71" s="29">
        <f>G71</f>
        <v>0.2400610000040615</v>
      </c>
      <c r="K71" s="28"/>
      <c r="M71" s="28"/>
      <c r="N71" s="28"/>
      <c r="O71" s="28">
        <f t="shared" ca="1" si="12"/>
        <v>3.6501177789060632E-2</v>
      </c>
      <c r="P71" s="28">
        <f t="shared" ca="1" si="10"/>
        <v>0.23579884813549434</v>
      </c>
      <c r="Q71" s="31">
        <f t="shared" si="11"/>
        <v>31242.027000000002</v>
      </c>
      <c r="S71" s="28">
        <f>G71</f>
        <v>0.2400610000040615</v>
      </c>
    </row>
    <row r="72" spans="1:32" x14ac:dyDescent="0.2">
      <c r="A72" s="28" t="s">
        <v>27</v>
      </c>
      <c r="B72" s="29"/>
      <c r="C72" s="30">
        <v>47540.372000000003</v>
      </c>
      <c r="D72" s="30"/>
      <c r="E72" s="28">
        <f t="shared" si="8"/>
        <v>4819.0101312978013</v>
      </c>
      <c r="F72" s="28">
        <f t="shared" si="9"/>
        <v>4819</v>
      </c>
      <c r="G72" s="28">
        <f t="shared" si="13"/>
        <v>3.9478000006056391E-2</v>
      </c>
      <c r="H72" s="28"/>
      <c r="I72" s="28">
        <f>G72</f>
        <v>3.9478000006056391E-2</v>
      </c>
      <c r="J72" s="29"/>
      <c r="K72" s="28"/>
      <c r="L72" s="28"/>
      <c r="M72" s="28"/>
      <c r="N72" s="28"/>
      <c r="O72" s="28">
        <f t="shared" ca="1" si="12"/>
        <v>4.0738800565653079E-2</v>
      </c>
      <c r="P72" s="28">
        <f t="shared" ca="1" si="10"/>
        <v>0.23932067718030731</v>
      </c>
      <c r="Q72" s="31">
        <f t="shared" si="11"/>
        <v>32521.872000000003</v>
      </c>
      <c r="R72" s="28">
        <f>G72</f>
        <v>3.9478000006056391E-2</v>
      </c>
      <c r="S72" s="28"/>
      <c r="T72" s="28"/>
      <c r="U72" s="28"/>
      <c r="V72" s="28"/>
      <c r="AA72">
        <v>9</v>
      </c>
      <c r="AC72" t="s">
        <v>24</v>
      </c>
      <c r="AD72" t="s">
        <v>25</v>
      </c>
      <c r="AF72" t="s">
        <v>23</v>
      </c>
    </row>
    <row r="73" spans="1:32" x14ac:dyDescent="0.2">
      <c r="A73" s="65" t="s">
        <v>250</v>
      </c>
      <c r="B73" s="64" t="s">
        <v>31</v>
      </c>
      <c r="C73" s="65">
        <v>47850.343999999997</v>
      </c>
      <c r="D73" s="65" t="s">
        <v>90</v>
      </c>
      <c r="E73" s="47">
        <f t="shared" si="8"/>
        <v>4898.5587062488221</v>
      </c>
      <c r="F73" s="28">
        <f t="shared" si="9"/>
        <v>4898.5</v>
      </c>
      <c r="G73" s="28">
        <f t="shared" si="13"/>
        <v>0.22875699999713106</v>
      </c>
      <c r="H73" s="30"/>
      <c r="I73" s="33"/>
      <c r="J73" s="29">
        <f>G73</f>
        <v>0.22875699999713106</v>
      </c>
      <c r="K73" s="28"/>
      <c r="M73" s="28"/>
      <c r="N73" s="28"/>
      <c r="O73" s="28">
        <f t="shared" ca="1" si="12"/>
        <v>4.176434397733983E-2</v>
      </c>
      <c r="P73" s="28">
        <f t="shared" ca="1" si="10"/>
        <v>0.24017299197197434</v>
      </c>
      <c r="Q73" s="31">
        <f t="shared" si="11"/>
        <v>32831.843999999997</v>
      </c>
      <c r="S73" s="28">
        <f>G73</f>
        <v>0.22875699999713106</v>
      </c>
    </row>
    <row r="74" spans="1:32" x14ac:dyDescent="0.2">
      <c r="A74" s="65" t="s">
        <v>267</v>
      </c>
      <c r="B74" s="64" t="s">
        <v>31</v>
      </c>
      <c r="C74" s="65">
        <v>48107.519</v>
      </c>
      <c r="D74" s="65" t="s">
        <v>90</v>
      </c>
      <c r="E74" s="47">
        <f t="shared" si="8"/>
        <v>4964.5579086381649</v>
      </c>
      <c r="F74" s="28">
        <f t="shared" si="9"/>
        <v>4964.5</v>
      </c>
      <c r="G74" s="28">
        <f t="shared" si="13"/>
        <v>0.22564899999997579</v>
      </c>
      <c r="H74" s="30"/>
      <c r="I74" s="29">
        <f>G74</f>
        <v>0.22564899999997579</v>
      </c>
      <c r="K74" s="28"/>
      <c r="M74" s="28"/>
      <c r="N74" s="28"/>
      <c r="O74" s="28">
        <f t="shared" ca="1" si="12"/>
        <v>4.2615738507796763E-2</v>
      </c>
      <c r="P74" s="28">
        <f t="shared" ca="1" si="10"/>
        <v>0.24088057406316965</v>
      </c>
      <c r="Q74" s="31">
        <f t="shared" si="11"/>
        <v>33089.019</v>
      </c>
      <c r="S74" s="28">
        <f>G74</f>
        <v>0.22564899999997579</v>
      </c>
    </row>
    <row r="75" spans="1:32" x14ac:dyDescent="0.2">
      <c r="A75" s="65" t="s">
        <v>267</v>
      </c>
      <c r="B75" s="64" t="s">
        <v>34</v>
      </c>
      <c r="C75" s="65">
        <v>48175.512999999999</v>
      </c>
      <c r="D75" s="65" t="s">
        <v>90</v>
      </c>
      <c r="E75" s="47">
        <f t="shared" si="8"/>
        <v>4982.0073098912444</v>
      </c>
      <c r="F75" s="28">
        <f t="shared" si="9"/>
        <v>4982</v>
      </c>
      <c r="G75" s="28">
        <f t="shared" si="13"/>
        <v>2.8484000002208631E-2</v>
      </c>
      <c r="H75" s="30"/>
      <c r="I75" s="29">
        <f>G75</f>
        <v>2.8484000002208631E-2</v>
      </c>
      <c r="K75" s="28"/>
      <c r="M75" s="28"/>
      <c r="N75" s="28"/>
      <c r="O75" s="28">
        <f t="shared" ca="1" si="12"/>
        <v>4.2841487057539138E-2</v>
      </c>
      <c r="P75" s="28">
        <f t="shared" ca="1" si="10"/>
        <v>0.24106819052674416</v>
      </c>
      <c r="Q75" s="31">
        <f t="shared" si="11"/>
        <v>33157.012999999999</v>
      </c>
      <c r="R75" s="28">
        <f>G75</f>
        <v>2.8484000002208631E-2</v>
      </c>
    </row>
    <row r="76" spans="1:32" x14ac:dyDescent="0.2">
      <c r="A76" s="65" t="s">
        <v>267</v>
      </c>
      <c r="B76" s="64" t="s">
        <v>34</v>
      </c>
      <c r="C76" s="65">
        <v>48179.406000000003</v>
      </c>
      <c r="D76" s="65" t="s">
        <v>90</v>
      </c>
      <c r="E76" s="47">
        <f t="shared" si="8"/>
        <v>4983.0063762658992</v>
      </c>
      <c r="F76" s="28">
        <f t="shared" si="9"/>
        <v>4983</v>
      </c>
      <c r="G76" s="28">
        <f t="shared" si="13"/>
        <v>2.4846000000252388E-2</v>
      </c>
      <c r="H76" s="30"/>
      <c r="I76" s="29">
        <f>G76</f>
        <v>2.4846000000252388E-2</v>
      </c>
      <c r="K76" s="28"/>
      <c r="M76" s="28"/>
      <c r="N76" s="28"/>
      <c r="O76" s="28">
        <f t="shared" ca="1" si="12"/>
        <v>4.2854386974667272E-2</v>
      </c>
      <c r="P76" s="28">
        <f t="shared" ca="1" si="10"/>
        <v>0.24107891146751984</v>
      </c>
      <c r="Q76" s="31">
        <f t="shared" si="11"/>
        <v>33160.906000000003</v>
      </c>
      <c r="R76" s="28">
        <f>G76</f>
        <v>2.4846000000252388E-2</v>
      </c>
    </row>
    <row r="77" spans="1:32" x14ac:dyDescent="0.2">
      <c r="A77" s="65" t="s">
        <v>267</v>
      </c>
      <c r="B77" s="64" t="s">
        <v>31</v>
      </c>
      <c r="C77" s="65">
        <v>48189.353000000003</v>
      </c>
      <c r="D77" s="65" t="s">
        <v>90</v>
      </c>
      <c r="E77" s="47">
        <f t="shared" si="8"/>
        <v>4985.5590896562635</v>
      </c>
      <c r="F77" s="28">
        <f t="shared" si="9"/>
        <v>4985.5</v>
      </c>
      <c r="G77" s="28">
        <f t="shared" si="13"/>
        <v>0.2302510000008624</v>
      </c>
      <c r="H77" s="30"/>
      <c r="I77" s="29">
        <f>G77</f>
        <v>0.2302510000008624</v>
      </c>
      <c r="K77" s="28"/>
      <c r="M77" s="28"/>
      <c r="N77" s="28"/>
      <c r="O77" s="28">
        <f t="shared" ca="1" si="12"/>
        <v>4.2886636767487607E-2</v>
      </c>
      <c r="P77" s="28">
        <f t="shared" ca="1" si="10"/>
        <v>0.24110571381945906</v>
      </c>
      <c r="Q77" s="31">
        <f t="shared" si="11"/>
        <v>33170.853000000003</v>
      </c>
      <c r="S77" s="28">
        <f>G77</f>
        <v>0.2302510000008624</v>
      </c>
    </row>
    <row r="78" spans="1:32" x14ac:dyDescent="0.2">
      <c r="A78" s="65" t="s">
        <v>229</v>
      </c>
      <c r="B78" s="64" t="s">
        <v>34</v>
      </c>
      <c r="C78" s="65">
        <v>48506.726999999999</v>
      </c>
      <c r="D78" s="65" t="s">
        <v>90</v>
      </c>
      <c r="E78" s="47">
        <f t="shared" si="8"/>
        <v>5067.0072508660023</v>
      </c>
      <c r="F78" s="28">
        <f t="shared" si="9"/>
        <v>5067</v>
      </c>
      <c r="G78" s="28">
        <f t="shared" si="13"/>
        <v>2.8253999997104984E-2</v>
      </c>
      <c r="H78" s="30"/>
      <c r="I78" s="29">
        <f>G78</f>
        <v>2.8253999997104984E-2</v>
      </c>
      <c r="K78" s="28"/>
      <c r="M78" s="28"/>
      <c r="N78" s="28"/>
      <c r="O78" s="28">
        <f t="shared" ca="1" si="12"/>
        <v>4.3937980013430633E-2</v>
      </c>
      <c r="P78" s="28">
        <f t="shared" ca="1" si="10"/>
        <v>0.24197947049267748</v>
      </c>
      <c r="Q78" s="31">
        <f t="shared" si="11"/>
        <v>33488.226999999999</v>
      </c>
      <c r="R78" s="28">
        <f t="shared" ref="R78:R85" si="15">G78</f>
        <v>2.8253999997104984E-2</v>
      </c>
    </row>
    <row r="79" spans="1:32" x14ac:dyDescent="0.2">
      <c r="A79" s="18" t="s">
        <v>36</v>
      </c>
      <c r="B79" s="12" t="s">
        <v>34</v>
      </c>
      <c r="C79" s="27">
        <v>49539.351699999999</v>
      </c>
      <c r="D79" s="27">
        <v>8.0000000000000004E-4</v>
      </c>
      <c r="E79" s="28">
        <f t="shared" si="8"/>
        <v>5332.0112620161271</v>
      </c>
      <c r="F79" s="28">
        <f t="shared" si="9"/>
        <v>5332</v>
      </c>
      <c r="G79" s="28">
        <f t="shared" si="13"/>
        <v>4.3883999998797663E-2</v>
      </c>
      <c r="H79" s="30"/>
      <c r="I79" s="33"/>
      <c r="J79" s="29">
        <f>G79</f>
        <v>4.3883999998797663E-2</v>
      </c>
      <c r="K79" s="28"/>
      <c r="L79" s="28"/>
      <c r="M79" s="28"/>
      <c r="N79" s="28"/>
      <c r="O79" s="28">
        <f t="shared" ca="1" si="12"/>
        <v>4.7356458052386488E-2</v>
      </c>
      <c r="P79" s="28">
        <f t="shared" ca="1" si="10"/>
        <v>0.24482051979823435</v>
      </c>
      <c r="Q79" s="31">
        <f t="shared" si="11"/>
        <v>34520.851699999999</v>
      </c>
      <c r="R79" s="28">
        <f t="shared" si="15"/>
        <v>4.3883999998797663E-2</v>
      </c>
      <c r="S79" s="28"/>
      <c r="T79" s="28"/>
      <c r="U79" s="28"/>
      <c r="V79" s="28"/>
    </row>
    <row r="80" spans="1:32" x14ac:dyDescent="0.2">
      <c r="A80" s="65" t="s">
        <v>267</v>
      </c>
      <c r="B80" s="64" t="s">
        <v>34</v>
      </c>
      <c r="C80" s="65">
        <v>49574.417000000001</v>
      </c>
      <c r="D80" s="65" t="s">
        <v>90</v>
      </c>
      <c r="E80" s="47">
        <f t="shared" si="8"/>
        <v>5341.0101220590677</v>
      </c>
      <c r="F80" s="28">
        <f t="shared" si="9"/>
        <v>5341</v>
      </c>
      <c r="G80" s="28">
        <f t="shared" si="13"/>
        <v>3.9442000001145061E-2</v>
      </c>
      <c r="H80" s="30"/>
      <c r="I80" s="29">
        <f>G80</f>
        <v>3.9442000001145061E-2</v>
      </c>
      <c r="K80" s="28"/>
      <c r="M80" s="28"/>
      <c r="N80" s="28"/>
      <c r="O80" s="28">
        <f t="shared" ca="1" si="12"/>
        <v>4.7472557306539709E-2</v>
      </c>
      <c r="P80" s="28">
        <f t="shared" ca="1" si="10"/>
        <v>0.24491700826521554</v>
      </c>
      <c r="Q80" s="31">
        <f t="shared" si="11"/>
        <v>34555.917000000001</v>
      </c>
      <c r="R80" s="28">
        <f t="shared" si="15"/>
        <v>3.9442000001145061E-2</v>
      </c>
    </row>
    <row r="81" spans="1:22" x14ac:dyDescent="0.2">
      <c r="A81" s="65" t="s">
        <v>267</v>
      </c>
      <c r="B81" s="64" t="s">
        <v>34</v>
      </c>
      <c r="C81" s="65">
        <v>49574.417000000001</v>
      </c>
      <c r="D81" s="65" t="s">
        <v>90</v>
      </c>
      <c r="E81" s="47">
        <f t="shared" si="8"/>
        <v>5341.0101220590677</v>
      </c>
      <c r="F81" s="28">
        <f t="shared" si="9"/>
        <v>5341</v>
      </c>
      <c r="G81" s="28">
        <f t="shared" si="13"/>
        <v>3.9442000001145061E-2</v>
      </c>
      <c r="H81" s="30"/>
      <c r="I81" s="29">
        <f>G81</f>
        <v>3.9442000001145061E-2</v>
      </c>
      <c r="K81" s="28"/>
      <c r="M81" s="28"/>
      <c r="N81" s="28"/>
      <c r="O81" s="28">
        <f t="shared" ca="1" si="12"/>
        <v>4.7472557306539709E-2</v>
      </c>
      <c r="P81" s="28">
        <f t="shared" ca="1" si="10"/>
        <v>0.24491700826521554</v>
      </c>
      <c r="Q81" s="31">
        <f t="shared" si="11"/>
        <v>34555.917000000001</v>
      </c>
      <c r="R81" s="28">
        <f t="shared" si="15"/>
        <v>3.9442000001145061E-2</v>
      </c>
    </row>
    <row r="82" spans="1:22" x14ac:dyDescent="0.2">
      <c r="A82" s="65" t="s">
        <v>267</v>
      </c>
      <c r="B82" s="64" t="s">
        <v>34</v>
      </c>
      <c r="C82" s="65">
        <v>49574.42</v>
      </c>
      <c r="D82" s="65" t="s">
        <v>90</v>
      </c>
      <c r="E82" s="47">
        <f t="shared" si="8"/>
        <v>5341.0108919535242</v>
      </c>
      <c r="F82" s="28">
        <f t="shared" si="9"/>
        <v>5341</v>
      </c>
      <c r="G82" s="28">
        <f t="shared" si="13"/>
        <v>4.2441999998118263E-2</v>
      </c>
      <c r="H82" s="30"/>
      <c r="I82" s="29">
        <f>G82</f>
        <v>4.2441999998118263E-2</v>
      </c>
      <c r="K82" s="28"/>
      <c r="M82" s="28"/>
      <c r="N82" s="28"/>
      <c r="O82" s="28">
        <f t="shared" ca="1" si="12"/>
        <v>4.7472557306539709E-2</v>
      </c>
      <c r="P82" s="28">
        <f t="shared" ca="1" si="10"/>
        <v>0.24491700826521554</v>
      </c>
      <c r="Q82" s="31">
        <f t="shared" si="11"/>
        <v>34555.919999999998</v>
      </c>
      <c r="R82" s="28">
        <f t="shared" si="15"/>
        <v>4.2441999998118263E-2</v>
      </c>
    </row>
    <row r="83" spans="1:22" x14ac:dyDescent="0.2">
      <c r="A83" s="65" t="s">
        <v>267</v>
      </c>
      <c r="B83" s="64" t="s">
        <v>34</v>
      </c>
      <c r="C83" s="65">
        <v>49574.421999999999</v>
      </c>
      <c r="D83" s="65" t="s">
        <v>90</v>
      </c>
      <c r="E83" s="47">
        <f t="shared" si="8"/>
        <v>5341.0114052164963</v>
      </c>
      <c r="F83" s="28">
        <f t="shared" si="9"/>
        <v>5341</v>
      </c>
      <c r="G83" s="28">
        <f t="shared" si="13"/>
        <v>4.4441999998525716E-2</v>
      </c>
      <c r="H83" s="30"/>
      <c r="I83" s="29">
        <f>G83</f>
        <v>4.4441999998525716E-2</v>
      </c>
      <c r="K83" s="28"/>
      <c r="M83" s="28"/>
      <c r="N83" s="28"/>
      <c r="O83" s="28">
        <f t="shared" ca="1" si="12"/>
        <v>4.7472557306539709E-2</v>
      </c>
      <c r="P83" s="28">
        <f t="shared" ca="1" si="10"/>
        <v>0.24491700826521554</v>
      </c>
      <c r="Q83" s="31">
        <f t="shared" si="11"/>
        <v>34555.921999999999</v>
      </c>
      <c r="R83" s="28">
        <f t="shared" si="15"/>
        <v>4.4441999998525716E-2</v>
      </c>
    </row>
    <row r="84" spans="1:22" x14ac:dyDescent="0.2">
      <c r="A84" s="65" t="s">
        <v>267</v>
      </c>
      <c r="B84" s="64" t="s">
        <v>34</v>
      </c>
      <c r="C84" s="65">
        <v>49574.425000000003</v>
      </c>
      <c r="D84" s="65" t="s">
        <v>90</v>
      </c>
      <c r="E84" s="47">
        <f t="shared" si="8"/>
        <v>5341.0121751109555</v>
      </c>
      <c r="F84" s="28">
        <f t="shared" si="9"/>
        <v>5341</v>
      </c>
      <c r="G84" s="28">
        <f t="shared" si="13"/>
        <v>4.7442000002774876E-2</v>
      </c>
      <c r="H84" s="30"/>
      <c r="I84" s="29">
        <f>G84</f>
        <v>4.7442000002774876E-2</v>
      </c>
      <c r="K84" s="28"/>
      <c r="M84" s="28"/>
      <c r="N84" s="28"/>
      <c r="O84" s="28">
        <f t="shared" ca="1" si="12"/>
        <v>4.7472557306539709E-2</v>
      </c>
      <c r="P84" s="28">
        <f t="shared" ca="1" si="10"/>
        <v>0.24491700826521554</v>
      </c>
      <c r="Q84" s="31">
        <f t="shared" si="11"/>
        <v>34555.925000000003</v>
      </c>
      <c r="R84" s="28">
        <f t="shared" si="15"/>
        <v>4.7442000002774876E-2</v>
      </c>
    </row>
    <row r="85" spans="1:22" x14ac:dyDescent="0.2">
      <c r="A85" s="18" t="s">
        <v>36</v>
      </c>
      <c r="B85" s="12" t="s">
        <v>34</v>
      </c>
      <c r="C85" s="27">
        <v>49578.320800000001</v>
      </c>
      <c r="D85" s="27">
        <v>8.0000000000000004E-4</v>
      </c>
      <c r="E85" s="28">
        <f t="shared" ref="E85:E116" si="16">+(C85-C$7)/C$8</f>
        <v>5342.0119600537701</v>
      </c>
      <c r="F85" s="28">
        <f t="shared" ref="F85:F116" si="17">ROUND(2*E85,0)/2</f>
        <v>5342</v>
      </c>
      <c r="G85" s="28">
        <f t="shared" si="13"/>
        <v>4.6604000002844259E-2</v>
      </c>
      <c r="H85" s="30"/>
      <c r="I85" s="33"/>
      <c r="J85" s="29">
        <f>G85</f>
        <v>4.6604000002844259E-2</v>
      </c>
      <c r="K85" s="28"/>
      <c r="L85" s="28"/>
      <c r="M85" s="28"/>
      <c r="N85" s="28"/>
      <c r="O85" s="28">
        <f t="shared" ca="1" si="12"/>
        <v>4.7485457223667843E-2</v>
      </c>
      <c r="P85" s="28">
        <f t="shared" ref="P85:P116" ca="1" si="18">+D$11+D$12*$F85</f>
        <v>0.24492772920599121</v>
      </c>
      <c r="Q85" s="31">
        <f t="shared" ref="Q85:Q116" si="19">+C85-15018.5</f>
        <v>34559.820800000001</v>
      </c>
      <c r="R85" s="28">
        <f t="shared" si="15"/>
        <v>4.6604000002844259E-2</v>
      </c>
      <c r="S85" s="28"/>
      <c r="T85" s="28"/>
      <c r="U85" s="28"/>
      <c r="V85" s="28"/>
    </row>
    <row r="86" spans="1:22" x14ac:dyDescent="0.2">
      <c r="A86" s="18" t="s">
        <v>36</v>
      </c>
      <c r="B86" s="12" t="s">
        <v>31</v>
      </c>
      <c r="C86" s="27">
        <v>49580.464500000002</v>
      </c>
      <c r="D86" s="27">
        <v>6.9999999999999999E-4</v>
      </c>
      <c r="E86" s="28">
        <f t="shared" si="16"/>
        <v>5342.562100970119</v>
      </c>
      <c r="F86" s="28">
        <f t="shared" si="17"/>
        <v>5342.5</v>
      </c>
      <c r="G86" s="28">
        <f t="shared" si="13"/>
        <v>0.24198500000056811</v>
      </c>
      <c r="H86" s="30"/>
      <c r="I86" s="33"/>
      <c r="J86" s="29">
        <f>G86</f>
        <v>0.24198500000056811</v>
      </c>
      <c r="K86" s="28"/>
      <c r="L86" s="28"/>
      <c r="M86" s="28"/>
      <c r="N86" s="28"/>
      <c r="O86" s="28">
        <f t="shared" ca="1" si="12"/>
        <v>4.749190718223191E-2</v>
      </c>
      <c r="P86" s="28">
        <f t="shared" ca="1" si="18"/>
        <v>0.24493308967637906</v>
      </c>
      <c r="Q86" s="31">
        <f t="shared" si="19"/>
        <v>34561.964500000002</v>
      </c>
      <c r="R86" s="28"/>
      <c r="S86" s="28">
        <f>G86</f>
        <v>0.24198500000056811</v>
      </c>
      <c r="T86" s="28"/>
      <c r="U86" s="28"/>
      <c r="V86" s="28"/>
    </row>
    <row r="87" spans="1:22" x14ac:dyDescent="0.2">
      <c r="A87" s="18" t="s">
        <v>36</v>
      </c>
      <c r="B87" s="12" t="s">
        <v>34</v>
      </c>
      <c r="C87" s="27">
        <v>49582.216</v>
      </c>
      <c r="D87" s="27">
        <v>5.9999999999999995E-4</v>
      </c>
      <c r="E87" s="28">
        <f t="shared" si="16"/>
        <v>5343.0115910176928</v>
      </c>
      <c r="F87" s="28">
        <f t="shared" si="17"/>
        <v>5343</v>
      </c>
      <c r="G87" s="28">
        <f t="shared" si="13"/>
        <v>4.5165999996243045E-2</v>
      </c>
      <c r="H87" s="30"/>
      <c r="I87" s="33"/>
      <c r="J87" s="29">
        <f>G87</f>
        <v>4.5165999996243045E-2</v>
      </c>
      <c r="K87" s="28"/>
      <c r="L87" s="28"/>
      <c r="M87" s="28"/>
      <c r="N87" s="28"/>
      <c r="O87" s="28">
        <f t="shared" ca="1" si="12"/>
        <v>4.7498357140795977E-2</v>
      </c>
      <c r="P87" s="28">
        <f t="shared" ca="1" si="18"/>
        <v>0.24493845014676691</v>
      </c>
      <c r="Q87" s="31">
        <f t="shared" si="19"/>
        <v>34563.716</v>
      </c>
      <c r="R87" s="28">
        <f>G87</f>
        <v>4.5165999996243045E-2</v>
      </c>
      <c r="S87" s="28"/>
      <c r="T87" s="28"/>
      <c r="U87" s="28"/>
      <c r="V87" s="28"/>
    </row>
    <row r="88" spans="1:22" x14ac:dyDescent="0.2">
      <c r="A88" s="65" t="s">
        <v>229</v>
      </c>
      <c r="B88" s="64" t="s">
        <v>34</v>
      </c>
      <c r="C88" s="65">
        <v>49679.591</v>
      </c>
      <c r="D88" s="65" t="s">
        <v>90</v>
      </c>
      <c r="E88" s="47">
        <f t="shared" si="16"/>
        <v>5368.0010819583449</v>
      </c>
      <c r="F88" s="28">
        <f t="shared" si="17"/>
        <v>5368</v>
      </c>
      <c r="G88" s="28">
        <f t="shared" si="13"/>
        <v>4.2160000011790544E-3</v>
      </c>
      <c r="H88" s="30"/>
      <c r="I88" s="29">
        <f>G88</f>
        <v>4.2160000011790544E-3</v>
      </c>
      <c r="K88" s="28"/>
      <c r="M88" s="28"/>
      <c r="N88" s="28"/>
      <c r="O88" s="28">
        <f t="shared" ref="O88:O119" ca="1" si="20">+C$11+C$12*F88</f>
        <v>4.7820855068999357E-2</v>
      </c>
      <c r="P88" s="28">
        <f t="shared" ca="1" si="18"/>
        <v>0.24520647366615905</v>
      </c>
      <c r="Q88" s="31">
        <f t="shared" si="19"/>
        <v>34661.091</v>
      </c>
      <c r="R88" s="28">
        <f>G88</f>
        <v>4.2160000011790544E-3</v>
      </c>
    </row>
    <row r="89" spans="1:22" x14ac:dyDescent="0.2">
      <c r="A89" s="65" t="s">
        <v>313</v>
      </c>
      <c r="B89" s="64" t="s">
        <v>34</v>
      </c>
      <c r="C89" s="65">
        <v>49917.3321</v>
      </c>
      <c r="D89" s="65" t="s">
        <v>84</v>
      </c>
      <c r="E89" s="47">
        <f t="shared" si="16"/>
        <v>5429.0129337136268</v>
      </c>
      <c r="F89" s="28">
        <f t="shared" si="17"/>
        <v>5429</v>
      </c>
      <c r="G89" s="28">
        <f t="shared" si="13"/>
        <v>5.0397999999404419E-2</v>
      </c>
      <c r="H89" s="30"/>
      <c r="I89" s="33"/>
      <c r="J89" s="29">
        <f t="shared" ref="J89:J96" si="21">G89</f>
        <v>5.0397999999404419E-2</v>
      </c>
      <c r="K89" s="28"/>
      <c r="M89" s="28"/>
      <c r="N89" s="28"/>
      <c r="O89" s="28">
        <f t="shared" ca="1" si="20"/>
        <v>4.860775001381562E-2</v>
      </c>
      <c r="P89" s="28">
        <f t="shared" ca="1" si="18"/>
        <v>0.24586045105347593</v>
      </c>
      <c r="Q89" s="31">
        <f t="shared" si="19"/>
        <v>34898.8321</v>
      </c>
      <c r="R89" s="28">
        <f>G89</f>
        <v>5.0397999999404419E-2</v>
      </c>
    </row>
    <row r="90" spans="1:22" x14ac:dyDescent="0.2">
      <c r="A90" s="65" t="s">
        <v>313</v>
      </c>
      <c r="B90" s="64" t="s">
        <v>31</v>
      </c>
      <c r="C90" s="65">
        <v>49923.3727</v>
      </c>
      <c r="D90" s="65" t="s">
        <v>84</v>
      </c>
      <c r="E90" s="47">
        <f t="shared" si="16"/>
        <v>5430.5631418674247</v>
      </c>
      <c r="F90" s="28">
        <f t="shared" si="17"/>
        <v>5430.5</v>
      </c>
      <c r="G90" s="28">
        <f t="shared" si="13"/>
        <v>0.24604099999851314</v>
      </c>
      <c r="H90" s="30"/>
      <c r="I90" s="33"/>
      <c r="J90" s="29">
        <f t="shared" si="21"/>
        <v>0.24604099999851314</v>
      </c>
      <c r="K90" s="28"/>
      <c r="M90" s="28"/>
      <c r="N90" s="28"/>
      <c r="O90" s="28">
        <f t="shared" ca="1" si="20"/>
        <v>4.8627099889507822E-2</v>
      </c>
      <c r="P90" s="28">
        <f t="shared" ca="1" si="18"/>
        <v>0.24587653246463945</v>
      </c>
      <c r="Q90" s="31">
        <f t="shared" si="19"/>
        <v>34904.8727</v>
      </c>
      <c r="S90" s="28">
        <f>G90</f>
        <v>0.24604099999851314</v>
      </c>
    </row>
    <row r="91" spans="1:22" x14ac:dyDescent="0.2">
      <c r="A91" s="65" t="s">
        <v>313</v>
      </c>
      <c r="B91" s="64" t="s">
        <v>31</v>
      </c>
      <c r="C91" s="65">
        <v>49927.269099999998</v>
      </c>
      <c r="D91" s="65" t="s">
        <v>84</v>
      </c>
      <c r="E91" s="47">
        <f t="shared" si="16"/>
        <v>5431.5630807891312</v>
      </c>
      <c r="F91" s="28">
        <f t="shared" si="17"/>
        <v>5431.5</v>
      </c>
      <c r="G91" s="28">
        <f t="shared" si="13"/>
        <v>0.24580299999797717</v>
      </c>
      <c r="H91" s="30"/>
      <c r="I91" s="33"/>
      <c r="J91" s="29">
        <f t="shared" si="21"/>
        <v>0.24580299999797717</v>
      </c>
      <c r="K91" s="28"/>
      <c r="M91" s="28"/>
      <c r="N91" s="28"/>
      <c r="O91" s="28">
        <f t="shared" ca="1" si="20"/>
        <v>4.8639999806635956E-2</v>
      </c>
      <c r="P91" s="28">
        <f t="shared" ca="1" si="18"/>
        <v>0.24588725340541512</v>
      </c>
      <c r="Q91" s="31">
        <f t="shared" si="19"/>
        <v>34908.769099999998</v>
      </c>
      <c r="S91" s="28">
        <f>G91</f>
        <v>0.24580299999797717</v>
      </c>
    </row>
    <row r="92" spans="1:22" x14ac:dyDescent="0.2">
      <c r="A92" s="65" t="s">
        <v>324</v>
      </c>
      <c r="B92" s="64" t="s">
        <v>34</v>
      </c>
      <c r="C92" s="65">
        <v>49948.503799999999</v>
      </c>
      <c r="D92" s="65" t="s">
        <v>84</v>
      </c>
      <c r="E92" s="47">
        <f t="shared" si="16"/>
        <v>5437.0125734030207</v>
      </c>
      <c r="F92" s="28">
        <f t="shared" si="17"/>
        <v>5437</v>
      </c>
      <c r="G92" s="28">
        <f t="shared" si="13"/>
        <v>4.8993999997037463E-2</v>
      </c>
      <c r="H92" s="30"/>
      <c r="I92" s="33"/>
      <c r="J92" s="29">
        <f t="shared" si="21"/>
        <v>4.8993999997037463E-2</v>
      </c>
      <c r="K92" s="28"/>
      <c r="M92" s="28"/>
      <c r="N92" s="28"/>
      <c r="O92" s="28">
        <f t="shared" ca="1" si="20"/>
        <v>4.8710949350840693E-2</v>
      </c>
      <c r="P92" s="28">
        <f t="shared" ca="1" si="18"/>
        <v>0.24594621857968141</v>
      </c>
      <c r="Q92" s="31">
        <f t="shared" si="19"/>
        <v>34930.003799999999</v>
      </c>
      <c r="R92" s="28">
        <f>G92</f>
        <v>4.8993999997037463E-2</v>
      </c>
    </row>
    <row r="93" spans="1:22" x14ac:dyDescent="0.2">
      <c r="A93" s="65" t="s">
        <v>313</v>
      </c>
      <c r="B93" s="64" t="s">
        <v>34</v>
      </c>
      <c r="C93" s="65">
        <v>49952.398399999998</v>
      </c>
      <c r="D93" s="65" t="s">
        <v>90</v>
      </c>
      <c r="E93" s="47">
        <f t="shared" si="16"/>
        <v>5438.0120503880516</v>
      </c>
      <c r="F93" s="28">
        <f t="shared" si="17"/>
        <v>5438</v>
      </c>
      <c r="G93" s="28">
        <f t="shared" ref="G93:G124" si="22">+C93-(C$7+F93*C$8)</f>
        <v>4.6955999998317566E-2</v>
      </c>
      <c r="H93" s="30"/>
      <c r="I93" s="33"/>
      <c r="J93" s="29">
        <f t="shared" si="21"/>
        <v>4.6955999998317566E-2</v>
      </c>
      <c r="K93" s="28"/>
      <c r="M93" s="28"/>
      <c r="N93" s="28"/>
      <c r="O93" s="28">
        <f t="shared" ca="1" si="20"/>
        <v>4.8723849267968827E-2</v>
      </c>
      <c r="P93" s="28">
        <f t="shared" ca="1" si="18"/>
        <v>0.24595693952045711</v>
      </c>
      <c r="Q93" s="31">
        <f t="shared" si="19"/>
        <v>34933.898399999998</v>
      </c>
      <c r="R93" s="28">
        <f>G93</f>
        <v>4.6955999998317566E-2</v>
      </c>
    </row>
    <row r="94" spans="1:22" x14ac:dyDescent="0.2">
      <c r="A94" s="65" t="s">
        <v>324</v>
      </c>
      <c r="B94" s="64" t="s">
        <v>31</v>
      </c>
      <c r="C94" s="65">
        <v>49954.544300000001</v>
      </c>
      <c r="D94" s="65" t="s">
        <v>90</v>
      </c>
      <c r="E94" s="47">
        <f t="shared" si="16"/>
        <v>5438.5627558936703</v>
      </c>
      <c r="F94" s="28">
        <f t="shared" si="17"/>
        <v>5438.5</v>
      </c>
      <c r="G94" s="28">
        <f t="shared" si="22"/>
        <v>0.2445369999986724</v>
      </c>
      <c r="H94" s="30"/>
      <c r="I94" s="33"/>
      <c r="J94" s="29">
        <f t="shared" si="21"/>
        <v>0.2445369999986724</v>
      </c>
      <c r="K94" s="28"/>
      <c r="M94" s="28"/>
      <c r="N94" s="28"/>
      <c r="O94" s="28">
        <f t="shared" ca="1" si="20"/>
        <v>4.8730299226532894E-2</v>
      </c>
      <c r="P94" s="28">
        <f t="shared" ca="1" si="18"/>
        <v>0.24596229999084493</v>
      </c>
      <c r="Q94" s="31">
        <f t="shared" si="19"/>
        <v>34936.044300000001</v>
      </c>
      <c r="S94" s="28">
        <f>G94</f>
        <v>0.2445369999986724</v>
      </c>
    </row>
    <row r="95" spans="1:22" x14ac:dyDescent="0.2">
      <c r="A95" s="65" t="s">
        <v>313</v>
      </c>
      <c r="B95" s="64" t="s">
        <v>34</v>
      </c>
      <c r="C95" s="65">
        <v>49956.2978</v>
      </c>
      <c r="D95" s="65" t="s">
        <v>90</v>
      </c>
      <c r="E95" s="47">
        <f t="shared" si="16"/>
        <v>5439.0127592042163</v>
      </c>
      <c r="F95" s="28">
        <f t="shared" si="17"/>
        <v>5439</v>
      </c>
      <c r="G95" s="28">
        <f t="shared" si="22"/>
        <v>4.9717999994754791E-2</v>
      </c>
      <c r="H95" s="30"/>
      <c r="I95" s="33"/>
      <c r="J95" s="29">
        <f t="shared" si="21"/>
        <v>4.9717999994754791E-2</v>
      </c>
      <c r="K95" s="28"/>
      <c r="M95" s="28"/>
      <c r="N95" s="28"/>
      <c r="O95" s="28">
        <f t="shared" ca="1" si="20"/>
        <v>4.8736749185096961E-2</v>
      </c>
      <c r="P95" s="28">
        <f t="shared" ca="1" si="18"/>
        <v>0.24596766046123278</v>
      </c>
      <c r="Q95" s="31">
        <f t="shared" si="19"/>
        <v>34937.7978</v>
      </c>
      <c r="R95" s="28">
        <f>G95</f>
        <v>4.9717999994754791E-2</v>
      </c>
    </row>
    <row r="96" spans="1:22" x14ac:dyDescent="0.2">
      <c r="A96" s="65" t="s">
        <v>313</v>
      </c>
      <c r="B96" s="64" t="s">
        <v>31</v>
      </c>
      <c r="C96" s="65">
        <v>49962.338100000001</v>
      </c>
      <c r="D96" s="65" t="s">
        <v>90</v>
      </c>
      <c r="E96" s="47">
        <f t="shared" si="16"/>
        <v>5440.5628903685692</v>
      </c>
      <c r="F96" s="28">
        <f t="shared" si="17"/>
        <v>5440.5</v>
      </c>
      <c r="G96" s="28">
        <f t="shared" si="22"/>
        <v>0.24506100000144215</v>
      </c>
      <c r="H96" s="30"/>
      <c r="I96" s="33"/>
      <c r="J96" s="29">
        <f t="shared" si="21"/>
        <v>0.24506100000144215</v>
      </c>
      <c r="K96" s="28"/>
      <c r="M96" s="28"/>
      <c r="N96" s="28"/>
      <c r="O96" s="28">
        <f t="shared" ca="1" si="20"/>
        <v>4.8756099060789176E-2</v>
      </c>
      <c r="P96" s="28">
        <f t="shared" ca="1" si="18"/>
        <v>0.2459837418723963</v>
      </c>
      <c r="Q96" s="31">
        <f t="shared" si="19"/>
        <v>34943.838100000001</v>
      </c>
      <c r="S96" s="28">
        <f>G96</f>
        <v>0.24506100000144215</v>
      </c>
    </row>
    <row r="97" spans="1:32" x14ac:dyDescent="0.2">
      <c r="A97" s="19" t="s">
        <v>28</v>
      </c>
      <c r="B97" s="29"/>
      <c r="C97" s="30">
        <v>50248.546000000002</v>
      </c>
      <c r="D97" s="30">
        <v>2E-3</v>
      </c>
      <c r="E97" s="28">
        <f t="shared" si="16"/>
        <v>5514.0128490252373</v>
      </c>
      <c r="F97" s="28">
        <f t="shared" si="17"/>
        <v>5514</v>
      </c>
      <c r="G97" s="28">
        <f t="shared" si="22"/>
        <v>5.0067999996826984E-2</v>
      </c>
      <c r="H97" s="28"/>
      <c r="I97" s="28">
        <f>G97</f>
        <v>5.0067999996826984E-2</v>
      </c>
      <c r="J97" s="29"/>
      <c r="K97" s="28"/>
      <c r="L97" s="28"/>
      <c r="M97" s="28"/>
      <c r="N97" s="28"/>
      <c r="O97" s="28">
        <f t="shared" ca="1" si="20"/>
        <v>4.9704242969707116E-2</v>
      </c>
      <c r="P97" s="28">
        <f t="shared" ca="1" si="18"/>
        <v>0.24677173101940925</v>
      </c>
      <c r="Q97" s="31">
        <f t="shared" si="19"/>
        <v>35230.046000000002</v>
      </c>
      <c r="R97" s="28">
        <f t="shared" ref="R97:R107" si="23">G97</f>
        <v>5.0067999996826984E-2</v>
      </c>
      <c r="S97" s="28"/>
      <c r="T97" s="28"/>
      <c r="U97" s="28"/>
      <c r="V97" s="28"/>
      <c r="AA97">
        <v>20</v>
      </c>
      <c r="AC97" t="s">
        <v>24</v>
      </c>
      <c r="AD97" t="s">
        <v>25</v>
      </c>
      <c r="AF97" t="s">
        <v>23</v>
      </c>
    </row>
    <row r="98" spans="1:32" x14ac:dyDescent="0.2">
      <c r="A98" s="19" t="s">
        <v>28</v>
      </c>
      <c r="B98" s="29"/>
      <c r="C98" s="30">
        <v>50248.546000000002</v>
      </c>
      <c r="D98" s="30">
        <v>2E-3</v>
      </c>
      <c r="E98" s="28">
        <f t="shared" si="16"/>
        <v>5514.0128490252373</v>
      </c>
      <c r="F98" s="28">
        <f t="shared" si="17"/>
        <v>5514</v>
      </c>
      <c r="G98" s="28">
        <f t="shared" si="22"/>
        <v>5.0067999996826984E-2</v>
      </c>
      <c r="H98" s="28"/>
      <c r="I98" s="28">
        <f>G98</f>
        <v>5.0067999996826984E-2</v>
      </c>
      <c r="J98" s="29"/>
      <c r="K98" s="28"/>
      <c r="L98" s="28"/>
      <c r="M98" s="28"/>
      <c r="N98" s="28"/>
      <c r="O98" s="28">
        <f t="shared" ca="1" si="20"/>
        <v>4.9704242969707116E-2</v>
      </c>
      <c r="P98" s="28">
        <f t="shared" ca="1" si="18"/>
        <v>0.24677173101940925</v>
      </c>
      <c r="Q98" s="31">
        <f t="shared" si="19"/>
        <v>35230.046000000002</v>
      </c>
      <c r="R98" s="28">
        <f t="shared" si="23"/>
        <v>5.0067999996826984E-2</v>
      </c>
      <c r="S98" s="28"/>
      <c r="T98" s="28"/>
      <c r="U98" s="28"/>
      <c r="V98" s="28"/>
      <c r="AA98">
        <v>20</v>
      </c>
      <c r="AC98" t="s">
        <v>24</v>
      </c>
      <c r="AD98" t="s">
        <v>25</v>
      </c>
      <c r="AF98" t="s">
        <v>23</v>
      </c>
    </row>
    <row r="99" spans="1:32" x14ac:dyDescent="0.2">
      <c r="A99" s="65" t="s">
        <v>345</v>
      </c>
      <c r="B99" s="64" t="s">
        <v>34</v>
      </c>
      <c r="C99" s="65">
        <v>50665.445599999999</v>
      </c>
      <c r="D99" s="65" t="s">
        <v>90</v>
      </c>
      <c r="E99" s="47">
        <f t="shared" si="16"/>
        <v>5621.0024128492305</v>
      </c>
      <c r="F99" s="28">
        <f t="shared" si="17"/>
        <v>5621</v>
      </c>
      <c r="G99" s="28">
        <f t="shared" si="22"/>
        <v>9.4020000033196993E-3</v>
      </c>
      <c r="H99" s="30"/>
      <c r="I99" s="33"/>
      <c r="J99" s="29">
        <f t="shared" ref="J99:J106" si="24">G99</f>
        <v>9.4020000033196993E-3</v>
      </c>
      <c r="K99" s="28"/>
      <c r="M99" s="28"/>
      <c r="N99" s="28"/>
      <c r="O99" s="28">
        <f t="shared" ca="1" si="20"/>
        <v>5.1084534102417589E-2</v>
      </c>
      <c r="P99" s="28">
        <f t="shared" ca="1" si="18"/>
        <v>0.24791887168240767</v>
      </c>
      <c r="Q99" s="31">
        <f t="shared" si="19"/>
        <v>35646.945599999999</v>
      </c>
      <c r="R99" s="28">
        <f t="shared" si="23"/>
        <v>9.4020000033196993E-3</v>
      </c>
    </row>
    <row r="100" spans="1:32" x14ac:dyDescent="0.2">
      <c r="A100" s="65" t="s">
        <v>345</v>
      </c>
      <c r="B100" s="64" t="s">
        <v>34</v>
      </c>
      <c r="C100" s="65">
        <v>50665.452599999997</v>
      </c>
      <c r="D100" s="65" t="s">
        <v>90</v>
      </c>
      <c r="E100" s="47">
        <f t="shared" si="16"/>
        <v>5621.0042092696312</v>
      </c>
      <c r="F100" s="28">
        <f t="shared" si="17"/>
        <v>5621</v>
      </c>
      <c r="G100" s="28">
        <f t="shared" si="22"/>
        <v>1.6402000001107808E-2</v>
      </c>
      <c r="H100" s="30"/>
      <c r="I100" s="33"/>
      <c r="J100" s="29">
        <f t="shared" si="24"/>
        <v>1.6402000001107808E-2</v>
      </c>
      <c r="K100" s="28"/>
      <c r="M100" s="28"/>
      <c r="N100" s="28"/>
      <c r="O100" s="28">
        <f t="shared" ca="1" si="20"/>
        <v>5.1084534102417589E-2</v>
      </c>
      <c r="P100" s="28">
        <f t="shared" ca="1" si="18"/>
        <v>0.24791887168240767</v>
      </c>
      <c r="Q100" s="31">
        <f t="shared" si="19"/>
        <v>35646.952599999997</v>
      </c>
      <c r="R100" s="28">
        <f t="shared" si="23"/>
        <v>1.6402000001107808E-2</v>
      </c>
    </row>
    <row r="101" spans="1:32" x14ac:dyDescent="0.2">
      <c r="A101" s="65" t="s">
        <v>345</v>
      </c>
      <c r="B101" s="64" t="s">
        <v>34</v>
      </c>
      <c r="C101" s="65">
        <v>50665.452599999997</v>
      </c>
      <c r="D101" s="65" t="s">
        <v>90</v>
      </c>
      <c r="E101" s="47">
        <f t="shared" si="16"/>
        <v>5621.0042092696312</v>
      </c>
      <c r="F101" s="28">
        <f t="shared" si="17"/>
        <v>5621</v>
      </c>
      <c r="G101" s="28">
        <f t="shared" si="22"/>
        <v>1.6402000001107808E-2</v>
      </c>
      <c r="H101" s="30"/>
      <c r="I101" s="33"/>
      <c r="J101" s="29">
        <f t="shared" si="24"/>
        <v>1.6402000001107808E-2</v>
      </c>
      <c r="K101" s="28"/>
      <c r="M101" s="28"/>
      <c r="N101" s="28"/>
      <c r="O101" s="28">
        <f t="shared" ca="1" si="20"/>
        <v>5.1084534102417589E-2</v>
      </c>
      <c r="P101" s="28">
        <f t="shared" ca="1" si="18"/>
        <v>0.24791887168240767</v>
      </c>
      <c r="Q101" s="31">
        <f t="shared" si="19"/>
        <v>35646.952599999997</v>
      </c>
      <c r="R101" s="28">
        <f t="shared" si="23"/>
        <v>1.6402000001107808E-2</v>
      </c>
    </row>
    <row r="102" spans="1:32" x14ac:dyDescent="0.2">
      <c r="A102" s="65" t="s">
        <v>345</v>
      </c>
      <c r="B102" s="64" t="s">
        <v>34</v>
      </c>
      <c r="C102" s="65">
        <v>50665.460200000001</v>
      </c>
      <c r="D102" s="65" t="s">
        <v>90</v>
      </c>
      <c r="E102" s="47">
        <f t="shared" si="16"/>
        <v>5621.0061596689247</v>
      </c>
      <c r="F102" s="28">
        <f t="shared" si="17"/>
        <v>5621</v>
      </c>
      <c r="G102" s="28">
        <f t="shared" si="22"/>
        <v>2.4002000005566515E-2</v>
      </c>
      <c r="H102" s="30"/>
      <c r="I102" s="33"/>
      <c r="J102" s="29">
        <f t="shared" si="24"/>
        <v>2.4002000005566515E-2</v>
      </c>
      <c r="K102" s="28"/>
      <c r="M102" s="28"/>
      <c r="N102" s="28"/>
      <c r="O102" s="28">
        <f t="shared" ca="1" si="20"/>
        <v>5.1084534102417589E-2</v>
      </c>
      <c r="P102" s="28">
        <f t="shared" ca="1" si="18"/>
        <v>0.24791887168240767</v>
      </c>
      <c r="Q102" s="31">
        <f t="shared" si="19"/>
        <v>35646.960200000001</v>
      </c>
      <c r="R102" s="28">
        <f t="shared" si="23"/>
        <v>2.4002000005566515E-2</v>
      </c>
    </row>
    <row r="103" spans="1:32" x14ac:dyDescent="0.2">
      <c r="A103" s="65" t="s">
        <v>345</v>
      </c>
      <c r="B103" s="64" t="s">
        <v>34</v>
      </c>
      <c r="C103" s="65">
        <v>50665.481699999997</v>
      </c>
      <c r="D103" s="65" t="s">
        <v>90</v>
      </c>
      <c r="E103" s="47">
        <f t="shared" si="16"/>
        <v>5621.0116772458714</v>
      </c>
      <c r="F103" s="28">
        <f t="shared" si="17"/>
        <v>5621</v>
      </c>
      <c r="G103" s="28">
        <f t="shared" si="22"/>
        <v>4.5502000000851694E-2</v>
      </c>
      <c r="H103" s="30"/>
      <c r="I103" s="33"/>
      <c r="J103" s="29">
        <f t="shared" si="24"/>
        <v>4.5502000000851694E-2</v>
      </c>
      <c r="K103" s="28"/>
      <c r="M103" s="28"/>
      <c r="N103" s="28"/>
      <c r="O103" s="28">
        <f t="shared" ca="1" si="20"/>
        <v>5.1084534102417589E-2</v>
      </c>
      <c r="P103" s="28">
        <f t="shared" ca="1" si="18"/>
        <v>0.24791887168240767</v>
      </c>
      <c r="Q103" s="31">
        <f t="shared" si="19"/>
        <v>35646.981699999997</v>
      </c>
      <c r="R103" s="28">
        <f t="shared" si="23"/>
        <v>4.5502000000851694E-2</v>
      </c>
    </row>
    <row r="104" spans="1:32" x14ac:dyDescent="0.2">
      <c r="A104" s="65" t="s">
        <v>345</v>
      </c>
      <c r="B104" s="64" t="s">
        <v>34</v>
      </c>
      <c r="C104" s="65">
        <v>50665.488700000002</v>
      </c>
      <c r="D104" s="65" t="s">
        <v>90</v>
      </c>
      <c r="E104" s="47">
        <f t="shared" si="16"/>
        <v>5621.013473666274</v>
      </c>
      <c r="F104" s="28">
        <f t="shared" si="17"/>
        <v>5621</v>
      </c>
      <c r="G104" s="28">
        <f t="shared" si="22"/>
        <v>5.2502000005915761E-2</v>
      </c>
      <c r="H104" s="30"/>
      <c r="I104" s="33"/>
      <c r="J104" s="29">
        <f t="shared" si="24"/>
        <v>5.2502000005915761E-2</v>
      </c>
      <c r="K104" s="28"/>
      <c r="M104" s="28"/>
      <c r="N104" s="28"/>
      <c r="O104" s="28">
        <f t="shared" ca="1" si="20"/>
        <v>5.1084534102417589E-2</v>
      </c>
      <c r="P104" s="28">
        <f t="shared" ca="1" si="18"/>
        <v>0.24791887168240767</v>
      </c>
      <c r="Q104" s="31">
        <f t="shared" si="19"/>
        <v>35646.988700000002</v>
      </c>
      <c r="R104" s="28">
        <f t="shared" si="23"/>
        <v>5.2502000005915761E-2</v>
      </c>
    </row>
    <row r="105" spans="1:32" x14ac:dyDescent="0.2">
      <c r="A105" s="65" t="s">
        <v>345</v>
      </c>
      <c r="B105" s="64" t="s">
        <v>34</v>
      </c>
      <c r="C105" s="65">
        <v>50665.499100000001</v>
      </c>
      <c r="D105" s="65" t="s">
        <v>90</v>
      </c>
      <c r="E105" s="47">
        <f t="shared" si="16"/>
        <v>5621.0161426337272</v>
      </c>
      <c r="F105" s="28">
        <f t="shared" si="17"/>
        <v>5621</v>
      </c>
      <c r="G105" s="28">
        <f t="shared" si="22"/>
        <v>6.2902000005124137E-2</v>
      </c>
      <c r="H105" s="30"/>
      <c r="I105" s="33"/>
      <c r="J105" s="29">
        <f t="shared" si="24"/>
        <v>6.2902000005124137E-2</v>
      </c>
      <c r="K105" s="28"/>
      <c r="M105" s="28"/>
      <c r="N105" s="28"/>
      <c r="O105" s="28">
        <f t="shared" ca="1" si="20"/>
        <v>5.1084534102417589E-2</v>
      </c>
      <c r="P105" s="28">
        <f t="shared" ca="1" si="18"/>
        <v>0.24791887168240767</v>
      </c>
      <c r="Q105" s="31">
        <f t="shared" si="19"/>
        <v>35646.999100000001</v>
      </c>
      <c r="R105" s="28">
        <f t="shared" si="23"/>
        <v>6.2902000005124137E-2</v>
      </c>
    </row>
    <row r="106" spans="1:32" x14ac:dyDescent="0.2">
      <c r="A106" s="65" t="s">
        <v>345</v>
      </c>
      <c r="B106" s="64" t="s">
        <v>34</v>
      </c>
      <c r="C106" s="65">
        <v>50665.504000000001</v>
      </c>
      <c r="D106" s="65" t="s">
        <v>90</v>
      </c>
      <c r="E106" s="47">
        <f t="shared" si="16"/>
        <v>5621.0174001280084</v>
      </c>
      <c r="F106" s="28">
        <f t="shared" si="17"/>
        <v>5621</v>
      </c>
      <c r="G106" s="28">
        <f t="shared" si="22"/>
        <v>6.7802000005031005E-2</v>
      </c>
      <c r="H106" s="30"/>
      <c r="J106" s="29">
        <f t="shared" si="24"/>
        <v>6.7802000005031005E-2</v>
      </c>
      <c r="K106" s="28"/>
      <c r="M106" s="28"/>
      <c r="N106" s="28"/>
      <c r="O106" s="28">
        <f t="shared" ca="1" si="20"/>
        <v>5.1084534102417589E-2</v>
      </c>
      <c r="P106" s="28">
        <f t="shared" ca="1" si="18"/>
        <v>0.24791887168240767</v>
      </c>
      <c r="Q106" s="31">
        <f t="shared" si="19"/>
        <v>35647.004000000001</v>
      </c>
      <c r="R106" s="28">
        <f t="shared" si="23"/>
        <v>6.7802000005031005E-2</v>
      </c>
    </row>
    <row r="107" spans="1:32" x14ac:dyDescent="0.2">
      <c r="A107" s="65" t="s">
        <v>229</v>
      </c>
      <c r="B107" s="64" t="s">
        <v>34</v>
      </c>
      <c r="C107" s="65">
        <v>50692.737000000001</v>
      </c>
      <c r="D107" s="65" t="s">
        <v>90</v>
      </c>
      <c r="E107" s="47">
        <f t="shared" si="16"/>
        <v>5628.0062453838418</v>
      </c>
      <c r="F107" s="28">
        <f t="shared" si="17"/>
        <v>5628</v>
      </c>
      <c r="G107" s="28">
        <f t="shared" si="22"/>
        <v>2.4336000002222136E-2</v>
      </c>
      <c r="H107" s="30"/>
      <c r="I107" s="29">
        <f>G107</f>
        <v>2.4336000002222136E-2</v>
      </c>
      <c r="K107" s="28"/>
      <c r="M107" s="28"/>
      <c r="N107" s="28"/>
      <c r="O107" s="28">
        <f t="shared" ca="1" si="20"/>
        <v>5.1174833522314542E-2</v>
      </c>
      <c r="P107" s="28">
        <f t="shared" ca="1" si="18"/>
        <v>0.24799391826783748</v>
      </c>
      <c r="Q107" s="31">
        <f t="shared" si="19"/>
        <v>35674.237000000001</v>
      </c>
      <c r="R107" s="28">
        <f t="shared" si="23"/>
        <v>2.4336000002222136E-2</v>
      </c>
    </row>
    <row r="108" spans="1:32" x14ac:dyDescent="0.2">
      <c r="A108" s="65" t="s">
        <v>345</v>
      </c>
      <c r="B108" s="64" t="s">
        <v>31</v>
      </c>
      <c r="C108" s="65">
        <v>50714.400699999998</v>
      </c>
      <c r="D108" s="65" t="s">
        <v>90</v>
      </c>
      <c r="E108" s="47">
        <f t="shared" si="16"/>
        <v>5633.5658329051857</v>
      </c>
      <c r="F108" s="28">
        <f t="shared" si="17"/>
        <v>5633.5</v>
      </c>
      <c r="G108" s="28">
        <f t="shared" si="22"/>
        <v>0.25652699999773176</v>
      </c>
      <c r="H108" s="30"/>
      <c r="I108" s="33"/>
      <c r="J108" s="29">
        <f>G108</f>
        <v>0.25652699999773176</v>
      </c>
      <c r="K108" s="28"/>
      <c r="M108" s="28"/>
      <c r="N108" s="28"/>
      <c r="O108" s="28">
        <f t="shared" ca="1" si="20"/>
        <v>5.1245783066519279E-2</v>
      </c>
      <c r="P108" s="28">
        <f t="shared" ca="1" si="18"/>
        <v>0.24805288344210374</v>
      </c>
      <c r="Q108" s="31">
        <f t="shared" si="19"/>
        <v>35695.900699999998</v>
      </c>
      <c r="S108" s="28">
        <f>G108</f>
        <v>0.25652699999773176</v>
      </c>
    </row>
    <row r="109" spans="1:32" x14ac:dyDescent="0.2">
      <c r="A109" s="65" t="s">
        <v>345</v>
      </c>
      <c r="B109" s="64" t="s">
        <v>31</v>
      </c>
      <c r="C109" s="65">
        <v>50714.402800000003</v>
      </c>
      <c r="D109" s="65" t="s">
        <v>90</v>
      </c>
      <c r="E109" s="47">
        <f t="shared" si="16"/>
        <v>5633.5663718313081</v>
      </c>
      <c r="F109" s="28">
        <f t="shared" si="17"/>
        <v>5633.5</v>
      </c>
      <c r="G109" s="28">
        <f t="shared" si="22"/>
        <v>0.25862700000288896</v>
      </c>
      <c r="H109" s="30"/>
      <c r="I109" s="33"/>
      <c r="J109" s="29">
        <f>G109</f>
        <v>0.25862700000288896</v>
      </c>
      <c r="K109" s="28"/>
      <c r="M109" s="28"/>
      <c r="N109" s="28"/>
      <c r="O109" s="28">
        <f t="shared" ca="1" si="20"/>
        <v>5.1245783066519279E-2</v>
      </c>
      <c r="P109" s="28">
        <f t="shared" ca="1" si="18"/>
        <v>0.24805288344210374</v>
      </c>
      <c r="Q109" s="31">
        <f t="shared" si="19"/>
        <v>35695.902800000003</v>
      </c>
      <c r="S109" s="28">
        <f>G109</f>
        <v>0.25862700000288896</v>
      </c>
    </row>
    <row r="110" spans="1:32" x14ac:dyDescent="0.2">
      <c r="A110" s="19" t="s">
        <v>30</v>
      </c>
      <c r="B110" s="29"/>
      <c r="C110" s="30">
        <v>50825.256000000001</v>
      </c>
      <c r="D110" s="30">
        <v>7.0000000000000001E-3</v>
      </c>
      <c r="E110" s="28">
        <f t="shared" si="16"/>
        <v>5662.0147932653745</v>
      </c>
      <c r="F110" s="28">
        <f t="shared" si="17"/>
        <v>5662</v>
      </c>
      <c r="G110" s="28">
        <f t="shared" si="22"/>
        <v>5.764400000043679E-2</v>
      </c>
      <c r="H110" s="28"/>
      <c r="I110" s="28">
        <f>G110</f>
        <v>5.764400000043679E-2</v>
      </c>
      <c r="J110" s="29"/>
      <c r="K110" s="28"/>
      <c r="L110" s="28"/>
      <c r="M110" s="28"/>
      <c r="N110" s="28"/>
      <c r="O110" s="28">
        <f t="shared" ca="1" si="20"/>
        <v>5.1613430704671143E-2</v>
      </c>
      <c r="P110" s="28">
        <f t="shared" ca="1" si="18"/>
        <v>0.24835843025421081</v>
      </c>
      <c r="Q110" s="31">
        <f t="shared" si="19"/>
        <v>35806.756000000001</v>
      </c>
      <c r="R110" s="28">
        <f>G110</f>
        <v>5.764400000043679E-2</v>
      </c>
      <c r="S110" s="28"/>
      <c r="T110" s="28"/>
      <c r="U110" s="28"/>
      <c r="V110" s="28"/>
      <c r="AA110">
        <v>10</v>
      </c>
      <c r="AC110" t="s">
        <v>29</v>
      </c>
      <c r="AF110" t="s">
        <v>23</v>
      </c>
    </row>
    <row r="111" spans="1:32" x14ac:dyDescent="0.2">
      <c r="A111" s="20" t="s">
        <v>37</v>
      </c>
      <c r="B111" s="12" t="s">
        <v>34</v>
      </c>
      <c r="C111" s="27">
        <v>50848.603199999998</v>
      </c>
      <c r="D111" s="27">
        <v>8.9999999999999998E-4</v>
      </c>
      <c r="E111" s="28">
        <f t="shared" si="16"/>
        <v>5668.0064198932514</v>
      </c>
      <c r="F111" s="28">
        <f t="shared" si="17"/>
        <v>5668</v>
      </c>
      <c r="G111" s="28">
        <f t="shared" si="22"/>
        <v>2.5015999999595806E-2</v>
      </c>
      <c r="H111" s="30"/>
      <c r="I111" s="33"/>
      <c r="K111" s="29">
        <f>G111</f>
        <v>2.5015999999595806E-2</v>
      </c>
      <c r="L111" s="28"/>
      <c r="M111" s="28"/>
      <c r="N111" s="28"/>
      <c r="O111" s="28">
        <f t="shared" ca="1" si="20"/>
        <v>5.1690830207439947E-2</v>
      </c>
      <c r="P111" s="28">
        <f t="shared" ca="1" si="18"/>
        <v>0.24842275589886492</v>
      </c>
      <c r="Q111" s="31">
        <f t="shared" si="19"/>
        <v>35830.103199999998</v>
      </c>
      <c r="R111" s="28">
        <f>G111</f>
        <v>2.5015999999595806E-2</v>
      </c>
      <c r="S111" s="28"/>
      <c r="T111" s="28"/>
      <c r="U111" s="28"/>
      <c r="V111" s="28"/>
    </row>
    <row r="112" spans="1:32" x14ac:dyDescent="0.2">
      <c r="A112" s="65" t="s">
        <v>390</v>
      </c>
      <c r="B112" s="64" t="s">
        <v>31</v>
      </c>
      <c r="C112" s="65">
        <v>51509.307999999997</v>
      </c>
      <c r="D112" s="65" t="s">
        <v>90</v>
      </c>
      <c r="E112" s="47">
        <f t="shared" si="16"/>
        <v>5837.5640744662442</v>
      </c>
      <c r="F112" s="28">
        <f t="shared" si="17"/>
        <v>5837.5</v>
      </c>
      <c r="G112" s="28">
        <f t="shared" si="22"/>
        <v>0.24967499999183929</v>
      </c>
      <c r="H112" s="30"/>
      <c r="I112" s="33"/>
      <c r="J112" s="29">
        <f>G112</f>
        <v>0.24967499999183929</v>
      </c>
      <c r="K112" s="28"/>
      <c r="M112" s="28"/>
      <c r="N112" s="28"/>
      <c r="O112" s="28">
        <f t="shared" ca="1" si="20"/>
        <v>5.3877366160658885E-2</v>
      </c>
      <c r="P112" s="28">
        <f t="shared" ca="1" si="18"/>
        <v>0.25023995536034377</v>
      </c>
      <c r="Q112" s="31">
        <f t="shared" si="19"/>
        <v>36490.807999999997</v>
      </c>
      <c r="S112" s="28">
        <f>G112</f>
        <v>0.24967499999183929</v>
      </c>
    </row>
    <row r="113" spans="1:22" x14ac:dyDescent="0.2">
      <c r="A113" s="65" t="s">
        <v>394</v>
      </c>
      <c r="B113" s="64" t="s">
        <v>31</v>
      </c>
      <c r="C113" s="65">
        <v>51766.485800000002</v>
      </c>
      <c r="D113" s="65" t="s">
        <v>90</v>
      </c>
      <c r="E113" s="47">
        <f t="shared" si="16"/>
        <v>5903.5639954237477</v>
      </c>
      <c r="F113" s="28">
        <f t="shared" si="17"/>
        <v>5903.5</v>
      </c>
      <c r="G113" s="28">
        <f t="shared" si="22"/>
        <v>0.24936700000398559</v>
      </c>
      <c r="H113" s="30"/>
      <c r="I113" s="33"/>
      <c r="J113" s="29">
        <f>G113</f>
        <v>0.24936700000398559</v>
      </c>
      <c r="K113" s="28"/>
      <c r="M113" s="28"/>
      <c r="N113" s="28"/>
      <c r="O113" s="28">
        <f t="shared" ca="1" si="20"/>
        <v>5.4728760691115819E-2</v>
      </c>
      <c r="P113" s="28">
        <f t="shared" ca="1" si="18"/>
        <v>0.25094753745153908</v>
      </c>
      <c r="Q113" s="31">
        <f t="shared" si="19"/>
        <v>36747.985800000002</v>
      </c>
      <c r="S113" s="28">
        <f>G113</f>
        <v>0.24936700000398559</v>
      </c>
    </row>
    <row r="114" spans="1:22" x14ac:dyDescent="0.2">
      <c r="A114" s="11" t="s">
        <v>33</v>
      </c>
      <c r="B114" s="29" t="s">
        <v>34</v>
      </c>
      <c r="C114" s="30">
        <v>51826.687599999997</v>
      </c>
      <c r="D114" s="30">
        <v>1E-3</v>
      </c>
      <c r="E114" s="28">
        <f t="shared" si="16"/>
        <v>5919.0136728123061</v>
      </c>
      <c r="F114" s="28">
        <f t="shared" si="17"/>
        <v>5919</v>
      </c>
      <c r="G114" s="28">
        <f t="shared" si="22"/>
        <v>5.3277999999409076E-2</v>
      </c>
      <c r="H114" s="30"/>
      <c r="I114" s="33"/>
      <c r="K114" s="29">
        <f>G114</f>
        <v>5.3277999999409076E-2</v>
      </c>
      <c r="L114" s="28"/>
      <c r="M114" s="28"/>
      <c r="N114" s="28"/>
      <c r="O114" s="28">
        <f t="shared" ca="1" si="20"/>
        <v>5.4928709406601911E-2</v>
      </c>
      <c r="P114" s="28">
        <f t="shared" ca="1" si="18"/>
        <v>0.2511137120335622</v>
      </c>
      <c r="Q114" s="31">
        <f t="shared" si="19"/>
        <v>36808.187599999997</v>
      </c>
      <c r="R114" s="28">
        <f>G114</f>
        <v>5.3277999999409076E-2</v>
      </c>
      <c r="S114" s="28"/>
      <c r="T114" s="28"/>
      <c r="U114" s="28"/>
      <c r="V114" s="28"/>
    </row>
    <row r="115" spans="1:22" x14ac:dyDescent="0.2">
      <c r="A115" s="65" t="s">
        <v>403</v>
      </c>
      <c r="B115" s="64" t="s">
        <v>34</v>
      </c>
      <c r="C115" s="65">
        <v>51877.3442</v>
      </c>
      <c r="D115" s="65" t="s">
        <v>90</v>
      </c>
      <c r="E115" s="47">
        <f t="shared" si="16"/>
        <v>5932.0137513415411</v>
      </c>
      <c r="F115" s="28">
        <f t="shared" si="17"/>
        <v>5932</v>
      </c>
      <c r="G115" s="28">
        <f t="shared" si="22"/>
        <v>5.3584000001137611E-2</v>
      </c>
      <c r="H115" s="30"/>
      <c r="I115" s="33"/>
      <c r="J115" s="29">
        <f>G115</f>
        <v>5.3584000001137611E-2</v>
      </c>
      <c r="K115" s="28"/>
      <c r="M115" s="28"/>
      <c r="N115" s="28"/>
      <c r="O115" s="28">
        <f t="shared" ca="1" si="20"/>
        <v>5.5096408329267668E-2</v>
      </c>
      <c r="P115" s="28">
        <f t="shared" ca="1" si="18"/>
        <v>0.25125308426364612</v>
      </c>
      <c r="Q115" s="31">
        <f t="shared" si="19"/>
        <v>36858.8442</v>
      </c>
      <c r="R115" s="28">
        <f>G115</f>
        <v>5.3584000001137611E-2</v>
      </c>
    </row>
    <row r="116" spans="1:22" x14ac:dyDescent="0.2">
      <c r="A116" s="11" t="s">
        <v>35</v>
      </c>
      <c r="B116" s="29" t="s">
        <v>31</v>
      </c>
      <c r="C116" s="30">
        <v>52187.324099999998</v>
      </c>
      <c r="D116" s="30">
        <v>8.9999999999999998E-4</v>
      </c>
      <c r="E116" s="28">
        <f t="shared" si="16"/>
        <v>6011.5643536813013</v>
      </c>
      <c r="F116" s="28">
        <f t="shared" si="17"/>
        <v>6011.5</v>
      </c>
      <c r="G116" s="28">
        <f t="shared" si="22"/>
        <v>0.25076299999636831</v>
      </c>
      <c r="H116" s="30"/>
      <c r="I116" s="33"/>
      <c r="J116" s="25">
        <v>0.25076299999636831</v>
      </c>
      <c r="K116" s="28"/>
      <c r="L116" s="28"/>
      <c r="M116" s="28"/>
      <c r="N116" s="28"/>
      <c r="O116" s="28">
        <f t="shared" ca="1" si="20"/>
        <v>5.6121951740954426E-2</v>
      </c>
      <c r="P116" s="28">
        <f t="shared" ca="1" si="18"/>
        <v>0.25210539905531315</v>
      </c>
      <c r="Q116" s="31">
        <f t="shared" si="19"/>
        <v>37168.824099999998</v>
      </c>
      <c r="R116" s="28"/>
      <c r="S116" s="28">
        <f>G116</f>
        <v>0.25076299999636831</v>
      </c>
      <c r="T116" s="28"/>
      <c r="U116" s="28"/>
      <c r="V116" s="28"/>
    </row>
    <row r="117" spans="1:22" x14ac:dyDescent="0.2">
      <c r="A117" s="19" t="s">
        <v>32</v>
      </c>
      <c r="B117" s="25" t="s">
        <v>31</v>
      </c>
      <c r="C117" s="11">
        <v>52483.47</v>
      </c>
      <c r="D117" s="11">
        <v>6.9999999999999999E-4</v>
      </c>
      <c r="E117" s="28">
        <f t="shared" ref="E117:E140" si="25">+(C117-C$7)/C$8</f>
        <v>6087.5647160449598</v>
      </c>
      <c r="F117" s="28">
        <f t="shared" ref="F117:F140" si="26">ROUND(2*E117,0)/2</f>
        <v>6087.5</v>
      </c>
      <c r="G117" s="28">
        <f t="shared" si="22"/>
        <v>0.25217500000144355</v>
      </c>
      <c r="H117" s="30"/>
      <c r="I117" s="29"/>
      <c r="J117" s="25">
        <v>0.25217500000144355</v>
      </c>
      <c r="K117" s="28"/>
      <c r="L117" s="28"/>
      <c r="M117" s="28"/>
      <c r="N117" s="28"/>
      <c r="O117" s="28">
        <f t="shared" ca="1" si="20"/>
        <v>5.7102345442692715E-2</v>
      </c>
      <c r="P117" s="28">
        <f t="shared" ref="P117:P140" ca="1" si="27">+D$11+D$12*$F117</f>
        <v>0.25292019055426535</v>
      </c>
      <c r="Q117" s="31">
        <f t="shared" ref="Q117:Q140" si="28">+C117-15018.5</f>
        <v>37464.97</v>
      </c>
      <c r="R117" s="28"/>
      <c r="S117" s="28">
        <f>G117</f>
        <v>0.25217500000144355</v>
      </c>
      <c r="T117" s="28"/>
      <c r="U117" s="28"/>
      <c r="V117" s="28"/>
    </row>
    <row r="118" spans="1:22" x14ac:dyDescent="0.2">
      <c r="A118" s="24" t="s">
        <v>48</v>
      </c>
      <c r="B118" s="25" t="s">
        <v>34</v>
      </c>
      <c r="C118" s="11">
        <v>52547.5671</v>
      </c>
      <c r="D118" s="11">
        <v>5.9999999999999995E-4</v>
      </c>
      <c r="E118" s="28">
        <f t="shared" si="25"/>
        <v>6104.0140500605903</v>
      </c>
      <c r="F118" s="28">
        <f t="shared" si="26"/>
        <v>6104</v>
      </c>
      <c r="G118" s="28">
        <f t="shared" si="22"/>
        <v>5.4747999995015562E-2</v>
      </c>
      <c r="H118" s="30"/>
      <c r="I118" s="33"/>
      <c r="K118" s="29">
        <f>G118</f>
        <v>5.4747999995015562E-2</v>
      </c>
      <c r="L118" s="28"/>
      <c r="M118" s="28"/>
      <c r="N118" s="28"/>
      <c r="O118" s="28">
        <f t="shared" ca="1" si="20"/>
        <v>5.7315194075306941E-2</v>
      </c>
      <c r="P118" s="28">
        <f t="shared" ca="1" si="27"/>
        <v>0.25309708607706416</v>
      </c>
      <c r="Q118" s="31">
        <f t="shared" si="28"/>
        <v>37529.0671</v>
      </c>
      <c r="R118" s="28">
        <f>G118</f>
        <v>5.4747999995015562E-2</v>
      </c>
      <c r="S118" s="28"/>
      <c r="T118" s="28"/>
      <c r="U118" s="28"/>
      <c r="V118" s="28"/>
    </row>
    <row r="119" spans="1:22" x14ac:dyDescent="0.2">
      <c r="A119" s="19" t="s">
        <v>32</v>
      </c>
      <c r="B119" s="35"/>
      <c r="C119" s="11">
        <v>52555.360500000003</v>
      </c>
      <c r="D119" s="11">
        <v>8.9999999999999998E-4</v>
      </c>
      <c r="E119" s="28">
        <f t="shared" si="25"/>
        <v>6106.0140818828959</v>
      </c>
      <c r="F119" s="28">
        <f t="shared" si="26"/>
        <v>6106</v>
      </c>
      <c r="G119" s="28">
        <f t="shared" si="22"/>
        <v>5.4872000000614207E-2</v>
      </c>
      <c r="H119" s="30"/>
      <c r="I119" s="33"/>
      <c r="J119" s="29">
        <f>G119</f>
        <v>5.4872000000614207E-2</v>
      </c>
      <c r="K119" s="28"/>
      <c r="L119" s="28"/>
      <c r="M119" s="28"/>
      <c r="N119" s="28"/>
      <c r="O119" s="28">
        <f t="shared" ca="1" si="20"/>
        <v>5.7340993909563209E-2</v>
      </c>
      <c r="P119" s="28">
        <f t="shared" ca="1" si="27"/>
        <v>0.25311852795861556</v>
      </c>
      <c r="Q119" s="31">
        <f t="shared" si="28"/>
        <v>37536.860500000003</v>
      </c>
      <c r="R119" s="28">
        <f>G119</f>
        <v>5.4872000000614207E-2</v>
      </c>
      <c r="S119" s="28"/>
      <c r="T119" s="28"/>
      <c r="U119" s="28"/>
      <c r="V119" s="28"/>
    </row>
    <row r="120" spans="1:22" x14ac:dyDescent="0.2">
      <c r="A120" s="24" t="s">
        <v>50</v>
      </c>
      <c r="B120" s="25" t="s">
        <v>31</v>
      </c>
      <c r="C120" s="11">
        <v>52592.5766</v>
      </c>
      <c r="D120" s="11">
        <v>1E-4</v>
      </c>
      <c r="E120" s="28">
        <f t="shared" si="25"/>
        <v>6115.5649049257336</v>
      </c>
      <c r="F120" s="28">
        <f t="shared" si="26"/>
        <v>6115.5</v>
      </c>
      <c r="G120" s="28">
        <f t="shared" si="22"/>
        <v>0.25291100000322331</v>
      </c>
      <c r="H120" s="30"/>
      <c r="I120" s="33"/>
      <c r="K120" s="29">
        <f>G120</f>
        <v>0.25291100000322331</v>
      </c>
      <c r="L120" s="28"/>
      <c r="M120" s="28"/>
      <c r="N120" s="28"/>
      <c r="O120" s="28">
        <f t="shared" ref="O120:O140" ca="1" si="29">+C$11+C$12*F120</f>
        <v>5.7463543122280497E-2</v>
      </c>
      <c r="P120" s="28">
        <f t="shared" ca="1" si="27"/>
        <v>0.25322037689598453</v>
      </c>
      <c r="Q120" s="31">
        <f t="shared" si="28"/>
        <v>37574.0766</v>
      </c>
      <c r="R120" s="28"/>
      <c r="S120" s="28">
        <f>G120</f>
        <v>0.25291100000322331</v>
      </c>
      <c r="T120" s="28"/>
      <c r="U120" s="28"/>
      <c r="V120" s="28"/>
    </row>
    <row r="121" spans="1:22" x14ac:dyDescent="0.2">
      <c r="A121" s="65" t="s">
        <v>430</v>
      </c>
      <c r="B121" s="64" t="s">
        <v>34</v>
      </c>
      <c r="C121" s="65">
        <v>52898.2647</v>
      </c>
      <c r="D121" s="65" t="s">
        <v>90</v>
      </c>
      <c r="E121" s="47">
        <f t="shared" si="25"/>
        <v>6194.0140962542582</v>
      </c>
      <c r="F121" s="28">
        <f t="shared" si="26"/>
        <v>6194</v>
      </c>
      <c r="G121" s="28">
        <f t="shared" si="22"/>
        <v>5.4927999997744337E-2</v>
      </c>
      <c r="H121" s="30"/>
      <c r="I121" s="33"/>
      <c r="K121" s="29">
        <f>G121</f>
        <v>5.4927999997744337E-2</v>
      </c>
      <c r="M121" s="28"/>
      <c r="N121" s="28"/>
      <c r="O121" s="28">
        <f t="shared" ca="1" si="29"/>
        <v>5.8476186616839121E-2</v>
      </c>
      <c r="P121" s="28">
        <f t="shared" ca="1" si="27"/>
        <v>0.25406197074687592</v>
      </c>
      <c r="Q121" s="31">
        <f t="shared" si="28"/>
        <v>37879.7647</v>
      </c>
      <c r="R121" s="28">
        <f>G121</f>
        <v>5.4927999997744337E-2</v>
      </c>
    </row>
    <row r="122" spans="1:22" x14ac:dyDescent="0.2">
      <c r="A122" s="21" t="s">
        <v>38</v>
      </c>
      <c r="B122" s="36"/>
      <c r="C122" s="11">
        <v>52929.4378</v>
      </c>
      <c r="D122" s="11">
        <v>5.3E-3</v>
      </c>
      <c r="E122" s="28">
        <f t="shared" si="25"/>
        <v>6202.0140952277325</v>
      </c>
      <c r="F122" s="28">
        <f t="shared" si="26"/>
        <v>6202</v>
      </c>
      <c r="G122" s="28">
        <f t="shared" si="22"/>
        <v>5.4923999996390194E-2</v>
      </c>
      <c r="H122" s="30"/>
      <c r="I122" s="33"/>
      <c r="J122" s="29">
        <f>G122</f>
        <v>5.4923999996390194E-2</v>
      </c>
      <c r="K122" s="28"/>
      <c r="L122" s="28"/>
      <c r="M122" s="28"/>
      <c r="N122" s="28"/>
      <c r="O122" s="28">
        <f t="shared" ca="1" si="29"/>
        <v>5.8579385953864208E-2</v>
      </c>
      <c r="P122" s="28">
        <f t="shared" ca="1" si="27"/>
        <v>0.2541477382730814</v>
      </c>
      <c r="Q122" s="31">
        <f t="shared" si="28"/>
        <v>37910.9378</v>
      </c>
      <c r="R122" s="28">
        <f>G122</f>
        <v>5.4923999996390194E-2</v>
      </c>
      <c r="S122" s="28"/>
      <c r="T122" s="28"/>
      <c r="U122" s="28"/>
      <c r="V122" s="28"/>
    </row>
    <row r="123" spans="1:22" x14ac:dyDescent="0.2">
      <c r="A123" s="21" t="s">
        <v>44</v>
      </c>
      <c r="B123" s="25" t="s">
        <v>31</v>
      </c>
      <c r="C123" s="11">
        <v>52982.241399999999</v>
      </c>
      <c r="D123" s="11">
        <v>1.1000000000000001E-3</v>
      </c>
      <c r="E123" s="28">
        <f t="shared" si="25"/>
        <v>6215.5651615572187</v>
      </c>
      <c r="F123" s="28">
        <f t="shared" si="26"/>
        <v>6215.5</v>
      </c>
      <c r="G123" s="28">
        <f t="shared" si="22"/>
        <v>0.25391099999978906</v>
      </c>
      <c r="H123" s="30"/>
      <c r="I123" s="33"/>
      <c r="J123" s="29">
        <f>G123</f>
        <v>0.25391099999978906</v>
      </c>
      <c r="K123" s="28"/>
      <c r="L123" s="28"/>
      <c r="M123" s="28"/>
      <c r="N123" s="28"/>
      <c r="O123" s="28">
        <f t="shared" ca="1" si="29"/>
        <v>5.8753534835094032E-2</v>
      </c>
      <c r="P123" s="28">
        <f t="shared" ca="1" si="27"/>
        <v>0.25429247097355318</v>
      </c>
      <c r="Q123" s="31">
        <f t="shared" si="28"/>
        <v>37963.741399999999</v>
      </c>
      <c r="R123" s="28"/>
      <c r="S123" s="28">
        <f>G123</f>
        <v>0.25391099999978906</v>
      </c>
      <c r="T123" s="28"/>
      <c r="U123" s="28"/>
      <c r="V123" s="28"/>
    </row>
    <row r="124" spans="1:22" x14ac:dyDescent="0.2">
      <c r="A124" s="65" t="s">
        <v>229</v>
      </c>
      <c r="B124" s="64" t="s">
        <v>34</v>
      </c>
      <c r="C124" s="65">
        <v>53260.6541</v>
      </c>
      <c r="D124" s="65" t="s">
        <v>90</v>
      </c>
      <c r="E124" s="47">
        <f t="shared" si="25"/>
        <v>6287.0146264549076</v>
      </c>
      <c r="F124" s="28">
        <f t="shared" si="26"/>
        <v>6287</v>
      </c>
      <c r="G124" s="28">
        <f t="shared" si="22"/>
        <v>5.6993999998667277E-2</v>
      </c>
      <c r="H124" s="30"/>
      <c r="I124" s="33"/>
      <c r="K124" s="29">
        <f>G124</f>
        <v>5.6993999998667277E-2</v>
      </c>
      <c r="M124" s="28"/>
      <c r="N124" s="28"/>
      <c r="O124" s="28">
        <f t="shared" ca="1" si="29"/>
        <v>5.9675878909755703E-2</v>
      </c>
      <c r="P124" s="28">
        <f t="shared" ca="1" si="27"/>
        <v>0.25505901823901472</v>
      </c>
      <c r="Q124" s="31">
        <f t="shared" si="28"/>
        <v>38242.1541</v>
      </c>
      <c r="R124" s="28">
        <f>G124</f>
        <v>5.6993999998667277E-2</v>
      </c>
    </row>
    <row r="125" spans="1:22" x14ac:dyDescent="0.2">
      <c r="A125" s="24" t="s">
        <v>51</v>
      </c>
      <c r="B125" s="25" t="s">
        <v>31</v>
      </c>
      <c r="C125" s="11">
        <v>54026.543799999999</v>
      </c>
      <c r="D125" s="11">
        <v>8.9999999999999998E-4</v>
      </c>
      <c r="E125" s="28">
        <f t="shared" si="25"/>
        <v>6483.5660382103752</v>
      </c>
      <c r="F125" s="28">
        <f t="shared" si="26"/>
        <v>6483.5</v>
      </c>
      <c r="G125" s="28">
        <f t="shared" ref="G125:G140" si="30">+C125-(C$7+F125*C$8)</f>
        <v>0.25732699999934994</v>
      </c>
      <c r="H125" s="30"/>
      <c r="I125" s="33"/>
      <c r="J125" s="29">
        <f>G125</f>
        <v>0.25732699999934994</v>
      </c>
      <c r="K125" s="28"/>
      <c r="L125" s="28"/>
      <c r="M125" s="28"/>
      <c r="N125" s="28"/>
      <c r="O125" s="28">
        <f t="shared" ca="1" si="29"/>
        <v>6.2210712625434289E-2</v>
      </c>
      <c r="P125" s="28">
        <f t="shared" ca="1" si="27"/>
        <v>0.25716568310143706</v>
      </c>
      <c r="Q125" s="31">
        <f t="shared" si="28"/>
        <v>39008.043799999999</v>
      </c>
      <c r="R125" s="28"/>
      <c r="S125" s="28">
        <f>G125</f>
        <v>0.25732699999934994</v>
      </c>
      <c r="T125" s="28"/>
      <c r="U125" s="28"/>
      <c r="V125" s="28"/>
    </row>
    <row r="126" spans="1:22" x14ac:dyDescent="0.2">
      <c r="A126" s="65" t="s">
        <v>458</v>
      </c>
      <c r="B126" s="64" t="s">
        <v>34</v>
      </c>
      <c r="C126" s="65">
        <v>54363.405599999998</v>
      </c>
      <c r="D126" s="65" t="s">
        <v>90</v>
      </c>
      <c r="E126" s="47">
        <f t="shared" si="25"/>
        <v>6570.015382491265</v>
      </c>
      <c r="F126" s="28">
        <f t="shared" si="26"/>
        <v>6570</v>
      </c>
      <c r="G126" s="28">
        <f t="shared" si="30"/>
        <v>5.9939999999187421E-2</v>
      </c>
      <c r="H126" s="30"/>
      <c r="I126" s="33"/>
      <c r="K126" s="29">
        <f>G126</f>
        <v>5.9939999999187421E-2</v>
      </c>
      <c r="M126" s="28"/>
      <c r="N126" s="28"/>
      <c r="O126" s="28">
        <f t="shared" ca="1" si="29"/>
        <v>6.3326555457017999E-2</v>
      </c>
      <c r="P126" s="28">
        <f t="shared" ca="1" si="27"/>
        <v>0.25809304447853398</v>
      </c>
      <c r="Q126" s="31">
        <f t="shared" si="28"/>
        <v>39344.905599999998</v>
      </c>
      <c r="R126" s="28">
        <f>G126</f>
        <v>5.9939999999187421E-2</v>
      </c>
    </row>
    <row r="127" spans="1:22" x14ac:dyDescent="0.2">
      <c r="A127" s="24" t="s">
        <v>59</v>
      </c>
      <c r="B127" s="25" t="s">
        <v>34</v>
      </c>
      <c r="C127" s="11">
        <v>54390.682000000001</v>
      </c>
      <c r="D127" s="11">
        <v>1E-4</v>
      </c>
      <c r="E127" s="47">
        <f t="shared" si="25"/>
        <v>6577.0153655535878</v>
      </c>
      <c r="F127" s="28">
        <f t="shared" si="26"/>
        <v>6577</v>
      </c>
      <c r="G127" s="28">
        <f t="shared" si="30"/>
        <v>5.9873999998671934E-2</v>
      </c>
      <c r="H127" s="30"/>
      <c r="I127" s="33"/>
      <c r="K127" s="29">
        <f>G127</f>
        <v>5.9873999998671934E-2</v>
      </c>
      <c r="M127" s="28"/>
      <c r="N127" s="28"/>
      <c r="O127" s="28">
        <f t="shared" ca="1" si="29"/>
        <v>6.3416854876914938E-2</v>
      </c>
      <c r="P127" s="28">
        <f t="shared" ca="1" si="27"/>
        <v>0.25816809106396377</v>
      </c>
      <c r="Q127" s="31">
        <f t="shared" si="28"/>
        <v>39372.182000000001</v>
      </c>
      <c r="R127" s="28">
        <f>G127</f>
        <v>5.9873999998671934E-2</v>
      </c>
    </row>
    <row r="128" spans="1:22" x14ac:dyDescent="0.2">
      <c r="A128" s="20" t="s">
        <v>57</v>
      </c>
      <c r="B128" s="34" t="s">
        <v>34</v>
      </c>
      <c r="C128" s="20">
        <v>54445.235200000003</v>
      </c>
      <c r="D128" s="20">
        <v>2.9999999999999997E-4</v>
      </c>
      <c r="E128" s="28">
        <f t="shared" si="25"/>
        <v>6591.0154343308268</v>
      </c>
      <c r="F128" s="28">
        <f t="shared" si="26"/>
        <v>6591</v>
      </c>
      <c r="G128" s="28">
        <f t="shared" si="30"/>
        <v>6.0142000002088025E-2</v>
      </c>
      <c r="H128" s="30"/>
      <c r="I128" s="33"/>
      <c r="K128" s="29">
        <f>G128</f>
        <v>6.0142000002088025E-2</v>
      </c>
      <c r="L128" s="28"/>
      <c r="M128" s="28"/>
      <c r="N128" s="28"/>
      <c r="O128" s="28">
        <f t="shared" ca="1" si="29"/>
        <v>6.3597453716708843E-2</v>
      </c>
      <c r="P128" s="28">
        <f t="shared" ca="1" si="27"/>
        <v>0.25831818423482333</v>
      </c>
      <c r="Q128" s="31">
        <f t="shared" si="28"/>
        <v>39426.735200000003</v>
      </c>
      <c r="R128" s="28">
        <f>G128</f>
        <v>6.0142000002088025E-2</v>
      </c>
    </row>
    <row r="129" spans="1:19" x14ac:dyDescent="0.2">
      <c r="A129" s="20" t="s">
        <v>53</v>
      </c>
      <c r="B129" s="34" t="s">
        <v>31</v>
      </c>
      <c r="C129" s="20">
        <v>54669.490899999997</v>
      </c>
      <c r="D129" s="20">
        <v>1E-4</v>
      </c>
      <c r="E129" s="28">
        <f t="shared" si="25"/>
        <v>6648.5665078459933</v>
      </c>
      <c r="F129" s="28">
        <f t="shared" si="26"/>
        <v>6648.5</v>
      </c>
      <c r="G129" s="28">
        <f t="shared" si="30"/>
        <v>0.25915700000041397</v>
      </c>
      <c r="H129" s="30"/>
      <c r="I129" s="33"/>
      <c r="K129" s="29">
        <f>G129</f>
        <v>0.25915700000041397</v>
      </c>
      <c r="L129" s="28"/>
      <c r="M129" s="28"/>
      <c r="N129" s="28"/>
      <c r="O129" s="28">
        <f t="shared" ca="1" si="29"/>
        <v>6.4339198951576623E-2</v>
      </c>
      <c r="P129" s="28">
        <f t="shared" ca="1" si="27"/>
        <v>0.25893463832942532</v>
      </c>
      <c r="Q129" s="31">
        <f t="shared" si="28"/>
        <v>39650.990899999997</v>
      </c>
      <c r="S129" s="28">
        <f>G129</f>
        <v>0.25915700000041397</v>
      </c>
    </row>
    <row r="130" spans="1:19" x14ac:dyDescent="0.2">
      <c r="A130" s="65" t="s">
        <v>480</v>
      </c>
      <c r="B130" s="64" t="s">
        <v>34</v>
      </c>
      <c r="C130" s="65">
        <v>54737.484600000003</v>
      </c>
      <c r="D130" s="65" t="s">
        <v>90</v>
      </c>
      <c r="E130" s="47">
        <f t="shared" si="25"/>
        <v>6666.0158321096296</v>
      </c>
      <c r="F130" s="28">
        <f t="shared" si="26"/>
        <v>6666</v>
      </c>
      <c r="G130" s="28">
        <f t="shared" si="30"/>
        <v>6.1692000002949499E-2</v>
      </c>
      <c r="H130" s="30"/>
      <c r="I130" s="33"/>
      <c r="K130" s="29">
        <f>G130</f>
        <v>6.1692000002949499E-2</v>
      </c>
      <c r="M130" s="28"/>
      <c r="N130" s="28"/>
      <c r="O130" s="28">
        <f t="shared" ca="1" si="29"/>
        <v>6.4564947501318984E-2</v>
      </c>
      <c r="P130" s="28">
        <f t="shared" ca="1" si="27"/>
        <v>0.25912225479299983</v>
      </c>
      <c r="Q130" s="31">
        <f t="shared" si="28"/>
        <v>39718.984600000003</v>
      </c>
      <c r="R130" s="28">
        <f>G130</f>
        <v>6.1692000002949499E-2</v>
      </c>
    </row>
    <row r="131" spans="1:19" x14ac:dyDescent="0.2">
      <c r="A131" s="24" t="s">
        <v>74</v>
      </c>
      <c r="B131" s="25" t="s">
        <v>31</v>
      </c>
      <c r="C131" s="11">
        <v>54751.320299999999</v>
      </c>
      <c r="D131" s="11">
        <v>5.0000000000000001E-4</v>
      </c>
      <c r="E131" s="47">
        <f t="shared" si="25"/>
        <v>6669.5665083592576</v>
      </c>
      <c r="F131" s="28">
        <f t="shared" si="26"/>
        <v>6669.5</v>
      </c>
      <c r="G131" s="28">
        <f t="shared" si="30"/>
        <v>0.25915900000109104</v>
      </c>
      <c r="H131" s="30"/>
      <c r="I131" s="33"/>
      <c r="J131" s="29">
        <f>G131</f>
        <v>0.25915900000109104</v>
      </c>
      <c r="K131" s="28"/>
      <c r="L131" s="28"/>
      <c r="M131" s="28"/>
      <c r="N131" s="28"/>
      <c r="O131" s="28">
        <f t="shared" ca="1" si="29"/>
        <v>6.4610097211267453E-2</v>
      </c>
      <c r="P131" s="28">
        <f t="shared" ca="1" si="27"/>
        <v>0.25915977808571472</v>
      </c>
      <c r="Q131" s="31">
        <f t="shared" si="28"/>
        <v>39732.820299999999</v>
      </c>
      <c r="S131" s="28">
        <f>G131</f>
        <v>0.25915900000109104</v>
      </c>
    </row>
    <row r="132" spans="1:19" x14ac:dyDescent="0.2">
      <c r="A132" s="65" t="s">
        <v>480</v>
      </c>
      <c r="B132" s="64" t="s">
        <v>31</v>
      </c>
      <c r="C132" s="65">
        <v>54751.321600000003</v>
      </c>
      <c r="D132" s="65" t="s">
        <v>90</v>
      </c>
      <c r="E132" s="47">
        <f t="shared" si="25"/>
        <v>6669.5668419801896</v>
      </c>
      <c r="F132" s="28">
        <f t="shared" si="26"/>
        <v>6669.5</v>
      </c>
      <c r="G132" s="28">
        <f t="shared" si="30"/>
        <v>0.26045900000463007</v>
      </c>
      <c r="H132" s="30"/>
      <c r="I132" s="33"/>
      <c r="K132" s="29">
        <f>G132</f>
        <v>0.26045900000463007</v>
      </c>
      <c r="M132" s="28"/>
      <c r="N132" s="28"/>
      <c r="O132" s="28">
        <f t="shared" ca="1" si="29"/>
        <v>6.4610097211267453E-2</v>
      </c>
      <c r="P132" s="28">
        <f t="shared" ca="1" si="27"/>
        <v>0.25915977808571472</v>
      </c>
      <c r="Q132" s="31">
        <f t="shared" si="28"/>
        <v>39732.821600000003</v>
      </c>
      <c r="S132" s="28">
        <f>G132</f>
        <v>0.26045900000463007</v>
      </c>
    </row>
    <row r="133" spans="1:19" x14ac:dyDescent="0.2">
      <c r="A133" s="11" t="s">
        <v>52</v>
      </c>
      <c r="B133" s="25" t="s">
        <v>31</v>
      </c>
      <c r="C133" s="11">
        <v>54774.703000000001</v>
      </c>
      <c r="D133" s="11">
        <v>5.0000000000000001E-4</v>
      </c>
      <c r="E133" s="28">
        <f t="shared" si="25"/>
        <v>6675.5672454048854</v>
      </c>
      <c r="F133" s="28">
        <f t="shared" si="26"/>
        <v>6675.5</v>
      </c>
      <c r="G133" s="28">
        <f t="shared" si="30"/>
        <v>0.26203099999838741</v>
      </c>
      <c r="H133" s="30"/>
      <c r="I133" s="33"/>
      <c r="K133" s="29">
        <f>G133</f>
        <v>0.26203099999838741</v>
      </c>
      <c r="L133" s="28"/>
      <c r="M133" s="28"/>
      <c r="N133" s="28"/>
      <c r="O133" s="28">
        <f t="shared" ca="1" si="29"/>
        <v>6.4687496714036272E-2</v>
      </c>
      <c r="P133" s="28">
        <f t="shared" ca="1" si="27"/>
        <v>0.25922410373036886</v>
      </c>
      <c r="Q133" s="31">
        <f t="shared" si="28"/>
        <v>39756.203000000001</v>
      </c>
      <c r="S133" s="28">
        <f>G133</f>
        <v>0.26203099999838741</v>
      </c>
    </row>
    <row r="134" spans="1:19" x14ac:dyDescent="0.2">
      <c r="A134" s="20" t="s">
        <v>53</v>
      </c>
      <c r="B134" s="34" t="s">
        <v>34</v>
      </c>
      <c r="C134" s="20">
        <v>55041.421900000001</v>
      </c>
      <c r="D134" s="20">
        <v>5.9999999999999995E-4</v>
      </c>
      <c r="E134" s="28">
        <f t="shared" si="25"/>
        <v>6744.0157130326197</v>
      </c>
      <c r="F134" s="28">
        <f t="shared" si="26"/>
        <v>6744</v>
      </c>
      <c r="G134" s="28">
        <f t="shared" si="30"/>
        <v>6.1228000005939975E-2</v>
      </c>
      <c r="H134" s="30"/>
      <c r="I134" s="33"/>
      <c r="K134" s="29">
        <f>G134</f>
        <v>6.1228000005939975E-2</v>
      </c>
      <c r="L134" s="28"/>
      <c r="M134" s="28"/>
      <c r="N134" s="28"/>
      <c r="O134" s="28">
        <f t="shared" ca="1" si="29"/>
        <v>6.5571141037313541E-2</v>
      </c>
      <c r="P134" s="28">
        <f t="shared" ca="1" si="27"/>
        <v>0.25995848817350337</v>
      </c>
      <c r="Q134" s="31">
        <f t="shared" si="28"/>
        <v>40022.921900000001</v>
      </c>
      <c r="R134" s="28">
        <f>G134</f>
        <v>6.1228000005939975E-2</v>
      </c>
    </row>
    <row r="135" spans="1:19" x14ac:dyDescent="0.2">
      <c r="A135" s="24" t="s">
        <v>56</v>
      </c>
      <c r="B135" s="25" t="s">
        <v>34</v>
      </c>
      <c r="C135" s="11">
        <v>55041.422200000001</v>
      </c>
      <c r="D135" s="11">
        <v>4.0000000000000002E-4</v>
      </c>
      <c r="E135" s="28">
        <f t="shared" si="25"/>
        <v>6744.0157900220656</v>
      </c>
      <c r="F135" s="28">
        <f t="shared" si="26"/>
        <v>6744</v>
      </c>
      <c r="G135" s="28">
        <f t="shared" si="30"/>
        <v>6.1528000005637296E-2</v>
      </c>
      <c r="H135" s="30"/>
      <c r="I135" s="33"/>
      <c r="J135" s="29">
        <f>G135</f>
        <v>6.1528000005637296E-2</v>
      </c>
      <c r="L135" s="28"/>
      <c r="M135" s="28"/>
      <c r="N135" s="28"/>
      <c r="O135" s="28">
        <f t="shared" ca="1" si="29"/>
        <v>6.5571141037313541E-2</v>
      </c>
      <c r="P135" s="28">
        <f t="shared" ca="1" si="27"/>
        <v>0.25995848817350337</v>
      </c>
      <c r="Q135" s="31">
        <f t="shared" si="28"/>
        <v>40022.922200000001</v>
      </c>
      <c r="R135" s="28">
        <f>G135</f>
        <v>6.1528000005637296E-2</v>
      </c>
    </row>
    <row r="136" spans="1:19" x14ac:dyDescent="0.2">
      <c r="A136" s="65" t="s">
        <v>506</v>
      </c>
      <c r="B136" s="64" t="s">
        <v>31</v>
      </c>
      <c r="C136" s="65">
        <v>55125.3986</v>
      </c>
      <c r="D136" s="65" t="s">
        <v>90</v>
      </c>
      <c r="E136" s="47">
        <f t="shared" si="25"/>
        <v>6765.5667783355811</v>
      </c>
      <c r="F136" s="28">
        <f t="shared" si="26"/>
        <v>6765.5</v>
      </c>
      <c r="G136" s="28">
        <f t="shared" si="30"/>
        <v>0.26021100000070874</v>
      </c>
      <c r="H136" s="30"/>
      <c r="I136" s="33"/>
      <c r="K136" s="29">
        <f>G136</f>
        <v>0.26021100000070874</v>
      </c>
      <c r="M136" s="28"/>
      <c r="N136" s="28"/>
      <c r="O136" s="28">
        <f t="shared" ca="1" si="29"/>
        <v>6.5848489255568451E-2</v>
      </c>
      <c r="P136" s="28">
        <f t="shared" ca="1" si="27"/>
        <v>0.26018898840018062</v>
      </c>
      <c r="Q136" s="31">
        <f t="shared" si="28"/>
        <v>40106.8986</v>
      </c>
      <c r="S136" s="28">
        <f>G136</f>
        <v>0.26021100000070874</v>
      </c>
    </row>
    <row r="137" spans="1:19" x14ac:dyDescent="0.2">
      <c r="A137" s="24" t="s">
        <v>60</v>
      </c>
      <c r="B137" s="25" t="s">
        <v>34</v>
      </c>
      <c r="C137" s="11">
        <v>55138.839</v>
      </c>
      <c r="D137" s="11">
        <v>2.0000000000000001E-4</v>
      </c>
      <c r="E137" s="47">
        <f t="shared" si="25"/>
        <v>6769.0160081588283</v>
      </c>
      <c r="F137" s="28">
        <f t="shared" si="26"/>
        <v>6769</v>
      </c>
      <c r="G137" s="28">
        <f t="shared" si="30"/>
        <v>6.2377999995078426E-2</v>
      </c>
      <c r="H137" s="30"/>
      <c r="I137" s="33"/>
      <c r="K137" s="29">
        <f>G137</f>
        <v>6.2377999995078426E-2</v>
      </c>
      <c r="M137" s="28"/>
      <c r="N137" s="28"/>
      <c r="O137" s="28">
        <f t="shared" ca="1" si="29"/>
        <v>6.5893638965516921E-2</v>
      </c>
      <c r="P137" s="28">
        <f t="shared" ca="1" si="27"/>
        <v>0.26022651169289551</v>
      </c>
      <c r="Q137" s="31">
        <f t="shared" si="28"/>
        <v>40120.339</v>
      </c>
      <c r="R137" s="28">
        <f>G137</f>
        <v>6.2377999995078426E-2</v>
      </c>
    </row>
    <row r="138" spans="1:19" x14ac:dyDescent="0.2">
      <c r="A138" s="65" t="s">
        <v>506</v>
      </c>
      <c r="B138" s="64" t="s">
        <v>34</v>
      </c>
      <c r="C138" s="65">
        <v>55154.4254</v>
      </c>
      <c r="D138" s="65" t="s">
        <v>90</v>
      </c>
      <c r="E138" s="47">
        <f t="shared" si="25"/>
        <v>6773.0159691508425</v>
      </c>
      <c r="F138" s="28">
        <f t="shared" si="26"/>
        <v>6773</v>
      </c>
      <c r="G138" s="28">
        <f t="shared" si="30"/>
        <v>6.2226000001828652E-2</v>
      </c>
      <c r="H138" s="30"/>
      <c r="I138" s="33"/>
      <c r="K138" s="29">
        <f>G138</f>
        <v>6.2226000001828652E-2</v>
      </c>
      <c r="M138" s="28"/>
      <c r="N138" s="28"/>
      <c r="O138" s="28">
        <f t="shared" ca="1" si="29"/>
        <v>6.5945238634029457E-2</v>
      </c>
      <c r="P138" s="28">
        <f t="shared" ca="1" si="27"/>
        <v>0.26026939545599825</v>
      </c>
      <c r="Q138" s="31">
        <f t="shared" si="28"/>
        <v>40135.9254</v>
      </c>
      <c r="R138" s="28">
        <f>G138</f>
        <v>6.2226000001828652E-2</v>
      </c>
    </row>
    <row r="139" spans="1:19" x14ac:dyDescent="0.2">
      <c r="A139" s="24" t="s">
        <v>60</v>
      </c>
      <c r="B139" s="25" t="s">
        <v>34</v>
      </c>
      <c r="C139" s="11">
        <v>55181.701999999997</v>
      </c>
      <c r="D139" s="11">
        <v>2.9999999999999997E-4</v>
      </c>
      <c r="E139" s="47">
        <f t="shared" si="25"/>
        <v>6780.0160035394611</v>
      </c>
      <c r="F139" s="28">
        <f t="shared" si="26"/>
        <v>6780</v>
      </c>
      <c r="G139" s="28">
        <f t="shared" si="30"/>
        <v>6.235999999626074E-2</v>
      </c>
      <c r="H139" s="30"/>
      <c r="I139" s="33"/>
      <c r="K139" s="29">
        <f>G139</f>
        <v>6.235999999626074E-2</v>
      </c>
      <c r="M139" s="28"/>
      <c r="N139" s="28"/>
      <c r="O139" s="28">
        <f t="shared" ca="1" si="29"/>
        <v>6.603553805392641E-2</v>
      </c>
      <c r="P139" s="28">
        <f t="shared" ca="1" si="27"/>
        <v>0.26034444204142809</v>
      </c>
      <c r="Q139" s="31">
        <f t="shared" si="28"/>
        <v>40163.201999999997</v>
      </c>
      <c r="R139" s="28">
        <f>G139</f>
        <v>6.235999999626074E-2</v>
      </c>
    </row>
    <row r="140" spans="1:19" x14ac:dyDescent="0.2">
      <c r="A140" s="48" t="s">
        <v>78</v>
      </c>
      <c r="B140" s="48"/>
      <c r="C140" s="49">
        <v>55386.475200000001</v>
      </c>
      <c r="D140" s="49">
        <v>1E-3</v>
      </c>
      <c r="E140" s="47">
        <f t="shared" si="25"/>
        <v>6832.5672541303556</v>
      </c>
      <c r="F140" s="28">
        <f t="shared" si="26"/>
        <v>6832.5</v>
      </c>
      <c r="G140" s="28">
        <f t="shared" si="30"/>
        <v>0.26206500000262167</v>
      </c>
      <c r="H140" s="30"/>
      <c r="I140" s="33"/>
      <c r="J140" s="29">
        <f>G140</f>
        <v>0.26206500000262167</v>
      </c>
      <c r="K140" s="28"/>
      <c r="L140" s="28"/>
      <c r="M140" s="28"/>
      <c r="N140" s="28"/>
      <c r="O140" s="28">
        <f t="shared" ca="1" si="29"/>
        <v>6.6712783703153519E-2</v>
      </c>
      <c r="P140" s="28">
        <f t="shared" ca="1" si="27"/>
        <v>0.26090729143215163</v>
      </c>
      <c r="Q140" s="31">
        <f t="shared" si="28"/>
        <v>40367.975200000001</v>
      </c>
      <c r="S140" s="28">
        <f>G140</f>
        <v>0.26206500000262167</v>
      </c>
    </row>
    <row r="141" spans="1:19" x14ac:dyDescent="0.2">
      <c r="A141" s="11" t="s">
        <v>61</v>
      </c>
      <c r="B141" s="25" t="s">
        <v>31</v>
      </c>
      <c r="C141" s="11">
        <v>55485.640099999997</v>
      </c>
      <c r="D141" s="11">
        <v>2.9999999999999997E-4</v>
      </c>
      <c r="E141" s="47">
        <f t="shared" ref="E141:E159" si="31">+(C141-C$7)/C$8</f>
        <v>6858.0160897676396</v>
      </c>
      <c r="F141" s="28">
        <f t="shared" ref="F141:F165" si="32">ROUND(2*E141,0)/2</f>
        <v>6858</v>
      </c>
      <c r="G141" s="28">
        <f t="shared" ref="G141:G159" si="33">+C141-(C$7+F141*C$8)</f>
        <v>6.269600000086939E-2</v>
      </c>
      <c r="H141" s="30"/>
      <c r="I141" s="33"/>
      <c r="K141" s="29">
        <f t="shared" ref="K141:K159" si="34">G141</f>
        <v>6.269600000086939E-2</v>
      </c>
      <c r="M141" s="28"/>
      <c r="N141" s="28"/>
      <c r="O141" s="28">
        <f t="shared" ref="O141:O159" ca="1" si="35">+C$11+C$12*F141</f>
        <v>6.7041731589920966E-2</v>
      </c>
      <c r="P141" s="28">
        <f t="shared" ref="P141:P159" ca="1" si="36">+D$11+D$12*$F141</f>
        <v>0.26118067542193157</v>
      </c>
      <c r="Q141" s="31">
        <f t="shared" ref="Q141:Q159" si="37">+C141-15018.5</f>
        <v>40467.140099999997</v>
      </c>
      <c r="R141" s="28">
        <f>G141</f>
        <v>6.269600000086939E-2</v>
      </c>
    </row>
    <row r="142" spans="1:19" x14ac:dyDescent="0.2">
      <c r="A142" s="69" t="s">
        <v>584</v>
      </c>
      <c r="B142" s="70" t="s">
        <v>31</v>
      </c>
      <c r="C142" s="71">
        <v>55507.270700000001</v>
      </c>
      <c r="D142" s="71">
        <v>1E-4</v>
      </c>
      <c r="E142" s="47">
        <f t="shared" si="31"/>
        <v>6863.5671827868027</v>
      </c>
      <c r="F142" s="28">
        <f t="shared" si="32"/>
        <v>6863.5</v>
      </c>
      <c r="G142" s="28">
        <f t="shared" si="33"/>
        <v>0.26178700000309618</v>
      </c>
      <c r="H142" s="30"/>
      <c r="I142" s="33"/>
      <c r="K142" s="29">
        <f t="shared" si="34"/>
        <v>0.26178700000309618</v>
      </c>
      <c r="M142" s="28"/>
      <c r="N142" s="28"/>
      <c r="O142" s="28">
        <f t="shared" ca="1" si="35"/>
        <v>6.7112681134125704E-2</v>
      </c>
      <c r="P142" s="28">
        <f t="shared" ca="1" si="36"/>
        <v>0.26123964059619786</v>
      </c>
      <c r="Q142" s="31">
        <f t="shared" si="37"/>
        <v>40488.770700000001</v>
      </c>
      <c r="S142" s="28">
        <f>G142</f>
        <v>0.26178700000309618</v>
      </c>
    </row>
    <row r="143" spans="1:19" x14ac:dyDescent="0.2">
      <c r="A143" s="69" t="s">
        <v>584</v>
      </c>
      <c r="B143" s="70" t="s">
        <v>34</v>
      </c>
      <c r="C143" s="71">
        <v>55536.295899999997</v>
      </c>
      <c r="D143" s="71">
        <v>1E-4</v>
      </c>
      <c r="E143" s="47">
        <f t="shared" si="31"/>
        <v>6871.0159629916861</v>
      </c>
      <c r="F143" s="28">
        <f t="shared" si="32"/>
        <v>6871</v>
      </c>
      <c r="G143" s="28">
        <f t="shared" si="33"/>
        <v>6.2202000000979751E-2</v>
      </c>
      <c r="H143" s="30"/>
      <c r="I143" s="33"/>
      <c r="K143" s="29">
        <f t="shared" si="34"/>
        <v>6.2202000000979751E-2</v>
      </c>
      <c r="M143" s="28"/>
      <c r="N143" s="28"/>
      <c r="O143" s="28">
        <f t="shared" ca="1" si="35"/>
        <v>6.7209430512586724E-2</v>
      </c>
      <c r="P143" s="28">
        <f t="shared" ca="1" si="36"/>
        <v>0.26132004765201555</v>
      </c>
      <c r="Q143" s="31">
        <f t="shared" si="37"/>
        <v>40517.795899999997</v>
      </c>
      <c r="R143" s="28">
        <f>G143</f>
        <v>6.2202000000979751E-2</v>
      </c>
    </row>
    <row r="144" spans="1:19" x14ac:dyDescent="0.2">
      <c r="A144" s="69" t="s">
        <v>584</v>
      </c>
      <c r="B144" s="70" t="s">
        <v>34</v>
      </c>
      <c r="C144" s="71">
        <v>55571.366499999996</v>
      </c>
      <c r="D144" s="71">
        <v>2.0000000000000001E-4</v>
      </c>
      <c r="E144" s="47">
        <f t="shared" si="31"/>
        <v>6880.0161831815003</v>
      </c>
      <c r="F144" s="28">
        <f t="shared" si="32"/>
        <v>6880</v>
      </c>
      <c r="G144" s="28">
        <f t="shared" si="33"/>
        <v>6.3059999993129168E-2</v>
      </c>
      <c r="H144" s="30"/>
      <c r="I144" s="33"/>
      <c r="K144" s="29">
        <f t="shared" si="34"/>
        <v>6.3059999993129168E-2</v>
      </c>
      <c r="M144" s="28"/>
      <c r="N144" s="28"/>
      <c r="O144" s="28">
        <f t="shared" ca="1" si="35"/>
        <v>6.7325529766739944E-2</v>
      </c>
      <c r="P144" s="28">
        <f t="shared" ca="1" si="36"/>
        <v>0.26141653611899673</v>
      </c>
      <c r="Q144" s="31">
        <f t="shared" si="37"/>
        <v>40552.866499999996</v>
      </c>
      <c r="R144" s="28">
        <f>G144</f>
        <v>6.3059999993129168E-2</v>
      </c>
    </row>
    <row r="145" spans="1:19" x14ac:dyDescent="0.2">
      <c r="A145" s="65" t="s">
        <v>535</v>
      </c>
      <c r="B145" s="64" t="s">
        <v>34</v>
      </c>
      <c r="C145" s="65">
        <v>55828.545100000003</v>
      </c>
      <c r="D145" s="65" t="s">
        <v>90</v>
      </c>
      <c r="E145" s="47">
        <f t="shared" si="31"/>
        <v>6946.0163094441932</v>
      </c>
      <c r="F145" s="28">
        <f t="shared" si="32"/>
        <v>6946</v>
      </c>
      <c r="G145" s="28">
        <f t="shared" si="33"/>
        <v>6.355200000689365E-2</v>
      </c>
      <c r="H145" s="30"/>
      <c r="I145" s="33"/>
      <c r="K145" s="29">
        <f t="shared" si="34"/>
        <v>6.355200000689365E-2</v>
      </c>
      <c r="M145" s="28"/>
      <c r="N145" s="28"/>
      <c r="O145" s="28">
        <f t="shared" ca="1" si="35"/>
        <v>6.8176924297196878E-2</v>
      </c>
      <c r="P145" s="28">
        <f t="shared" ca="1" si="36"/>
        <v>0.26212411821019199</v>
      </c>
      <c r="Q145" s="31">
        <f t="shared" si="37"/>
        <v>40810.045100000003</v>
      </c>
      <c r="R145" s="28">
        <f>G145</f>
        <v>6.355200000689365E-2</v>
      </c>
    </row>
    <row r="146" spans="1:19" x14ac:dyDescent="0.2">
      <c r="A146" s="65" t="s">
        <v>535</v>
      </c>
      <c r="B146" s="64" t="s">
        <v>34</v>
      </c>
      <c r="C146" s="65">
        <v>55836.338900000002</v>
      </c>
      <c r="D146" s="65" t="s">
        <v>90</v>
      </c>
      <c r="E146" s="47">
        <f t="shared" si="31"/>
        <v>6948.0164439190921</v>
      </c>
      <c r="F146" s="28">
        <f t="shared" si="32"/>
        <v>6948</v>
      </c>
      <c r="G146" s="28">
        <f t="shared" si="33"/>
        <v>6.4076000002387445E-2</v>
      </c>
      <c r="H146" s="30"/>
      <c r="I146" s="33"/>
      <c r="K146" s="29">
        <f t="shared" si="34"/>
        <v>6.4076000002387445E-2</v>
      </c>
      <c r="M146" s="28"/>
      <c r="N146" s="28"/>
      <c r="O146" s="28">
        <f t="shared" ca="1" si="35"/>
        <v>6.8202724131453146E-2</v>
      </c>
      <c r="P146" s="28">
        <f t="shared" ca="1" si="36"/>
        <v>0.26214556009174339</v>
      </c>
      <c r="Q146" s="31">
        <f t="shared" si="37"/>
        <v>40817.838900000002</v>
      </c>
      <c r="R146" s="28">
        <f>G146</f>
        <v>6.4076000002387445E-2</v>
      </c>
    </row>
    <row r="147" spans="1:19" x14ac:dyDescent="0.2">
      <c r="A147" s="20" t="s">
        <v>58</v>
      </c>
      <c r="B147" s="34" t="s">
        <v>31</v>
      </c>
      <c r="C147" s="20">
        <v>55869.6607</v>
      </c>
      <c r="D147" s="20">
        <v>4.0000000000000002E-4</v>
      </c>
      <c r="E147" s="28">
        <f t="shared" si="31"/>
        <v>6956.5678669663439</v>
      </c>
      <c r="F147" s="28">
        <f t="shared" si="32"/>
        <v>6956.5</v>
      </c>
      <c r="G147" s="28">
        <f t="shared" si="33"/>
        <v>0.26445300000341376</v>
      </c>
      <c r="H147" s="30"/>
      <c r="I147" s="33"/>
      <c r="K147" s="29">
        <f t="shared" si="34"/>
        <v>0.26445300000341376</v>
      </c>
      <c r="L147" s="28"/>
      <c r="M147" s="28"/>
      <c r="N147" s="28"/>
      <c r="O147" s="28">
        <f t="shared" ca="1" si="35"/>
        <v>6.8312373427042286E-2</v>
      </c>
      <c r="P147" s="28">
        <f t="shared" ca="1" si="36"/>
        <v>0.26223668808833667</v>
      </c>
      <c r="Q147" s="31">
        <f t="shared" si="37"/>
        <v>40851.1607</v>
      </c>
      <c r="S147" s="28">
        <f>G147</f>
        <v>0.26445300000341376</v>
      </c>
    </row>
    <row r="148" spans="1:19" x14ac:dyDescent="0.2">
      <c r="A148" s="24" t="s">
        <v>75</v>
      </c>
      <c r="B148" s="25" t="s">
        <v>34</v>
      </c>
      <c r="C148" s="11">
        <v>55871.408530000001</v>
      </c>
      <c r="D148" s="11">
        <v>1E-4</v>
      </c>
      <c r="E148" s="47">
        <f t="shared" si="31"/>
        <v>6957.0164151763647</v>
      </c>
      <c r="F148" s="28">
        <f t="shared" si="32"/>
        <v>6957</v>
      </c>
      <c r="G148" s="28">
        <f t="shared" si="33"/>
        <v>6.3964000000851229E-2</v>
      </c>
      <c r="H148" s="30"/>
      <c r="I148" s="33"/>
      <c r="K148" s="29">
        <f t="shared" si="34"/>
        <v>6.3964000000851229E-2</v>
      </c>
      <c r="L148" s="28"/>
      <c r="M148" s="28"/>
      <c r="N148" s="28"/>
      <c r="O148" s="28">
        <f t="shared" ca="1" si="35"/>
        <v>6.8318823385606367E-2</v>
      </c>
      <c r="P148" s="28">
        <f t="shared" ca="1" si="36"/>
        <v>0.26224204855872457</v>
      </c>
      <c r="Q148" s="31">
        <f t="shared" si="37"/>
        <v>40852.908530000001</v>
      </c>
      <c r="R148" s="28">
        <f>G148</f>
        <v>6.3964000000851229E-2</v>
      </c>
    </row>
    <row r="149" spans="1:19" x14ac:dyDescent="0.2">
      <c r="A149" s="65" t="s">
        <v>535</v>
      </c>
      <c r="B149" s="64" t="s">
        <v>31</v>
      </c>
      <c r="C149" s="65">
        <v>55873.556700000001</v>
      </c>
      <c r="D149" s="65" t="s">
        <v>90</v>
      </c>
      <c r="E149" s="47">
        <f t="shared" si="31"/>
        <v>6957.5677032354561</v>
      </c>
      <c r="F149" s="28">
        <f t="shared" si="32"/>
        <v>6957.5</v>
      </c>
      <c r="G149" s="28">
        <f t="shared" si="33"/>
        <v>0.26381499999843072</v>
      </c>
      <c r="H149" s="30"/>
      <c r="I149" s="33"/>
      <c r="K149" s="29">
        <f t="shared" si="34"/>
        <v>0.26381499999843072</v>
      </c>
      <c r="M149" s="28"/>
      <c r="N149" s="28"/>
      <c r="O149" s="28">
        <f t="shared" ca="1" si="35"/>
        <v>6.8325273344170434E-2</v>
      </c>
      <c r="P149" s="28">
        <f t="shared" ca="1" si="36"/>
        <v>0.26224740902911237</v>
      </c>
      <c r="Q149" s="31">
        <f t="shared" si="37"/>
        <v>40855.056700000001</v>
      </c>
      <c r="S149" s="28">
        <f>G149</f>
        <v>0.26381499999843072</v>
      </c>
    </row>
    <row r="150" spans="1:19" x14ac:dyDescent="0.2">
      <c r="A150" s="24" t="s">
        <v>75</v>
      </c>
      <c r="B150" s="25" t="s">
        <v>31</v>
      </c>
      <c r="C150" s="11">
        <v>55916.418799999999</v>
      </c>
      <c r="D150" s="11">
        <v>1E-4</v>
      </c>
      <c r="E150" s="47">
        <f t="shared" si="31"/>
        <v>6968.567467647752</v>
      </c>
      <c r="F150" s="28">
        <f t="shared" si="32"/>
        <v>6968.5</v>
      </c>
      <c r="G150" s="28">
        <f t="shared" si="33"/>
        <v>0.26289700000052107</v>
      </c>
      <c r="H150" s="30"/>
      <c r="I150" s="33"/>
      <c r="K150" s="29">
        <f t="shared" si="34"/>
        <v>0.26289700000052107</v>
      </c>
      <c r="L150" s="28"/>
      <c r="M150" s="28"/>
      <c r="N150" s="28"/>
      <c r="O150" s="28">
        <f t="shared" ca="1" si="35"/>
        <v>6.8467172432579923E-2</v>
      </c>
      <c r="P150" s="28">
        <f t="shared" ca="1" si="36"/>
        <v>0.26236533937764495</v>
      </c>
      <c r="Q150" s="31">
        <f t="shared" si="37"/>
        <v>40897.918799999999</v>
      </c>
      <c r="S150" s="28">
        <f>G150</f>
        <v>0.26289700000052107</v>
      </c>
    </row>
    <row r="151" spans="1:19" x14ac:dyDescent="0.2">
      <c r="A151" s="66" t="s">
        <v>79</v>
      </c>
      <c r="B151" s="67"/>
      <c r="C151" s="66">
        <v>55916.41893</v>
      </c>
      <c r="D151" s="66">
        <v>1E-4</v>
      </c>
      <c r="E151" s="47">
        <f t="shared" si="31"/>
        <v>6968.5675010098448</v>
      </c>
      <c r="F151" s="28">
        <f t="shared" si="32"/>
        <v>6968.5</v>
      </c>
      <c r="G151" s="28">
        <f t="shared" si="33"/>
        <v>0.26302700000087498</v>
      </c>
      <c r="H151" s="30"/>
      <c r="I151" s="33"/>
      <c r="K151" s="29">
        <f t="shared" si="34"/>
        <v>0.26302700000087498</v>
      </c>
      <c r="L151" s="28"/>
      <c r="M151" s="28"/>
      <c r="N151" s="28"/>
      <c r="O151" s="28">
        <f t="shared" ca="1" si="35"/>
        <v>6.8467172432579923E-2</v>
      </c>
      <c r="P151" s="28">
        <f t="shared" ca="1" si="36"/>
        <v>0.26236533937764495</v>
      </c>
      <c r="Q151" s="31">
        <f t="shared" si="37"/>
        <v>40897.91893</v>
      </c>
      <c r="S151" s="28">
        <f>G151</f>
        <v>0.26302700000087498</v>
      </c>
    </row>
    <row r="152" spans="1:19" x14ac:dyDescent="0.2">
      <c r="A152" s="68" t="s">
        <v>73</v>
      </c>
      <c r="B152" s="67" t="s">
        <v>34</v>
      </c>
      <c r="C152" s="66">
        <v>56237.691899999998</v>
      </c>
      <c r="D152" s="66">
        <v>4.0000000000000002E-4</v>
      </c>
      <c r="E152" s="47">
        <f t="shared" si="31"/>
        <v>7051.0162606842096</v>
      </c>
      <c r="F152" s="28">
        <f t="shared" si="32"/>
        <v>7051</v>
      </c>
      <c r="G152" s="28">
        <f t="shared" si="33"/>
        <v>6.3361999993503559E-2</v>
      </c>
      <c r="H152" s="30"/>
      <c r="I152" s="33"/>
      <c r="K152" s="29">
        <f t="shared" si="34"/>
        <v>6.3361999993503559E-2</v>
      </c>
      <c r="L152" s="28"/>
      <c r="M152" s="28"/>
      <c r="N152" s="28"/>
      <c r="O152" s="28">
        <f t="shared" ca="1" si="35"/>
        <v>6.9531415595651083E-2</v>
      </c>
      <c r="P152" s="28">
        <f t="shared" ca="1" si="36"/>
        <v>0.26324981699163907</v>
      </c>
      <c r="Q152" s="31">
        <f t="shared" si="37"/>
        <v>41219.191899999998</v>
      </c>
      <c r="R152" s="28">
        <f>G152</f>
        <v>6.3361999993503559E-2</v>
      </c>
    </row>
    <row r="153" spans="1:19" x14ac:dyDescent="0.2">
      <c r="A153" s="24" t="s">
        <v>77</v>
      </c>
      <c r="B153" s="25" t="s">
        <v>34</v>
      </c>
      <c r="C153" s="11">
        <v>56541.631500000003</v>
      </c>
      <c r="D153" s="11">
        <v>1E-4</v>
      </c>
      <c r="E153" s="47">
        <f t="shared" si="31"/>
        <v>7129.0167318596195</v>
      </c>
      <c r="F153" s="28">
        <f t="shared" si="32"/>
        <v>7129</v>
      </c>
      <c r="G153" s="28">
        <f t="shared" si="33"/>
        <v>6.5198000003874768E-2</v>
      </c>
      <c r="H153" s="30"/>
      <c r="I153" s="33"/>
      <c r="K153" s="29">
        <f t="shared" si="34"/>
        <v>6.5198000003874768E-2</v>
      </c>
      <c r="M153" s="28"/>
      <c r="N153" s="28"/>
      <c r="O153" s="28">
        <f t="shared" ca="1" si="35"/>
        <v>7.0537609131645626E-2</v>
      </c>
      <c r="P153" s="28">
        <f t="shared" ca="1" si="36"/>
        <v>0.26408605037214261</v>
      </c>
      <c r="Q153" s="31">
        <f t="shared" si="37"/>
        <v>41523.131500000003</v>
      </c>
      <c r="R153" s="28">
        <f>G153</f>
        <v>6.5198000003874768E-2</v>
      </c>
    </row>
    <row r="154" spans="1:19" x14ac:dyDescent="0.2">
      <c r="A154" s="24" t="s">
        <v>76</v>
      </c>
      <c r="B154" s="25" t="s">
        <v>34</v>
      </c>
      <c r="C154" s="11">
        <v>56619.564899999998</v>
      </c>
      <c r="D154" s="11">
        <v>2.9999999999999997E-4</v>
      </c>
      <c r="E154" s="47">
        <f t="shared" si="31"/>
        <v>7149.0168961037689</v>
      </c>
      <c r="F154" s="28">
        <f t="shared" si="32"/>
        <v>7149</v>
      </c>
      <c r="G154" s="28">
        <f t="shared" si="33"/>
        <v>6.5837999994982965E-2</v>
      </c>
      <c r="H154" s="30"/>
      <c r="I154" s="33"/>
      <c r="K154" s="29">
        <f t="shared" si="34"/>
        <v>6.5837999994982965E-2</v>
      </c>
      <c r="M154" s="28"/>
      <c r="N154" s="28"/>
      <c r="O154" s="28">
        <f t="shared" ca="1" si="35"/>
        <v>7.0795607474208336E-2</v>
      </c>
      <c r="P154" s="28">
        <f t="shared" ca="1" si="36"/>
        <v>0.26430046918765632</v>
      </c>
      <c r="Q154" s="31">
        <f t="shared" si="37"/>
        <v>41601.064899999998</v>
      </c>
      <c r="R154" s="28">
        <f>G154</f>
        <v>6.5837999994982965E-2</v>
      </c>
    </row>
    <row r="155" spans="1:19" x14ac:dyDescent="0.2">
      <c r="A155" s="24" t="s">
        <v>76</v>
      </c>
      <c r="B155" s="25" t="s">
        <v>34</v>
      </c>
      <c r="C155" s="11">
        <v>56872.847300000001</v>
      </c>
      <c r="D155" s="11">
        <v>2.9999999999999997E-4</v>
      </c>
      <c r="E155" s="47">
        <f t="shared" si="31"/>
        <v>7214.017134771052</v>
      </c>
      <c r="F155" s="28">
        <f t="shared" si="32"/>
        <v>7214</v>
      </c>
      <c r="G155" s="28">
        <f t="shared" si="33"/>
        <v>6.6767999996955041E-2</v>
      </c>
      <c r="H155" s="30"/>
      <c r="I155" s="33"/>
      <c r="K155" s="29">
        <f t="shared" si="34"/>
        <v>6.6767999996955041E-2</v>
      </c>
      <c r="M155" s="28"/>
      <c r="N155" s="28"/>
      <c r="O155" s="28">
        <f t="shared" ca="1" si="35"/>
        <v>7.1634102087537135E-2</v>
      </c>
      <c r="P155" s="28">
        <f t="shared" ca="1" si="36"/>
        <v>0.26499733033807593</v>
      </c>
      <c r="Q155" s="31">
        <f t="shared" si="37"/>
        <v>41854.347300000001</v>
      </c>
      <c r="R155" s="28">
        <f>G155</f>
        <v>6.6767999996955041E-2</v>
      </c>
    </row>
    <row r="156" spans="1:19" x14ac:dyDescent="0.2">
      <c r="A156" s="20" t="s">
        <v>582</v>
      </c>
      <c r="B156" s="34" t="s">
        <v>34</v>
      </c>
      <c r="C156" s="11">
        <v>57297.581400000003</v>
      </c>
      <c r="D156" s="11">
        <v>1E-4</v>
      </c>
      <c r="E156" s="47">
        <f t="shared" si="31"/>
        <v>7323.0172779714212</v>
      </c>
      <c r="F156" s="28">
        <f t="shared" si="32"/>
        <v>7323</v>
      </c>
      <c r="G156" s="28">
        <f t="shared" si="33"/>
        <v>6.7326000003959052E-2</v>
      </c>
      <c r="H156" s="30"/>
      <c r="I156" s="33"/>
      <c r="K156" s="29">
        <f t="shared" si="34"/>
        <v>6.7326000003959052E-2</v>
      </c>
      <c r="M156" s="28"/>
      <c r="N156" s="28"/>
      <c r="O156" s="28">
        <f t="shared" ca="1" si="35"/>
        <v>7.3040193054503877E-2</v>
      </c>
      <c r="P156" s="28">
        <f t="shared" ca="1" si="36"/>
        <v>0.2661659128826257</v>
      </c>
      <c r="Q156" s="31">
        <f t="shared" si="37"/>
        <v>42279.081400000003</v>
      </c>
      <c r="R156" s="28">
        <f>G156</f>
        <v>6.7326000003959052E-2</v>
      </c>
    </row>
    <row r="157" spans="1:19" x14ac:dyDescent="0.2">
      <c r="A157" s="72" t="s">
        <v>581</v>
      </c>
      <c r="B157" s="73" t="s">
        <v>31</v>
      </c>
      <c r="C157" s="74">
        <v>57654.325100000002</v>
      </c>
      <c r="D157" s="74">
        <v>1E-4</v>
      </c>
      <c r="E157" s="47">
        <f t="shared" si="31"/>
        <v>7414.5689437920591</v>
      </c>
      <c r="F157" s="28">
        <f t="shared" si="32"/>
        <v>7414.5</v>
      </c>
      <c r="G157" s="28">
        <f t="shared" si="33"/>
        <v>0.26864900000509806</v>
      </c>
      <c r="H157" s="30"/>
      <c r="I157" s="33"/>
      <c r="K157" s="29">
        <f t="shared" si="34"/>
        <v>0.26864900000509806</v>
      </c>
      <c r="M157" s="28"/>
      <c r="N157" s="28"/>
      <c r="O157" s="28">
        <f t="shared" ca="1" si="35"/>
        <v>7.4220535471728258E-2</v>
      </c>
      <c r="P157" s="28">
        <f t="shared" ca="1" si="36"/>
        <v>0.26714687896360101</v>
      </c>
      <c r="Q157" s="31">
        <f t="shared" si="37"/>
        <v>42635.825100000002</v>
      </c>
      <c r="S157" s="28">
        <f>G157</f>
        <v>0.26864900000509806</v>
      </c>
    </row>
    <row r="158" spans="1:19" x14ac:dyDescent="0.2">
      <c r="A158" s="72" t="s">
        <v>581</v>
      </c>
      <c r="B158" s="73" t="s">
        <v>31</v>
      </c>
      <c r="C158" s="74">
        <v>57654.325259999998</v>
      </c>
      <c r="D158" s="74">
        <v>2.0000000000000001E-4</v>
      </c>
      <c r="E158" s="47">
        <f t="shared" si="31"/>
        <v>7414.5689848530956</v>
      </c>
      <c r="F158" s="28">
        <f t="shared" si="32"/>
        <v>7414.5</v>
      </c>
      <c r="G158" s="28">
        <f t="shared" si="33"/>
        <v>0.26880900000105612</v>
      </c>
      <c r="H158" s="30"/>
      <c r="I158" s="33"/>
      <c r="K158" s="29">
        <f t="shared" si="34"/>
        <v>0.26880900000105612</v>
      </c>
      <c r="M158" s="28"/>
      <c r="N158" s="28"/>
      <c r="O158" s="28">
        <f t="shared" ca="1" si="35"/>
        <v>7.4220535471728258E-2</v>
      </c>
      <c r="P158" s="28">
        <f t="shared" ca="1" si="36"/>
        <v>0.26714687896360101</v>
      </c>
      <c r="Q158" s="31">
        <f t="shared" si="37"/>
        <v>42635.825259999998</v>
      </c>
      <c r="S158" s="28">
        <f>G158</f>
        <v>0.26880900000105612</v>
      </c>
    </row>
    <row r="159" spans="1:19" x14ac:dyDescent="0.2">
      <c r="A159" s="20" t="s">
        <v>583</v>
      </c>
      <c r="B159" s="34" t="s">
        <v>34</v>
      </c>
      <c r="C159" s="11">
        <v>57671.660100000001</v>
      </c>
      <c r="D159" s="11">
        <v>1E-4</v>
      </c>
      <c r="E159" s="47">
        <f t="shared" si="31"/>
        <v>7419.0176506003381</v>
      </c>
      <c r="F159" s="28">
        <f t="shared" si="32"/>
        <v>7419</v>
      </c>
      <c r="G159" s="28">
        <f t="shared" si="33"/>
        <v>6.8778000000747852E-2</v>
      </c>
      <c r="H159" s="30"/>
      <c r="I159" s="33"/>
      <c r="K159" s="29">
        <f t="shared" si="34"/>
        <v>6.8778000000747852E-2</v>
      </c>
      <c r="M159" s="28"/>
      <c r="N159" s="28"/>
      <c r="O159" s="28">
        <f t="shared" ca="1" si="35"/>
        <v>7.4278585098804875E-2</v>
      </c>
      <c r="P159" s="28">
        <f t="shared" ca="1" si="36"/>
        <v>0.2671951231970916</v>
      </c>
      <c r="Q159" s="31">
        <f t="shared" si="37"/>
        <v>42653.160100000001</v>
      </c>
      <c r="R159" s="28">
        <f>G159</f>
        <v>6.8778000000747852E-2</v>
      </c>
    </row>
    <row r="160" spans="1:19" x14ac:dyDescent="0.2">
      <c r="A160" s="75" t="s">
        <v>1</v>
      </c>
      <c r="B160" s="76" t="s">
        <v>34</v>
      </c>
      <c r="C160" s="77">
        <v>58018.461600000002</v>
      </c>
      <c r="D160" s="77">
        <v>5.0000000000000001E-4</v>
      </c>
      <c r="E160" s="47">
        <f t="shared" ref="E160:E165" si="38">+(C160-C$7)/C$8</f>
        <v>7508.0178348617455</v>
      </c>
      <c r="F160" s="28">
        <f t="shared" si="32"/>
        <v>7508</v>
      </c>
      <c r="G160" s="28">
        <f t="shared" ref="G160:G165" si="39">+C160-(C$7+F160*C$8)</f>
        <v>6.9496000003709923E-2</v>
      </c>
      <c r="H160" s="30"/>
      <c r="I160" s="33"/>
      <c r="K160" s="29">
        <f t="shared" ref="K160:K165" si="40">G160</f>
        <v>6.9496000003709923E-2</v>
      </c>
      <c r="M160" s="28"/>
      <c r="N160" s="28"/>
      <c r="O160" s="28">
        <f t="shared" ref="O160:O165" ca="1" si="41">+C$11+C$12*F160</f>
        <v>7.5426677723208907E-2</v>
      </c>
      <c r="P160" s="28">
        <f t="shared" ref="P160:P165" ca="1" si="42">+D$11+D$12*$F160</f>
        <v>0.26814928692612766</v>
      </c>
      <c r="Q160" s="31">
        <f t="shared" ref="Q160:Q165" si="43">+C160-15018.5</f>
        <v>42999.961600000002</v>
      </c>
      <c r="R160" s="28">
        <f>G160</f>
        <v>6.9496000003709923E-2</v>
      </c>
    </row>
    <row r="161" spans="1:19" x14ac:dyDescent="0.2">
      <c r="A161" s="78" t="s">
        <v>0</v>
      </c>
      <c r="B161" s="79" t="s">
        <v>34</v>
      </c>
      <c r="C161" s="78">
        <v>58384.747000000003</v>
      </c>
      <c r="D161" s="78">
        <v>2.0000000000000001E-4</v>
      </c>
      <c r="E161" s="47">
        <f t="shared" si="38"/>
        <v>7602.018201331508</v>
      </c>
      <c r="F161" s="28">
        <f t="shared" si="32"/>
        <v>7602</v>
      </c>
      <c r="G161" s="28">
        <f t="shared" si="39"/>
        <v>7.0923999999649823E-2</v>
      </c>
      <c r="H161" s="30"/>
      <c r="I161" s="33"/>
      <c r="K161" s="29">
        <f t="shared" si="40"/>
        <v>7.0923999999649823E-2</v>
      </c>
      <c r="M161" s="28"/>
      <c r="N161" s="28"/>
      <c r="O161" s="28">
        <f t="shared" ca="1" si="41"/>
        <v>7.6639269933253637E-2</v>
      </c>
      <c r="P161" s="28">
        <f t="shared" ca="1" si="42"/>
        <v>0.26915705535904222</v>
      </c>
      <c r="Q161" s="31">
        <f t="shared" si="43"/>
        <v>43366.247000000003</v>
      </c>
      <c r="R161" s="28">
        <f>G161</f>
        <v>7.0923999999649823E-2</v>
      </c>
    </row>
    <row r="162" spans="1:19" x14ac:dyDescent="0.2">
      <c r="A162" s="80" t="s">
        <v>585</v>
      </c>
      <c r="B162" s="81" t="s">
        <v>34</v>
      </c>
      <c r="C162" s="82">
        <v>58412.022720000001</v>
      </c>
      <c r="D162" s="82">
        <v>8.0000000000000007E-5</v>
      </c>
      <c r="E162" s="47">
        <f t="shared" si="38"/>
        <v>7609.0180098844185</v>
      </c>
      <c r="F162" s="28">
        <f t="shared" si="32"/>
        <v>7609</v>
      </c>
      <c r="G162" s="28">
        <f t="shared" si="39"/>
        <v>7.0178000001760665E-2</v>
      </c>
      <c r="H162" s="30"/>
      <c r="I162" s="33"/>
      <c r="K162" s="29">
        <f t="shared" si="40"/>
        <v>7.0178000001760665E-2</v>
      </c>
      <c r="M162" s="28"/>
      <c r="N162" s="28"/>
      <c r="O162" s="28">
        <f t="shared" ca="1" si="41"/>
        <v>7.6729569353150576E-2</v>
      </c>
      <c r="P162" s="28">
        <f t="shared" ca="1" si="42"/>
        <v>0.269232101944472</v>
      </c>
      <c r="Q162" s="31">
        <f t="shared" si="43"/>
        <v>43393.522720000001</v>
      </c>
      <c r="R162" s="28">
        <f>G162</f>
        <v>7.0178000001760665E-2</v>
      </c>
    </row>
    <row r="163" spans="1:19" x14ac:dyDescent="0.2">
      <c r="A163" s="80" t="s">
        <v>585</v>
      </c>
      <c r="B163" s="81" t="s">
        <v>31</v>
      </c>
      <c r="C163" s="82">
        <v>58453.138209999997</v>
      </c>
      <c r="D163" s="82">
        <v>1.7000000000000001E-4</v>
      </c>
      <c r="E163" s="47">
        <f t="shared" si="38"/>
        <v>7619.5695391771051</v>
      </c>
      <c r="F163" s="28">
        <f t="shared" si="32"/>
        <v>7619.5</v>
      </c>
      <c r="G163" s="28">
        <f t="shared" si="39"/>
        <v>0.27096899999742163</v>
      </c>
      <c r="H163" s="30"/>
      <c r="I163" s="33"/>
      <c r="K163" s="29">
        <f t="shared" si="40"/>
        <v>0.27096899999742163</v>
      </c>
      <c r="M163" s="28"/>
      <c r="N163" s="28"/>
      <c r="O163" s="28">
        <f t="shared" ca="1" si="41"/>
        <v>7.6865018482995998E-2</v>
      </c>
      <c r="P163" s="28">
        <f t="shared" ca="1" si="42"/>
        <v>0.26934467182261668</v>
      </c>
      <c r="Q163" s="31">
        <f t="shared" si="43"/>
        <v>43434.638209999997</v>
      </c>
      <c r="S163" s="28">
        <f>G163</f>
        <v>0.27096899999742163</v>
      </c>
    </row>
    <row r="164" spans="1:19" x14ac:dyDescent="0.2">
      <c r="A164" s="80" t="s">
        <v>586</v>
      </c>
      <c r="B164" s="81" t="s">
        <v>34</v>
      </c>
      <c r="C164" s="82">
        <v>57726.213229999878</v>
      </c>
      <c r="D164" s="82">
        <v>1E-4</v>
      </c>
      <c r="E164" s="47">
        <f t="shared" si="38"/>
        <v>7433.0177014133405</v>
      </c>
      <c r="F164" s="28">
        <f t="shared" si="32"/>
        <v>7433</v>
      </c>
      <c r="G164" s="28">
        <f t="shared" si="39"/>
        <v>6.8975999878603034E-2</v>
      </c>
      <c r="H164" s="30"/>
      <c r="I164" s="33"/>
      <c r="K164" s="29">
        <f t="shared" si="40"/>
        <v>6.8975999878603034E-2</v>
      </c>
      <c r="M164" s="28"/>
      <c r="N164" s="28"/>
      <c r="O164" s="28">
        <f t="shared" ca="1" si="41"/>
        <v>7.4459183938598766E-2</v>
      </c>
      <c r="P164" s="28">
        <f t="shared" ca="1" si="42"/>
        <v>0.26734521636795122</v>
      </c>
      <c r="Q164" s="31">
        <f t="shared" si="43"/>
        <v>42707.713229999878</v>
      </c>
      <c r="R164" s="28">
        <f>G164</f>
        <v>6.8975999878603034E-2</v>
      </c>
      <c r="S164" s="28"/>
    </row>
    <row r="165" spans="1:19" x14ac:dyDescent="0.2">
      <c r="A165" s="80" t="s">
        <v>587</v>
      </c>
      <c r="B165" s="81" t="s">
        <v>34</v>
      </c>
      <c r="C165" s="82">
        <v>59082.246800000001</v>
      </c>
      <c r="D165" s="82" t="s">
        <v>588</v>
      </c>
      <c r="E165" s="47">
        <f t="shared" si="38"/>
        <v>7781.0186114286216</v>
      </c>
      <c r="F165" s="28">
        <f t="shared" si="32"/>
        <v>7781</v>
      </c>
      <c r="G165" s="28">
        <f t="shared" si="39"/>
        <v>7.2522000002209097E-2</v>
      </c>
      <c r="H165" s="30"/>
      <c r="I165" s="33"/>
      <c r="K165" s="29">
        <f t="shared" si="40"/>
        <v>7.2522000002209097E-2</v>
      </c>
      <c r="M165" s="28"/>
      <c r="N165" s="28"/>
      <c r="O165" s="28">
        <f t="shared" ca="1" si="41"/>
        <v>7.8948355099189849E-2</v>
      </c>
      <c r="P165" s="28">
        <f t="shared" ca="1" si="42"/>
        <v>0.27107610375789004</v>
      </c>
      <c r="Q165" s="31">
        <f t="shared" si="43"/>
        <v>44063.746800000001</v>
      </c>
      <c r="R165" s="28">
        <f>G165</f>
        <v>7.2522000002209097E-2</v>
      </c>
      <c r="S165" s="28"/>
    </row>
    <row r="166" spans="1:19" x14ac:dyDescent="0.2">
      <c r="A166" s="83" t="s">
        <v>589</v>
      </c>
      <c r="B166" s="84" t="s">
        <v>34</v>
      </c>
      <c r="C166" s="85">
        <v>59066.6607</v>
      </c>
      <c r="D166" s="85">
        <v>2.9999999999999997E-4</v>
      </c>
      <c r="E166" s="47">
        <f>+(C166-C$7)/C$8</f>
        <v>7777.0187274260534</v>
      </c>
      <c r="F166" s="28">
        <f>ROUND(2*E166,0)/2</f>
        <v>7777</v>
      </c>
      <c r="G166" s="28">
        <f>+C166-(C$7+F166*C$8)</f>
        <v>7.2974000002432149E-2</v>
      </c>
      <c r="H166" s="30"/>
      <c r="I166" s="33"/>
      <c r="K166" s="29">
        <f>G166</f>
        <v>7.2974000002432149E-2</v>
      </c>
      <c r="M166" s="28"/>
      <c r="N166" s="28"/>
      <c r="O166" s="28">
        <f ca="1">+C$11+C$12*F166</f>
        <v>7.8896755430677312E-2</v>
      </c>
      <c r="P166" s="28">
        <f ca="1">+D$11+D$12*$F166</f>
        <v>0.2710332199947873</v>
      </c>
      <c r="Q166" s="31">
        <f>+C166-15018.5</f>
        <v>44048.1607</v>
      </c>
      <c r="R166" s="28">
        <f>G166</f>
        <v>7.2974000002432149E-2</v>
      </c>
      <c r="S166" s="28"/>
    </row>
    <row r="167" spans="1:19" ht="12" customHeight="1" x14ac:dyDescent="0.2">
      <c r="A167" s="86" t="s">
        <v>590</v>
      </c>
      <c r="B167" s="87" t="s">
        <v>34</v>
      </c>
      <c r="C167" s="88">
        <v>59066.6607</v>
      </c>
      <c r="D167" s="86">
        <v>2.9999999999999997E-4</v>
      </c>
      <c r="E167" s="47">
        <f t="shared" ref="E167:E172" si="44">+(C167-C$7)/C$8</f>
        <v>7777.0187274260534</v>
      </c>
      <c r="F167" s="28">
        <f t="shared" ref="F167:F172" si="45">ROUND(2*E167,0)/2</f>
        <v>7777</v>
      </c>
      <c r="G167" s="28">
        <f t="shared" ref="G167:G172" si="46">+C167-(C$7+F167*C$8)</f>
        <v>7.2974000002432149E-2</v>
      </c>
      <c r="H167" s="30"/>
      <c r="I167" s="33"/>
      <c r="K167" s="29">
        <f t="shared" ref="K167:K172" si="47">G167</f>
        <v>7.2974000002432149E-2</v>
      </c>
      <c r="M167" s="28"/>
      <c r="N167" s="28"/>
      <c r="O167" s="28">
        <f t="shared" ref="O167:O172" ca="1" si="48">+C$11+C$12*F167</f>
        <v>7.8896755430677312E-2</v>
      </c>
      <c r="P167" s="28">
        <f t="shared" ref="P167:P172" ca="1" si="49">+D$11+D$12*$F167</f>
        <v>0.2710332199947873</v>
      </c>
      <c r="Q167" s="31">
        <f t="shared" ref="Q167:Q172" si="50">+C167-15018.5</f>
        <v>44048.1607</v>
      </c>
      <c r="R167" s="28">
        <f t="shared" ref="R167:R172" si="51">G167</f>
        <v>7.2974000002432149E-2</v>
      </c>
      <c r="S167" s="28"/>
    </row>
    <row r="168" spans="1:19" ht="12" customHeight="1" x14ac:dyDescent="0.2">
      <c r="A168" s="86" t="s">
        <v>591</v>
      </c>
      <c r="B168" s="87" t="s">
        <v>34</v>
      </c>
      <c r="C168" s="88">
        <v>59113.419399999999</v>
      </c>
      <c r="D168" s="86">
        <v>5.9999999999999995E-4</v>
      </c>
      <c r="E168" s="47">
        <f t="shared" si="44"/>
        <v>7789.0184820863524</v>
      </c>
      <c r="F168" s="28">
        <f t="shared" si="45"/>
        <v>7789</v>
      </c>
      <c r="G168" s="28">
        <f t="shared" si="46"/>
        <v>7.2017999998934101E-2</v>
      </c>
      <c r="H168" s="30"/>
      <c r="I168" s="33"/>
      <c r="K168" s="29">
        <f t="shared" si="47"/>
        <v>7.2017999998934101E-2</v>
      </c>
      <c r="M168" s="28"/>
      <c r="N168" s="28"/>
      <c r="O168" s="28">
        <f t="shared" ca="1" si="48"/>
        <v>7.9051554436214935E-2</v>
      </c>
      <c r="P168" s="28">
        <f t="shared" ca="1" si="49"/>
        <v>0.27116187128409552</v>
      </c>
      <c r="Q168" s="31">
        <f t="shared" si="50"/>
        <v>44094.919399999999</v>
      </c>
      <c r="R168" s="28">
        <f t="shared" si="51"/>
        <v>7.2017999998934101E-2</v>
      </c>
      <c r="S168" s="28"/>
    </row>
    <row r="169" spans="1:19" ht="12" customHeight="1" x14ac:dyDescent="0.2">
      <c r="A169" s="86" t="s">
        <v>591</v>
      </c>
      <c r="B169" s="87" t="s">
        <v>34</v>
      </c>
      <c r="C169" s="88">
        <v>59123.361599999997</v>
      </c>
      <c r="D169" s="86">
        <v>8.9999999999999998E-4</v>
      </c>
      <c r="E169" s="47">
        <f t="shared" si="44"/>
        <v>7791.5699636455829</v>
      </c>
      <c r="F169" s="28">
        <f t="shared" si="45"/>
        <v>7791.5</v>
      </c>
      <c r="G169" s="28">
        <f t="shared" si="46"/>
        <v>0.27262299999711104</v>
      </c>
      <c r="H169" s="30"/>
      <c r="I169" s="33"/>
      <c r="K169" s="29">
        <f t="shared" si="47"/>
        <v>0.27262299999711104</v>
      </c>
      <c r="M169" s="28"/>
      <c r="N169" s="28"/>
      <c r="O169" s="28">
        <f t="shared" ca="1" si="48"/>
        <v>7.9083804229035271E-2</v>
      </c>
      <c r="P169" s="28">
        <f t="shared" ca="1" si="49"/>
        <v>0.27118867363603472</v>
      </c>
      <c r="Q169" s="31">
        <f t="shared" si="50"/>
        <v>44104.861599999997</v>
      </c>
      <c r="R169" s="28">
        <f t="shared" si="51"/>
        <v>0.27262299999711104</v>
      </c>
      <c r="S169" s="28"/>
    </row>
    <row r="170" spans="1:19" ht="12" customHeight="1" x14ac:dyDescent="0.2">
      <c r="A170" s="86" t="s">
        <v>591</v>
      </c>
      <c r="B170" s="87" t="s">
        <v>34</v>
      </c>
      <c r="C170" s="88">
        <v>59462.370999999999</v>
      </c>
      <c r="D170" s="86">
        <v>1E-3</v>
      </c>
      <c r="E170" s="47">
        <f t="shared" si="44"/>
        <v>7878.5704497056176</v>
      </c>
      <c r="F170" s="28">
        <f t="shared" si="45"/>
        <v>7878.5</v>
      </c>
      <c r="G170" s="28">
        <f t="shared" si="46"/>
        <v>0.27451699999801349</v>
      </c>
      <c r="H170" s="30"/>
      <c r="I170" s="33"/>
      <c r="K170" s="29">
        <f t="shared" si="47"/>
        <v>0.27451699999801349</v>
      </c>
      <c r="M170" s="28"/>
      <c r="N170" s="28"/>
      <c r="O170" s="28">
        <f t="shared" ca="1" si="48"/>
        <v>8.0206097019183048E-2</v>
      </c>
      <c r="P170" s="28">
        <f t="shared" ca="1" si="49"/>
        <v>0.27212139548351943</v>
      </c>
      <c r="Q170" s="31">
        <f t="shared" si="50"/>
        <v>44443.870999999999</v>
      </c>
      <c r="R170" s="28">
        <f t="shared" si="51"/>
        <v>0.27451699999801349</v>
      </c>
      <c r="S170" s="28"/>
    </row>
    <row r="171" spans="1:19" ht="12" customHeight="1" x14ac:dyDescent="0.2">
      <c r="A171" s="89" t="s">
        <v>592</v>
      </c>
      <c r="B171" s="87" t="s">
        <v>34</v>
      </c>
      <c r="C171" s="88">
        <v>59518.670700000002</v>
      </c>
      <c r="D171" s="86">
        <v>2.0000000000000001E-4</v>
      </c>
      <c r="E171" s="47">
        <f t="shared" si="44"/>
        <v>7893.0187253730019</v>
      </c>
      <c r="F171" s="28">
        <f t="shared" si="45"/>
        <v>7893</v>
      </c>
      <c r="G171" s="28">
        <f t="shared" si="46"/>
        <v>7.296600000699982E-2</v>
      </c>
      <c r="H171" s="30"/>
      <c r="I171" s="33"/>
      <c r="K171" s="29">
        <f t="shared" si="47"/>
        <v>7.296600000699982E-2</v>
      </c>
      <c r="M171" s="28"/>
      <c r="N171" s="28"/>
      <c r="O171" s="28">
        <f t="shared" ca="1" si="48"/>
        <v>8.0393145817541006E-2</v>
      </c>
      <c r="P171" s="28">
        <f t="shared" ca="1" si="49"/>
        <v>0.27227684912476691</v>
      </c>
      <c r="Q171" s="31">
        <f t="shared" si="50"/>
        <v>44500.170700000002</v>
      </c>
      <c r="R171" s="28">
        <f t="shared" si="51"/>
        <v>7.296600000699982E-2</v>
      </c>
      <c r="S171" s="28"/>
    </row>
    <row r="172" spans="1:19" ht="12" customHeight="1" x14ac:dyDescent="0.2">
      <c r="A172" s="89" t="s">
        <v>592</v>
      </c>
      <c r="B172" s="87" t="s">
        <v>34</v>
      </c>
      <c r="C172" s="88">
        <v>59530.360999999997</v>
      </c>
      <c r="D172" s="86">
        <v>1E-4</v>
      </c>
      <c r="E172" s="47">
        <f t="shared" si="44"/>
        <v>7896.0188244327537</v>
      </c>
      <c r="F172" s="28">
        <f t="shared" si="45"/>
        <v>7896</v>
      </c>
      <c r="G172" s="28">
        <f t="shared" si="46"/>
        <v>7.3351999999431428E-2</v>
      </c>
      <c r="H172" s="30"/>
      <c r="I172" s="33"/>
      <c r="K172" s="29">
        <f t="shared" si="47"/>
        <v>7.3351999999431428E-2</v>
      </c>
      <c r="M172" s="28"/>
      <c r="N172" s="28"/>
      <c r="O172" s="28">
        <f t="shared" ca="1" si="48"/>
        <v>8.0431845568925409E-2</v>
      </c>
      <c r="P172" s="28">
        <f t="shared" ca="1" si="49"/>
        <v>0.27230901194709395</v>
      </c>
      <c r="Q172" s="31">
        <f t="shared" si="50"/>
        <v>44511.860999999997</v>
      </c>
      <c r="R172" s="28">
        <f t="shared" si="51"/>
        <v>7.3351999999431428E-2</v>
      </c>
      <c r="S172" s="28"/>
    </row>
  </sheetData>
  <protectedRanges>
    <protectedRange sqref="A162:D165" name="Range1"/>
  </protectedRanges>
  <phoneticPr fontId="8" type="noConversion"/>
  <hyperlinks>
    <hyperlink ref="H2509" r:id="rId1" display="http://vsolj.cetus-net.org/bulletin.html" xr:uid="{00000000-0004-0000-0000-000000000000}"/>
    <hyperlink ref="H64721" r:id="rId2" display="http://vsolj.cetus-net.org/bulletin.html" xr:uid="{00000000-0004-0000-0000-000001000000}"/>
    <hyperlink ref="H64714" r:id="rId3" display="https://www.aavso.org/ejaavso" xr:uid="{00000000-0004-0000-0000-000002000000}"/>
    <hyperlink ref="AP1572" r:id="rId4" display="http://cdsbib.u-strasbg.fr/cgi-bin/cdsbib?1990RMxAA..21..381G" xr:uid="{00000000-0004-0000-0000-000003000000}"/>
    <hyperlink ref="AP1569" r:id="rId5" display="http://cdsbib.u-strasbg.fr/cgi-bin/cdsbib?1990RMxAA..21..381G" xr:uid="{00000000-0004-0000-0000-000004000000}"/>
    <hyperlink ref="AP1571" r:id="rId6" display="http://cdsbib.u-strasbg.fr/cgi-bin/cdsbib?1990RMxAA..21..381G" xr:uid="{00000000-0004-0000-0000-000005000000}"/>
    <hyperlink ref="AP1547" r:id="rId7" display="http://cdsbib.u-strasbg.fr/cgi-bin/cdsbib?1990RMxAA..21..381G" xr:uid="{00000000-0004-0000-0000-000006000000}"/>
    <hyperlink ref="I64721" r:id="rId8" display="http://vsolj.cetus-net.org/bulletin.html" xr:uid="{00000000-0004-0000-0000-000007000000}"/>
    <hyperlink ref="AQ1708" r:id="rId9" display="http://cdsbib.u-strasbg.fr/cgi-bin/cdsbib?1990RMxAA..21..381G" xr:uid="{00000000-0004-0000-0000-000008000000}"/>
    <hyperlink ref="AQ3352" r:id="rId10" display="http://cdsbib.u-strasbg.fr/cgi-bin/cdsbib?1990RMxAA..21..381G" xr:uid="{00000000-0004-0000-0000-000009000000}"/>
    <hyperlink ref="AQ1709" r:id="rId11" display="http://cdsbib.u-strasbg.fr/cgi-bin/cdsbib?1990RMxAA..21..381G" xr:uid="{00000000-0004-0000-0000-00000A000000}"/>
    <hyperlink ref="H64718" r:id="rId12" display="https://www.aavso.org/ejaavso" xr:uid="{00000000-0004-0000-0000-00000B000000}"/>
    <hyperlink ref="H2559" r:id="rId13" display="http://vsolj.cetus-net.org/bulletin.html" xr:uid="{00000000-0004-0000-0000-00000C000000}"/>
    <hyperlink ref="AP5797" r:id="rId14" display="http://cdsbib.u-strasbg.fr/cgi-bin/cdsbib?1990RMxAA..21..381G" xr:uid="{00000000-0004-0000-0000-00000D000000}"/>
    <hyperlink ref="AP5800" r:id="rId15" display="http://cdsbib.u-strasbg.fr/cgi-bin/cdsbib?1990RMxAA..21..381G" xr:uid="{00000000-0004-0000-0000-00000E000000}"/>
    <hyperlink ref="AP5798" r:id="rId16" display="http://cdsbib.u-strasbg.fr/cgi-bin/cdsbib?1990RMxAA..21..381G" xr:uid="{00000000-0004-0000-0000-00000F000000}"/>
    <hyperlink ref="AP5776" r:id="rId17" display="http://cdsbib.u-strasbg.fr/cgi-bin/cdsbib?1990RMxAA..21..381G" xr:uid="{00000000-0004-0000-0000-000010000000}"/>
    <hyperlink ref="I2559" r:id="rId18" display="http://vsolj.cetus-net.org/bulletin.html" xr:uid="{00000000-0004-0000-0000-000011000000}"/>
    <hyperlink ref="AQ5910" r:id="rId19" display="http://cdsbib.u-strasbg.fr/cgi-bin/cdsbib?1990RMxAA..21..381G" xr:uid="{00000000-0004-0000-0000-000012000000}"/>
    <hyperlink ref="AQ462" r:id="rId20" display="http://cdsbib.u-strasbg.fr/cgi-bin/cdsbib?1990RMxAA..21..381G" xr:uid="{00000000-0004-0000-0000-000013000000}"/>
    <hyperlink ref="AQ5911" r:id="rId21" display="http://cdsbib.u-strasbg.fr/cgi-bin/cdsbib?1990RMxAA..21..381G" xr:uid="{00000000-0004-0000-0000-000014000000}"/>
    <hyperlink ref="H64862" r:id="rId22" display="http://vsolj.cetus-net.org/bulletin.html" xr:uid="{00000000-0004-0000-0000-000015000000}"/>
    <hyperlink ref="H64855" r:id="rId23" display="https://www.aavso.org/ejaavso" xr:uid="{00000000-0004-0000-0000-000016000000}"/>
    <hyperlink ref="I64862" r:id="rId24" display="http://vsolj.cetus-net.org/bulletin.html" xr:uid="{00000000-0004-0000-0000-000017000000}"/>
    <hyperlink ref="AQ58513" r:id="rId25" display="http://cdsbib.u-strasbg.fr/cgi-bin/cdsbib?1990RMxAA..21..381G" xr:uid="{00000000-0004-0000-0000-000018000000}"/>
    <hyperlink ref="H64859" r:id="rId26" display="https://www.aavso.org/ejaavso" xr:uid="{00000000-0004-0000-0000-000019000000}"/>
    <hyperlink ref="AP5877" r:id="rId27" display="http://cdsbib.u-strasbg.fr/cgi-bin/cdsbib?1990RMxAA..21..381G" xr:uid="{00000000-0004-0000-0000-00001A000000}"/>
    <hyperlink ref="AP5880" r:id="rId28" display="http://cdsbib.u-strasbg.fr/cgi-bin/cdsbib?1990RMxAA..21..381G" xr:uid="{00000000-0004-0000-0000-00001B000000}"/>
    <hyperlink ref="AP5878" r:id="rId29" display="http://cdsbib.u-strasbg.fr/cgi-bin/cdsbib?1990RMxAA..21..381G" xr:uid="{00000000-0004-0000-0000-00001C000000}"/>
    <hyperlink ref="AP5862" r:id="rId30" display="http://cdsbib.u-strasbg.fr/cgi-bin/cdsbib?1990RMxAA..21..381G" xr:uid="{00000000-0004-0000-0000-00001D000000}"/>
    <hyperlink ref="AQ6091" r:id="rId31" display="http://cdsbib.u-strasbg.fr/cgi-bin/cdsbib?1990RMxAA..21..381G" xr:uid="{00000000-0004-0000-0000-00001E000000}"/>
    <hyperlink ref="AQ6095" r:id="rId32" display="http://cdsbib.u-strasbg.fr/cgi-bin/cdsbib?1990RMxAA..21..381G" xr:uid="{00000000-0004-0000-0000-00001F000000}"/>
    <hyperlink ref="AQ239" r:id="rId33" display="http://cdsbib.u-strasbg.fr/cgi-bin/cdsbib?1990RMxAA..21..381G" xr:uid="{00000000-0004-0000-0000-000020000000}"/>
    <hyperlink ref="I2983" r:id="rId34" display="http://vsolj.cetus-net.org/bulletin.html" xr:uid="{00000000-0004-0000-0000-000021000000}"/>
    <hyperlink ref="H2983" r:id="rId35" display="http://vsolj.cetus-net.org/bulletin.html" xr:uid="{00000000-0004-0000-0000-000022000000}"/>
    <hyperlink ref="AQ900" r:id="rId36" display="http://cdsbib.u-strasbg.fr/cgi-bin/cdsbib?1990RMxAA..21..381G" xr:uid="{00000000-0004-0000-0000-000023000000}"/>
    <hyperlink ref="AQ899" r:id="rId37" display="http://cdsbib.u-strasbg.fr/cgi-bin/cdsbib?1990RMxAA..21..381G" xr:uid="{00000000-0004-0000-0000-000024000000}"/>
    <hyperlink ref="AP4153" r:id="rId38" display="http://cdsbib.u-strasbg.fr/cgi-bin/cdsbib?1990RMxAA..21..381G" xr:uid="{00000000-0004-0000-0000-000025000000}"/>
    <hyperlink ref="AP4171" r:id="rId39" display="http://cdsbib.u-strasbg.fr/cgi-bin/cdsbib?1990RMxAA..21..381G" xr:uid="{00000000-0004-0000-0000-000026000000}"/>
    <hyperlink ref="AP4172" r:id="rId40" display="http://cdsbib.u-strasbg.fr/cgi-bin/cdsbib?1990RMxAA..21..381G" xr:uid="{00000000-0004-0000-0000-000027000000}"/>
    <hyperlink ref="AP4168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7"/>
  <sheetViews>
    <sheetView topLeftCell="A105" workbookViewId="0">
      <selection activeCell="A49" sqref="A49:D140"/>
    </sheetView>
  </sheetViews>
  <sheetFormatPr defaultRowHeight="12.75" x14ac:dyDescent="0.2"/>
  <cols>
    <col min="1" max="1" width="19.7109375" style="51" customWidth="1"/>
    <col min="2" max="2" width="4.42578125" style="38" customWidth="1"/>
    <col min="3" max="3" width="12.7109375" style="51" customWidth="1"/>
    <col min="4" max="4" width="5.42578125" style="38" customWidth="1"/>
    <col min="5" max="5" width="14.85546875" style="38" customWidth="1"/>
    <col min="6" max="6" width="9.140625" style="38"/>
    <col min="7" max="7" width="12" style="38" customWidth="1"/>
    <col min="8" max="8" width="14.140625" style="51" customWidth="1"/>
    <col min="9" max="9" width="22.5703125" style="38" customWidth="1"/>
    <col min="10" max="10" width="25.140625" style="38" customWidth="1"/>
    <col min="11" max="11" width="15.7109375" style="38" customWidth="1"/>
    <col min="12" max="12" width="14.140625" style="38" customWidth="1"/>
    <col min="13" max="13" width="9.5703125" style="38" customWidth="1"/>
    <col min="14" max="14" width="14.140625" style="38" customWidth="1"/>
    <col min="15" max="15" width="23.42578125" style="38" customWidth="1"/>
    <col min="16" max="16" width="16.5703125" style="38" customWidth="1"/>
    <col min="17" max="17" width="41" style="38" customWidth="1"/>
    <col min="18" max="16384" width="9.140625" style="38"/>
  </cols>
  <sheetData>
    <row r="1" spans="1:16" ht="15.75" x14ac:dyDescent="0.25">
      <c r="A1" s="50" t="s">
        <v>80</v>
      </c>
      <c r="I1" s="52" t="s">
        <v>81</v>
      </c>
      <c r="J1" s="53" t="s">
        <v>82</v>
      </c>
    </row>
    <row r="2" spans="1:16" x14ac:dyDescent="0.2">
      <c r="I2" s="54" t="s">
        <v>83</v>
      </c>
      <c r="J2" s="55" t="s">
        <v>84</v>
      </c>
    </row>
    <row r="3" spans="1:16" x14ac:dyDescent="0.2">
      <c r="A3" s="56" t="s">
        <v>85</v>
      </c>
      <c r="I3" s="54" t="s">
        <v>86</v>
      </c>
      <c r="J3" s="55" t="s">
        <v>87</v>
      </c>
    </row>
    <row r="4" spans="1:16" x14ac:dyDescent="0.2">
      <c r="I4" s="54" t="s">
        <v>88</v>
      </c>
      <c r="J4" s="55" t="s">
        <v>87</v>
      </c>
    </row>
    <row r="5" spans="1:16" ht="13.5" thickBot="1" x14ac:dyDescent="0.25">
      <c r="I5" s="57" t="s">
        <v>89</v>
      </c>
      <c r="J5" s="58" t="s">
        <v>90</v>
      </c>
    </row>
    <row r="10" spans="1:16" ht="13.5" thickBot="1" x14ac:dyDescent="0.25"/>
    <row r="11" spans="1:16" ht="12.75" customHeight="1" thickBot="1" x14ac:dyDescent="0.25">
      <c r="A11" s="51" t="str">
        <f t="shared" ref="A11:A42" si="0">P11</f>
        <v> PSMO 16.253 </v>
      </c>
      <c r="B11" s="5" t="str">
        <f t="shared" ref="B11:B42" si="1">IF(H11=INT(H11),"I","II")</f>
        <v>I</v>
      </c>
      <c r="C11" s="51">
        <f t="shared" ref="C11:C42" si="2">1*G11</f>
        <v>28762.434000000001</v>
      </c>
      <c r="D11" s="38" t="str">
        <f t="shared" ref="D11:D42" si="3">VLOOKUP(F11,I$1:J$5,2,FALSE)</f>
        <v>vis</v>
      </c>
      <c r="E11" s="59">
        <f>VLOOKUP(C11,Active!C$21:E$973,3,FALSE)</f>
        <v>0</v>
      </c>
      <c r="F11" s="5" t="s">
        <v>89</v>
      </c>
      <c r="G11" s="38" t="str">
        <f t="shared" ref="G11:G42" si="4">MID(I11,3,LEN(I11)-3)</f>
        <v>28762.434</v>
      </c>
      <c r="H11" s="51">
        <f t="shared" ref="H11:H42" si="5">1*K11</f>
        <v>0</v>
      </c>
      <c r="I11" s="60" t="s">
        <v>104</v>
      </c>
      <c r="J11" s="61" t="s">
        <v>105</v>
      </c>
      <c r="K11" s="60">
        <v>0</v>
      </c>
      <c r="L11" s="60" t="s">
        <v>106</v>
      </c>
      <c r="M11" s="61" t="s">
        <v>92</v>
      </c>
      <c r="N11" s="61"/>
      <c r="O11" s="62" t="s">
        <v>102</v>
      </c>
      <c r="P11" s="62" t="s">
        <v>103</v>
      </c>
    </row>
    <row r="12" spans="1:16" ht="12.75" customHeight="1" thickBot="1" x14ac:dyDescent="0.25">
      <c r="A12" s="51" t="str">
        <f t="shared" si="0"/>
        <v> ORI 125 </v>
      </c>
      <c r="B12" s="5" t="str">
        <f t="shared" si="1"/>
        <v>I</v>
      </c>
      <c r="C12" s="51">
        <f t="shared" si="2"/>
        <v>41126.489000000001</v>
      </c>
      <c r="D12" s="38" t="str">
        <f t="shared" si="3"/>
        <v>vis</v>
      </c>
      <c r="E12" s="59">
        <f>VLOOKUP(C12,Active!C$21:E$973,3,FALSE)</f>
        <v>3173.0058065440003</v>
      </c>
      <c r="F12" s="5" t="s">
        <v>89</v>
      </c>
      <c r="G12" s="38" t="str">
        <f t="shared" si="4"/>
        <v>41126.489</v>
      </c>
      <c r="H12" s="51">
        <f t="shared" si="5"/>
        <v>3173</v>
      </c>
      <c r="I12" s="60" t="s">
        <v>208</v>
      </c>
      <c r="J12" s="61" t="s">
        <v>209</v>
      </c>
      <c r="K12" s="60">
        <v>3173</v>
      </c>
      <c r="L12" s="60" t="s">
        <v>210</v>
      </c>
      <c r="M12" s="61" t="s">
        <v>211</v>
      </c>
      <c r="N12" s="61"/>
      <c r="O12" s="62" t="s">
        <v>212</v>
      </c>
      <c r="P12" s="62" t="s">
        <v>213</v>
      </c>
    </row>
    <row r="13" spans="1:16" ht="12.75" customHeight="1" thickBot="1" x14ac:dyDescent="0.25">
      <c r="A13" s="51" t="str">
        <f t="shared" si="0"/>
        <v> ORI 126 </v>
      </c>
      <c r="B13" s="5" t="str">
        <f t="shared" si="1"/>
        <v>II</v>
      </c>
      <c r="C13" s="51">
        <f t="shared" si="2"/>
        <v>41159.413</v>
      </c>
      <c r="D13" s="38" t="str">
        <f t="shared" si="3"/>
        <v>vis</v>
      </c>
      <c r="E13" s="59">
        <f>VLOOKUP(C13,Active!C$21:E$973,3,FALSE)</f>
        <v>3181.455141586157</v>
      </c>
      <c r="F13" s="5" t="s">
        <v>89</v>
      </c>
      <c r="G13" s="38" t="str">
        <f t="shared" si="4"/>
        <v>41159.413</v>
      </c>
      <c r="H13" s="51">
        <f t="shared" si="5"/>
        <v>3181.5</v>
      </c>
      <c r="I13" s="60" t="s">
        <v>214</v>
      </c>
      <c r="J13" s="61" t="s">
        <v>215</v>
      </c>
      <c r="K13" s="60">
        <v>3181.5</v>
      </c>
      <c r="L13" s="60" t="s">
        <v>216</v>
      </c>
      <c r="M13" s="61" t="s">
        <v>211</v>
      </c>
      <c r="N13" s="61"/>
      <c r="O13" s="62" t="s">
        <v>217</v>
      </c>
      <c r="P13" s="62" t="s">
        <v>218</v>
      </c>
    </row>
    <row r="14" spans="1:16" ht="12.75" customHeight="1" thickBot="1" x14ac:dyDescent="0.25">
      <c r="A14" s="51" t="str">
        <f t="shared" si="0"/>
        <v> BBS 91 </v>
      </c>
      <c r="B14" s="5" t="str">
        <f t="shared" si="1"/>
        <v>I</v>
      </c>
      <c r="C14" s="51">
        <f t="shared" si="2"/>
        <v>47540.372000000003</v>
      </c>
      <c r="D14" s="38" t="str">
        <f t="shared" si="3"/>
        <v>vis</v>
      </c>
      <c r="E14" s="59">
        <f>VLOOKUP(C14,Active!C$21:E$973,3,FALSE)</f>
        <v>4819.0101312978013</v>
      </c>
      <c r="F14" s="5" t="s">
        <v>89</v>
      </c>
      <c r="G14" s="38" t="str">
        <f t="shared" si="4"/>
        <v>47540.372</v>
      </c>
      <c r="H14" s="51">
        <f t="shared" si="5"/>
        <v>4819</v>
      </c>
      <c r="I14" s="60" t="s">
        <v>257</v>
      </c>
      <c r="J14" s="61" t="s">
        <v>258</v>
      </c>
      <c r="K14" s="60">
        <v>4819</v>
      </c>
      <c r="L14" s="60" t="s">
        <v>259</v>
      </c>
      <c r="M14" s="61" t="s">
        <v>241</v>
      </c>
      <c r="N14" s="61" t="s">
        <v>242</v>
      </c>
      <c r="O14" s="62" t="s">
        <v>217</v>
      </c>
      <c r="P14" s="62" t="s">
        <v>260</v>
      </c>
    </row>
    <row r="15" spans="1:16" ht="12.75" customHeight="1" thickBot="1" x14ac:dyDescent="0.25">
      <c r="A15" s="51" t="str">
        <f t="shared" si="0"/>
        <v>IBVS 4194 </v>
      </c>
      <c r="B15" s="5" t="str">
        <f t="shared" si="1"/>
        <v>I</v>
      </c>
      <c r="C15" s="51">
        <f t="shared" si="2"/>
        <v>49539.351699999999</v>
      </c>
      <c r="D15" s="38" t="str">
        <f t="shared" si="3"/>
        <v>vis</v>
      </c>
      <c r="E15" s="59">
        <f>VLOOKUP(C15,Active!C$21:E$973,3,FALSE)</f>
        <v>5332.0112620161271</v>
      </c>
      <c r="F15" s="5" t="s">
        <v>89</v>
      </c>
      <c r="G15" s="38" t="str">
        <f t="shared" si="4"/>
        <v>49539.3517</v>
      </c>
      <c r="H15" s="51">
        <f t="shared" si="5"/>
        <v>5332</v>
      </c>
      <c r="I15" s="60" t="s">
        <v>278</v>
      </c>
      <c r="J15" s="61" t="s">
        <v>279</v>
      </c>
      <c r="K15" s="60">
        <v>5332</v>
      </c>
      <c r="L15" s="60" t="s">
        <v>280</v>
      </c>
      <c r="M15" s="61" t="s">
        <v>241</v>
      </c>
      <c r="N15" s="61" t="s">
        <v>242</v>
      </c>
      <c r="O15" s="62" t="s">
        <v>281</v>
      </c>
      <c r="P15" s="63" t="s">
        <v>282</v>
      </c>
    </row>
    <row r="16" spans="1:16" ht="12.75" customHeight="1" thickBot="1" x14ac:dyDescent="0.25">
      <c r="A16" s="51" t="str">
        <f t="shared" si="0"/>
        <v>IBVS 4194 </v>
      </c>
      <c r="B16" s="5" t="str">
        <f t="shared" si="1"/>
        <v>I</v>
      </c>
      <c r="C16" s="51">
        <f t="shared" si="2"/>
        <v>49578.320800000001</v>
      </c>
      <c r="D16" s="38" t="str">
        <f t="shared" si="3"/>
        <v>vis</v>
      </c>
      <c r="E16" s="59">
        <f>VLOOKUP(C16,Active!C$21:E$973,3,FALSE)</f>
        <v>5342.0119600537701</v>
      </c>
      <c r="F16" s="5" t="s">
        <v>89</v>
      </c>
      <c r="G16" s="38" t="str">
        <f t="shared" si="4"/>
        <v>49578.3208</v>
      </c>
      <c r="H16" s="51">
        <f t="shared" si="5"/>
        <v>5342</v>
      </c>
      <c r="I16" s="60" t="s">
        <v>298</v>
      </c>
      <c r="J16" s="61" t="s">
        <v>299</v>
      </c>
      <c r="K16" s="60">
        <v>5342</v>
      </c>
      <c r="L16" s="60" t="s">
        <v>300</v>
      </c>
      <c r="M16" s="61" t="s">
        <v>241</v>
      </c>
      <c r="N16" s="61" t="s">
        <v>242</v>
      </c>
      <c r="O16" s="62" t="s">
        <v>281</v>
      </c>
      <c r="P16" s="63" t="s">
        <v>282</v>
      </c>
    </row>
    <row r="17" spans="1:16" ht="12.75" customHeight="1" thickBot="1" x14ac:dyDescent="0.25">
      <c r="A17" s="51" t="str">
        <f t="shared" si="0"/>
        <v>IBVS 4194 </v>
      </c>
      <c r="B17" s="5" t="str">
        <f t="shared" si="1"/>
        <v>II</v>
      </c>
      <c r="C17" s="51">
        <f t="shared" si="2"/>
        <v>49580.464500000002</v>
      </c>
      <c r="D17" s="38" t="str">
        <f t="shared" si="3"/>
        <v>vis</v>
      </c>
      <c r="E17" s="59">
        <f>VLOOKUP(C17,Active!C$21:E$973,3,FALSE)</f>
        <v>5342.562100970119</v>
      </c>
      <c r="F17" s="5" t="s">
        <v>89</v>
      </c>
      <c r="G17" s="38" t="str">
        <f t="shared" si="4"/>
        <v>49580.4645</v>
      </c>
      <c r="H17" s="51">
        <f t="shared" si="5"/>
        <v>5342.5</v>
      </c>
      <c r="I17" s="60" t="s">
        <v>301</v>
      </c>
      <c r="J17" s="61" t="s">
        <v>302</v>
      </c>
      <c r="K17" s="60">
        <v>5342.5</v>
      </c>
      <c r="L17" s="60" t="s">
        <v>303</v>
      </c>
      <c r="M17" s="61" t="s">
        <v>241</v>
      </c>
      <c r="N17" s="61" t="s">
        <v>242</v>
      </c>
      <c r="O17" s="62" t="s">
        <v>281</v>
      </c>
      <c r="P17" s="63" t="s">
        <v>282</v>
      </c>
    </row>
    <row r="18" spans="1:16" ht="12.75" customHeight="1" thickBot="1" x14ac:dyDescent="0.25">
      <c r="A18" s="51" t="str">
        <f t="shared" si="0"/>
        <v>IBVS 4194 </v>
      </c>
      <c r="B18" s="5" t="str">
        <f t="shared" si="1"/>
        <v>I</v>
      </c>
      <c r="C18" s="51">
        <f t="shared" si="2"/>
        <v>49582.216</v>
      </c>
      <c r="D18" s="38" t="str">
        <f t="shared" si="3"/>
        <v>vis</v>
      </c>
      <c r="E18" s="59">
        <f>VLOOKUP(C18,Active!C$21:E$973,3,FALSE)</f>
        <v>5343.0115910176928</v>
      </c>
      <c r="F18" s="5" t="s">
        <v>89</v>
      </c>
      <c r="G18" s="38" t="str">
        <f t="shared" si="4"/>
        <v>49582.2160</v>
      </c>
      <c r="H18" s="51">
        <f t="shared" si="5"/>
        <v>5343</v>
      </c>
      <c r="I18" s="60" t="s">
        <v>304</v>
      </c>
      <c r="J18" s="61" t="s">
        <v>305</v>
      </c>
      <c r="K18" s="60">
        <v>5343</v>
      </c>
      <c r="L18" s="60" t="s">
        <v>306</v>
      </c>
      <c r="M18" s="61" t="s">
        <v>241</v>
      </c>
      <c r="N18" s="61" t="s">
        <v>242</v>
      </c>
      <c r="O18" s="62" t="s">
        <v>281</v>
      </c>
      <c r="P18" s="63" t="s">
        <v>282</v>
      </c>
    </row>
    <row r="19" spans="1:16" ht="12.75" customHeight="1" thickBot="1" x14ac:dyDescent="0.25">
      <c r="A19" s="51" t="str">
        <f t="shared" si="0"/>
        <v> BBS 112 </v>
      </c>
      <c r="B19" s="5" t="str">
        <f t="shared" si="1"/>
        <v>I</v>
      </c>
      <c r="C19" s="51">
        <f t="shared" si="2"/>
        <v>50248.546000000002</v>
      </c>
      <c r="D19" s="38" t="str">
        <f t="shared" si="3"/>
        <v>vis</v>
      </c>
      <c r="E19" s="59">
        <f>VLOOKUP(C19,Active!C$21:E$973,3,FALSE)</f>
        <v>5514.0128490252373</v>
      </c>
      <c r="F19" s="5" t="s">
        <v>89</v>
      </c>
      <c r="G19" s="38" t="str">
        <f t="shared" si="4"/>
        <v>50248.546</v>
      </c>
      <c r="H19" s="51">
        <f t="shared" si="5"/>
        <v>5514</v>
      </c>
      <c r="I19" s="60" t="s">
        <v>337</v>
      </c>
      <c r="J19" s="61" t="s">
        <v>338</v>
      </c>
      <c r="K19" s="60">
        <v>5514</v>
      </c>
      <c r="L19" s="60" t="s">
        <v>339</v>
      </c>
      <c r="M19" s="61" t="s">
        <v>241</v>
      </c>
      <c r="N19" s="61" t="s">
        <v>242</v>
      </c>
      <c r="O19" s="62" t="s">
        <v>217</v>
      </c>
      <c r="P19" s="62" t="s">
        <v>340</v>
      </c>
    </row>
    <row r="20" spans="1:16" ht="12.75" customHeight="1" thickBot="1" x14ac:dyDescent="0.25">
      <c r="A20" s="51" t="str">
        <f t="shared" si="0"/>
        <v> BBS 117 </v>
      </c>
      <c r="B20" s="5" t="str">
        <f t="shared" si="1"/>
        <v>I</v>
      </c>
      <c r="C20" s="51">
        <f t="shared" si="2"/>
        <v>50825.256000000001</v>
      </c>
      <c r="D20" s="38" t="str">
        <f t="shared" si="3"/>
        <v>vis</v>
      </c>
      <c r="E20" s="59">
        <f>VLOOKUP(C20,Active!C$21:E$973,3,FALSE)</f>
        <v>5662.0147932653745</v>
      </c>
      <c r="F20" s="5" t="s">
        <v>89</v>
      </c>
      <c r="G20" s="38" t="str">
        <f t="shared" si="4"/>
        <v>50825.256</v>
      </c>
      <c r="H20" s="51">
        <f t="shared" si="5"/>
        <v>5662</v>
      </c>
      <c r="I20" s="60" t="s">
        <v>377</v>
      </c>
      <c r="J20" s="61" t="s">
        <v>378</v>
      </c>
      <c r="K20" s="60">
        <v>5662</v>
      </c>
      <c r="L20" s="60" t="s">
        <v>379</v>
      </c>
      <c r="M20" s="61" t="s">
        <v>211</v>
      </c>
      <c r="N20" s="61"/>
      <c r="O20" s="62" t="s">
        <v>380</v>
      </c>
      <c r="P20" s="62" t="s">
        <v>381</v>
      </c>
    </row>
    <row r="21" spans="1:16" ht="12.75" customHeight="1" thickBot="1" x14ac:dyDescent="0.25">
      <c r="A21" s="51" t="str">
        <f t="shared" si="0"/>
        <v>IBVS 4597 </v>
      </c>
      <c r="B21" s="5" t="str">
        <f t="shared" si="1"/>
        <v>I</v>
      </c>
      <c r="C21" s="51">
        <f t="shared" si="2"/>
        <v>50848.603199999998</v>
      </c>
      <c r="D21" s="38" t="str">
        <f t="shared" si="3"/>
        <v>vis</v>
      </c>
      <c r="E21" s="59">
        <f>VLOOKUP(C21,Active!C$21:E$973,3,FALSE)</f>
        <v>5668.0064198932514</v>
      </c>
      <c r="F21" s="5" t="s">
        <v>89</v>
      </c>
      <c r="G21" s="38" t="str">
        <f t="shared" si="4"/>
        <v>50848.6032</v>
      </c>
      <c r="H21" s="51">
        <f t="shared" si="5"/>
        <v>5668</v>
      </c>
      <c r="I21" s="60" t="s">
        <v>382</v>
      </c>
      <c r="J21" s="61" t="s">
        <v>383</v>
      </c>
      <c r="K21" s="60">
        <v>5668</v>
      </c>
      <c r="L21" s="60" t="s">
        <v>384</v>
      </c>
      <c r="M21" s="61" t="s">
        <v>241</v>
      </c>
      <c r="N21" s="61" t="s">
        <v>242</v>
      </c>
      <c r="O21" s="62" t="s">
        <v>385</v>
      </c>
      <c r="P21" s="63" t="s">
        <v>386</v>
      </c>
    </row>
    <row r="22" spans="1:16" ht="12.75" customHeight="1" thickBot="1" x14ac:dyDescent="0.25">
      <c r="A22" s="51" t="str">
        <f t="shared" si="0"/>
        <v>IBVS 5067 </v>
      </c>
      <c r="B22" s="5" t="str">
        <f t="shared" si="1"/>
        <v>I</v>
      </c>
      <c r="C22" s="51">
        <f t="shared" si="2"/>
        <v>51826.687599999997</v>
      </c>
      <c r="D22" s="38" t="str">
        <f t="shared" si="3"/>
        <v>vis</v>
      </c>
      <c r="E22" s="59">
        <f>VLOOKUP(C22,Active!C$21:E$973,3,FALSE)</f>
        <v>5919.0136728123061</v>
      </c>
      <c r="F22" s="5" t="s">
        <v>89</v>
      </c>
      <c r="G22" s="38" t="str">
        <f t="shared" si="4"/>
        <v>51826.6876</v>
      </c>
      <c r="H22" s="51">
        <f t="shared" si="5"/>
        <v>5919</v>
      </c>
      <c r="I22" s="60" t="s">
        <v>395</v>
      </c>
      <c r="J22" s="61" t="s">
        <v>396</v>
      </c>
      <c r="K22" s="60">
        <v>5919</v>
      </c>
      <c r="L22" s="60" t="s">
        <v>397</v>
      </c>
      <c r="M22" s="61" t="s">
        <v>241</v>
      </c>
      <c r="N22" s="61" t="s">
        <v>242</v>
      </c>
      <c r="O22" s="62" t="s">
        <v>398</v>
      </c>
      <c r="P22" s="63" t="s">
        <v>399</v>
      </c>
    </row>
    <row r="23" spans="1:16" ht="12.75" customHeight="1" thickBot="1" x14ac:dyDescent="0.25">
      <c r="A23" s="51" t="str">
        <f t="shared" si="0"/>
        <v>BAVM 152 </v>
      </c>
      <c r="B23" s="5" t="str">
        <f t="shared" si="1"/>
        <v>II</v>
      </c>
      <c r="C23" s="51">
        <f t="shared" si="2"/>
        <v>52187.324099999998</v>
      </c>
      <c r="D23" s="38" t="str">
        <f t="shared" si="3"/>
        <v>vis</v>
      </c>
      <c r="E23" s="59">
        <f>VLOOKUP(C23,Active!C$21:E$973,3,FALSE)</f>
        <v>6011.5643536813013</v>
      </c>
      <c r="F23" s="5" t="s">
        <v>89</v>
      </c>
      <c r="G23" s="38" t="str">
        <f t="shared" si="4"/>
        <v>52187.3241</v>
      </c>
      <c r="H23" s="51">
        <f t="shared" si="5"/>
        <v>6011.5</v>
      </c>
      <c r="I23" s="60" t="s">
        <v>404</v>
      </c>
      <c r="J23" s="61" t="s">
        <v>405</v>
      </c>
      <c r="K23" s="60">
        <v>6011.5</v>
      </c>
      <c r="L23" s="60" t="s">
        <v>406</v>
      </c>
      <c r="M23" s="61" t="s">
        <v>241</v>
      </c>
      <c r="N23" s="61" t="s">
        <v>407</v>
      </c>
      <c r="O23" s="62" t="s">
        <v>408</v>
      </c>
      <c r="P23" s="63" t="s">
        <v>409</v>
      </c>
    </row>
    <row r="24" spans="1:16" ht="12.75" customHeight="1" thickBot="1" x14ac:dyDescent="0.25">
      <c r="A24" s="51" t="str">
        <f t="shared" si="0"/>
        <v>BAVM 158 </v>
      </c>
      <c r="B24" s="5" t="str">
        <f t="shared" si="1"/>
        <v>II</v>
      </c>
      <c r="C24" s="51">
        <f t="shared" si="2"/>
        <v>52483.47</v>
      </c>
      <c r="D24" s="38" t="str">
        <f t="shared" si="3"/>
        <v>vis</v>
      </c>
      <c r="E24" s="59">
        <f>VLOOKUP(C24,Active!C$21:E$973,3,FALSE)</f>
        <v>6087.5647160449598</v>
      </c>
      <c r="F24" s="5" t="s">
        <v>89</v>
      </c>
      <c r="G24" s="38" t="str">
        <f t="shared" si="4"/>
        <v>52483.4700</v>
      </c>
      <c r="H24" s="51">
        <f t="shared" si="5"/>
        <v>6087.5</v>
      </c>
      <c r="I24" s="60" t="s">
        <v>410</v>
      </c>
      <c r="J24" s="61" t="s">
        <v>411</v>
      </c>
      <c r="K24" s="60">
        <v>6087.5</v>
      </c>
      <c r="L24" s="60" t="s">
        <v>412</v>
      </c>
      <c r="M24" s="61" t="s">
        <v>241</v>
      </c>
      <c r="N24" s="61" t="s">
        <v>89</v>
      </c>
      <c r="O24" s="62" t="s">
        <v>413</v>
      </c>
      <c r="P24" s="63" t="s">
        <v>414</v>
      </c>
    </row>
    <row r="25" spans="1:16" ht="12.75" customHeight="1" thickBot="1" x14ac:dyDescent="0.25">
      <c r="A25" s="51" t="str">
        <f t="shared" si="0"/>
        <v> BBS 129 </v>
      </c>
      <c r="B25" s="5" t="str">
        <f t="shared" si="1"/>
        <v>I</v>
      </c>
      <c r="C25" s="51">
        <f t="shared" si="2"/>
        <v>52547.5671</v>
      </c>
      <c r="D25" s="38" t="str">
        <f t="shared" si="3"/>
        <v>vis</v>
      </c>
      <c r="E25" s="59">
        <f>VLOOKUP(C25,Active!C$21:E$973,3,FALSE)</f>
        <v>6104.0140500605903</v>
      </c>
      <c r="F25" s="5" t="s">
        <v>89</v>
      </c>
      <c r="G25" s="38" t="str">
        <f t="shared" si="4"/>
        <v>52547.5671</v>
      </c>
      <c r="H25" s="51">
        <f t="shared" si="5"/>
        <v>6104</v>
      </c>
      <c r="I25" s="60" t="s">
        <v>415</v>
      </c>
      <c r="J25" s="61" t="s">
        <v>416</v>
      </c>
      <c r="K25" s="60">
        <v>6104</v>
      </c>
      <c r="L25" s="60" t="s">
        <v>417</v>
      </c>
      <c r="M25" s="61" t="s">
        <v>241</v>
      </c>
      <c r="N25" s="61" t="s">
        <v>242</v>
      </c>
      <c r="O25" s="62" t="s">
        <v>217</v>
      </c>
      <c r="P25" s="62" t="s">
        <v>418</v>
      </c>
    </row>
    <row r="26" spans="1:16" ht="12.75" customHeight="1" thickBot="1" x14ac:dyDescent="0.25">
      <c r="A26" s="51" t="str">
        <f t="shared" si="0"/>
        <v>BAVM 158 </v>
      </c>
      <c r="B26" s="5" t="str">
        <f t="shared" si="1"/>
        <v>I</v>
      </c>
      <c r="C26" s="51">
        <f t="shared" si="2"/>
        <v>52555.360500000003</v>
      </c>
      <c r="D26" s="38" t="str">
        <f t="shared" si="3"/>
        <v>vis</v>
      </c>
      <c r="E26" s="59">
        <f>VLOOKUP(C26,Active!C$21:E$973,3,FALSE)</f>
        <v>6106.0140818828959</v>
      </c>
      <c r="F26" s="5" t="s">
        <v>89</v>
      </c>
      <c r="G26" s="38" t="str">
        <f t="shared" si="4"/>
        <v>52555.3605</v>
      </c>
      <c r="H26" s="51">
        <f t="shared" si="5"/>
        <v>6106</v>
      </c>
      <c r="I26" s="60" t="s">
        <v>419</v>
      </c>
      <c r="J26" s="61" t="s">
        <v>420</v>
      </c>
      <c r="K26" s="60">
        <v>6106</v>
      </c>
      <c r="L26" s="60" t="s">
        <v>421</v>
      </c>
      <c r="M26" s="61" t="s">
        <v>241</v>
      </c>
      <c r="N26" s="61" t="s">
        <v>407</v>
      </c>
      <c r="O26" s="62" t="s">
        <v>408</v>
      </c>
      <c r="P26" s="63" t="s">
        <v>414</v>
      </c>
    </row>
    <row r="27" spans="1:16" ht="12.75" customHeight="1" thickBot="1" x14ac:dyDescent="0.25">
      <c r="A27" s="51" t="str">
        <f t="shared" si="0"/>
        <v>IBVS 5745 </v>
      </c>
      <c r="B27" s="5" t="str">
        <f t="shared" si="1"/>
        <v>II</v>
      </c>
      <c r="C27" s="51">
        <f t="shared" si="2"/>
        <v>52592.5766</v>
      </c>
      <c r="D27" s="38" t="str">
        <f t="shared" si="3"/>
        <v>vis</v>
      </c>
      <c r="E27" s="59">
        <f>VLOOKUP(C27,Active!C$21:E$973,3,FALSE)</f>
        <v>6115.5649049257336</v>
      </c>
      <c r="F27" s="5" t="s">
        <v>89</v>
      </c>
      <c r="G27" s="38" t="str">
        <f t="shared" si="4"/>
        <v>52592.5766</v>
      </c>
      <c r="H27" s="51">
        <f t="shared" si="5"/>
        <v>6115.5</v>
      </c>
      <c r="I27" s="60" t="s">
        <v>422</v>
      </c>
      <c r="J27" s="61" t="s">
        <v>423</v>
      </c>
      <c r="K27" s="60">
        <v>6115.5</v>
      </c>
      <c r="L27" s="60" t="s">
        <v>424</v>
      </c>
      <c r="M27" s="61" t="s">
        <v>241</v>
      </c>
      <c r="N27" s="61" t="s">
        <v>242</v>
      </c>
      <c r="O27" s="62" t="s">
        <v>425</v>
      </c>
      <c r="P27" s="63" t="s">
        <v>426</v>
      </c>
    </row>
    <row r="28" spans="1:16" ht="12.75" customHeight="1" thickBot="1" x14ac:dyDescent="0.25">
      <c r="A28" s="51" t="str">
        <f t="shared" si="0"/>
        <v>BAVM 172 </v>
      </c>
      <c r="B28" s="5" t="str">
        <f t="shared" si="1"/>
        <v>I</v>
      </c>
      <c r="C28" s="51">
        <f t="shared" si="2"/>
        <v>52929.4378</v>
      </c>
      <c r="D28" s="38" t="str">
        <f t="shared" si="3"/>
        <v>vis</v>
      </c>
      <c r="E28" s="59">
        <f>VLOOKUP(C28,Active!C$21:E$973,3,FALSE)</f>
        <v>6202.0140952277325</v>
      </c>
      <c r="F28" s="5" t="s">
        <v>89</v>
      </c>
      <c r="G28" s="38" t="str">
        <f t="shared" si="4"/>
        <v>52929.4378</v>
      </c>
      <c r="H28" s="51">
        <f t="shared" si="5"/>
        <v>6202</v>
      </c>
      <c r="I28" s="60" t="s">
        <v>431</v>
      </c>
      <c r="J28" s="61" t="s">
        <v>432</v>
      </c>
      <c r="K28" s="60">
        <v>6202</v>
      </c>
      <c r="L28" s="60" t="s">
        <v>421</v>
      </c>
      <c r="M28" s="61" t="s">
        <v>241</v>
      </c>
      <c r="N28" s="61" t="s">
        <v>433</v>
      </c>
      <c r="O28" s="62" t="s">
        <v>434</v>
      </c>
      <c r="P28" s="63" t="s">
        <v>435</v>
      </c>
    </row>
    <row r="29" spans="1:16" ht="12.75" customHeight="1" thickBot="1" x14ac:dyDescent="0.25">
      <c r="A29" s="51" t="str">
        <f t="shared" si="0"/>
        <v>BAVM 173 </v>
      </c>
      <c r="B29" s="5" t="str">
        <f t="shared" si="1"/>
        <v>II</v>
      </c>
      <c r="C29" s="51">
        <f t="shared" si="2"/>
        <v>52982.241399999999</v>
      </c>
      <c r="D29" s="38" t="str">
        <f t="shared" si="3"/>
        <v>vis</v>
      </c>
      <c r="E29" s="59">
        <f>VLOOKUP(C29,Active!C$21:E$973,3,FALSE)</f>
        <v>6215.5651615572187</v>
      </c>
      <c r="F29" s="5" t="s">
        <v>89</v>
      </c>
      <c r="G29" s="38" t="str">
        <f t="shared" si="4"/>
        <v>52982.2414</v>
      </c>
      <c r="H29" s="51">
        <f t="shared" si="5"/>
        <v>6215.5</v>
      </c>
      <c r="I29" s="60" t="s">
        <v>436</v>
      </c>
      <c r="J29" s="61" t="s">
        <v>437</v>
      </c>
      <c r="K29" s="60" t="s">
        <v>438</v>
      </c>
      <c r="L29" s="60" t="s">
        <v>439</v>
      </c>
      <c r="M29" s="61" t="s">
        <v>241</v>
      </c>
      <c r="N29" s="61" t="s">
        <v>89</v>
      </c>
      <c r="O29" s="62" t="s">
        <v>413</v>
      </c>
      <c r="P29" s="63" t="s">
        <v>440</v>
      </c>
    </row>
    <row r="30" spans="1:16" ht="12.75" customHeight="1" thickBot="1" x14ac:dyDescent="0.25">
      <c r="A30" s="51" t="str">
        <f t="shared" si="0"/>
        <v>BAVM 183 </v>
      </c>
      <c r="B30" s="5" t="str">
        <f t="shared" si="1"/>
        <v>II</v>
      </c>
      <c r="C30" s="51">
        <f t="shared" si="2"/>
        <v>54026.543799999999</v>
      </c>
      <c r="D30" s="38" t="str">
        <f t="shared" si="3"/>
        <v>vis</v>
      </c>
      <c r="E30" s="59">
        <f>VLOOKUP(C30,Active!C$21:E$973,3,FALSE)</f>
        <v>6483.5660382103752</v>
      </c>
      <c r="F30" s="5" t="s">
        <v>89</v>
      </c>
      <c r="G30" s="38" t="str">
        <f t="shared" si="4"/>
        <v>54026.5438</v>
      </c>
      <c r="H30" s="51">
        <f t="shared" si="5"/>
        <v>6483.5</v>
      </c>
      <c r="I30" s="60" t="s">
        <v>447</v>
      </c>
      <c r="J30" s="61" t="s">
        <v>448</v>
      </c>
      <c r="K30" s="60" t="s">
        <v>449</v>
      </c>
      <c r="L30" s="60" t="s">
        <v>450</v>
      </c>
      <c r="M30" s="61" t="s">
        <v>445</v>
      </c>
      <c r="N30" s="61" t="s">
        <v>433</v>
      </c>
      <c r="O30" s="62" t="s">
        <v>451</v>
      </c>
      <c r="P30" s="63" t="s">
        <v>452</v>
      </c>
    </row>
    <row r="31" spans="1:16" ht="12.75" customHeight="1" thickBot="1" x14ac:dyDescent="0.25">
      <c r="A31" s="51" t="str">
        <f t="shared" si="0"/>
        <v>JAAVSO 36(2);171 </v>
      </c>
      <c r="B31" s="5" t="str">
        <f t="shared" si="1"/>
        <v>I</v>
      </c>
      <c r="C31" s="51">
        <f t="shared" si="2"/>
        <v>54390.682000000001</v>
      </c>
      <c r="D31" s="38" t="str">
        <f t="shared" si="3"/>
        <v>vis</v>
      </c>
      <c r="E31" s="59">
        <f>VLOOKUP(C31,Active!C$21:E$973,3,FALSE)</f>
        <v>6577.0153655535878</v>
      </c>
      <c r="F31" s="5" t="s">
        <v>89</v>
      </c>
      <c r="G31" s="38" t="str">
        <f t="shared" si="4"/>
        <v>54390.6820</v>
      </c>
      <c r="H31" s="51">
        <f t="shared" si="5"/>
        <v>6577</v>
      </c>
      <c r="I31" s="60" t="s">
        <v>459</v>
      </c>
      <c r="J31" s="61" t="s">
        <v>460</v>
      </c>
      <c r="K31" s="60" t="s">
        <v>461</v>
      </c>
      <c r="L31" s="60" t="s">
        <v>456</v>
      </c>
      <c r="M31" s="61" t="s">
        <v>445</v>
      </c>
      <c r="N31" s="61" t="s">
        <v>446</v>
      </c>
      <c r="O31" s="62" t="s">
        <v>462</v>
      </c>
      <c r="P31" s="63" t="s">
        <v>463</v>
      </c>
    </row>
    <row r="32" spans="1:16" ht="12.75" customHeight="1" thickBot="1" x14ac:dyDescent="0.25">
      <c r="A32" s="51" t="str">
        <f t="shared" si="0"/>
        <v>IBVS 5835 </v>
      </c>
      <c r="B32" s="5" t="str">
        <f t="shared" si="1"/>
        <v>I</v>
      </c>
      <c r="C32" s="51">
        <f t="shared" si="2"/>
        <v>54445.235200000003</v>
      </c>
      <c r="D32" s="38" t="str">
        <f t="shared" si="3"/>
        <v>vis</v>
      </c>
      <c r="E32" s="59">
        <f>VLOOKUP(C32,Active!C$21:E$973,3,FALSE)</f>
        <v>6591.0154343308268</v>
      </c>
      <c r="F32" s="5" t="s">
        <v>89</v>
      </c>
      <c r="G32" s="38" t="str">
        <f t="shared" si="4"/>
        <v>54445.2352</v>
      </c>
      <c r="H32" s="51">
        <f t="shared" si="5"/>
        <v>6591</v>
      </c>
      <c r="I32" s="60" t="s">
        <v>464</v>
      </c>
      <c r="J32" s="61" t="s">
        <v>465</v>
      </c>
      <c r="K32" s="60" t="s">
        <v>466</v>
      </c>
      <c r="L32" s="60" t="s">
        <v>467</v>
      </c>
      <c r="M32" s="61" t="s">
        <v>445</v>
      </c>
      <c r="N32" s="61" t="s">
        <v>89</v>
      </c>
      <c r="O32" s="62" t="s">
        <v>468</v>
      </c>
      <c r="P32" s="63" t="s">
        <v>469</v>
      </c>
    </row>
    <row r="33" spans="1:16" ht="12.75" customHeight="1" thickBot="1" x14ac:dyDescent="0.25">
      <c r="A33" s="51" t="str">
        <f t="shared" si="0"/>
        <v>IBVS 5933 </v>
      </c>
      <c r="B33" s="5" t="str">
        <f t="shared" si="1"/>
        <v>II</v>
      </c>
      <c r="C33" s="51">
        <f t="shared" si="2"/>
        <v>54669.490899999997</v>
      </c>
      <c r="D33" s="38" t="str">
        <f t="shared" si="3"/>
        <v>vis</v>
      </c>
      <c r="E33" s="59">
        <f>VLOOKUP(C33,Active!C$21:E$973,3,FALSE)</f>
        <v>6648.5665078459933</v>
      </c>
      <c r="F33" s="5" t="s">
        <v>89</v>
      </c>
      <c r="G33" s="38" t="str">
        <f t="shared" si="4"/>
        <v>54669.4909</v>
      </c>
      <c r="H33" s="51">
        <f t="shared" si="5"/>
        <v>6648.5</v>
      </c>
      <c r="I33" s="60" t="s">
        <v>470</v>
      </c>
      <c r="J33" s="61" t="s">
        <v>471</v>
      </c>
      <c r="K33" s="60" t="s">
        <v>472</v>
      </c>
      <c r="L33" s="60" t="s">
        <v>473</v>
      </c>
      <c r="M33" s="61" t="s">
        <v>445</v>
      </c>
      <c r="N33" s="61" t="s">
        <v>89</v>
      </c>
      <c r="O33" s="62" t="s">
        <v>474</v>
      </c>
      <c r="P33" s="63" t="s">
        <v>475</v>
      </c>
    </row>
    <row r="34" spans="1:16" ht="12.75" customHeight="1" thickBot="1" x14ac:dyDescent="0.25">
      <c r="A34" s="51" t="str">
        <f t="shared" si="0"/>
        <v>BAVM 228 </v>
      </c>
      <c r="B34" s="5" t="str">
        <f t="shared" si="1"/>
        <v>II</v>
      </c>
      <c r="C34" s="51">
        <f t="shared" si="2"/>
        <v>54751.320299999999</v>
      </c>
      <c r="D34" s="38" t="str">
        <f t="shared" si="3"/>
        <v>vis</v>
      </c>
      <c r="E34" s="59">
        <f>VLOOKUP(C34,Active!C$21:E$973,3,FALSE)</f>
        <v>6669.5665083592576</v>
      </c>
      <c r="F34" s="5" t="s">
        <v>89</v>
      </c>
      <c r="G34" s="38" t="str">
        <f t="shared" si="4"/>
        <v>54751.3203</v>
      </c>
      <c r="H34" s="51">
        <f t="shared" si="5"/>
        <v>6669.5</v>
      </c>
      <c r="I34" s="60" t="s">
        <v>481</v>
      </c>
      <c r="J34" s="61" t="s">
        <v>482</v>
      </c>
      <c r="K34" s="60" t="s">
        <v>483</v>
      </c>
      <c r="L34" s="60" t="s">
        <v>473</v>
      </c>
      <c r="M34" s="61" t="s">
        <v>445</v>
      </c>
      <c r="N34" s="61" t="s">
        <v>89</v>
      </c>
      <c r="O34" s="62" t="s">
        <v>413</v>
      </c>
      <c r="P34" s="63" t="s">
        <v>484</v>
      </c>
    </row>
    <row r="35" spans="1:16" ht="12.75" customHeight="1" thickBot="1" x14ac:dyDescent="0.25">
      <c r="A35" s="51" t="str">
        <f t="shared" si="0"/>
        <v>IBVS 5871 </v>
      </c>
      <c r="B35" s="5" t="str">
        <f t="shared" si="1"/>
        <v>II</v>
      </c>
      <c r="C35" s="51">
        <f t="shared" si="2"/>
        <v>54774.703000000001</v>
      </c>
      <c r="D35" s="38" t="str">
        <f t="shared" si="3"/>
        <v>vis</v>
      </c>
      <c r="E35" s="59">
        <f>VLOOKUP(C35,Active!C$21:E$973,3,FALSE)</f>
        <v>6675.5672454048854</v>
      </c>
      <c r="F35" s="5" t="s">
        <v>89</v>
      </c>
      <c r="G35" s="38" t="str">
        <f t="shared" si="4"/>
        <v>54774.7030</v>
      </c>
      <c r="H35" s="51">
        <f t="shared" si="5"/>
        <v>6675.5</v>
      </c>
      <c r="I35" s="60" t="s">
        <v>488</v>
      </c>
      <c r="J35" s="61" t="s">
        <v>489</v>
      </c>
      <c r="K35" s="60" t="s">
        <v>490</v>
      </c>
      <c r="L35" s="60" t="s">
        <v>491</v>
      </c>
      <c r="M35" s="61" t="s">
        <v>445</v>
      </c>
      <c r="N35" s="61" t="s">
        <v>89</v>
      </c>
      <c r="O35" s="62" t="s">
        <v>217</v>
      </c>
      <c r="P35" s="63" t="s">
        <v>492</v>
      </c>
    </row>
    <row r="36" spans="1:16" ht="12.75" customHeight="1" thickBot="1" x14ac:dyDescent="0.25">
      <c r="A36" s="51" t="str">
        <f t="shared" si="0"/>
        <v>IBVS 5933 </v>
      </c>
      <c r="B36" s="5" t="str">
        <f t="shared" si="1"/>
        <v>I</v>
      </c>
      <c r="C36" s="51">
        <f t="shared" si="2"/>
        <v>55041.421900000001</v>
      </c>
      <c r="D36" s="38" t="str">
        <f t="shared" si="3"/>
        <v>vis</v>
      </c>
      <c r="E36" s="59">
        <f>VLOOKUP(C36,Active!C$21:E$973,3,FALSE)</f>
        <v>6744.0157130326197</v>
      </c>
      <c r="F36" s="5" t="s">
        <v>89</v>
      </c>
      <c r="G36" s="38" t="str">
        <f t="shared" si="4"/>
        <v>55041.4219</v>
      </c>
      <c r="H36" s="51">
        <f t="shared" si="5"/>
        <v>6744</v>
      </c>
      <c r="I36" s="60" t="s">
        <v>493</v>
      </c>
      <c r="J36" s="61" t="s">
        <v>494</v>
      </c>
      <c r="K36" s="60" t="s">
        <v>495</v>
      </c>
      <c r="L36" s="60" t="s">
        <v>496</v>
      </c>
      <c r="M36" s="61" t="s">
        <v>445</v>
      </c>
      <c r="N36" s="61" t="s">
        <v>89</v>
      </c>
      <c r="O36" s="62" t="s">
        <v>474</v>
      </c>
      <c r="P36" s="63" t="s">
        <v>475</v>
      </c>
    </row>
    <row r="37" spans="1:16" ht="12.75" customHeight="1" thickBot="1" x14ac:dyDescent="0.25">
      <c r="A37" s="51" t="str">
        <f t="shared" si="0"/>
        <v>OEJV 0137 </v>
      </c>
      <c r="B37" s="5" t="str">
        <f t="shared" si="1"/>
        <v>I</v>
      </c>
      <c r="C37" s="51">
        <f t="shared" si="2"/>
        <v>55041.422200000001</v>
      </c>
      <c r="D37" s="38" t="str">
        <f t="shared" si="3"/>
        <v>vis</v>
      </c>
      <c r="E37" s="59">
        <f>VLOOKUP(C37,Active!C$21:E$973,3,FALSE)</f>
        <v>6744.0157900220656</v>
      </c>
      <c r="F37" s="5" t="s">
        <v>89</v>
      </c>
      <c r="G37" s="38" t="str">
        <f t="shared" si="4"/>
        <v>55041.4222</v>
      </c>
      <c r="H37" s="51">
        <f t="shared" si="5"/>
        <v>6744</v>
      </c>
      <c r="I37" s="60" t="s">
        <v>497</v>
      </c>
      <c r="J37" s="61" t="s">
        <v>494</v>
      </c>
      <c r="K37" s="60" t="s">
        <v>495</v>
      </c>
      <c r="L37" s="60" t="s">
        <v>498</v>
      </c>
      <c r="M37" s="61" t="s">
        <v>445</v>
      </c>
      <c r="N37" s="61" t="s">
        <v>25</v>
      </c>
      <c r="O37" s="62" t="s">
        <v>499</v>
      </c>
      <c r="P37" s="63" t="s">
        <v>500</v>
      </c>
    </row>
    <row r="38" spans="1:16" ht="12.75" customHeight="1" thickBot="1" x14ac:dyDescent="0.25">
      <c r="A38" s="51" t="str">
        <f t="shared" si="0"/>
        <v> JAAVSO 38;120 </v>
      </c>
      <c r="B38" s="5" t="str">
        <f t="shared" si="1"/>
        <v>I</v>
      </c>
      <c r="C38" s="51">
        <f t="shared" si="2"/>
        <v>55138.839</v>
      </c>
      <c r="D38" s="38" t="str">
        <f t="shared" si="3"/>
        <v>vis</v>
      </c>
      <c r="E38" s="59">
        <f>VLOOKUP(C38,Active!C$21:E$973,3,FALSE)</f>
        <v>6769.0160081588283</v>
      </c>
      <c r="F38" s="5" t="s">
        <v>89</v>
      </c>
      <c r="G38" s="38" t="str">
        <f t="shared" si="4"/>
        <v>55138.8390</v>
      </c>
      <c r="H38" s="51">
        <f t="shared" si="5"/>
        <v>6769</v>
      </c>
      <c r="I38" s="60" t="s">
        <v>507</v>
      </c>
      <c r="J38" s="61" t="s">
        <v>508</v>
      </c>
      <c r="K38" s="60" t="s">
        <v>509</v>
      </c>
      <c r="L38" s="60" t="s">
        <v>510</v>
      </c>
      <c r="M38" s="61" t="s">
        <v>445</v>
      </c>
      <c r="N38" s="61" t="s">
        <v>446</v>
      </c>
      <c r="O38" s="62" t="s">
        <v>233</v>
      </c>
      <c r="P38" s="62" t="s">
        <v>511</v>
      </c>
    </row>
    <row r="39" spans="1:16" ht="12.75" customHeight="1" thickBot="1" x14ac:dyDescent="0.25">
      <c r="A39" s="51" t="str">
        <f t="shared" si="0"/>
        <v> JAAVSO 38;120 </v>
      </c>
      <c r="B39" s="5" t="str">
        <f t="shared" si="1"/>
        <v>I</v>
      </c>
      <c r="C39" s="51">
        <f t="shared" si="2"/>
        <v>55181.701999999997</v>
      </c>
      <c r="D39" s="38" t="str">
        <f t="shared" si="3"/>
        <v>vis</v>
      </c>
      <c r="E39" s="59">
        <f>VLOOKUP(C39,Active!C$21:E$973,3,FALSE)</f>
        <v>6780.0160035394611</v>
      </c>
      <c r="F39" s="5" t="s">
        <v>89</v>
      </c>
      <c r="G39" s="38" t="str">
        <f t="shared" si="4"/>
        <v>55181.7020</v>
      </c>
      <c r="H39" s="51">
        <f t="shared" si="5"/>
        <v>6780</v>
      </c>
      <c r="I39" s="60" t="s">
        <v>517</v>
      </c>
      <c r="J39" s="61" t="s">
        <v>518</v>
      </c>
      <c r="K39" s="60" t="s">
        <v>519</v>
      </c>
      <c r="L39" s="60" t="s">
        <v>510</v>
      </c>
      <c r="M39" s="61" t="s">
        <v>445</v>
      </c>
      <c r="N39" s="61" t="s">
        <v>446</v>
      </c>
      <c r="O39" s="62" t="s">
        <v>520</v>
      </c>
      <c r="P39" s="62" t="s">
        <v>511</v>
      </c>
    </row>
    <row r="40" spans="1:16" ht="12.75" customHeight="1" thickBot="1" x14ac:dyDescent="0.25">
      <c r="A40" s="51" t="str">
        <f t="shared" si="0"/>
        <v>BAVM 215 </v>
      </c>
      <c r="B40" s="5" t="str">
        <f t="shared" si="1"/>
        <v>II</v>
      </c>
      <c r="C40" s="51">
        <f t="shared" si="2"/>
        <v>55386.475200000001</v>
      </c>
      <c r="D40" s="38" t="str">
        <f t="shared" si="3"/>
        <v>vis</v>
      </c>
      <c r="E40" s="59">
        <f>VLOOKUP(C40,Active!C$21:E$973,3,FALSE)</f>
        <v>6832.5672541303556</v>
      </c>
      <c r="F40" s="5" t="s">
        <v>89</v>
      </c>
      <c r="G40" s="38" t="str">
        <f t="shared" si="4"/>
        <v>55386.4752</v>
      </c>
      <c r="H40" s="51">
        <f t="shared" si="5"/>
        <v>6832.5</v>
      </c>
      <c r="I40" s="60" t="s">
        <v>521</v>
      </c>
      <c r="J40" s="61" t="s">
        <v>522</v>
      </c>
      <c r="K40" s="60" t="s">
        <v>523</v>
      </c>
      <c r="L40" s="60" t="s">
        <v>491</v>
      </c>
      <c r="M40" s="61" t="s">
        <v>445</v>
      </c>
      <c r="N40" s="61" t="s">
        <v>433</v>
      </c>
      <c r="O40" s="62" t="s">
        <v>451</v>
      </c>
      <c r="P40" s="63" t="s">
        <v>524</v>
      </c>
    </row>
    <row r="41" spans="1:16" ht="12.75" customHeight="1" thickBot="1" x14ac:dyDescent="0.25">
      <c r="A41" s="51" t="str">
        <f t="shared" si="0"/>
        <v> JAAVSO 39;177 </v>
      </c>
      <c r="B41" s="5" t="str">
        <f t="shared" si="1"/>
        <v>I</v>
      </c>
      <c r="C41" s="51">
        <f t="shared" si="2"/>
        <v>55485.640099999997</v>
      </c>
      <c r="D41" s="38" t="str">
        <f t="shared" si="3"/>
        <v>vis</v>
      </c>
      <c r="E41" s="59">
        <f>VLOOKUP(C41,Active!C$21:E$973,3,FALSE)</f>
        <v>6858.0160897676396</v>
      </c>
      <c r="F41" s="5" t="s">
        <v>89</v>
      </c>
      <c r="G41" s="38" t="str">
        <f t="shared" si="4"/>
        <v>55485.6401</v>
      </c>
      <c r="H41" s="51">
        <f t="shared" si="5"/>
        <v>6858</v>
      </c>
      <c r="I41" s="60" t="s">
        <v>525</v>
      </c>
      <c r="J41" s="61" t="s">
        <v>526</v>
      </c>
      <c r="K41" s="60" t="s">
        <v>527</v>
      </c>
      <c r="L41" s="60" t="s">
        <v>528</v>
      </c>
      <c r="M41" s="61" t="s">
        <v>445</v>
      </c>
      <c r="N41" s="61" t="s">
        <v>89</v>
      </c>
      <c r="O41" s="62" t="s">
        <v>233</v>
      </c>
      <c r="P41" s="62" t="s">
        <v>529</v>
      </c>
    </row>
    <row r="42" spans="1:16" ht="12.75" customHeight="1" thickBot="1" x14ac:dyDescent="0.25">
      <c r="A42" s="51" t="str">
        <f t="shared" si="0"/>
        <v>IBVS 6011 </v>
      </c>
      <c r="B42" s="5" t="str">
        <f t="shared" si="1"/>
        <v>II</v>
      </c>
      <c r="C42" s="51">
        <f t="shared" si="2"/>
        <v>55869.6607</v>
      </c>
      <c r="D42" s="38" t="str">
        <f t="shared" si="3"/>
        <v>vis</v>
      </c>
      <c r="E42" s="59">
        <f>VLOOKUP(C42,Active!C$21:E$973,3,FALSE)</f>
        <v>6956.5678669663439</v>
      </c>
      <c r="F42" s="5" t="s">
        <v>89</v>
      </c>
      <c r="G42" s="38" t="str">
        <f t="shared" si="4"/>
        <v>55869.6607</v>
      </c>
      <c r="H42" s="51">
        <f t="shared" si="5"/>
        <v>6956.5</v>
      </c>
      <c r="I42" s="60" t="s">
        <v>540</v>
      </c>
      <c r="J42" s="61" t="s">
        <v>541</v>
      </c>
      <c r="K42" s="60" t="s">
        <v>542</v>
      </c>
      <c r="L42" s="60" t="s">
        <v>543</v>
      </c>
      <c r="M42" s="61" t="s">
        <v>445</v>
      </c>
      <c r="N42" s="61" t="s">
        <v>89</v>
      </c>
      <c r="O42" s="62" t="s">
        <v>217</v>
      </c>
      <c r="P42" s="63" t="s">
        <v>544</v>
      </c>
    </row>
    <row r="43" spans="1:16" ht="12.75" customHeight="1" thickBot="1" x14ac:dyDescent="0.25">
      <c r="A43" s="51" t="str">
        <f t="shared" ref="A43:A74" si="6">P43</f>
        <v>OEJV 0160 </v>
      </c>
      <c r="B43" s="5" t="str">
        <f t="shared" ref="B43:B74" si="7">IF(H43=INT(H43),"I","II")</f>
        <v>I</v>
      </c>
      <c r="C43" s="51">
        <f t="shared" ref="C43:C74" si="8">1*G43</f>
        <v>55871.408530000001</v>
      </c>
      <c r="D43" s="38" t="str">
        <f t="shared" ref="D43:D74" si="9">VLOOKUP(F43,I$1:J$5,2,FALSE)</f>
        <v>vis</v>
      </c>
      <c r="E43" s="59">
        <f>VLOOKUP(C43,Active!C$21:E$973,3,FALSE)</f>
        <v>6957.0164151763647</v>
      </c>
      <c r="F43" s="5" t="s">
        <v>89</v>
      </c>
      <c r="G43" s="38" t="str">
        <f t="shared" ref="G43:G74" si="10">MID(I43,3,LEN(I43)-3)</f>
        <v>55871.40853</v>
      </c>
      <c r="H43" s="51">
        <f t="shared" ref="H43:H74" si="11">1*K43</f>
        <v>6957</v>
      </c>
      <c r="I43" s="60" t="s">
        <v>545</v>
      </c>
      <c r="J43" s="61" t="s">
        <v>546</v>
      </c>
      <c r="K43" s="60" t="s">
        <v>547</v>
      </c>
      <c r="L43" s="60" t="s">
        <v>548</v>
      </c>
      <c r="M43" s="61" t="s">
        <v>445</v>
      </c>
      <c r="N43" s="61" t="s">
        <v>81</v>
      </c>
      <c r="O43" s="62" t="s">
        <v>549</v>
      </c>
      <c r="P43" s="63" t="s">
        <v>550</v>
      </c>
    </row>
    <row r="44" spans="1:16" ht="12.75" customHeight="1" thickBot="1" x14ac:dyDescent="0.25">
      <c r="A44" s="51" t="str">
        <f t="shared" si="6"/>
        <v>OEJV 0160 </v>
      </c>
      <c r="B44" s="5" t="str">
        <f t="shared" si="7"/>
        <v>II</v>
      </c>
      <c r="C44" s="51">
        <f t="shared" si="8"/>
        <v>55916.418799999999</v>
      </c>
      <c r="D44" s="38" t="str">
        <f t="shared" si="9"/>
        <v>vis</v>
      </c>
      <c r="E44" s="59">
        <f>VLOOKUP(C44,Active!C$21:E$973,3,FALSE)</f>
        <v>6968.567467647752</v>
      </c>
      <c r="F44" s="5" t="s">
        <v>89</v>
      </c>
      <c r="G44" s="38" t="str">
        <f t="shared" si="10"/>
        <v>55916.4188</v>
      </c>
      <c r="H44" s="51">
        <f t="shared" si="11"/>
        <v>6968.5</v>
      </c>
      <c r="I44" s="60" t="s">
        <v>555</v>
      </c>
      <c r="J44" s="61" t="s">
        <v>556</v>
      </c>
      <c r="K44" s="60" t="s">
        <v>557</v>
      </c>
      <c r="L44" s="60" t="s">
        <v>558</v>
      </c>
      <c r="M44" s="61" t="s">
        <v>445</v>
      </c>
      <c r="N44" s="61" t="s">
        <v>81</v>
      </c>
      <c r="O44" s="62" t="s">
        <v>549</v>
      </c>
      <c r="P44" s="63" t="s">
        <v>550</v>
      </c>
    </row>
    <row r="45" spans="1:16" ht="12.75" customHeight="1" thickBot="1" x14ac:dyDescent="0.25">
      <c r="A45" s="51" t="str">
        <f t="shared" si="6"/>
        <v>IBVS 6042 </v>
      </c>
      <c r="B45" s="5" t="str">
        <f t="shared" si="7"/>
        <v>I</v>
      </c>
      <c r="C45" s="51">
        <f t="shared" si="8"/>
        <v>56237.691899999998</v>
      </c>
      <c r="D45" s="38" t="str">
        <f t="shared" si="9"/>
        <v>vis</v>
      </c>
      <c r="E45" s="59">
        <f>VLOOKUP(C45,Active!C$21:E$973,3,FALSE)</f>
        <v>7051.0162606842096</v>
      </c>
      <c r="F45" s="5" t="s">
        <v>89</v>
      </c>
      <c r="G45" s="38" t="str">
        <f t="shared" si="10"/>
        <v>56237.6919</v>
      </c>
      <c r="H45" s="51">
        <f t="shared" si="11"/>
        <v>7051</v>
      </c>
      <c r="I45" s="60" t="s">
        <v>559</v>
      </c>
      <c r="J45" s="61" t="s">
        <v>560</v>
      </c>
      <c r="K45" s="60" t="s">
        <v>561</v>
      </c>
      <c r="L45" s="60" t="s">
        <v>562</v>
      </c>
      <c r="M45" s="61" t="s">
        <v>445</v>
      </c>
      <c r="N45" s="61" t="s">
        <v>89</v>
      </c>
      <c r="O45" s="62" t="s">
        <v>217</v>
      </c>
      <c r="P45" s="63" t="s">
        <v>563</v>
      </c>
    </row>
    <row r="46" spans="1:16" ht="12.75" customHeight="1" thickBot="1" x14ac:dyDescent="0.25">
      <c r="A46" s="51" t="str">
        <f t="shared" si="6"/>
        <v> JAAVSO 41;328 </v>
      </c>
      <c r="B46" s="5" t="str">
        <f t="shared" si="7"/>
        <v>I</v>
      </c>
      <c r="C46" s="51">
        <f t="shared" si="8"/>
        <v>56541.631500000003</v>
      </c>
      <c r="D46" s="38" t="str">
        <f t="shared" si="9"/>
        <v>vis</v>
      </c>
      <c r="E46" s="59">
        <f>VLOOKUP(C46,Active!C$21:E$973,3,FALSE)</f>
        <v>7129.0167318596195</v>
      </c>
      <c r="F46" s="5" t="s">
        <v>89</v>
      </c>
      <c r="G46" s="38" t="str">
        <f t="shared" si="10"/>
        <v>56541.6315</v>
      </c>
      <c r="H46" s="51">
        <f t="shared" si="11"/>
        <v>7129</v>
      </c>
      <c r="I46" s="60" t="s">
        <v>564</v>
      </c>
      <c r="J46" s="61" t="s">
        <v>565</v>
      </c>
      <c r="K46" s="60" t="s">
        <v>566</v>
      </c>
      <c r="L46" s="60" t="s">
        <v>567</v>
      </c>
      <c r="M46" s="61" t="s">
        <v>445</v>
      </c>
      <c r="N46" s="61" t="s">
        <v>89</v>
      </c>
      <c r="O46" s="62" t="s">
        <v>233</v>
      </c>
      <c r="P46" s="62" t="s">
        <v>568</v>
      </c>
    </row>
    <row r="47" spans="1:16" ht="12.75" customHeight="1" thickBot="1" x14ac:dyDescent="0.25">
      <c r="A47" s="51" t="str">
        <f t="shared" si="6"/>
        <v> JAAVSO 42;426 </v>
      </c>
      <c r="B47" s="5" t="str">
        <f t="shared" si="7"/>
        <v>I</v>
      </c>
      <c r="C47" s="51">
        <f t="shared" si="8"/>
        <v>56619.564899999998</v>
      </c>
      <c r="D47" s="38" t="str">
        <f t="shared" si="9"/>
        <v>vis</v>
      </c>
      <c r="E47" s="59">
        <f>VLOOKUP(C47,Active!C$21:E$973,3,FALSE)</f>
        <v>7149.0168961037689</v>
      </c>
      <c r="F47" s="5" t="s">
        <v>89</v>
      </c>
      <c r="G47" s="38" t="str">
        <f t="shared" si="10"/>
        <v>56619.5649</v>
      </c>
      <c r="H47" s="51">
        <f t="shared" si="11"/>
        <v>7149</v>
      </c>
      <c r="I47" s="60" t="s">
        <v>569</v>
      </c>
      <c r="J47" s="61" t="s">
        <v>570</v>
      </c>
      <c r="K47" s="60" t="s">
        <v>571</v>
      </c>
      <c r="L47" s="60" t="s">
        <v>572</v>
      </c>
      <c r="M47" s="61" t="s">
        <v>445</v>
      </c>
      <c r="N47" s="61" t="s">
        <v>89</v>
      </c>
      <c r="O47" s="62" t="s">
        <v>233</v>
      </c>
      <c r="P47" s="62" t="s">
        <v>573</v>
      </c>
    </row>
    <row r="48" spans="1:16" ht="12.75" customHeight="1" thickBot="1" x14ac:dyDescent="0.25">
      <c r="A48" s="51" t="str">
        <f t="shared" si="6"/>
        <v> JAAVSO 42;426 </v>
      </c>
      <c r="B48" s="5" t="str">
        <f t="shared" si="7"/>
        <v>I</v>
      </c>
      <c r="C48" s="51">
        <f t="shared" si="8"/>
        <v>56872.847300000001</v>
      </c>
      <c r="D48" s="38" t="str">
        <f t="shared" si="9"/>
        <v>vis</v>
      </c>
      <c r="E48" s="59">
        <f>VLOOKUP(C48,Active!C$21:E$973,3,FALSE)</f>
        <v>7214.017134771052</v>
      </c>
      <c r="F48" s="5" t="s">
        <v>89</v>
      </c>
      <c r="G48" s="38" t="str">
        <f t="shared" si="10"/>
        <v>56872.8473</v>
      </c>
      <c r="H48" s="51">
        <f t="shared" si="11"/>
        <v>7214</v>
      </c>
      <c r="I48" s="60" t="s">
        <v>574</v>
      </c>
      <c r="J48" s="61" t="s">
        <v>575</v>
      </c>
      <c r="K48" s="60" t="s">
        <v>576</v>
      </c>
      <c r="L48" s="60" t="s">
        <v>577</v>
      </c>
      <c r="M48" s="61" t="s">
        <v>445</v>
      </c>
      <c r="N48" s="61" t="s">
        <v>89</v>
      </c>
      <c r="O48" s="62" t="s">
        <v>233</v>
      </c>
      <c r="P48" s="62" t="s">
        <v>573</v>
      </c>
    </row>
    <row r="49" spans="1:16" ht="12.75" customHeight="1" thickBot="1" x14ac:dyDescent="0.25">
      <c r="A49" s="51" t="str">
        <f t="shared" si="6"/>
        <v> PZ 5.162 </v>
      </c>
      <c r="B49" s="5" t="str">
        <f t="shared" si="7"/>
        <v>I</v>
      </c>
      <c r="C49" s="51">
        <f t="shared" si="8"/>
        <v>28045.46</v>
      </c>
      <c r="D49" s="38" t="str">
        <f t="shared" si="9"/>
        <v>vis</v>
      </c>
      <c r="E49" s="59">
        <f>VLOOKUP(C49,Active!C$21:E$973,3,FALSE)</f>
        <v>-183.99810298005664</v>
      </c>
      <c r="F49" s="5" t="s">
        <v>89</v>
      </c>
      <c r="G49" s="38" t="str">
        <f t="shared" si="10"/>
        <v>28045.46</v>
      </c>
      <c r="H49" s="51">
        <f t="shared" si="11"/>
        <v>-184</v>
      </c>
      <c r="I49" s="60" t="s">
        <v>93</v>
      </c>
      <c r="J49" s="61" t="s">
        <v>94</v>
      </c>
      <c r="K49" s="60">
        <v>-184</v>
      </c>
      <c r="L49" s="60" t="s">
        <v>95</v>
      </c>
      <c r="M49" s="61" t="s">
        <v>96</v>
      </c>
      <c r="N49" s="61"/>
      <c r="O49" s="62" t="s">
        <v>97</v>
      </c>
      <c r="P49" s="62" t="s">
        <v>98</v>
      </c>
    </row>
    <row r="50" spans="1:16" ht="12.75" customHeight="1" thickBot="1" x14ac:dyDescent="0.25">
      <c r="A50" s="51" t="str">
        <f t="shared" si="6"/>
        <v> PSMO 16.253 </v>
      </c>
      <c r="B50" s="5" t="str">
        <f t="shared" si="7"/>
        <v>I</v>
      </c>
      <c r="C50" s="51">
        <f t="shared" si="8"/>
        <v>28727.35</v>
      </c>
      <c r="D50" s="38" t="str">
        <f t="shared" si="9"/>
        <v>vis</v>
      </c>
      <c r="E50" s="59">
        <f>VLOOKUP(C50,Active!C$21:E$973,3,FALSE)</f>
        <v>-9.0036590517267872</v>
      </c>
      <c r="F50" s="5" t="s">
        <v>89</v>
      </c>
      <c r="G50" s="38" t="str">
        <f t="shared" si="10"/>
        <v>28727.35</v>
      </c>
      <c r="H50" s="51">
        <f t="shared" si="11"/>
        <v>-9</v>
      </c>
      <c r="I50" s="60" t="s">
        <v>99</v>
      </c>
      <c r="J50" s="61" t="s">
        <v>100</v>
      </c>
      <c r="K50" s="60">
        <v>-9</v>
      </c>
      <c r="L50" s="60" t="s">
        <v>101</v>
      </c>
      <c r="M50" s="61" t="s">
        <v>96</v>
      </c>
      <c r="N50" s="61"/>
      <c r="O50" s="62" t="s">
        <v>102</v>
      </c>
      <c r="P50" s="62" t="s">
        <v>103</v>
      </c>
    </row>
    <row r="51" spans="1:16" ht="12.75" customHeight="1" thickBot="1" x14ac:dyDescent="0.25">
      <c r="A51" s="51" t="str">
        <f t="shared" si="6"/>
        <v> PSMO 16.253 </v>
      </c>
      <c r="B51" s="5" t="str">
        <f t="shared" si="7"/>
        <v>I</v>
      </c>
      <c r="C51" s="51">
        <f t="shared" si="8"/>
        <v>28774.12</v>
      </c>
      <c r="D51" s="38" t="str">
        <f t="shared" si="9"/>
        <v>vis</v>
      </c>
      <c r="E51" s="59">
        <f>VLOOKUP(C51,Active!C$21:E$973,3,FALSE)</f>
        <v>2.9989955443635967</v>
      </c>
      <c r="F51" s="5" t="s">
        <v>89</v>
      </c>
      <c r="G51" s="38" t="str">
        <f t="shared" si="10"/>
        <v>28774.12</v>
      </c>
      <c r="H51" s="51">
        <f t="shared" si="11"/>
        <v>3</v>
      </c>
      <c r="I51" s="60" t="s">
        <v>107</v>
      </c>
      <c r="J51" s="61" t="s">
        <v>108</v>
      </c>
      <c r="K51" s="60">
        <v>3</v>
      </c>
      <c r="L51" s="60" t="s">
        <v>109</v>
      </c>
      <c r="M51" s="61" t="s">
        <v>96</v>
      </c>
      <c r="N51" s="61"/>
      <c r="O51" s="62" t="s">
        <v>102</v>
      </c>
      <c r="P51" s="62" t="s">
        <v>103</v>
      </c>
    </row>
    <row r="52" spans="1:16" ht="12.75" customHeight="1" thickBot="1" x14ac:dyDescent="0.25">
      <c r="A52" s="51" t="str">
        <f t="shared" si="6"/>
        <v> PSMO 16.253 </v>
      </c>
      <c r="B52" s="5" t="str">
        <f t="shared" si="7"/>
        <v>II</v>
      </c>
      <c r="C52" s="51">
        <f t="shared" si="8"/>
        <v>28776.23</v>
      </c>
      <c r="D52" s="38" t="str">
        <f t="shared" si="9"/>
        <v>vis</v>
      </c>
      <c r="E52" s="59">
        <f>VLOOKUP(C52,Active!C$21:E$973,3,FALSE)</f>
        <v>3.5404879796374358</v>
      </c>
      <c r="F52" s="5" t="s">
        <v>89</v>
      </c>
      <c r="G52" s="38" t="str">
        <f t="shared" si="10"/>
        <v>28776.230</v>
      </c>
      <c r="H52" s="51">
        <f t="shared" si="11"/>
        <v>3.5</v>
      </c>
      <c r="I52" s="60" t="s">
        <v>110</v>
      </c>
      <c r="J52" s="61" t="s">
        <v>111</v>
      </c>
      <c r="K52" s="60">
        <v>3.5</v>
      </c>
      <c r="L52" s="60" t="s">
        <v>112</v>
      </c>
      <c r="M52" s="61" t="s">
        <v>92</v>
      </c>
      <c r="N52" s="61"/>
      <c r="O52" s="62" t="s">
        <v>102</v>
      </c>
      <c r="P52" s="62" t="s">
        <v>103</v>
      </c>
    </row>
    <row r="53" spans="1:16" ht="12.75" customHeight="1" thickBot="1" x14ac:dyDescent="0.25">
      <c r="A53" s="51" t="str">
        <f t="shared" si="6"/>
        <v> PSMO 16.253 </v>
      </c>
      <c r="B53" s="5" t="str">
        <f t="shared" si="7"/>
        <v>I</v>
      </c>
      <c r="C53" s="51">
        <f t="shared" si="8"/>
        <v>29483.315999999999</v>
      </c>
      <c r="D53" s="38" t="str">
        <f t="shared" si="9"/>
        <v>vis</v>
      </c>
      <c r="E53" s="59">
        <f>VLOOKUP(C53,Active!C$21:E$973,3,FALSE)</f>
        <v>185.00101882699852</v>
      </c>
      <c r="F53" s="5" t="s">
        <v>89</v>
      </c>
      <c r="G53" s="38" t="str">
        <f t="shared" si="10"/>
        <v>29483.316</v>
      </c>
      <c r="H53" s="51">
        <f t="shared" si="11"/>
        <v>185</v>
      </c>
      <c r="I53" s="60" t="s">
        <v>113</v>
      </c>
      <c r="J53" s="61" t="s">
        <v>114</v>
      </c>
      <c r="K53" s="60">
        <v>185</v>
      </c>
      <c r="L53" s="60" t="s">
        <v>115</v>
      </c>
      <c r="M53" s="61" t="s">
        <v>92</v>
      </c>
      <c r="N53" s="61"/>
      <c r="O53" s="62" t="s">
        <v>102</v>
      </c>
      <c r="P53" s="62" t="s">
        <v>103</v>
      </c>
    </row>
    <row r="54" spans="1:16" ht="12.75" customHeight="1" thickBot="1" x14ac:dyDescent="0.25">
      <c r="A54" s="51" t="str">
        <f t="shared" si="6"/>
        <v> PSMO 16.253 </v>
      </c>
      <c r="B54" s="5" t="str">
        <f t="shared" si="7"/>
        <v>II</v>
      </c>
      <c r="C54" s="51">
        <f t="shared" si="8"/>
        <v>29493.238000000001</v>
      </c>
      <c r="D54" s="38" t="str">
        <f t="shared" si="9"/>
        <v>vis</v>
      </c>
      <c r="E54" s="59">
        <f>VLOOKUP(C54,Active!C$21:E$973,3,FALSE)</f>
        <v>187.54731643021501</v>
      </c>
      <c r="F54" s="5" t="s">
        <v>89</v>
      </c>
      <c r="G54" s="38" t="str">
        <f t="shared" si="10"/>
        <v>29493.238</v>
      </c>
      <c r="H54" s="51">
        <f t="shared" si="11"/>
        <v>187.5</v>
      </c>
      <c r="I54" s="60" t="s">
        <v>116</v>
      </c>
      <c r="J54" s="61" t="s">
        <v>117</v>
      </c>
      <c r="K54" s="60">
        <v>187.5</v>
      </c>
      <c r="L54" s="60" t="s">
        <v>118</v>
      </c>
      <c r="M54" s="61" t="s">
        <v>92</v>
      </c>
      <c r="N54" s="61"/>
      <c r="O54" s="62" t="s">
        <v>102</v>
      </c>
      <c r="P54" s="62" t="s">
        <v>103</v>
      </c>
    </row>
    <row r="55" spans="1:16" ht="12.75" customHeight="1" thickBot="1" x14ac:dyDescent="0.25">
      <c r="A55" s="51" t="str">
        <f t="shared" si="6"/>
        <v> AJ 62.374 </v>
      </c>
      <c r="B55" s="5" t="str">
        <f t="shared" si="7"/>
        <v>I</v>
      </c>
      <c r="C55" s="51">
        <f t="shared" si="8"/>
        <v>30675.691999999999</v>
      </c>
      <c r="D55" s="38" t="str">
        <f t="shared" si="9"/>
        <v>vis</v>
      </c>
      <c r="E55" s="59">
        <f>VLOOKUP(C55,Active!C$21:E$973,3,FALSE)</f>
        <v>491.00224347244932</v>
      </c>
      <c r="F55" s="5" t="s">
        <v>89</v>
      </c>
      <c r="G55" s="38" t="str">
        <f t="shared" si="10"/>
        <v>30675.692</v>
      </c>
      <c r="H55" s="51">
        <f t="shared" si="11"/>
        <v>491</v>
      </c>
      <c r="I55" s="60" t="s">
        <v>119</v>
      </c>
      <c r="J55" s="61" t="s">
        <v>120</v>
      </c>
      <c r="K55" s="60">
        <v>491</v>
      </c>
      <c r="L55" s="60" t="s">
        <v>121</v>
      </c>
      <c r="M55" s="61" t="s">
        <v>92</v>
      </c>
      <c r="N55" s="61"/>
      <c r="O55" s="62" t="s">
        <v>122</v>
      </c>
      <c r="P55" s="62" t="s">
        <v>123</v>
      </c>
    </row>
    <row r="56" spans="1:16" ht="12.75" customHeight="1" thickBot="1" x14ac:dyDescent="0.25">
      <c r="A56" s="51" t="str">
        <f t="shared" si="6"/>
        <v> AJ 62.374 </v>
      </c>
      <c r="B56" s="5" t="str">
        <f t="shared" si="7"/>
        <v>II</v>
      </c>
      <c r="C56" s="51">
        <f t="shared" si="8"/>
        <v>30763.565999999999</v>
      </c>
      <c r="D56" s="38" t="str">
        <f t="shared" si="9"/>
        <v>vis</v>
      </c>
      <c r="E56" s="59">
        <f>VLOOKUP(C56,Active!C$21:E$973,3,FALSE)</f>
        <v>513.55347866545412</v>
      </c>
      <c r="F56" s="5" t="s">
        <v>89</v>
      </c>
      <c r="G56" s="38" t="str">
        <f t="shared" si="10"/>
        <v>30763.566</v>
      </c>
      <c r="H56" s="51">
        <f t="shared" si="11"/>
        <v>513.5</v>
      </c>
      <c r="I56" s="60" t="s">
        <v>124</v>
      </c>
      <c r="J56" s="61" t="s">
        <v>125</v>
      </c>
      <c r="K56" s="60">
        <v>513.5</v>
      </c>
      <c r="L56" s="60" t="s">
        <v>126</v>
      </c>
      <c r="M56" s="61" t="s">
        <v>92</v>
      </c>
      <c r="N56" s="61"/>
      <c r="O56" s="62" t="s">
        <v>122</v>
      </c>
      <c r="P56" s="62" t="s">
        <v>123</v>
      </c>
    </row>
    <row r="57" spans="1:16" ht="12.75" customHeight="1" thickBot="1" x14ac:dyDescent="0.25">
      <c r="A57" s="51" t="str">
        <f t="shared" si="6"/>
        <v> AJ 62.374 </v>
      </c>
      <c r="B57" s="5" t="str">
        <f t="shared" si="7"/>
        <v>I</v>
      </c>
      <c r="C57" s="51">
        <f t="shared" si="8"/>
        <v>31353.696</v>
      </c>
      <c r="D57" s="38" t="str">
        <f t="shared" si="9"/>
        <v>vis</v>
      </c>
      <c r="E57" s="59">
        <f>VLOOKUP(C57,Active!C$21:E$973,3,FALSE)</f>
        <v>664.99941744652665</v>
      </c>
      <c r="F57" s="5" t="s">
        <v>89</v>
      </c>
      <c r="G57" s="38" t="str">
        <f t="shared" si="10"/>
        <v>31353.696</v>
      </c>
      <c r="H57" s="51">
        <f t="shared" si="11"/>
        <v>665</v>
      </c>
      <c r="I57" s="60" t="s">
        <v>127</v>
      </c>
      <c r="J57" s="61" t="s">
        <v>128</v>
      </c>
      <c r="K57" s="60">
        <v>665</v>
      </c>
      <c r="L57" s="60" t="s">
        <v>129</v>
      </c>
      <c r="M57" s="61" t="s">
        <v>92</v>
      </c>
      <c r="N57" s="61"/>
      <c r="O57" s="62" t="s">
        <v>122</v>
      </c>
      <c r="P57" s="62" t="s">
        <v>123</v>
      </c>
    </row>
    <row r="58" spans="1:16" ht="12.75" customHeight="1" thickBot="1" x14ac:dyDescent="0.25">
      <c r="A58" s="51" t="str">
        <f t="shared" si="6"/>
        <v> AJ 62.374 </v>
      </c>
      <c r="B58" s="5" t="str">
        <f t="shared" si="7"/>
        <v>II</v>
      </c>
      <c r="C58" s="51">
        <f t="shared" si="8"/>
        <v>31402.618999999999</v>
      </c>
      <c r="D58" s="38" t="str">
        <f t="shared" si="9"/>
        <v>vis</v>
      </c>
      <c r="E58" s="59">
        <f>VLOOKUP(C58,Active!C$21:E$973,3,FALSE)</f>
        <v>677.55459963178453</v>
      </c>
      <c r="F58" s="5" t="s">
        <v>89</v>
      </c>
      <c r="G58" s="38" t="str">
        <f t="shared" si="10"/>
        <v>31402.619</v>
      </c>
      <c r="H58" s="51">
        <f t="shared" si="11"/>
        <v>677.5</v>
      </c>
      <c r="I58" s="60" t="s">
        <v>130</v>
      </c>
      <c r="J58" s="61" t="s">
        <v>131</v>
      </c>
      <c r="K58" s="60">
        <v>677.5</v>
      </c>
      <c r="L58" s="60" t="s">
        <v>132</v>
      </c>
      <c r="M58" s="61" t="s">
        <v>92</v>
      </c>
      <c r="N58" s="61"/>
      <c r="O58" s="62" t="s">
        <v>122</v>
      </c>
      <c r="P58" s="62" t="s">
        <v>123</v>
      </c>
    </row>
    <row r="59" spans="1:16" ht="12.75" customHeight="1" thickBot="1" x14ac:dyDescent="0.25">
      <c r="A59" s="51" t="str">
        <f t="shared" si="6"/>
        <v> AJ 62.374 </v>
      </c>
      <c r="B59" s="5" t="str">
        <f t="shared" si="7"/>
        <v>I</v>
      </c>
      <c r="C59" s="51">
        <f t="shared" si="8"/>
        <v>31762.844000000001</v>
      </c>
      <c r="D59" s="38" t="str">
        <f t="shared" si="9"/>
        <v>vis</v>
      </c>
      <c r="E59" s="59">
        <f>VLOOKUP(C59,Active!C$21:E$973,3,FALSE)</f>
        <v>769.99967664432779</v>
      </c>
      <c r="F59" s="5" t="s">
        <v>89</v>
      </c>
      <c r="G59" s="38" t="str">
        <f t="shared" si="10"/>
        <v>31762.844</v>
      </c>
      <c r="H59" s="51">
        <f t="shared" si="11"/>
        <v>770</v>
      </c>
      <c r="I59" s="60" t="s">
        <v>133</v>
      </c>
      <c r="J59" s="61" t="s">
        <v>134</v>
      </c>
      <c r="K59" s="60">
        <v>770</v>
      </c>
      <c r="L59" s="60" t="s">
        <v>135</v>
      </c>
      <c r="M59" s="61" t="s">
        <v>92</v>
      </c>
      <c r="N59" s="61"/>
      <c r="O59" s="62" t="s">
        <v>122</v>
      </c>
      <c r="P59" s="62" t="s">
        <v>123</v>
      </c>
    </row>
    <row r="60" spans="1:16" ht="12.75" customHeight="1" thickBot="1" x14ac:dyDescent="0.25">
      <c r="A60" s="51" t="str">
        <f t="shared" si="6"/>
        <v> AJ 62.374 </v>
      </c>
      <c r="B60" s="5" t="str">
        <f t="shared" si="7"/>
        <v>II</v>
      </c>
      <c r="C60" s="51">
        <f t="shared" si="8"/>
        <v>31772.780999999999</v>
      </c>
      <c r="D60" s="38" t="str">
        <f t="shared" si="9"/>
        <v>vis</v>
      </c>
      <c r="E60" s="59">
        <f>VLOOKUP(C60,Active!C$21:E$973,3,FALSE)</f>
        <v>772.54982371983181</v>
      </c>
      <c r="F60" s="5" t="s">
        <v>89</v>
      </c>
      <c r="G60" s="38" t="str">
        <f t="shared" si="10"/>
        <v>31772.781</v>
      </c>
      <c r="H60" s="51">
        <f t="shared" si="11"/>
        <v>772.5</v>
      </c>
      <c r="I60" s="60" t="s">
        <v>136</v>
      </c>
      <c r="J60" s="61" t="s">
        <v>137</v>
      </c>
      <c r="K60" s="60">
        <v>772.5</v>
      </c>
      <c r="L60" s="60" t="s">
        <v>138</v>
      </c>
      <c r="M60" s="61" t="s">
        <v>92</v>
      </c>
      <c r="N60" s="61"/>
      <c r="O60" s="62" t="s">
        <v>122</v>
      </c>
      <c r="P60" s="62" t="s">
        <v>123</v>
      </c>
    </row>
    <row r="61" spans="1:16" ht="12.75" customHeight="1" thickBot="1" x14ac:dyDescent="0.25">
      <c r="A61" s="51" t="str">
        <f t="shared" si="6"/>
        <v> AJ 62.374 </v>
      </c>
      <c r="B61" s="5" t="str">
        <f t="shared" si="7"/>
        <v>II</v>
      </c>
      <c r="C61" s="51">
        <f t="shared" si="8"/>
        <v>32033.86</v>
      </c>
      <c r="D61" s="38" t="str">
        <f t="shared" si="9"/>
        <v>vis</v>
      </c>
      <c r="E61" s="59">
        <f>VLOOKUP(C61,Active!C$21:E$973,3,FALSE)</f>
        <v>839.55091543017329</v>
      </c>
      <c r="F61" s="5" t="s">
        <v>89</v>
      </c>
      <c r="G61" s="38" t="str">
        <f t="shared" si="10"/>
        <v>32033.860</v>
      </c>
      <c r="H61" s="51">
        <f t="shared" si="11"/>
        <v>839.5</v>
      </c>
      <c r="I61" s="60" t="s">
        <v>139</v>
      </c>
      <c r="J61" s="61" t="s">
        <v>140</v>
      </c>
      <c r="K61" s="60">
        <v>839.5</v>
      </c>
      <c r="L61" s="60" t="s">
        <v>106</v>
      </c>
      <c r="M61" s="61" t="s">
        <v>92</v>
      </c>
      <c r="N61" s="61"/>
      <c r="O61" s="62" t="s">
        <v>122</v>
      </c>
      <c r="P61" s="62" t="s">
        <v>123</v>
      </c>
    </row>
    <row r="62" spans="1:16" ht="12.75" customHeight="1" thickBot="1" x14ac:dyDescent="0.25">
      <c r="A62" s="51" t="str">
        <f t="shared" si="6"/>
        <v> AJ 62.374 </v>
      </c>
      <c r="B62" s="5" t="str">
        <f t="shared" si="7"/>
        <v>I</v>
      </c>
      <c r="C62" s="51">
        <f t="shared" si="8"/>
        <v>32557.763999999999</v>
      </c>
      <c r="D62" s="38" t="str">
        <f t="shared" si="9"/>
        <v>vis</v>
      </c>
      <c r="E62" s="59">
        <f>VLOOKUP(C62,Active!C$21:E$973,3,FALSE)</f>
        <v>974.00117742525697</v>
      </c>
      <c r="F62" s="5" t="s">
        <v>89</v>
      </c>
      <c r="G62" s="38" t="str">
        <f t="shared" si="10"/>
        <v>32557.764</v>
      </c>
      <c r="H62" s="51">
        <f t="shared" si="11"/>
        <v>974</v>
      </c>
      <c r="I62" s="60" t="s">
        <v>141</v>
      </c>
      <c r="J62" s="61" t="s">
        <v>142</v>
      </c>
      <c r="K62" s="60">
        <v>974</v>
      </c>
      <c r="L62" s="60" t="s">
        <v>143</v>
      </c>
      <c r="M62" s="61" t="s">
        <v>92</v>
      </c>
      <c r="N62" s="61"/>
      <c r="O62" s="62" t="s">
        <v>122</v>
      </c>
      <c r="P62" s="62" t="s">
        <v>123</v>
      </c>
    </row>
    <row r="63" spans="1:16" ht="12.75" customHeight="1" thickBot="1" x14ac:dyDescent="0.25">
      <c r="A63" s="51" t="str">
        <f t="shared" si="6"/>
        <v> AJ 62.374 </v>
      </c>
      <c r="B63" s="5" t="str">
        <f t="shared" si="7"/>
        <v>II</v>
      </c>
      <c r="C63" s="51">
        <f t="shared" si="8"/>
        <v>32610.547999999999</v>
      </c>
      <c r="D63" s="38" t="str">
        <f t="shared" si="9"/>
        <v>vis</v>
      </c>
      <c r="E63" s="59">
        <f>VLOOKUP(C63,Active!C$21:E$973,3,FALSE)</f>
        <v>987.54721377762007</v>
      </c>
      <c r="F63" s="5" t="s">
        <v>89</v>
      </c>
      <c r="G63" s="38" t="str">
        <f t="shared" si="10"/>
        <v>32610.548</v>
      </c>
      <c r="H63" s="51">
        <f t="shared" si="11"/>
        <v>987.5</v>
      </c>
      <c r="I63" s="60" t="s">
        <v>144</v>
      </c>
      <c r="J63" s="61" t="s">
        <v>145</v>
      </c>
      <c r="K63" s="60">
        <v>987.5</v>
      </c>
      <c r="L63" s="60" t="s">
        <v>118</v>
      </c>
      <c r="M63" s="61" t="s">
        <v>92</v>
      </c>
      <c r="N63" s="61"/>
      <c r="O63" s="62" t="s">
        <v>122</v>
      </c>
      <c r="P63" s="62" t="s">
        <v>123</v>
      </c>
    </row>
    <row r="64" spans="1:16" ht="12.75" customHeight="1" thickBot="1" x14ac:dyDescent="0.25">
      <c r="A64" s="51" t="str">
        <f t="shared" si="6"/>
        <v> AJ 62.374 </v>
      </c>
      <c r="B64" s="5" t="str">
        <f t="shared" si="7"/>
        <v>I</v>
      </c>
      <c r="C64" s="51">
        <f t="shared" si="8"/>
        <v>32822.728999999999</v>
      </c>
      <c r="D64" s="38" t="str">
        <f t="shared" si="9"/>
        <v>vis</v>
      </c>
      <c r="E64" s="59">
        <f>VLOOKUP(C64,Active!C$21:E$973,3,FALSE)</f>
        <v>1041.9995390898509</v>
      </c>
      <c r="F64" s="5" t="s">
        <v>89</v>
      </c>
      <c r="G64" s="38" t="str">
        <f t="shared" si="10"/>
        <v>32822.729</v>
      </c>
      <c r="H64" s="51">
        <f t="shared" si="11"/>
        <v>1042</v>
      </c>
      <c r="I64" s="60" t="s">
        <v>146</v>
      </c>
      <c r="J64" s="61" t="s">
        <v>147</v>
      </c>
      <c r="K64" s="60">
        <v>1042</v>
      </c>
      <c r="L64" s="60" t="s">
        <v>129</v>
      </c>
      <c r="M64" s="61" t="s">
        <v>92</v>
      </c>
      <c r="N64" s="61"/>
      <c r="O64" s="62" t="s">
        <v>122</v>
      </c>
      <c r="P64" s="62" t="s">
        <v>123</v>
      </c>
    </row>
    <row r="65" spans="1:16" ht="12.75" customHeight="1" thickBot="1" x14ac:dyDescent="0.25">
      <c r="A65" s="51" t="str">
        <f t="shared" si="6"/>
        <v> AJ 62.374 </v>
      </c>
      <c r="B65" s="5" t="str">
        <f t="shared" si="7"/>
        <v>II</v>
      </c>
      <c r="C65" s="51">
        <f t="shared" si="8"/>
        <v>33128.796999999999</v>
      </c>
      <c r="D65" s="38" t="str">
        <f t="shared" si="9"/>
        <v>vis</v>
      </c>
      <c r="E65" s="59">
        <f>VLOOKUP(C65,Active!C$21:E$973,3,FALSE)</f>
        <v>1120.5462247198734</v>
      </c>
      <c r="F65" s="5" t="s">
        <v>89</v>
      </c>
      <c r="G65" s="38" t="str">
        <f t="shared" si="10"/>
        <v>33128.797</v>
      </c>
      <c r="H65" s="51">
        <f t="shared" si="11"/>
        <v>1120.5</v>
      </c>
      <c r="I65" s="60" t="s">
        <v>148</v>
      </c>
      <c r="J65" s="61" t="s">
        <v>149</v>
      </c>
      <c r="K65" s="60">
        <v>1120.5</v>
      </c>
      <c r="L65" s="60" t="s">
        <v>150</v>
      </c>
      <c r="M65" s="61" t="s">
        <v>92</v>
      </c>
      <c r="N65" s="61"/>
      <c r="O65" s="62" t="s">
        <v>122</v>
      </c>
      <c r="P65" s="62" t="s">
        <v>123</v>
      </c>
    </row>
    <row r="66" spans="1:16" ht="12.75" customHeight="1" thickBot="1" x14ac:dyDescent="0.25">
      <c r="A66" s="51" t="str">
        <f t="shared" si="6"/>
        <v> AJ 62.374 </v>
      </c>
      <c r="B66" s="5" t="str">
        <f t="shared" si="7"/>
        <v>I</v>
      </c>
      <c r="C66" s="51">
        <f t="shared" si="8"/>
        <v>33204.588000000003</v>
      </c>
      <c r="D66" s="38" t="str">
        <f t="shared" si="9"/>
        <v>vis</v>
      </c>
      <c r="E66" s="59">
        <f>VLOOKUP(C66,Active!C$21:E$973,3,FALSE)</f>
        <v>1139.9965816686083</v>
      </c>
      <c r="F66" s="5" t="s">
        <v>89</v>
      </c>
      <c r="G66" s="38" t="str">
        <f t="shared" si="10"/>
        <v>33204.588</v>
      </c>
      <c r="H66" s="51">
        <f t="shared" si="11"/>
        <v>1140</v>
      </c>
      <c r="I66" s="60" t="s">
        <v>151</v>
      </c>
      <c r="J66" s="61" t="s">
        <v>152</v>
      </c>
      <c r="K66" s="60">
        <v>1140</v>
      </c>
      <c r="L66" s="60" t="s">
        <v>153</v>
      </c>
      <c r="M66" s="61" t="s">
        <v>92</v>
      </c>
      <c r="N66" s="61"/>
      <c r="O66" s="62" t="s">
        <v>122</v>
      </c>
      <c r="P66" s="62" t="s">
        <v>123</v>
      </c>
    </row>
    <row r="67" spans="1:16" ht="12.75" customHeight="1" thickBot="1" x14ac:dyDescent="0.25">
      <c r="A67" s="51" t="str">
        <f t="shared" si="6"/>
        <v> AJ 62.374 </v>
      </c>
      <c r="B67" s="5" t="str">
        <f t="shared" si="7"/>
        <v>I</v>
      </c>
      <c r="C67" s="51">
        <f t="shared" si="8"/>
        <v>33835.853000000003</v>
      </c>
      <c r="D67" s="38" t="str">
        <f t="shared" si="9"/>
        <v>vis</v>
      </c>
      <c r="E67" s="59">
        <f>VLOOKUP(C67,Active!C$21:E$973,3,FALSE)</f>
        <v>1301.9990566226584</v>
      </c>
      <c r="F67" s="5" t="s">
        <v>89</v>
      </c>
      <c r="G67" s="38" t="str">
        <f t="shared" si="10"/>
        <v>33835.853</v>
      </c>
      <c r="H67" s="51">
        <f t="shared" si="11"/>
        <v>1302</v>
      </c>
      <c r="I67" s="60" t="s">
        <v>154</v>
      </c>
      <c r="J67" s="61" t="s">
        <v>155</v>
      </c>
      <c r="K67" s="60">
        <v>1302</v>
      </c>
      <c r="L67" s="60" t="s">
        <v>138</v>
      </c>
      <c r="M67" s="61" t="s">
        <v>92</v>
      </c>
      <c r="N67" s="61"/>
      <c r="O67" s="62" t="s">
        <v>122</v>
      </c>
      <c r="P67" s="62" t="s">
        <v>123</v>
      </c>
    </row>
    <row r="68" spans="1:16" ht="12.75" customHeight="1" thickBot="1" x14ac:dyDescent="0.25">
      <c r="A68" s="51" t="str">
        <f t="shared" si="6"/>
        <v> AJ 62.374 </v>
      </c>
      <c r="B68" s="5" t="str">
        <f t="shared" si="7"/>
        <v>II</v>
      </c>
      <c r="C68" s="51">
        <f t="shared" si="8"/>
        <v>33919.892999999996</v>
      </c>
      <c r="D68" s="38" t="str">
        <f t="shared" si="9"/>
        <v>vis</v>
      </c>
      <c r="E68" s="59">
        <f>VLOOKUP(C68,Active!C$21:E$973,3,FALSE)</f>
        <v>1323.5663666986761</v>
      </c>
      <c r="F68" s="5" t="s">
        <v>89</v>
      </c>
      <c r="G68" s="38" t="str">
        <f t="shared" si="10"/>
        <v>33919.893</v>
      </c>
      <c r="H68" s="51">
        <f t="shared" si="11"/>
        <v>1323.5</v>
      </c>
      <c r="I68" s="60" t="s">
        <v>156</v>
      </c>
      <c r="J68" s="61" t="s">
        <v>157</v>
      </c>
      <c r="K68" s="60">
        <v>1323.5</v>
      </c>
      <c r="L68" s="60" t="s">
        <v>158</v>
      </c>
      <c r="M68" s="61" t="s">
        <v>96</v>
      </c>
      <c r="N68" s="61"/>
      <c r="O68" s="62" t="s">
        <v>122</v>
      </c>
      <c r="P68" s="62" t="s">
        <v>123</v>
      </c>
    </row>
    <row r="69" spans="1:16" ht="12.75" customHeight="1" thickBot="1" x14ac:dyDescent="0.25">
      <c r="A69" s="51" t="str">
        <f t="shared" si="6"/>
        <v> AJ 62.374 </v>
      </c>
      <c r="B69" s="5" t="str">
        <f t="shared" si="7"/>
        <v>II</v>
      </c>
      <c r="C69" s="51">
        <f t="shared" si="8"/>
        <v>34305.601000000002</v>
      </c>
      <c r="D69" s="38" t="str">
        <f t="shared" si="9"/>
        <v>vis</v>
      </c>
      <c r="E69" s="59">
        <f>VLOOKUP(C69,Active!C$21:E$973,3,FALSE)</f>
        <v>1422.551183866708</v>
      </c>
      <c r="F69" s="5" t="s">
        <v>89</v>
      </c>
      <c r="G69" s="38" t="str">
        <f t="shared" si="10"/>
        <v>34305.601</v>
      </c>
      <c r="H69" s="51">
        <f t="shared" si="11"/>
        <v>1422.5</v>
      </c>
      <c r="I69" s="60" t="s">
        <v>159</v>
      </c>
      <c r="J69" s="61" t="s">
        <v>160</v>
      </c>
      <c r="K69" s="60">
        <v>1422.5</v>
      </c>
      <c r="L69" s="60" t="s">
        <v>161</v>
      </c>
      <c r="M69" s="61" t="s">
        <v>92</v>
      </c>
      <c r="N69" s="61"/>
      <c r="O69" s="62" t="s">
        <v>122</v>
      </c>
      <c r="P69" s="62" t="s">
        <v>123</v>
      </c>
    </row>
    <row r="70" spans="1:16" ht="12.75" customHeight="1" thickBot="1" x14ac:dyDescent="0.25">
      <c r="A70" s="51" t="str">
        <f t="shared" si="6"/>
        <v> AJ 62.374 </v>
      </c>
      <c r="B70" s="5" t="str">
        <f t="shared" si="7"/>
        <v>I</v>
      </c>
      <c r="C70" s="51">
        <f t="shared" si="8"/>
        <v>34334.641000000003</v>
      </c>
      <c r="D70" s="38" t="str">
        <f t="shared" si="9"/>
        <v>vis</v>
      </c>
      <c r="E70" s="59">
        <f>VLOOKUP(C70,Active!C$21:E$973,3,FALSE)</f>
        <v>1430.0037622175842</v>
      </c>
      <c r="F70" s="5" t="s">
        <v>89</v>
      </c>
      <c r="G70" s="38" t="str">
        <f t="shared" si="10"/>
        <v>34334.641</v>
      </c>
      <c r="H70" s="51">
        <f t="shared" si="11"/>
        <v>1430</v>
      </c>
      <c r="I70" s="60" t="s">
        <v>162</v>
      </c>
      <c r="J70" s="61" t="s">
        <v>163</v>
      </c>
      <c r="K70" s="60">
        <v>1430</v>
      </c>
      <c r="L70" s="60" t="s">
        <v>164</v>
      </c>
      <c r="M70" s="61" t="s">
        <v>92</v>
      </c>
      <c r="N70" s="61"/>
      <c r="O70" s="62" t="s">
        <v>122</v>
      </c>
      <c r="P70" s="62" t="s">
        <v>123</v>
      </c>
    </row>
    <row r="71" spans="1:16" ht="12.75" customHeight="1" thickBot="1" x14ac:dyDescent="0.25">
      <c r="A71" s="51" t="str">
        <f t="shared" si="6"/>
        <v> AJ 62.374 </v>
      </c>
      <c r="B71" s="5" t="str">
        <f t="shared" si="7"/>
        <v>II</v>
      </c>
      <c r="C71" s="51">
        <f t="shared" si="8"/>
        <v>34683.591999999997</v>
      </c>
      <c r="D71" s="38" t="str">
        <f t="shared" si="9"/>
        <v>vis</v>
      </c>
      <c r="E71" s="59">
        <f>VLOOKUP(C71,Active!C$21:E$973,3,FALSE)</f>
        <v>1519.5555758579565</v>
      </c>
      <c r="F71" s="5" t="s">
        <v>89</v>
      </c>
      <c r="G71" s="38" t="str">
        <f t="shared" si="10"/>
        <v>34683.592</v>
      </c>
      <c r="H71" s="51">
        <f t="shared" si="11"/>
        <v>1519.5</v>
      </c>
      <c r="I71" s="60" t="s">
        <v>165</v>
      </c>
      <c r="J71" s="61" t="s">
        <v>166</v>
      </c>
      <c r="K71" s="60">
        <v>1519.5</v>
      </c>
      <c r="L71" s="60" t="s">
        <v>167</v>
      </c>
      <c r="M71" s="61" t="s">
        <v>92</v>
      </c>
      <c r="N71" s="61"/>
      <c r="O71" s="62" t="s">
        <v>122</v>
      </c>
      <c r="P71" s="62" t="s">
        <v>123</v>
      </c>
    </row>
    <row r="72" spans="1:16" ht="12.75" customHeight="1" thickBot="1" x14ac:dyDescent="0.25">
      <c r="A72" s="51" t="str">
        <f t="shared" si="6"/>
        <v> AJ 62.374 </v>
      </c>
      <c r="B72" s="5" t="str">
        <f t="shared" si="7"/>
        <v>I</v>
      </c>
      <c r="C72" s="51">
        <f t="shared" si="8"/>
        <v>35838.718999999997</v>
      </c>
      <c r="D72" s="38" t="str">
        <f t="shared" si="9"/>
        <v>vis</v>
      </c>
      <c r="E72" s="59">
        <f>VLOOKUP(C72,Active!C$21:E$973,3,FALSE)</f>
        <v>1815.9975342846824</v>
      </c>
      <c r="F72" s="5" t="s">
        <v>89</v>
      </c>
      <c r="G72" s="38" t="str">
        <f t="shared" si="10"/>
        <v>35838.719</v>
      </c>
      <c r="H72" s="51">
        <f t="shared" si="11"/>
        <v>1816</v>
      </c>
      <c r="I72" s="60" t="s">
        <v>168</v>
      </c>
      <c r="J72" s="61" t="s">
        <v>169</v>
      </c>
      <c r="K72" s="60">
        <v>1816</v>
      </c>
      <c r="L72" s="60" t="s">
        <v>170</v>
      </c>
      <c r="M72" s="61" t="s">
        <v>92</v>
      </c>
      <c r="N72" s="61"/>
      <c r="O72" s="62" t="s">
        <v>122</v>
      </c>
      <c r="P72" s="62" t="s">
        <v>123</v>
      </c>
    </row>
    <row r="73" spans="1:16" ht="12.75" customHeight="1" thickBot="1" x14ac:dyDescent="0.25">
      <c r="A73" s="51" t="str">
        <f t="shared" si="6"/>
        <v> MVS 5.141 </v>
      </c>
      <c r="B73" s="5" t="str">
        <f t="shared" si="7"/>
        <v>II</v>
      </c>
      <c r="C73" s="51">
        <f t="shared" si="8"/>
        <v>36460.430999999997</v>
      </c>
      <c r="D73" s="38" t="str">
        <f t="shared" si="9"/>
        <v>vis</v>
      </c>
      <c r="E73" s="59">
        <f>VLOOKUP(C73,Active!C$21:E$973,3,FALSE)</f>
        <v>1975.5484086538181</v>
      </c>
      <c r="F73" s="5" t="s">
        <v>89</v>
      </c>
      <c r="G73" s="38" t="str">
        <f t="shared" si="10"/>
        <v>36460.431</v>
      </c>
      <c r="H73" s="51">
        <f t="shared" si="11"/>
        <v>1975.5</v>
      </c>
      <c r="I73" s="60" t="s">
        <v>171</v>
      </c>
      <c r="J73" s="61" t="s">
        <v>172</v>
      </c>
      <c r="K73" s="60">
        <v>1975.5</v>
      </c>
      <c r="L73" s="60" t="s">
        <v>170</v>
      </c>
      <c r="M73" s="61" t="s">
        <v>96</v>
      </c>
      <c r="N73" s="61"/>
      <c r="O73" s="62" t="s">
        <v>173</v>
      </c>
      <c r="P73" s="62" t="s">
        <v>174</v>
      </c>
    </row>
    <row r="74" spans="1:16" ht="12.75" customHeight="1" thickBot="1" x14ac:dyDescent="0.25">
      <c r="A74" s="51" t="str">
        <f t="shared" si="6"/>
        <v> MHAR 9.4 </v>
      </c>
      <c r="B74" s="5" t="str">
        <f t="shared" si="7"/>
        <v>II</v>
      </c>
      <c r="C74" s="51">
        <f t="shared" si="8"/>
        <v>36460.434000000001</v>
      </c>
      <c r="D74" s="38" t="str">
        <f t="shared" si="9"/>
        <v>vis</v>
      </c>
      <c r="E74" s="59">
        <f>VLOOKUP(C74,Active!C$21:E$973,3,FALSE)</f>
        <v>1975.5491785482768</v>
      </c>
      <c r="F74" s="5" t="s">
        <v>89</v>
      </c>
      <c r="G74" s="38" t="str">
        <f t="shared" si="10"/>
        <v>36460.434</v>
      </c>
      <c r="H74" s="51">
        <f t="shared" si="11"/>
        <v>1975.5</v>
      </c>
      <c r="I74" s="60" t="s">
        <v>175</v>
      </c>
      <c r="J74" s="61" t="s">
        <v>176</v>
      </c>
      <c r="K74" s="60">
        <v>1975.5</v>
      </c>
      <c r="L74" s="60" t="s">
        <v>177</v>
      </c>
      <c r="M74" s="61" t="s">
        <v>96</v>
      </c>
      <c r="N74" s="61"/>
      <c r="O74" s="62" t="s">
        <v>178</v>
      </c>
      <c r="P74" s="62" t="s">
        <v>179</v>
      </c>
    </row>
    <row r="75" spans="1:16" ht="12.75" customHeight="1" thickBot="1" x14ac:dyDescent="0.25">
      <c r="A75" s="51" t="str">
        <f t="shared" ref="A75:A106" si="12">P75</f>
        <v> MHAR 9.4 </v>
      </c>
      <c r="B75" s="5" t="str">
        <f t="shared" ref="B75:B106" si="13">IF(H75=INT(H75),"I","II")</f>
        <v>I</v>
      </c>
      <c r="C75" s="51">
        <f t="shared" ref="C75:C106" si="14">1*G75</f>
        <v>37206.476000000002</v>
      </c>
      <c r="D75" s="38" t="str">
        <f t="shared" ref="D75:D106" si="15">VLOOKUP(F75,I$1:J$5,2,FALSE)</f>
        <v>vis</v>
      </c>
      <c r="E75" s="59">
        <f>VLOOKUP(C75,Active!C$21:E$973,3,FALSE)</f>
        <v>2167.0070455608147</v>
      </c>
      <c r="F75" s="5" t="s">
        <v>89</v>
      </c>
      <c r="G75" s="38" t="str">
        <f t="shared" ref="G75:G106" si="16">MID(I75,3,LEN(I75)-3)</f>
        <v>37206.476</v>
      </c>
      <c r="H75" s="51">
        <f t="shared" ref="H75:H106" si="17">1*K75</f>
        <v>2167</v>
      </c>
      <c r="I75" s="60" t="s">
        <v>180</v>
      </c>
      <c r="J75" s="61" t="s">
        <v>181</v>
      </c>
      <c r="K75" s="60">
        <v>2167</v>
      </c>
      <c r="L75" s="60" t="s">
        <v>182</v>
      </c>
      <c r="M75" s="61" t="s">
        <v>96</v>
      </c>
      <c r="N75" s="61"/>
      <c r="O75" s="62" t="s">
        <v>178</v>
      </c>
      <c r="P75" s="62" t="s">
        <v>179</v>
      </c>
    </row>
    <row r="76" spans="1:16" ht="12.75" customHeight="1" thickBot="1" x14ac:dyDescent="0.25">
      <c r="A76" s="51" t="str">
        <f t="shared" si="12"/>
        <v> MHAR 9.4 </v>
      </c>
      <c r="B76" s="5" t="str">
        <f t="shared" si="13"/>
        <v>I</v>
      </c>
      <c r="C76" s="51">
        <f t="shared" si="14"/>
        <v>37249.315999999999</v>
      </c>
      <c r="D76" s="38" t="str">
        <f t="shared" si="15"/>
        <v>vis</v>
      </c>
      <c r="E76" s="59">
        <f>VLOOKUP(C76,Active!C$21:E$973,3,FALSE)</f>
        <v>2178.0011384172712</v>
      </c>
      <c r="F76" s="5" t="s">
        <v>89</v>
      </c>
      <c r="G76" s="38" t="str">
        <f t="shared" si="16"/>
        <v>37249.316</v>
      </c>
      <c r="H76" s="51">
        <f t="shared" si="17"/>
        <v>2178</v>
      </c>
      <c r="I76" s="60" t="s">
        <v>183</v>
      </c>
      <c r="J76" s="61" t="s">
        <v>184</v>
      </c>
      <c r="K76" s="60">
        <v>2178</v>
      </c>
      <c r="L76" s="60" t="s">
        <v>115</v>
      </c>
      <c r="M76" s="61" t="s">
        <v>96</v>
      </c>
      <c r="N76" s="61"/>
      <c r="O76" s="62" t="s">
        <v>178</v>
      </c>
      <c r="P76" s="62" t="s">
        <v>179</v>
      </c>
    </row>
    <row r="77" spans="1:16" ht="12.75" customHeight="1" thickBot="1" x14ac:dyDescent="0.25">
      <c r="A77" s="51" t="str">
        <f t="shared" si="12"/>
        <v> MVS 5.141 </v>
      </c>
      <c r="B77" s="5" t="str">
        <f t="shared" si="13"/>
        <v>I</v>
      </c>
      <c r="C77" s="51">
        <f t="shared" si="14"/>
        <v>37588.31</v>
      </c>
      <c r="D77" s="38" t="str">
        <f t="shared" si="15"/>
        <v>vis</v>
      </c>
      <c r="E77" s="59">
        <f>VLOOKUP(C77,Active!C$21:E$973,3,FALSE)</f>
        <v>2264.9976723524219</v>
      </c>
      <c r="F77" s="5" t="s">
        <v>89</v>
      </c>
      <c r="G77" s="38" t="str">
        <f t="shared" si="16"/>
        <v>37588.310</v>
      </c>
      <c r="H77" s="51">
        <f t="shared" si="17"/>
        <v>2265</v>
      </c>
      <c r="I77" s="60" t="s">
        <v>185</v>
      </c>
      <c r="J77" s="61" t="s">
        <v>186</v>
      </c>
      <c r="K77" s="60">
        <v>2265</v>
      </c>
      <c r="L77" s="60" t="s">
        <v>187</v>
      </c>
      <c r="M77" s="61" t="s">
        <v>96</v>
      </c>
      <c r="N77" s="61"/>
      <c r="O77" s="62" t="s">
        <v>173</v>
      </c>
      <c r="P77" s="62" t="s">
        <v>174</v>
      </c>
    </row>
    <row r="78" spans="1:16" ht="12.75" customHeight="1" thickBot="1" x14ac:dyDescent="0.25">
      <c r="A78" s="51" t="str">
        <f t="shared" si="12"/>
        <v> MHAR 9.4 </v>
      </c>
      <c r="B78" s="5" t="str">
        <f t="shared" si="13"/>
        <v>I</v>
      </c>
      <c r="C78" s="51">
        <f t="shared" si="14"/>
        <v>37588.313999999998</v>
      </c>
      <c r="D78" s="38" t="str">
        <f t="shared" si="15"/>
        <v>vis</v>
      </c>
      <c r="E78" s="59">
        <f>VLOOKUP(C78,Active!C$21:E$973,3,FALSE)</f>
        <v>2264.9986988783658</v>
      </c>
      <c r="F78" s="5" t="s">
        <v>89</v>
      </c>
      <c r="G78" s="38" t="str">
        <f t="shared" si="16"/>
        <v>37588.314</v>
      </c>
      <c r="H78" s="51">
        <f t="shared" si="17"/>
        <v>2265</v>
      </c>
      <c r="I78" s="60" t="s">
        <v>188</v>
      </c>
      <c r="J78" s="61" t="s">
        <v>189</v>
      </c>
      <c r="K78" s="60">
        <v>2265</v>
      </c>
      <c r="L78" s="60" t="s">
        <v>190</v>
      </c>
      <c r="M78" s="61" t="s">
        <v>96</v>
      </c>
      <c r="N78" s="61"/>
      <c r="O78" s="62" t="s">
        <v>178</v>
      </c>
      <c r="P78" s="62" t="s">
        <v>179</v>
      </c>
    </row>
    <row r="79" spans="1:16" ht="12.75" customHeight="1" thickBot="1" x14ac:dyDescent="0.25">
      <c r="A79" s="51" t="str">
        <f t="shared" si="12"/>
        <v> MHAR 9.4 </v>
      </c>
      <c r="B79" s="5" t="str">
        <f t="shared" si="13"/>
        <v>II</v>
      </c>
      <c r="C79" s="51">
        <f t="shared" si="14"/>
        <v>38050.298000000003</v>
      </c>
      <c r="D79" s="38" t="str">
        <f t="shared" si="15"/>
        <v>vis</v>
      </c>
      <c r="E79" s="59">
        <f>VLOOKUP(C79,Active!C$21:E$973,3,FALSE)</f>
        <v>2383.5583392657982</v>
      </c>
      <c r="F79" s="5" t="s">
        <v>89</v>
      </c>
      <c r="G79" s="38" t="str">
        <f t="shared" si="16"/>
        <v>38050.298</v>
      </c>
      <c r="H79" s="51">
        <f t="shared" si="17"/>
        <v>2383.5</v>
      </c>
      <c r="I79" s="60" t="s">
        <v>191</v>
      </c>
      <c r="J79" s="61" t="s">
        <v>192</v>
      </c>
      <c r="K79" s="60">
        <v>2383.5</v>
      </c>
      <c r="L79" s="60" t="s">
        <v>193</v>
      </c>
      <c r="M79" s="61" t="s">
        <v>96</v>
      </c>
      <c r="N79" s="61"/>
      <c r="O79" s="62" t="s">
        <v>178</v>
      </c>
      <c r="P79" s="62" t="s">
        <v>179</v>
      </c>
    </row>
    <row r="80" spans="1:16" ht="12.75" customHeight="1" thickBot="1" x14ac:dyDescent="0.25">
      <c r="A80" s="51" t="str">
        <f t="shared" si="12"/>
        <v> MVS 5.141 </v>
      </c>
      <c r="B80" s="5" t="str">
        <f t="shared" si="13"/>
        <v>II</v>
      </c>
      <c r="C80" s="51">
        <f t="shared" si="14"/>
        <v>38311.368999999999</v>
      </c>
      <c r="D80" s="38" t="str">
        <f t="shared" si="15"/>
        <v>vis</v>
      </c>
      <c r="E80" s="59">
        <f>VLOOKUP(C80,Active!C$21:E$973,3,FALSE)</f>
        <v>2450.5573779242513</v>
      </c>
      <c r="F80" s="5" t="s">
        <v>89</v>
      </c>
      <c r="G80" s="38" t="str">
        <f t="shared" si="16"/>
        <v>38311.369</v>
      </c>
      <c r="H80" s="51">
        <f t="shared" si="17"/>
        <v>2450.5</v>
      </c>
      <c r="I80" s="60" t="s">
        <v>194</v>
      </c>
      <c r="J80" s="61" t="s">
        <v>195</v>
      </c>
      <c r="K80" s="60">
        <v>2450.5</v>
      </c>
      <c r="L80" s="60" t="s">
        <v>196</v>
      </c>
      <c r="M80" s="61" t="s">
        <v>96</v>
      </c>
      <c r="N80" s="61"/>
      <c r="O80" s="62" t="s">
        <v>173</v>
      </c>
      <c r="P80" s="62" t="s">
        <v>174</v>
      </c>
    </row>
    <row r="81" spans="1:16" ht="12.75" customHeight="1" thickBot="1" x14ac:dyDescent="0.25">
      <c r="A81" s="51" t="str">
        <f t="shared" si="12"/>
        <v> MHAR 9.4 </v>
      </c>
      <c r="B81" s="5" t="str">
        <f t="shared" si="13"/>
        <v>II</v>
      </c>
      <c r="C81" s="51">
        <f t="shared" si="14"/>
        <v>38311.373</v>
      </c>
      <c r="D81" s="38" t="str">
        <f t="shared" si="15"/>
        <v>vis</v>
      </c>
      <c r="E81" s="59">
        <f>VLOOKUP(C81,Active!C$21:E$973,3,FALSE)</f>
        <v>2450.5584044501952</v>
      </c>
      <c r="F81" s="5" t="s">
        <v>89</v>
      </c>
      <c r="G81" s="38" t="str">
        <f t="shared" si="16"/>
        <v>38311.373</v>
      </c>
      <c r="H81" s="51">
        <f t="shared" si="17"/>
        <v>2450.5</v>
      </c>
      <c r="I81" s="60" t="s">
        <v>197</v>
      </c>
      <c r="J81" s="61" t="s">
        <v>198</v>
      </c>
      <c r="K81" s="60">
        <v>2450.5</v>
      </c>
      <c r="L81" s="60" t="s">
        <v>193</v>
      </c>
      <c r="M81" s="61" t="s">
        <v>96</v>
      </c>
      <c r="N81" s="61"/>
      <c r="O81" s="62" t="s">
        <v>178</v>
      </c>
      <c r="P81" s="62" t="s">
        <v>179</v>
      </c>
    </row>
    <row r="82" spans="1:16" ht="12.75" customHeight="1" thickBot="1" x14ac:dyDescent="0.25">
      <c r="A82" s="51" t="str">
        <f t="shared" si="12"/>
        <v> MHAR 9.4 </v>
      </c>
      <c r="B82" s="5" t="str">
        <f t="shared" si="13"/>
        <v>I</v>
      </c>
      <c r="C82" s="51">
        <f t="shared" si="14"/>
        <v>39057.35</v>
      </c>
      <c r="D82" s="38" t="str">
        <f t="shared" si="15"/>
        <v>vis</v>
      </c>
      <c r="E82" s="59">
        <f>VLOOKUP(C82,Active!C$21:E$973,3,FALSE)</f>
        <v>2641.9995904161478</v>
      </c>
      <c r="F82" s="5" t="s">
        <v>89</v>
      </c>
      <c r="G82" s="38" t="str">
        <f t="shared" si="16"/>
        <v>39057.350</v>
      </c>
      <c r="H82" s="51">
        <f t="shared" si="17"/>
        <v>2642</v>
      </c>
      <c r="I82" s="60" t="s">
        <v>199</v>
      </c>
      <c r="J82" s="61" t="s">
        <v>200</v>
      </c>
      <c r="K82" s="60">
        <v>2642</v>
      </c>
      <c r="L82" s="60" t="s">
        <v>129</v>
      </c>
      <c r="M82" s="61" t="s">
        <v>96</v>
      </c>
      <c r="N82" s="61"/>
      <c r="O82" s="62" t="s">
        <v>178</v>
      </c>
      <c r="P82" s="62" t="s">
        <v>179</v>
      </c>
    </row>
    <row r="83" spans="1:16" ht="12.75" customHeight="1" thickBot="1" x14ac:dyDescent="0.25">
      <c r="A83" s="51" t="str">
        <f t="shared" si="12"/>
        <v> MHAR 9.4 </v>
      </c>
      <c r="B83" s="5" t="str">
        <f t="shared" si="13"/>
        <v>II</v>
      </c>
      <c r="C83" s="51">
        <f t="shared" si="14"/>
        <v>39702.466</v>
      </c>
      <c r="D83" s="38" t="str">
        <f t="shared" si="15"/>
        <v>vis</v>
      </c>
      <c r="E83" s="59">
        <f>VLOOKUP(C83,Active!C$21:E$973,3,FALSE)</f>
        <v>2807.5566680815614</v>
      </c>
      <c r="F83" s="5" t="s">
        <v>89</v>
      </c>
      <c r="G83" s="38" t="str">
        <f t="shared" si="16"/>
        <v>39702.466</v>
      </c>
      <c r="H83" s="51">
        <f t="shared" si="17"/>
        <v>2807.5</v>
      </c>
      <c r="I83" s="60" t="s">
        <v>201</v>
      </c>
      <c r="J83" s="61" t="s">
        <v>202</v>
      </c>
      <c r="K83" s="60">
        <v>2807.5</v>
      </c>
      <c r="L83" s="60" t="s">
        <v>203</v>
      </c>
      <c r="M83" s="61" t="s">
        <v>96</v>
      </c>
      <c r="N83" s="61"/>
      <c r="O83" s="62" t="s">
        <v>178</v>
      </c>
      <c r="P83" s="62" t="s">
        <v>179</v>
      </c>
    </row>
    <row r="84" spans="1:16" ht="12.75" customHeight="1" thickBot="1" x14ac:dyDescent="0.25">
      <c r="A84" s="51" t="str">
        <f t="shared" si="12"/>
        <v> MHAR 9.4 </v>
      </c>
      <c r="B84" s="5" t="str">
        <f t="shared" si="13"/>
        <v>I</v>
      </c>
      <c r="C84" s="51">
        <f t="shared" si="14"/>
        <v>40483.514000000003</v>
      </c>
      <c r="D84" s="38" t="str">
        <f t="shared" si="15"/>
        <v>vis</v>
      </c>
      <c r="E84" s="59">
        <f>VLOOKUP(C84,Active!C$21:E$973,3,FALSE)</f>
        <v>3007.9981768899247</v>
      </c>
      <c r="F84" s="5" t="s">
        <v>89</v>
      </c>
      <c r="G84" s="38" t="str">
        <f t="shared" si="16"/>
        <v>40483.514</v>
      </c>
      <c r="H84" s="51">
        <f t="shared" si="17"/>
        <v>3008</v>
      </c>
      <c r="I84" s="60" t="s">
        <v>204</v>
      </c>
      <c r="J84" s="61" t="s">
        <v>205</v>
      </c>
      <c r="K84" s="60">
        <v>3008</v>
      </c>
      <c r="L84" s="60" t="s">
        <v>177</v>
      </c>
      <c r="M84" s="61" t="s">
        <v>96</v>
      </c>
      <c r="N84" s="61"/>
      <c r="O84" s="62" t="s">
        <v>178</v>
      </c>
      <c r="P84" s="62" t="s">
        <v>179</v>
      </c>
    </row>
    <row r="85" spans="1:16" ht="12.75" customHeight="1" thickBot="1" x14ac:dyDescent="0.25">
      <c r="A85" s="51" t="str">
        <f t="shared" si="12"/>
        <v> MHAR 9.4 </v>
      </c>
      <c r="B85" s="5" t="str">
        <f t="shared" si="13"/>
        <v>I</v>
      </c>
      <c r="C85" s="51">
        <f t="shared" si="14"/>
        <v>40483.525999999998</v>
      </c>
      <c r="D85" s="38" t="str">
        <f t="shared" si="15"/>
        <v>vis</v>
      </c>
      <c r="E85" s="59">
        <f>VLOOKUP(C85,Active!C$21:E$973,3,FALSE)</f>
        <v>3008.0012564677545</v>
      </c>
      <c r="F85" s="5" t="s">
        <v>89</v>
      </c>
      <c r="G85" s="38" t="str">
        <f t="shared" si="16"/>
        <v>40483.526</v>
      </c>
      <c r="H85" s="51">
        <f t="shared" si="17"/>
        <v>3008</v>
      </c>
      <c r="I85" s="60" t="s">
        <v>206</v>
      </c>
      <c r="J85" s="61" t="s">
        <v>207</v>
      </c>
      <c r="K85" s="60">
        <v>3008</v>
      </c>
      <c r="L85" s="60" t="s">
        <v>143</v>
      </c>
      <c r="M85" s="61" t="s">
        <v>96</v>
      </c>
      <c r="N85" s="61"/>
      <c r="O85" s="62" t="s">
        <v>178</v>
      </c>
      <c r="P85" s="62" t="s">
        <v>179</v>
      </c>
    </row>
    <row r="86" spans="1:16" ht="12.75" customHeight="1" thickBot="1" x14ac:dyDescent="0.25">
      <c r="A86" s="51" t="str">
        <f t="shared" si="12"/>
        <v> MHAR 9.4 </v>
      </c>
      <c r="B86" s="5" t="str">
        <f t="shared" si="13"/>
        <v>II</v>
      </c>
      <c r="C86" s="51">
        <f t="shared" si="14"/>
        <v>41210.46</v>
      </c>
      <c r="D86" s="38" t="str">
        <f t="shared" si="15"/>
        <v>vis</v>
      </c>
      <c r="E86" s="59">
        <f>VLOOKUP(C86,Active!C$21:E$973,3,FALSE)</f>
        <v>3194.5554090474911</v>
      </c>
      <c r="F86" s="5" t="s">
        <v>89</v>
      </c>
      <c r="G86" s="38" t="str">
        <f t="shared" si="16"/>
        <v>41210.460</v>
      </c>
      <c r="H86" s="51">
        <f t="shared" si="17"/>
        <v>3194.5</v>
      </c>
      <c r="I86" s="60" t="s">
        <v>219</v>
      </c>
      <c r="J86" s="61" t="s">
        <v>220</v>
      </c>
      <c r="K86" s="60">
        <v>3194.5</v>
      </c>
      <c r="L86" s="60" t="s">
        <v>167</v>
      </c>
      <c r="M86" s="61" t="s">
        <v>96</v>
      </c>
      <c r="N86" s="61"/>
      <c r="O86" s="62" t="s">
        <v>178</v>
      </c>
      <c r="P86" s="62" t="s">
        <v>179</v>
      </c>
    </row>
    <row r="87" spans="1:16" ht="12.75" customHeight="1" thickBot="1" x14ac:dyDescent="0.25">
      <c r="A87" s="51" t="str">
        <f t="shared" si="12"/>
        <v> MHAR 9.4 </v>
      </c>
      <c r="B87" s="5" t="str">
        <f t="shared" si="13"/>
        <v>II</v>
      </c>
      <c r="C87" s="51">
        <f t="shared" si="14"/>
        <v>41249.428</v>
      </c>
      <c r="D87" s="38" t="str">
        <f t="shared" si="15"/>
        <v>vis</v>
      </c>
      <c r="E87" s="59">
        <f>VLOOKUP(C87,Active!C$21:E$973,3,FALSE)</f>
        <v>3204.5558247904987</v>
      </c>
      <c r="F87" s="5" t="s">
        <v>89</v>
      </c>
      <c r="G87" s="38" t="str">
        <f t="shared" si="16"/>
        <v>41249.428</v>
      </c>
      <c r="H87" s="51">
        <f t="shared" si="17"/>
        <v>3204.5</v>
      </c>
      <c r="I87" s="60" t="s">
        <v>221</v>
      </c>
      <c r="J87" s="61" t="s">
        <v>222</v>
      </c>
      <c r="K87" s="60">
        <v>3204.5</v>
      </c>
      <c r="L87" s="60" t="s">
        <v>223</v>
      </c>
      <c r="M87" s="61" t="s">
        <v>96</v>
      </c>
      <c r="N87" s="61"/>
      <c r="O87" s="62" t="s">
        <v>178</v>
      </c>
      <c r="P87" s="62" t="s">
        <v>179</v>
      </c>
    </row>
    <row r="88" spans="1:16" ht="12.75" customHeight="1" thickBot="1" x14ac:dyDescent="0.25">
      <c r="A88" s="51" t="str">
        <f t="shared" si="12"/>
        <v> MHAR 9.4 </v>
      </c>
      <c r="B88" s="5" t="str">
        <f t="shared" si="13"/>
        <v>I</v>
      </c>
      <c r="C88" s="51">
        <f t="shared" si="14"/>
        <v>41960.343999999997</v>
      </c>
      <c r="D88" s="38" t="str">
        <f t="shared" si="15"/>
        <v>vis</v>
      </c>
      <c r="E88" s="59">
        <f>VLOOKUP(C88,Active!C$21:E$973,3,FALSE)</f>
        <v>3386.999254228901</v>
      </c>
      <c r="F88" s="5" t="s">
        <v>89</v>
      </c>
      <c r="G88" s="38" t="str">
        <f t="shared" si="16"/>
        <v>41960.344</v>
      </c>
      <c r="H88" s="51">
        <f t="shared" si="17"/>
        <v>3387</v>
      </c>
      <c r="I88" s="60" t="s">
        <v>224</v>
      </c>
      <c r="J88" s="61" t="s">
        <v>225</v>
      </c>
      <c r="K88" s="60">
        <v>3387</v>
      </c>
      <c r="L88" s="60" t="s">
        <v>91</v>
      </c>
      <c r="M88" s="61" t="s">
        <v>92</v>
      </c>
      <c r="N88" s="61"/>
      <c r="O88" s="62" t="s">
        <v>178</v>
      </c>
      <c r="P88" s="62" t="s">
        <v>179</v>
      </c>
    </row>
    <row r="89" spans="1:16" ht="12.75" customHeight="1" thickBot="1" x14ac:dyDescent="0.25">
      <c r="A89" s="51" t="str">
        <f t="shared" si="12"/>
        <v> AOEB 12 </v>
      </c>
      <c r="B89" s="5" t="str">
        <f t="shared" si="13"/>
        <v>I</v>
      </c>
      <c r="C89" s="51">
        <f t="shared" si="14"/>
        <v>43452.781999999999</v>
      </c>
      <c r="D89" s="38" t="str">
        <f t="shared" si="15"/>
        <v>vis</v>
      </c>
      <c r="E89" s="59">
        <f>VLOOKUP(C89,Active!C$21:E$973,3,FALSE)</f>
        <v>3770.0058357999892</v>
      </c>
      <c r="F89" s="5" t="s">
        <v>89</v>
      </c>
      <c r="G89" s="38" t="str">
        <f t="shared" si="16"/>
        <v>43452.782</v>
      </c>
      <c r="H89" s="51">
        <f t="shared" si="17"/>
        <v>3770</v>
      </c>
      <c r="I89" s="60" t="s">
        <v>226</v>
      </c>
      <c r="J89" s="61" t="s">
        <v>227</v>
      </c>
      <c r="K89" s="60">
        <v>3770</v>
      </c>
      <c r="L89" s="60" t="s">
        <v>210</v>
      </c>
      <c r="M89" s="61" t="s">
        <v>211</v>
      </c>
      <c r="N89" s="61"/>
      <c r="O89" s="62" t="s">
        <v>228</v>
      </c>
      <c r="P89" s="62" t="s">
        <v>229</v>
      </c>
    </row>
    <row r="90" spans="1:16" ht="12.75" customHeight="1" thickBot="1" x14ac:dyDescent="0.25">
      <c r="A90" s="51" t="str">
        <f t="shared" si="12"/>
        <v> AOEB 12 </v>
      </c>
      <c r="B90" s="5" t="str">
        <f t="shared" si="13"/>
        <v>I</v>
      </c>
      <c r="C90" s="51">
        <f t="shared" si="14"/>
        <v>44473.703999999998</v>
      </c>
      <c r="D90" s="38" t="str">
        <f t="shared" si="15"/>
        <v>vis</v>
      </c>
      <c r="E90" s="59">
        <f>VLOOKUP(C90,Active!C$21:E$973,3,FALSE)</f>
        <v>4032.0065656599349</v>
      </c>
      <c r="F90" s="5" t="s">
        <v>89</v>
      </c>
      <c r="G90" s="38" t="str">
        <f t="shared" si="16"/>
        <v>44473.704</v>
      </c>
      <c r="H90" s="51">
        <f t="shared" si="17"/>
        <v>4032</v>
      </c>
      <c r="I90" s="60" t="s">
        <v>230</v>
      </c>
      <c r="J90" s="61" t="s">
        <v>231</v>
      </c>
      <c r="K90" s="60">
        <v>4032</v>
      </c>
      <c r="L90" s="60" t="s">
        <v>232</v>
      </c>
      <c r="M90" s="61" t="s">
        <v>211</v>
      </c>
      <c r="N90" s="61"/>
      <c r="O90" s="62" t="s">
        <v>233</v>
      </c>
      <c r="P90" s="62" t="s">
        <v>229</v>
      </c>
    </row>
    <row r="91" spans="1:16" ht="12.75" customHeight="1" thickBot="1" x14ac:dyDescent="0.25">
      <c r="A91" s="51" t="str">
        <f t="shared" si="12"/>
        <v> AOEB 12 </v>
      </c>
      <c r="B91" s="5" t="str">
        <f t="shared" si="13"/>
        <v>I</v>
      </c>
      <c r="C91" s="51">
        <f t="shared" si="14"/>
        <v>44473.714999999997</v>
      </c>
      <c r="D91" s="38" t="str">
        <f t="shared" si="15"/>
        <v>vis</v>
      </c>
      <c r="E91" s="59">
        <f>VLOOKUP(C91,Active!C$21:E$973,3,FALSE)</f>
        <v>4032.0093886062796</v>
      </c>
      <c r="F91" s="5" t="s">
        <v>89</v>
      </c>
      <c r="G91" s="38" t="str">
        <f t="shared" si="16"/>
        <v>44473.715</v>
      </c>
      <c r="H91" s="51">
        <f t="shared" si="17"/>
        <v>4032</v>
      </c>
      <c r="I91" s="60" t="s">
        <v>234</v>
      </c>
      <c r="J91" s="61" t="s">
        <v>235</v>
      </c>
      <c r="K91" s="60">
        <v>4032</v>
      </c>
      <c r="L91" s="60" t="s">
        <v>236</v>
      </c>
      <c r="M91" s="61" t="s">
        <v>211</v>
      </c>
      <c r="N91" s="61"/>
      <c r="O91" s="62" t="s">
        <v>237</v>
      </c>
      <c r="P91" s="62" t="s">
        <v>229</v>
      </c>
    </row>
    <row r="92" spans="1:16" ht="12.75" customHeight="1" thickBot="1" x14ac:dyDescent="0.25">
      <c r="A92" s="51" t="str">
        <f t="shared" si="12"/>
        <v> ASS 155.57 </v>
      </c>
      <c r="B92" s="5" t="str">
        <f t="shared" si="13"/>
        <v>I</v>
      </c>
      <c r="C92" s="51">
        <f t="shared" si="14"/>
        <v>45167.315699999999</v>
      </c>
      <c r="D92" s="38" t="str">
        <f t="shared" si="15"/>
        <v>vis</v>
      </c>
      <c r="E92" s="59">
        <f>VLOOKUP(C92,Active!C$21:E$973,3,FALSE)</f>
        <v>4210.0091668766763</v>
      </c>
      <c r="F92" s="5" t="s">
        <v>89</v>
      </c>
      <c r="G92" s="38" t="str">
        <f t="shared" si="16"/>
        <v>45167.3157</v>
      </c>
      <c r="H92" s="51">
        <f t="shared" si="17"/>
        <v>4210</v>
      </c>
      <c r="I92" s="60" t="s">
        <v>238</v>
      </c>
      <c r="J92" s="61" t="s">
        <v>239</v>
      </c>
      <c r="K92" s="60">
        <v>4210</v>
      </c>
      <c r="L92" s="60" t="s">
        <v>240</v>
      </c>
      <c r="M92" s="61" t="s">
        <v>241</v>
      </c>
      <c r="N92" s="61" t="s">
        <v>242</v>
      </c>
      <c r="O92" s="62" t="s">
        <v>243</v>
      </c>
      <c r="P92" s="62" t="s">
        <v>244</v>
      </c>
    </row>
    <row r="93" spans="1:16" ht="12.75" customHeight="1" thickBot="1" x14ac:dyDescent="0.25">
      <c r="A93" s="51" t="str">
        <f t="shared" si="12"/>
        <v> ASS 155.57 </v>
      </c>
      <c r="B93" s="5" t="str">
        <f t="shared" si="13"/>
        <v>II</v>
      </c>
      <c r="C93" s="51">
        <f t="shared" si="14"/>
        <v>45169.458899999998</v>
      </c>
      <c r="D93" s="38" t="str">
        <f t="shared" si="15"/>
        <v>vis</v>
      </c>
      <c r="E93" s="59">
        <f>VLOOKUP(C93,Active!C$21:E$973,3,FALSE)</f>
        <v>4210.5591794772818</v>
      </c>
      <c r="F93" s="5" t="s">
        <v>89</v>
      </c>
      <c r="G93" s="38" t="str">
        <f t="shared" si="16"/>
        <v>45169.4589</v>
      </c>
      <c r="H93" s="51">
        <f t="shared" si="17"/>
        <v>4210.5</v>
      </c>
      <c r="I93" s="60" t="s">
        <v>245</v>
      </c>
      <c r="J93" s="61" t="s">
        <v>246</v>
      </c>
      <c r="K93" s="60">
        <v>4210.5</v>
      </c>
      <c r="L93" s="60" t="s">
        <v>247</v>
      </c>
      <c r="M93" s="61" t="s">
        <v>241</v>
      </c>
      <c r="N93" s="61" t="s">
        <v>242</v>
      </c>
      <c r="O93" s="62" t="s">
        <v>243</v>
      </c>
      <c r="P93" s="62" t="s">
        <v>244</v>
      </c>
    </row>
    <row r="94" spans="1:16" ht="12.75" customHeight="1" thickBot="1" x14ac:dyDescent="0.25">
      <c r="A94" s="51" t="str">
        <f t="shared" si="12"/>
        <v>BAVM 68 </v>
      </c>
      <c r="B94" s="5" t="str">
        <f t="shared" si="13"/>
        <v>II</v>
      </c>
      <c r="C94" s="51">
        <f t="shared" si="14"/>
        <v>45204.519</v>
      </c>
      <c r="D94" s="38" t="str">
        <f t="shared" si="15"/>
        <v>vis</v>
      </c>
      <c r="E94" s="59">
        <f>VLOOKUP(C94,Active!C$21:E$973,3,FALSE)</f>
        <v>4219.5567050364953</v>
      </c>
      <c r="F94" s="5" t="s">
        <v>89</v>
      </c>
      <c r="G94" s="38" t="str">
        <f t="shared" si="16"/>
        <v>45204.519</v>
      </c>
      <c r="H94" s="51">
        <f t="shared" si="17"/>
        <v>4219.5</v>
      </c>
      <c r="I94" s="60" t="s">
        <v>248</v>
      </c>
      <c r="J94" s="61" t="s">
        <v>249</v>
      </c>
      <c r="K94" s="60">
        <v>4219.5</v>
      </c>
      <c r="L94" s="60" t="s">
        <v>210</v>
      </c>
      <c r="M94" s="61" t="s">
        <v>96</v>
      </c>
      <c r="N94" s="61"/>
      <c r="O94" s="62" t="s">
        <v>178</v>
      </c>
      <c r="P94" s="63" t="s">
        <v>250</v>
      </c>
    </row>
    <row r="95" spans="1:16" ht="12.75" customHeight="1" thickBot="1" x14ac:dyDescent="0.25">
      <c r="A95" s="51" t="str">
        <f t="shared" si="12"/>
        <v>BAVM 62 </v>
      </c>
      <c r="B95" s="5" t="str">
        <f t="shared" si="13"/>
        <v>I</v>
      </c>
      <c r="C95" s="51">
        <f t="shared" si="14"/>
        <v>45237.440999999999</v>
      </c>
      <c r="D95" s="38" t="str">
        <f t="shared" si="15"/>
        <v>vis</v>
      </c>
      <c r="E95" s="59">
        <f>VLOOKUP(C95,Active!C$21:E$973,3,FALSE)</f>
        <v>4228.0055268156802</v>
      </c>
      <c r="F95" s="5" t="s">
        <v>89</v>
      </c>
      <c r="G95" s="38" t="str">
        <f t="shared" si="16"/>
        <v>45237.441</v>
      </c>
      <c r="H95" s="51">
        <f t="shared" si="17"/>
        <v>4228</v>
      </c>
      <c r="I95" s="60" t="s">
        <v>251</v>
      </c>
      <c r="J95" s="61" t="s">
        <v>252</v>
      </c>
      <c r="K95" s="60">
        <v>4228</v>
      </c>
      <c r="L95" s="60" t="s">
        <v>203</v>
      </c>
      <c r="M95" s="61" t="s">
        <v>96</v>
      </c>
      <c r="N95" s="61"/>
      <c r="O95" s="62" t="s">
        <v>178</v>
      </c>
      <c r="P95" s="63" t="s">
        <v>253</v>
      </c>
    </row>
    <row r="96" spans="1:16" ht="12.75" customHeight="1" thickBot="1" x14ac:dyDescent="0.25">
      <c r="A96" s="51" t="str">
        <f t="shared" si="12"/>
        <v>BAVM 62 </v>
      </c>
      <c r="B96" s="5" t="str">
        <f t="shared" si="13"/>
        <v>II</v>
      </c>
      <c r="C96" s="51">
        <f t="shared" si="14"/>
        <v>46260.527000000002</v>
      </c>
      <c r="D96" s="38" t="str">
        <f t="shared" si="15"/>
        <v>vis</v>
      </c>
      <c r="E96" s="59">
        <f>VLOOKUP(C96,Active!C$21:E$973,3,FALSE)</f>
        <v>4490.5616072111397</v>
      </c>
      <c r="F96" s="5" t="s">
        <v>89</v>
      </c>
      <c r="G96" s="38" t="str">
        <f t="shared" si="16"/>
        <v>46260.527</v>
      </c>
      <c r="H96" s="51">
        <f t="shared" si="17"/>
        <v>4490.5</v>
      </c>
      <c r="I96" s="60" t="s">
        <v>254</v>
      </c>
      <c r="J96" s="61" t="s">
        <v>255</v>
      </c>
      <c r="K96" s="60">
        <v>4490.5</v>
      </c>
      <c r="L96" s="60" t="s">
        <v>256</v>
      </c>
      <c r="M96" s="61" t="s">
        <v>96</v>
      </c>
      <c r="N96" s="61"/>
      <c r="O96" s="62" t="s">
        <v>178</v>
      </c>
      <c r="P96" s="63" t="s">
        <v>253</v>
      </c>
    </row>
    <row r="97" spans="1:16" ht="12.75" customHeight="1" thickBot="1" x14ac:dyDescent="0.25">
      <c r="A97" s="51" t="str">
        <f t="shared" si="12"/>
        <v>BAVM 68 </v>
      </c>
      <c r="B97" s="5" t="str">
        <f t="shared" si="13"/>
        <v>II</v>
      </c>
      <c r="C97" s="51">
        <f t="shared" si="14"/>
        <v>47850.343999999997</v>
      </c>
      <c r="D97" s="38" t="str">
        <f t="shared" si="15"/>
        <v>vis</v>
      </c>
      <c r="E97" s="59">
        <f>VLOOKUP(C97,Active!C$21:E$973,3,FALSE)</f>
        <v>4898.5587062488221</v>
      </c>
      <c r="F97" s="5" t="s">
        <v>89</v>
      </c>
      <c r="G97" s="38" t="str">
        <f t="shared" si="16"/>
        <v>47850.344</v>
      </c>
      <c r="H97" s="51">
        <f t="shared" si="17"/>
        <v>4898.5</v>
      </c>
      <c r="I97" s="60" t="s">
        <v>261</v>
      </c>
      <c r="J97" s="61" t="s">
        <v>262</v>
      </c>
      <c r="K97" s="60">
        <v>4898.5</v>
      </c>
      <c r="L97" s="60" t="s">
        <v>263</v>
      </c>
      <c r="M97" s="61" t="s">
        <v>96</v>
      </c>
      <c r="N97" s="61"/>
      <c r="O97" s="62" t="s">
        <v>178</v>
      </c>
      <c r="P97" s="63" t="s">
        <v>250</v>
      </c>
    </row>
    <row r="98" spans="1:16" ht="12.75" customHeight="1" thickBot="1" x14ac:dyDescent="0.25">
      <c r="A98" s="51" t="str">
        <f t="shared" si="12"/>
        <v> BRNO 31 </v>
      </c>
      <c r="B98" s="5" t="str">
        <f t="shared" si="13"/>
        <v>II</v>
      </c>
      <c r="C98" s="51">
        <f t="shared" si="14"/>
        <v>48107.519</v>
      </c>
      <c r="D98" s="38" t="str">
        <f t="shared" si="15"/>
        <v>vis</v>
      </c>
      <c r="E98" s="59">
        <f>VLOOKUP(C98,Active!C$21:E$973,3,FALSE)</f>
        <v>4964.5579086381649</v>
      </c>
      <c r="F98" s="5" t="s">
        <v>89</v>
      </c>
      <c r="G98" s="38" t="str">
        <f t="shared" si="16"/>
        <v>48107.519</v>
      </c>
      <c r="H98" s="51">
        <f t="shared" si="17"/>
        <v>4964.5</v>
      </c>
      <c r="I98" s="60" t="s">
        <v>264</v>
      </c>
      <c r="J98" s="61" t="s">
        <v>265</v>
      </c>
      <c r="K98" s="60">
        <v>4964.5</v>
      </c>
      <c r="L98" s="60" t="s">
        <v>182</v>
      </c>
      <c r="M98" s="61" t="s">
        <v>211</v>
      </c>
      <c r="N98" s="61"/>
      <c r="O98" s="62" t="s">
        <v>266</v>
      </c>
      <c r="P98" s="62" t="s">
        <v>267</v>
      </c>
    </row>
    <row r="99" spans="1:16" ht="12.75" customHeight="1" thickBot="1" x14ac:dyDescent="0.25">
      <c r="A99" s="51" t="str">
        <f t="shared" si="12"/>
        <v> BRNO 31 </v>
      </c>
      <c r="B99" s="5" t="str">
        <f t="shared" si="13"/>
        <v>I</v>
      </c>
      <c r="C99" s="51">
        <f t="shared" si="14"/>
        <v>48175.512999999999</v>
      </c>
      <c r="D99" s="38" t="str">
        <f t="shared" si="15"/>
        <v>vis</v>
      </c>
      <c r="E99" s="59">
        <f>VLOOKUP(C99,Active!C$21:E$973,3,FALSE)</f>
        <v>4982.0073098912444</v>
      </c>
      <c r="F99" s="5" t="s">
        <v>89</v>
      </c>
      <c r="G99" s="38" t="str">
        <f t="shared" si="16"/>
        <v>48175.513</v>
      </c>
      <c r="H99" s="51">
        <f t="shared" si="17"/>
        <v>4982</v>
      </c>
      <c r="I99" s="60" t="s">
        <v>268</v>
      </c>
      <c r="J99" s="61" t="s">
        <v>269</v>
      </c>
      <c r="K99" s="60">
        <v>4982</v>
      </c>
      <c r="L99" s="60" t="s">
        <v>270</v>
      </c>
      <c r="M99" s="61" t="s">
        <v>211</v>
      </c>
      <c r="N99" s="61"/>
      <c r="O99" s="62" t="s">
        <v>266</v>
      </c>
      <c r="P99" s="62" t="s">
        <v>267</v>
      </c>
    </row>
    <row r="100" spans="1:16" ht="12.75" customHeight="1" thickBot="1" x14ac:dyDescent="0.25">
      <c r="A100" s="51" t="str">
        <f t="shared" si="12"/>
        <v> BRNO 31 </v>
      </c>
      <c r="B100" s="5" t="str">
        <f t="shared" si="13"/>
        <v>I</v>
      </c>
      <c r="C100" s="51">
        <f t="shared" si="14"/>
        <v>48179.406000000003</v>
      </c>
      <c r="D100" s="38" t="str">
        <f t="shared" si="15"/>
        <v>vis</v>
      </c>
      <c r="E100" s="59">
        <f>VLOOKUP(C100,Active!C$21:E$973,3,FALSE)</f>
        <v>4983.0063762658992</v>
      </c>
      <c r="F100" s="5" t="s">
        <v>89</v>
      </c>
      <c r="G100" s="38" t="str">
        <f t="shared" si="16"/>
        <v>48179.406</v>
      </c>
      <c r="H100" s="51">
        <f t="shared" si="17"/>
        <v>4983</v>
      </c>
      <c r="I100" s="60" t="s">
        <v>271</v>
      </c>
      <c r="J100" s="61" t="s">
        <v>272</v>
      </c>
      <c r="K100" s="60">
        <v>4983</v>
      </c>
      <c r="L100" s="60" t="s">
        <v>196</v>
      </c>
      <c r="M100" s="61" t="s">
        <v>211</v>
      </c>
      <c r="N100" s="61"/>
      <c r="O100" s="62" t="s">
        <v>266</v>
      </c>
      <c r="P100" s="62" t="s">
        <v>267</v>
      </c>
    </row>
    <row r="101" spans="1:16" ht="12.75" customHeight="1" thickBot="1" x14ac:dyDescent="0.25">
      <c r="A101" s="51" t="str">
        <f t="shared" si="12"/>
        <v> BRNO 31 </v>
      </c>
      <c r="B101" s="5" t="str">
        <f t="shared" si="13"/>
        <v>II</v>
      </c>
      <c r="C101" s="51">
        <f t="shared" si="14"/>
        <v>48189.353000000003</v>
      </c>
      <c r="D101" s="38" t="str">
        <f t="shared" si="15"/>
        <v>vis</v>
      </c>
      <c r="E101" s="59">
        <f>VLOOKUP(C101,Active!C$21:E$973,3,FALSE)</f>
        <v>4985.5590896562635</v>
      </c>
      <c r="F101" s="5" t="s">
        <v>89</v>
      </c>
      <c r="G101" s="38" t="str">
        <f t="shared" si="16"/>
        <v>48189.353</v>
      </c>
      <c r="H101" s="51">
        <f t="shared" si="17"/>
        <v>4985.5</v>
      </c>
      <c r="I101" s="60" t="s">
        <v>273</v>
      </c>
      <c r="J101" s="61" t="s">
        <v>274</v>
      </c>
      <c r="K101" s="60">
        <v>4985.5</v>
      </c>
      <c r="L101" s="60" t="s">
        <v>275</v>
      </c>
      <c r="M101" s="61" t="s">
        <v>211</v>
      </c>
      <c r="N101" s="61"/>
      <c r="O101" s="62" t="s">
        <v>266</v>
      </c>
      <c r="P101" s="62" t="s">
        <v>267</v>
      </c>
    </row>
    <row r="102" spans="1:16" ht="12.75" customHeight="1" thickBot="1" x14ac:dyDescent="0.25">
      <c r="A102" s="51" t="str">
        <f t="shared" si="12"/>
        <v> AOEB 12 </v>
      </c>
      <c r="B102" s="5" t="str">
        <f t="shared" si="13"/>
        <v>I</v>
      </c>
      <c r="C102" s="51">
        <f t="shared" si="14"/>
        <v>48506.726999999999</v>
      </c>
      <c r="D102" s="38" t="str">
        <f t="shared" si="15"/>
        <v>vis</v>
      </c>
      <c r="E102" s="59">
        <f>VLOOKUP(C102,Active!C$21:E$973,3,FALSE)</f>
        <v>5067.0072508660023</v>
      </c>
      <c r="F102" s="5" t="s">
        <v>89</v>
      </c>
      <c r="G102" s="38" t="str">
        <f t="shared" si="16"/>
        <v>48506.727</v>
      </c>
      <c r="H102" s="51">
        <f t="shared" si="17"/>
        <v>5067</v>
      </c>
      <c r="I102" s="60" t="s">
        <v>276</v>
      </c>
      <c r="J102" s="61" t="s">
        <v>277</v>
      </c>
      <c r="K102" s="60">
        <v>5067</v>
      </c>
      <c r="L102" s="60" t="s">
        <v>270</v>
      </c>
      <c r="M102" s="61" t="s">
        <v>211</v>
      </c>
      <c r="N102" s="61"/>
      <c r="O102" s="62" t="s">
        <v>233</v>
      </c>
      <c r="P102" s="62" t="s">
        <v>229</v>
      </c>
    </row>
    <row r="103" spans="1:16" ht="12.75" customHeight="1" thickBot="1" x14ac:dyDescent="0.25">
      <c r="A103" s="51" t="str">
        <f t="shared" si="12"/>
        <v> BRNO 31 </v>
      </c>
      <c r="B103" s="5" t="str">
        <f t="shared" si="13"/>
        <v>I</v>
      </c>
      <c r="C103" s="51">
        <f t="shared" si="14"/>
        <v>49574.417000000001</v>
      </c>
      <c r="D103" s="38" t="str">
        <f t="shared" si="15"/>
        <v>vis</v>
      </c>
      <c r="E103" s="59">
        <f>VLOOKUP(C103,Active!C$21:E$973,3,FALSE)</f>
        <v>5341.0101220590677</v>
      </c>
      <c r="F103" s="5" t="s">
        <v>89</v>
      </c>
      <c r="G103" s="38" t="str">
        <f t="shared" si="16"/>
        <v>49574.417</v>
      </c>
      <c r="H103" s="51">
        <f t="shared" si="17"/>
        <v>5341</v>
      </c>
      <c r="I103" s="60" t="s">
        <v>283</v>
      </c>
      <c r="J103" s="61" t="s">
        <v>284</v>
      </c>
      <c r="K103" s="60">
        <v>5341</v>
      </c>
      <c r="L103" s="60" t="s">
        <v>259</v>
      </c>
      <c r="M103" s="61" t="s">
        <v>211</v>
      </c>
      <c r="N103" s="61"/>
      <c r="O103" s="62" t="s">
        <v>285</v>
      </c>
      <c r="P103" s="62" t="s">
        <v>267</v>
      </c>
    </row>
    <row r="104" spans="1:16" ht="12.75" customHeight="1" thickBot="1" x14ac:dyDescent="0.25">
      <c r="A104" s="51" t="str">
        <f t="shared" si="12"/>
        <v> BRNO 31 </v>
      </c>
      <c r="B104" s="5" t="str">
        <f t="shared" si="13"/>
        <v>I</v>
      </c>
      <c r="C104" s="51">
        <f t="shared" si="14"/>
        <v>49574.417000000001</v>
      </c>
      <c r="D104" s="38" t="str">
        <f t="shared" si="15"/>
        <v>vis</v>
      </c>
      <c r="E104" s="59">
        <f>VLOOKUP(C104,Active!C$21:E$973,3,FALSE)</f>
        <v>5341.0101220590677</v>
      </c>
      <c r="F104" s="5" t="s">
        <v>89</v>
      </c>
      <c r="G104" s="38" t="str">
        <f t="shared" si="16"/>
        <v>49574.417</v>
      </c>
      <c r="H104" s="51">
        <f t="shared" si="17"/>
        <v>5341</v>
      </c>
      <c r="I104" s="60" t="s">
        <v>283</v>
      </c>
      <c r="J104" s="61" t="s">
        <v>284</v>
      </c>
      <c r="K104" s="60">
        <v>5341</v>
      </c>
      <c r="L104" s="60" t="s">
        <v>259</v>
      </c>
      <c r="M104" s="61" t="s">
        <v>211</v>
      </c>
      <c r="N104" s="61"/>
      <c r="O104" s="62" t="s">
        <v>286</v>
      </c>
      <c r="P104" s="62" t="s">
        <v>267</v>
      </c>
    </row>
    <row r="105" spans="1:16" ht="12.75" customHeight="1" thickBot="1" x14ac:dyDescent="0.25">
      <c r="A105" s="51" t="str">
        <f t="shared" si="12"/>
        <v> BRNO 31 </v>
      </c>
      <c r="B105" s="5" t="str">
        <f t="shared" si="13"/>
        <v>I</v>
      </c>
      <c r="C105" s="51">
        <f t="shared" si="14"/>
        <v>49574.42</v>
      </c>
      <c r="D105" s="38" t="str">
        <f t="shared" si="15"/>
        <v>vis</v>
      </c>
      <c r="E105" s="59">
        <f>VLOOKUP(C105,Active!C$21:E$973,3,FALSE)</f>
        <v>5341.0108919535242</v>
      </c>
      <c r="F105" s="5" t="s">
        <v>89</v>
      </c>
      <c r="G105" s="38" t="str">
        <f t="shared" si="16"/>
        <v>49574.420</v>
      </c>
      <c r="H105" s="51">
        <f t="shared" si="17"/>
        <v>5341</v>
      </c>
      <c r="I105" s="60" t="s">
        <v>287</v>
      </c>
      <c r="J105" s="61" t="s">
        <v>288</v>
      </c>
      <c r="K105" s="60">
        <v>5341</v>
      </c>
      <c r="L105" s="60" t="s">
        <v>256</v>
      </c>
      <c r="M105" s="61" t="s">
        <v>211</v>
      </c>
      <c r="N105" s="61"/>
      <c r="O105" s="62" t="s">
        <v>289</v>
      </c>
      <c r="P105" s="62" t="s">
        <v>267</v>
      </c>
    </row>
    <row r="106" spans="1:16" ht="12.75" customHeight="1" thickBot="1" x14ac:dyDescent="0.25">
      <c r="A106" s="51" t="str">
        <f t="shared" si="12"/>
        <v> BRNO 31 </v>
      </c>
      <c r="B106" s="5" t="str">
        <f t="shared" si="13"/>
        <v>I</v>
      </c>
      <c r="C106" s="51">
        <f t="shared" si="14"/>
        <v>49574.421999999999</v>
      </c>
      <c r="D106" s="38" t="str">
        <f t="shared" si="15"/>
        <v>vis</v>
      </c>
      <c r="E106" s="59">
        <f>VLOOKUP(C106,Active!C$21:E$973,3,FALSE)</f>
        <v>5341.0114052164963</v>
      </c>
      <c r="F106" s="5" t="s">
        <v>89</v>
      </c>
      <c r="G106" s="38" t="str">
        <f t="shared" si="16"/>
        <v>49574.422</v>
      </c>
      <c r="H106" s="51">
        <f t="shared" si="17"/>
        <v>5341</v>
      </c>
      <c r="I106" s="60" t="s">
        <v>290</v>
      </c>
      <c r="J106" s="61" t="s">
        <v>291</v>
      </c>
      <c r="K106" s="60">
        <v>5341</v>
      </c>
      <c r="L106" s="60" t="s">
        <v>292</v>
      </c>
      <c r="M106" s="61" t="s">
        <v>211</v>
      </c>
      <c r="N106" s="61"/>
      <c r="O106" s="62" t="s">
        <v>293</v>
      </c>
      <c r="P106" s="62" t="s">
        <v>267</v>
      </c>
    </row>
    <row r="107" spans="1:16" ht="12.75" customHeight="1" thickBot="1" x14ac:dyDescent="0.25">
      <c r="A107" s="51" t="str">
        <f t="shared" ref="A107:A140" si="18">P107</f>
        <v> BRNO 31 </v>
      </c>
      <c r="B107" s="5" t="str">
        <f t="shared" ref="B107:B140" si="19">IF(H107=INT(H107),"I","II")</f>
        <v>I</v>
      </c>
      <c r="C107" s="51">
        <f t="shared" ref="C107:C140" si="20">1*G107</f>
        <v>49574.425000000003</v>
      </c>
      <c r="D107" s="38" t="str">
        <f t="shared" ref="D107:D140" si="21">VLOOKUP(F107,I$1:J$5,2,FALSE)</f>
        <v>vis</v>
      </c>
      <c r="E107" s="59">
        <f>VLOOKUP(C107,Active!C$21:E$973,3,FALSE)</f>
        <v>5341.0121751109555</v>
      </c>
      <c r="F107" s="5" t="s">
        <v>89</v>
      </c>
      <c r="G107" s="38" t="str">
        <f t="shared" ref="G107:G140" si="22">MID(I107,3,LEN(I107)-3)</f>
        <v>49574.425</v>
      </c>
      <c r="H107" s="51">
        <f t="shared" ref="H107:H140" si="23">1*K107</f>
        <v>5341</v>
      </c>
      <c r="I107" s="60" t="s">
        <v>294</v>
      </c>
      <c r="J107" s="61" t="s">
        <v>295</v>
      </c>
      <c r="K107" s="60">
        <v>5341</v>
      </c>
      <c r="L107" s="60" t="s">
        <v>296</v>
      </c>
      <c r="M107" s="61" t="s">
        <v>211</v>
      </c>
      <c r="N107" s="61"/>
      <c r="O107" s="62" t="s">
        <v>297</v>
      </c>
      <c r="P107" s="62" t="s">
        <v>267</v>
      </c>
    </row>
    <row r="108" spans="1:16" ht="12.75" customHeight="1" thickBot="1" x14ac:dyDescent="0.25">
      <c r="A108" s="51" t="str">
        <f t="shared" si="18"/>
        <v> AOEB 12 </v>
      </c>
      <c r="B108" s="5" t="str">
        <f t="shared" si="19"/>
        <v>I</v>
      </c>
      <c r="C108" s="51">
        <f t="shared" si="20"/>
        <v>49679.591</v>
      </c>
      <c r="D108" s="38" t="str">
        <f t="shared" si="21"/>
        <v>vis</v>
      </c>
      <c r="E108" s="59">
        <f>VLOOKUP(C108,Active!C$21:E$973,3,FALSE)</f>
        <v>5368.0010819583449</v>
      </c>
      <c r="F108" s="5" t="str">
        <f>LEFT(M108,1)</f>
        <v>V</v>
      </c>
      <c r="G108" s="38" t="str">
        <f t="shared" si="22"/>
        <v>49679.591</v>
      </c>
      <c r="H108" s="51">
        <f t="shared" si="23"/>
        <v>5368</v>
      </c>
      <c r="I108" s="60" t="s">
        <v>307</v>
      </c>
      <c r="J108" s="61" t="s">
        <v>308</v>
      </c>
      <c r="K108" s="60">
        <v>5368</v>
      </c>
      <c r="L108" s="60" t="s">
        <v>115</v>
      </c>
      <c r="M108" s="61" t="s">
        <v>211</v>
      </c>
      <c r="N108" s="61"/>
      <c r="O108" s="62" t="s">
        <v>233</v>
      </c>
      <c r="P108" s="62" t="s">
        <v>229</v>
      </c>
    </row>
    <row r="109" spans="1:16" ht="12.75" customHeight="1" thickBot="1" x14ac:dyDescent="0.25">
      <c r="A109" s="51" t="str">
        <f t="shared" si="18"/>
        <v> AJ 114.1206 </v>
      </c>
      <c r="B109" s="5" t="str">
        <f t="shared" si="19"/>
        <v>I</v>
      </c>
      <c r="C109" s="51">
        <f t="shared" si="20"/>
        <v>49917.3321</v>
      </c>
      <c r="D109" s="38" t="str">
        <f t="shared" si="21"/>
        <v>PE</v>
      </c>
      <c r="E109" s="59">
        <f>VLOOKUP(C109,Active!C$21:E$973,3,FALSE)</f>
        <v>5429.0129337136268</v>
      </c>
      <c r="F109" s="5" t="str">
        <f>LEFT(M109,1)</f>
        <v>E</v>
      </c>
      <c r="G109" s="38" t="str">
        <f t="shared" si="22"/>
        <v>49917.3321</v>
      </c>
      <c r="H109" s="51">
        <f t="shared" si="23"/>
        <v>5429</v>
      </c>
      <c r="I109" s="60" t="s">
        <v>309</v>
      </c>
      <c r="J109" s="61" t="s">
        <v>310</v>
      </c>
      <c r="K109" s="60">
        <v>5429</v>
      </c>
      <c r="L109" s="60" t="s">
        <v>311</v>
      </c>
      <c r="M109" s="61" t="s">
        <v>241</v>
      </c>
      <c r="N109" s="61" t="s">
        <v>242</v>
      </c>
      <c r="O109" s="62" t="s">
        <v>312</v>
      </c>
      <c r="P109" s="62" t="s">
        <v>313</v>
      </c>
    </row>
    <row r="110" spans="1:16" ht="12.75" customHeight="1" thickBot="1" x14ac:dyDescent="0.25">
      <c r="A110" s="51" t="str">
        <f t="shared" si="18"/>
        <v> AJ 114.1206 </v>
      </c>
      <c r="B110" s="5" t="str">
        <f t="shared" si="19"/>
        <v>II</v>
      </c>
      <c r="C110" s="51">
        <f t="shared" si="20"/>
        <v>49923.3727</v>
      </c>
      <c r="D110" s="38" t="str">
        <f t="shared" si="21"/>
        <v>PE</v>
      </c>
      <c r="E110" s="59">
        <f>VLOOKUP(C110,Active!C$21:E$973,3,FALSE)</f>
        <v>5430.5631418674247</v>
      </c>
      <c r="F110" s="5" t="str">
        <f>LEFT(M110,1)</f>
        <v>E</v>
      </c>
      <c r="G110" s="38" t="str">
        <f t="shared" si="22"/>
        <v>49923.3727</v>
      </c>
      <c r="H110" s="51">
        <f t="shared" si="23"/>
        <v>5430.5</v>
      </c>
      <c r="I110" s="60" t="s">
        <v>314</v>
      </c>
      <c r="J110" s="61" t="s">
        <v>315</v>
      </c>
      <c r="K110" s="60">
        <v>5430.5</v>
      </c>
      <c r="L110" s="60" t="s">
        <v>316</v>
      </c>
      <c r="M110" s="61" t="s">
        <v>241</v>
      </c>
      <c r="N110" s="61" t="s">
        <v>242</v>
      </c>
      <c r="O110" s="62" t="s">
        <v>312</v>
      </c>
      <c r="P110" s="62" t="s">
        <v>313</v>
      </c>
    </row>
    <row r="111" spans="1:16" ht="12.75" customHeight="1" thickBot="1" x14ac:dyDescent="0.25">
      <c r="A111" s="51" t="str">
        <f t="shared" si="18"/>
        <v> AJ 114.1206 </v>
      </c>
      <c r="B111" s="5" t="str">
        <f t="shared" si="19"/>
        <v>II</v>
      </c>
      <c r="C111" s="51">
        <f t="shared" si="20"/>
        <v>49927.269099999998</v>
      </c>
      <c r="D111" s="38" t="str">
        <f t="shared" si="21"/>
        <v>PE</v>
      </c>
      <c r="E111" s="59">
        <f>VLOOKUP(C111,Active!C$21:E$973,3,FALSE)</f>
        <v>5431.5630807891312</v>
      </c>
      <c r="F111" s="5" t="str">
        <f>LEFT(M111,1)</f>
        <v>E</v>
      </c>
      <c r="G111" s="38" t="str">
        <f t="shared" si="22"/>
        <v>49927.2691</v>
      </c>
      <c r="H111" s="51">
        <f t="shared" si="23"/>
        <v>5431.5</v>
      </c>
      <c r="I111" s="60" t="s">
        <v>317</v>
      </c>
      <c r="J111" s="61" t="s">
        <v>318</v>
      </c>
      <c r="K111" s="60">
        <v>5431.5</v>
      </c>
      <c r="L111" s="60" t="s">
        <v>319</v>
      </c>
      <c r="M111" s="61" t="s">
        <v>241</v>
      </c>
      <c r="N111" s="61" t="s">
        <v>242</v>
      </c>
      <c r="O111" s="62" t="s">
        <v>312</v>
      </c>
      <c r="P111" s="62" t="s">
        <v>313</v>
      </c>
    </row>
    <row r="112" spans="1:16" ht="12.75" customHeight="1" thickBot="1" x14ac:dyDescent="0.25">
      <c r="A112" s="51" t="str">
        <f t="shared" si="18"/>
        <v> OBS 116.307 </v>
      </c>
      <c r="B112" s="5" t="str">
        <f t="shared" si="19"/>
        <v>I</v>
      </c>
      <c r="C112" s="51">
        <f t="shared" si="20"/>
        <v>49948.503799999999</v>
      </c>
      <c r="D112" s="38" t="str">
        <f t="shared" si="21"/>
        <v>PE</v>
      </c>
      <c r="E112" s="59">
        <f>VLOOKUP(C112,Active!C$21:E$973,3,FALSE)</f>
        <v>5437.0125734030207</v>
      </c>
      <c r="F112" s="5" t="str">
        <f>LEFT(M112,1)</f>
        <v>E</v>
      </c>
      <c r="G112" s="38" t="str">
        <f t="shared" si="22"/>
        <v>49948.5038</v>
      </c>
      <c r="H112" s="51">
        <f t="shared" si="23"/>
        <v>5437</v>
      </c>
      <c r="I112" s="60" t="s">
        <v>320</v>
      </c>
      <c r="J112" s="61" t="s">
        <v>321</v>
      </c>
      <c r="K112" s="60">
        <v>5437</v>
      </c>
      <c r="L112" s="60" t="s">
        <v>322</v>
      </c>
      <c r="M112" s="61" t="s">
        <v>241</v>
      </c>
      <c r="N112" s="61" t="s">
        <v>242</v>
      </c>
      <c r="O112" s="62" t="s">
        <v>323</v>
      </c>
      <c r="P112" s="62" t="s">
        <v>324</v>
      </c>
    </row>
    <row r="113" spans="1:16" ht="12.75" customHeight="1" thickBot="1" x14ac:dyDescent="0.25">
      <c r="A113" s="51" t="str">
        <f t="shared" si="18"/>
        <v> AJ 114.1206 </v>
      </c>
      <c r="B113" s="5" t="str">
        <f t="shared" si="19"/>
        <v>I</v>
      </c>
      <c r="C113" s="51">
        <f t="shared" si="20"/>
        <v>49952.398399999998</v>
      </c>
      <c r="D113" s="38" t="str">
        <f t="shared" si="21"/>
        <v>vis</v>
      </c>
      <c r="E113" s="59">
        <f>VLOOKUP(C113,Active!C$21:E$973,3,FALSE)</f>
        <v>5438.0120503880516</v>
      </c>
      <c r="F113" s="5" t="s">
        <v>89</v>
      </c>
      <c r="G113" s="38" t="str">
        <f t="shared" si="22"/>
        <v>49952.3984</v>
      </c>
      <c r="H113" s="51">
        <f t="shared" si="23"/>
        <v>5438</v>
      </c>
      <c r="I113" s="60" t="s">
        <v>325</v>
      </c>
      <c r="J113" s="61" t="s">
        <v>326</v>
      </c>
      <c r="K113" s="60">
        <v>5438</v>
      </c>
      <c r="L113" s="60" t="s">
        <v>327</v>
      </c>
      <c r="M113" s="61" t="s">
        <v>241</v>
      </c>
      <c r="N113" s="61" t="s">
        <v>242</v>
      </c>
      <c r="O113" s="62" t="s">
        <v>312</v>
      </c>
      <c r="P113" s="62" t="s">
        <v>313</v>
      </c>
    </row>
    <row r="114" spans="1:16" ht="12.75" customHeight="1" thickBot="1" x14ac:dyDescent="0.25">
      <c r="A114" s="51" t="str">
        <f t="shared" si="18"/>
        <v> OBS 116.307 </v>
      </c>
      <c r="B114" s="5" t="str">
        <f t="shared" si="19"/>
        <v>II</v>
      </c>
      <c r="C114" s="51">
        <f t="shared" si="20"/>
        <v>49954.544300000001</v>
      </c>
      <c r="D114" s="38" t="str">
        <f t="shared" si="21"/>
        <v>vis</v>
      </c>
      <c r="E114" s="59">
        <f>VLOOKUP(C114,Active!C$21:E$973,3,FALSE)</f>
        <v>5438.5627558936703</v>
      </c>
      <c r="F114" s="5" t="s">
        <v>89</v>
      </c>
      <c r="G114" s="38" t="str">
        <f t="shared" si="22"/>
        <v>49954.5443</v>
      </c>
      <c r="H114" s="51">
        <f t="shared" si="23"/>
        <v>5438.5</v>
      </c>
      <c r="I114" s="60" t="s">
        <v>328</v>
      </c>
      <c r="J114" s="61" t="s">
        <v>329</v>
      </c>
      <c r="K114" s="60">
        <v>5438.5</v>
      </c>
      <c r="L114" s="60" t="s">
        <v>330</v>
      </c>
      <c r="M114" s="61" t="s">
        <v>241</v>
      </c>
      <c r="N114" s="61" t="s">
        <v>242</v>
      </c>
      <c r="O114" s="62" t="s">
        <v>323</v>
      </c>
      <c r="P114" s="62" t="s">
        <v>324</v>
      </c>
    </row>
    <row r="115" spans="1:16" ht="12.75" customHeight="1" thickBot="1" x14ac:dyDescent="0.25">
      <c r="A115" s="51" t="str">
        <f t="shared" si="18"/>
        <v> AJ 114.1206 </v>
      </c>
      <c r="B115" s="5" t="str">
        <f t="shared" si="19"/>
        <v>I</v>
      </c>
      <c r="C115" s="51">
        <f t="shared" si="20"/>
        <v>49956.2978</v>
      </c>
      <c r="D115" s="38" t="str">
        <f t="shared" si="21"/>
        <v>vis</v>
      </c>
      <c r="E115" s="59">
        <f>VLOOKUP(C115,Active!C$21:E$973,3,FALSE)</f>
        <v>5439.0127592042163</v>
      </c>
      <c r="F115" s="5" t="s">
        <v>89</v>
      </c>
      <c r="G115" s="38" t="str">
        <f t="shared" si="22"/>
        <v>49956.2978</v>
      </c>
      <c r="H115" s="51">
        <f t="shared" si="23"/>
        <v>5439</v>
      </c>
      <c r="I115" s="60" t="s">
        <v>331</v>
      </c>
      <c r="J115" s="61" t="s">
        <v>332</v>
      </c>
      <c r="K115" s="60">
        <v>5439</v>
      </c>
      <c r="L115" s="60" t="s">
        <v>333</v>
      </c>
      <c r="M115" s="61" t="s">
        <v>241</v>
      </c>
      <c r="N115" s="61" t="s">
        <v>242</v>
      </c>
      <c r="O115" s="62" t="s">
        <v>312</v>
      </c>
      <c r="P115" s="62" t="s">
        <v>313</v>
      </c>
    </row>
    <row r="116" spans="1:16" ht="12.75" customHeight="1" thickBot="1" x14ac:dyDescent="0.25">
      <c r="A116" s="51" t="str">
        <f t="shared" si="18"/>
        <v> AJ 114.1206 </v>
      </c>
      <c r="B116" s="5" t="str">
        <f t="shared" si="19"/>
        <v>II</v>
      </c>
      <c r="C116" s="51">
        <f t="shared" si="20"/>
        <v>49962.338100000001</v>
      </c>
      <c r="D116" s="38" t="str">
        <f t="shared" si="21"/>
        <v>vis</v>
      </c>
      <c r="E116" s="59">
        <f>VLOOKUP(C116,Active!C$21:E$973,3,FALSE)</f>
        <v>5440.5628903685692</v>
      </c>
      <c r="F116" s="5" t="s">
        <v>89</v>
      </c>
      <c r="G116" s="38" t="str">
        <f t="shared" si="22"/>
        <v>49962.3381</v>
      </c>
      <c r="H116" s="51">
        <f t="shared" si="23"/>
        <v>5440.5</v>
      </c>
      <c r="I116" s="60" t="s">
        <v>334</v>
      </c>
      <c r="J116" s="61" t="s">
        <v>335</v>
      </c>
      <c r="K116" s="60">
        <v>5440.5</v>
      </c>
      <c r="L116" s="60" t="s">
        <v>336</v>
      </c>
      <c r="M116" s="61" t="s">
        <v>241</v>
      </c>
      <c r="N116" s="61" t="s">
        <v>242</v>
      </c>
      <c r="O116" s="62" t="s">
        <v>312</v>
      </c>
      <c r="P116" s="62" t="s">
        <v>313</v>
      </c>
    </row>
    <row r="117" spans="1:16" ht="12.75" customHeight="1" thickBot="1" x14ac:dyDescent="0.25">
      <c r="A117" s="51" t="str">
        <f t="shared" si="18"/>
        <v> BRNO 32 </v>
      </c>
      <c r="B117" s="5" t="str">
        <f t="shared" si="19"/>
        <v>I</v>
      </c>
      <c r="C117" s="51">
        <f t="shared" si="20"/>
        <v>50665.445599999999</v>
      </c>
      <c r="D117" s="38" t="str">
        <f t="shared" si="21"/>
        <v>vis</v>
      </c>
      <c r="E117" s="59">
        <f>VLOOKUP(C117,Active!C$21:E$973,3,FALSE)</f>
        <v>5621.0024128492305</v>
      </c>
      <c r="F117" s="5" t="s">
        <v>89</v>
      </c>
      <c r="G117" s="38" t="str">
        <f t="shared" si="22"/>
        <v>50665.4456</v>
      </c>
      <c r="H117" s="51">
        <f t="shared" si="23"/>
        <v>5621</v>
      </c>
      <c r="I117" s="60" t="s">
        <v>341</v>
      </c>
      <c r="J117" s="61" t="s">
        <v>342</v>
      </c>
      <c r="K117" s="60">
        <v>5621</v>
      </c>
      <c r="L117" s="60" t="s">
        <v>343</v>
      </c>
      <c r="M117" s="61" t="s">
        <v>211</v>
      </c>
      <c r="N117" s="61"/>
      <c r="O117" s="62" t="s">
        <v>344</v>
      </c>
      <c r="P117" s="62" t="s">
        <v>345</v>
      </c>
    </row>
    <row r="118" spans="1:16" ht="12.75" customHeight="1" thickBot="1" x14ac:dyDescent="0.25">
      <c r="A118" s="51" t="str">
        <f t="shared" si="18"/>
        <v> BRNO 32 </v>
      </c>
      <c r="B118" s="5" t="str">
        <f t="shared" si="19"/>
        <v>I</v>
      </c>
      <c r="C118" s="51">
        <f t="shared" si="20"/>
        <v>50665.452599999997</v>
      </c>
      <c r="D118" s="38" t="str">
        <f t="shared" si="21"/>
        <v>vis</v>
      </c>
      <c r="E118" s="59">
        <f>VLOOKUP(C118,Active!C$21:E$973,3,FALSE)</f>
        <v>5621.0042092696312</v>
      </c>
      <c r="F118" s="5" t="s">
        <v>89</v>
      </c>
      <c r="G118" s="38" t="str">
        <f t="shared" si="22"/>
        <v>50665.4526</v>
      </c>
      <c r="H118" s="51">
        <f t="shared" si="23"/>
        <v>5621</v>
      </c>
      <c r="I118" s="60" t="s">
        <v>346</v>
      </c>
      <c r="J118" s="61" t="s">
        <v>347</v>
      </c>
      <c r="K118" s="60">
        <v>5621</v>
      </c>
      <c r="L118" s="60" t="s">
        <v>348</v>
      </c>
      <c r="M118" s="61" t="s">
        <v>211</v>
      </c>
      <c r="N118" s="61"/>
      <c r="O118" s="62" t="s">
        <v>266</v>
      </c>
      <c r="P118" s="62" t="s">
        <v>345</v>
      </c>
    </row>
    <row r="119" spans="1:16" ht="12.75" customHeight="1" thickBot="1" x14ac:dyDescent="0.25">
      <c r="A119" s="51" t="str">
        <f t="shared" si="18"/>
        <v> BRNO 32 </v>
      </c>
      <c r="B119" s="5" t="str">
        <f t="shared" si="19"/>
        <v>I</v>
      </c>
      <c r="C119" s="51">
        <f t="shared" si="20"/>
        <v>50665.452599999997</v>
      </c>
      <c r="D119" s="38" t="str">
        <f t="shared" si="21"/>
        <v>vis</v>
      </c>
      <c r="E119" s="59">
        <f>VLOOKUP(C119,Active!C$21:E$973,3,FALSE)</f>
        <v>5621.0042092696312</v>
      </c>
      <c r="F119" s="5" t="s">
        <v>89</v>
      </c>
      <c r="G119" s="38" t="str">
        <f t="shared" si="22"/>
        <v>50665.4526</v>
      </c>
      <c r="H119" s="51">
        <f t="shared" si="23"/>
        <v>5621</v>
      </c>
      <c r="I119" s="60" t="s">
        <v>346</v>
      </c>
      <c r="J119" s="61" t="s">
        <v>347</v>
      </c>
      <c r="K119" s="60">
        <v>5621</v>
      </c>
      <c r="L119" s="60" t="s">
        <v>348</v>
      </c>
      <c r="M119" s="61" t="s">
        <v>211</v>
      </c>
      <c r="N119" s="61"/>
      <c r="O119" s="62" t="s">
        <v>349</v>
      </c>
      <c r="P119" s="62" t="s">
        <v>345</v>
      </c>
    </row>
    <row r="120" spans="1:16" ht="12.75" customHeight="1" thickBot="1" x14ac:dyDescent="0.25">
      <c r="A120" s="51" t="str">
        <f t="shared" si="18"/>
        <v> BRNO 32 </v>
      </c>
      <c r="B120" s="5" t="str">
        <f t="shared" si="19"/>
        <v>I</v>
      </c>
      <c r="C120" s="51">
        <f t="shared" si="20"/>
        <v>50665.460200000001</v>
      </c>
      <c r="D120" s="38" t="str">
        <f t="shared" si="21"/>
        <v>vis</v>
      </c>
      <c r="E120" s="59">
        <f>VLOOKUP(C120,Active!C$21:E$973,3,FALSE)</f>
        <v>5621.0061596689247</v>
      </c>
      <c r="F120" s="5" t="s">
        <v>89</v>
      </c>
      <c r="G120" s="38" t="str">
        <f t="shared" si="22"/>
        <v>50665.4602</v>
      </c>
      <c r="H120" s="51">
        <f t="shared" si="23"/>
        <v>5621</v>
      </c>
      <c r="I120" s="60" t="s">
        <v>350</v>
      </c>
      <c r="J120" s="61" t="s">
        <v>351</v>
      </c>
      <c r="K120" s="60">
        <v>5621</v>
      </c>
      <c r="L120" s="60" t="s">
        <v>352</v>
      </c>
      <c r="M120" s="61" t="s">
        <v>211</v>
      </c>
      <c r="N120" s="61"/>
      <c r="O120" s="62" t="s">
        <v>353</v>
      </c>
      <c r="P120" s="62" t="s">
        <v>345</v>
      </c>
    </row>
    <row r="121" spans="1:16" ht="12.75" customHeight="1" thickBot="1" x14ac:dyDescent="0.25">
      <c r="A121" s="51" t="str">
        <f t="shared" si="18"/>
        <v> BRNO 32 </v>
      </c>
      <c r="B121" s="5" t="str">
        <f t="shared" si="19"/>
        <v>I</v>
      </c>
      <c r="C121" s="51">
        <f t="shared" si="20"/>
        <v>50665.481699999997</v>
      </c>
      <c r="D121" s="38" t="str">
        <f t="shared" si="21"/>
        <v>vis</v>
      </c>
      <c r="E121" s="59">
        <f>VLOOKUP(C121,Active!C$21:E$973,3,FALSE)</f>
        <v>5621.0116772458714</v>
      </c>
      <c r="F121" s="5" t="s">
        <v>89</v>
      </c>
      <c r="G121" s="38" t="str">
        <f t="shared" si="22"/>
        <v>50665.4817</v>
      </c>
      <c r="H121" s="51">
        <f t="shared" si="23"/>
        <v>5621</v>
      </c>
      <c r="I121" s="60" t="s">
        <v>354</v>
      </c>
      <c r="J121" s="61" t="s">
        <v>355</v>
      </c>
      <c r="K121" s="60">
        <v>5621</v>
      </c>
      <c r="L121" s="60" t="s">
        <v>356</v>
      </c>
      <c r="M121" s="61" t="s">
        <v>211</v>
      </c>
      <c r="N121" s="61"/>
      <c r="O121" s="62" t="s">
        <v>286</v>
      </c>
      <c r="P121" s="62" t="s">
        <v>345</v>
      </c>
    </row>
    <row r="122" spans="1:16" ht="12.75" customHeight="1" thickBot="1" x14ac:dyDescent="0.25">
      <c r="A122" s="51" t="str">
        <f t="shared" si="18"/>
        <v> BRNO 32 </v>
      </c>
      <c r="B122" s="5" t="str">
        <f t="shared" si="19"/>
        <v>I</v>
      </c>
      <c r="C122" s="51">
        <f t="shared" si="20"/>
        <v>50665.488700000002</v>
      </c>
      <c r="D122" s="38" t="str">
        <f t="shared" si="21"/>
        <v>vis</v>
      </c>
      <c r="E122" s="59">
        <f>VLOOKUP(C122,Active!C$21:E$973,3,FALSE)</f>
        <v>5621.013473666274</v>
      </c>
      <c r="F122" s="5" t="s">
        <v>89</v>
      </c>
      <c r="G122" s="38" t="str">
        <f t="shared" si="22"/>
        <v>50665.4887</v>
      </c>
      <c r="H122" s="51">
        <f t="shared" si="23"/>
        <v>5621</v>
      </c>
      <c r="I122" s="60" t="s">
        <v>357</v>
      </c>
      <c r="J122" s="61" t="s">
        <v>358</v>
      </c>
      <c r="K122" s="60">
        <v>5621</v>
      </c>
      <c r="L122" s="60" t="s">
        <v>359</v>
      </c>
      <c r="M122" s="61" t="s">
        <v>211</v>
      </c>
      <c r="N122" s="61"/>
      <c r="O122" s="62" t="s">
        <v>285</v>
      </c>
      <c r="P122" s="62" t="s">
        <v>345</v>
      </c>
    </row>
    <row r="123" spans="1:16" ht="12.75" customHeight="1" thickBot="1" x14ac:dyDescent="0.25">
      <c r="A123" s="51" t="str">
        <f t="shared" si="18"/>
        <v> BRNO 32 </v>
      </c>
      <c r="B123" s="5" t="str">
        <f t="shared" si="19"/>
        <v>I</v>
      </c>
      <c r="C123" s="51">
        <f t="shared" si="20"/>
        <v>50665.499100000001</v>
      </c>
      <c r="D123" s="38" t="str">
        <f t="shared" si="21"/>
        <v>vis</v>
      </c>
      <c r="E123" s="59">
        <f>VLOOKUP(C123,Active!C$21:E$973,3,FALSE)</f>
        <v>5621.0161426337272</v>
      </c>
      <c r="F123" s="5" t="s">
        <v>89</v>
      </c>
      <c r="G123" s="38" t="str">
        <f t="shared" si="22"/>
        <v>50665.4991</v>
      </c>
      <c r="H123" s="51">
        <f t="shared" si="23"/>
        <v>5621</v>
      </c>
      <c r="I123" s="60" t="s">
        <v>360</v>
      </c>
      <c r="J123" s="61" t="s">
        <v>361</v>
      </c>
      <c r="K123" s="60">
        <v>5621</v>
      </c>
      <c r="L123" s="60" t="s">
        <v>362</v>
      </c>
      <c r="M123" s="61" t="s">
        <v>211</v>
      </c>
      <c r="N123" s="61"/>
      <c r="O123" s="62" t="s">
        <v>363</v>
      </c>
      <c r="P123" s="62" t="s">
        <v>345</v>
      </c>
    </row>
    <row r="124" spans="1:16" ht="12.75" customHeight="1" thickBot="1" x14ac:dyDescent="0.25">
      <c r="A124" s="51" t="str">
        <f t="shared" si="18"/>
        <v> BRNO 32 </v>
      </c>
      <c r="B124" s="5" t="str">
        <f t="shared" si="19"/>
        <v>I</v>
      </c>
      <c r="C124" s="51">
        <f t="shared" si="20"/>
        <v>50665.504000000001</v>
      </c>
      <c r="D124" s="38" t="str">
        <f t="shared" si="21"/>
        <v>vis</v>
      </c>
      <c r="E124" s="59">
        <f>VLOOKUP(C124,Active!C$21:E$973,3,FALSE)</f>
        <v>5621.0174001280084</v>
      </c>
      <c r="F124" s="5" t="s">
        <v>89</v>
      </c>
      <c r="G124" s="38" t="str">
        <f t="shared" si="22"/>
        <v>50665.5040</v>
      </c>
      <c r="H124" s="51">
        <f t="shared" si="23"/>
        <v>5621</v>
      </c>
      <c r="I124" s="60" t="s">
        <v>364</v>
      </c>
      <c r="J124" s="61" t="s">
        <v>365</v>
      </c>
      <c r="K124" s="60">
        <v>5621</v>
      </c>
      <c r="L124" s="60" t="s">
        <v>366</v>
      </c>
      <c r="M124" s="61" t="s">
        <v>211</v>
      </c>
      <c r="N124" s="61"/>
      <c r="O124" s="62" t="s">
        <v>367</v>
      </c>
      <c r="P124" s="62" t="s">
        <v>345</v>
      </c>
    </row>
    <row r="125" spans="1:16" ht="12.75" customHeight="1" thickBot="1" x14ac:dyDescent="0.25">
      <c r="A125" s="51" t="str">
        <f t="shared" si="18"/>
        <v> AOEB 12 </v>
      </c>
      <c r="B125" s="5" t="str">
        <f t="shared" si="19"/>
        <v>I</v>
      </c>
      <c r="C125" s="51">
        <f t="shared" si="20"/>
        <v>50692.737000000001</v>
      </c>
      <c r="D125" s="38" t="str">
        <f t="shared" si="21"/>
        <v>vis</v>
      </c>
      <c r="E125" s="59">
        <f>VLOOKUP(C125,Active!C$21:E$973,3,FALSE)</f>
        <v>5628.0062453838418</v>
      </c>
      <c r="F125" s="5" t="s">
        <v>89</v>
      </c>
      <c r="G125" s="38" t="str">
        <f t="shared" si="22"/>
        <v>50692.737</v>
      </c>
      <c r="H125" s="51">
        <f t="shared" si="23"/>
        <v>5628</v>
      </c>
      <c r="I125" s="60" t="s">
        <v>368</v>
      </c>
      <c r="J125" s="61" t="s">
        <v>369</v>
      </c>
      <c r="K125" s="60">
        <v>5628</v>
      </c>
      <c r="L125" s="60" t="s">
        <v>370</v>
      </c>
      <c r="M125" s="61" t="s">
        <v>211</v>
      </c>
      <c r="N125" s="61"/>
      <c r="O125" s="62" t="s">
        <v>233</v>
      </c>
      <c r="P125" s="62" t="s">
        <v>229</v>
      </c>
    </row>
    <row r="126" spans="1:16" ht="12.75" customHeight="1" thickBot="1" x14ac:dyDescent="0.25">
      <c r="A126" s="51" t="str">
        <f t="shared" si="18"/>
        <v> BRNO 32 </v>
      </c>
      <c r="B126" s="5" t="str">
        <f t="shared" si="19"/>
        <v>II</v>
      </c>
      <c r="C126" s="51">
        <f t="shared" si="20"/>
        <v>50714.400699999998</v>
      </c>
      <c r="D126" s="38" t="str">
        <f t="shared" si="21"/>
        <v>vis</v>
      </c>
      <c r="E126" s="59">
        <f>VLOOKUP(C126,Active!C$21:E$973,3,FALSE)</f>
        <v>5633.5658329051857</v>
      </c>
      <c r="F126" s="5" t="s">
        <v>89</v>
      </c>
      <c r="G126" s="38" t="str">
        <f t="shared" si="22"/>
        <v>50714.4007</v>
      </c>
      <c r="H126" s="51">
        <f t="shared" si="23"/>
        <v>5633.5</v>
      </c>
      <c r="I126" s="60" t="s">
        <v>371</v>
      </c>
      <c r="J126" s="61" t="s">
        <v>372</v>
      </c>
      <c r="K126" s="60">
        <v>5633.5</v>
      </c>
      <c r="L126" s="60" t="s">
        <v>373</v>
      </c>
      <c r="M126" s="61" t="s">
        <v>211</v>
      </c>
      <c r="N126" s="61"/>
      <c r="O126" s="62" t="s">
        <v>289</v>
      </c>
      <c r="P126" s="62" t="s">
        <v>345</v>
      </c>
    </row>
    <row r="127" spans="1:16" ht="12.75" customHeight="1" thickBot="1" x14ac:dyDescent="0.25">
      <c r="A127" s="51" t="str">
        <f t="shared" si="18"/>
        <v> BRNO 32 </v>
      </c>
      <c r="B127" s="5" t="str">
        <f t="shared" si="19"/>
        <v>II</v>
      </c>
      <c r="C127" s="51">
        <f t="shared" si="20"/>
        <v>50714.402800000003</v>
      </c>
      <c r="D127" s="38" t="str">
        <f t="shared" si="21"/>
        <v>vis</v>
      </c>
      <c r="E127" s="59">
        <f>VLOOKUP(C127,Active!C$21:E$973,3,FALSE)</f>
        <v>5633.5663718313081</v>
      </c>
      <c r="F127" s="5" t="s">
        <v>89</v>
      </c>
      <c r="G127" s="38" t="str">
        <f t="shared" si="22"/>
        <v>50714.4028</v>
      </c>
      <c r="H127" s="51">
        <f t="shared" si="23"/>
        <v>5633.5</v>
      </c>
      <c r="I127" s="60" t="s">
        <v>374</v>
      </c>
      <c r="J127" s="61" t="s">
        <v>375</v>
      </c>
      <c r="K127" s="60">
        <v>5633.5</v>
      </c>
      <c r="L127" s="60" t="s">
        <v>376</v>
      </c>
      <c r="M127" s="61" t="s">
        <v>211</v>
      </c>
      <c r="N127" s="61"/>
      <c r="O127" s="62" t="s">
        <v>363</v>
      </c>
      <c r="P127" s="62" t="s">
        <v>345</v>
      </c>
    </row>
    <row r="128" spans="1:16" ht="12.75" customHeight="1" thickBot="1" x14ac:dyDescent="0.25">
      <c r="A128" s="51" t="str">
        <f t="shared" si="18"/>
        <v> BBS 121 </v>
      </c>
      <c r="B128" s="5" t="str">
        <f t="shared" si="19"/>
        <v>II</v>
      </c>
      <c r="C128" s="51">
        <f t="shared" si="20"/>
        <v>51509.307999999997</v>
      </c>
      <c r="D128" s="38" t="str">
        <f t="shared" si="21"/>
        <v>vis</v>
      </c>
      <c r="E128" s="59">
        <f>VLOOKUP(C128,Active!C$21:E$973,3,FALSE)</f>
        <v>5837.5640744662442</v>
      </c>
      <c r="F128" s="5" t="s">
        <v>89</v>
      </c>
      <c r="G128" s="38" t="str">
        <f t="shared" si="22"/>
        <v>51509.3080</v>
      </c>
      <c r="H128" s="51">
        <f t="shared" si="23"/>
        <v>5837.5</v>
      </c>
      <c r="I128" s="60" t="s">
        <v>387</v>
      </c>
      <c r="J128" s="61" t="s">
        <v>388</v>
      </c>
      <c r="K128" s="60">
        <v>5837.5</v>
      </c>
      <c r="L128" s="60" t="s">
        <v>389</v>
      </c>
      <c r="M128" s="61" t="s">
        <v>241</v>
      </c>
      <c r="N128" s="61" t="s">
        <v>242</v>
      </c>
      <c r="O128" s="62" t="s">
        <v>217</v>
      </c>
      <c r="P128" s="62" t="s">
        <v>390</v>
      </c>
    </row>
    <row r="129" spans="1:16" ht="12.75" customHeight="1" thickBot="1" x14ac:dyDescent="0.25">
      <c r="A129" s="51" t="str">
        <f t="shared" si="18"/>
        <v> BBS 123 </v>
      </c>
      <c r="B129" s="5" t="str">
        <f t="shared" si="19"/>
        <v>II</v>
      </c>
      <c r="C129" s="51">
        <f t="shared" si="20"/>
        <v>51766.485800000002</v>
      </c>
      <c r="D129" s="38" t="str">
        <f t="shared" si="21"/>
        <v>vis</v>
      </c>
      <c r="E129" s="59">
        <f>VLOOKUP(C129,Active!C$21:E$973,3,FALSE)</f>
        <v>5903.5639954237477</v>
      </c>
      <c r="F129" s="5" t="s">
        <v>89</v>
      </c>
      <c r="G129" s="38" t="str">
        <f t="shared" si="22"/>
        <v>51766.4858</v>
      </c>
      <c r="H129" s="51">
        <f t="shared" si="23"/>
        <v>5903.5</v>
      </c>
      <c r="I129" s="60" t="s">
        <v>391</v>
      </c>
      <c r="J129" s="61" t="s">
        <v>392</v>
      </c>
      <c r="K129" s="60">
        <v>5903.5</v>
      </c>
      <c r="L129" s="60" t="s">
        <v>393</v>
      </c>
      <c r="M129" s="61" t="s">
        <v>241</v>
      </c>
      <c r="N129" s="61" t="s">
        <v>242</v>
      </c>
      <c r="O129" s="62" t="s">
        <v>217</v>
      </c>
      <c r="P129" s="62" t="s">
        <v>394</v>
      </c>
    </row>
    <row r="130" spans="1:16" ht="12.75" customHeight="1" thickBot="1" x14ac:dyDescent="0.25">
      <c r="A130" s="51" t="str">
        <f t="shared" si="18"/>
        <v> BBS 124 </v>
      </c>
      <c r="B130" s="5" t="str">
        <f t="shared" si="19"/>
        <v>I</v>
      </c>
      <c r="C130" s="51">
        <f t="shared" si="20"/>
        <v>51877.3442</v>
      </c>
      <c r="D130" s="38" t="str">
        <f t="shared" si="21"/>
        <v>vis</v>
      </c>
      <c r="E130" s="59">
        <f>VLOOKUP(C130,Active!C$21:E$973,3,FALSE)</f>
        <v>5932.0137513415411</v>
      </c>
      <c r="F130" s="5" t="s">
        <v>89</v>
      </c>
      <c r="G130" s="38" t="str">
        <f t="shared" si="22"/>
        <v>51877.3442</v>
      </c>
      <c r="H130" s="51">
        <f t="shared" si="23"/>
        <v>5932</v>
      </c>
      <c r="I130" s="60" t="s">
        <v>400</v>
      </c>
      <c r="J130" s="61" t="s">
        <v>401</v>
      </c>
      <c r="K130" s="60">
        <v>5932</v>
      </c>
      <c r="L130" s="60" t="s">
        <v>402</v>
      </c>
      <c r="M130" s="61" t="s">
        <v>241</v>
      </c>
      <c r="N130" s="61" t="s">
        <v>242</v>
      </c>
      <c r="O130" s="62" t="s">
        <v>217</v>
      </c>
      <c r="P130" s="62" t="s">
        <v>403</v>
      </c>
    </row>
    <row r="131" spans="1:16" ht="12.75" customHeight="1" thickBot="1" x14ac:dyDescent="0.25">
      <c r="A131" s="51" t="str">
        <f t="shared" si="18"/>
        <v>VSB 42 </v>
      </c>
      <c r="B131" s="5" t="str">
        <f t="shared" si="19"/>
        <v>I</v>
      </c>
      <c r="C131" s="51">
        <f t="shared" si="20"/>
        <v>52898.2647</v>
      </c>
      <c r="D131" s="38" t="str">
        <f t="shared" si="21"/>
        <v>vis</v>
      </c>
      <c r="E131" s="59">
        <f>VLOOKUP(C131,Active!C$21:E$973,3,FALSE)</f>
        <v>6194.0140962542582</v>
      </c>
      <c r="F131" s="5" t="s">
        <v>89</v>
      </c>
      <c r="G131" s="38" t="str">
        <f t="shared" si="22"/>
        <v>52898.2647</v>
      </c>
      <c r="H131" s="51">
        <f t="shared" si="23"/>
        <v>6194</v>
      </c>
      <c r="I131" s="60" t="s">
        <v>427</v>
      </c>
      <c r="J131" s="61" t="s">
        <v>428</v>
      </c>
      <c r="K131" s="60">
        <v>6194</v>
      </c>
      <c r="L131" s="60" t="s">
        <v>421</v>
      </c>
      <c r="M131" s="61" t="s">
        <v>241</v>
      </c>
      <c r="N131" s="61" t="s">
        <v>242</v>
      </c>
      <c r="O131" s="62" t="s">
        <v>429</v>
      </c>
      <c r="P131" s="63" t="s">
        <v>430</v>
      </c>
    </row>
    <row r="132" spans="1:16" ht="12.75" customHeight="1" thickBot="1" x14ac:dyDescent="0.25">
      <c r="A132" s="51" t="str">
        <f t="shared" si="18"/>
        <v> AOEB 12 </v>
      </c>
      <c r="B132" s="5" t="str">
        <f t="shared" si="19"/>
        <v>I</v>
      </c>
      <c r="C132" s="51">
        <f t="shared" si="20"/>
        <v>53260.6541</v>
      </c>
      <c r="D132" s="38" t="str">
        <f t="shared" si="21"/>
        <v>vis</v>
      </c>
      <c r="E132" s="59">
        <f>VLOOKUP(C132,Active!C$21:E$973,3,FALSE)</f>
        <v>6287.0146264549076</v>
      </c>
      <c r="F132" s="5" t="s">
        <v>89</v>
      </c>
      <c r="G132" s="38" t="str">
        <f t="shared" si="22"/>
        <v>53260.6541</v>
      </c>
      <c r="H132" s="51">
        <f t="shared" si="23"/>
        <v>6287</v>
      </c>
      <c r="I132" s="60" t="s">
        <v>441</v>
      </c>
      <c r="J132" s="61" t="s">
        <v>442</v>
      </c>
      <c r="K132" s="60" t="s">
        <v>443</v>
      </c>
      <c r="L132" s="60" t="s">
        <v>444</v>
      </c>
      <c r="M132" s="61" t="s">
        <v>445</v>
      </c>
      <c r="N132" s="61" t="s">
        <v>446</v>
      </c>
      <c r="O132" s="62" t="s">
        <v>233</v>
      </c>
      <c r="P132" s="62" t="s">
        <v>229</v>
      </c>
    </row>
    <row r="133" spans="1:16" ht="12.75" customHeight="1" thickBot="1" x14ac:dyDescent="0.25">
      <c r="A133" s="51" t="str">
        <f t="shared" si="18"/>
        <v>BAVM 193 </v>
      </c>
      <c r="B133" s="5" t="str">
        <f t="shared" si="19"/>
        <v>I</v>
      </c>
      <c r="C133" s="51">
        <f t="shared" si="20"/>
        <v>54363.405599999998</v>
      </c>
      <c r="D133" s="38" t="str">
        <f t="shared" si="21"/>
        <v>vis</v>
      </c>
      <c r="E133" s="59">
        <f>VLOOKUP(C133,Active!C$21:E$973,3,FALSE)</f>
        <v>6570.015382491265</v>
      </c>
      <c r="F133" s="5" t="s">
        <v>89</v>
      </c>
      <c r="G133" s="38" t="str">
        <f t="shared" si="22"/>
        <v>54363.4056</v>
      </c>
      <c r="H133" s="51">
        <f t="shared" si="23"/>
        <v>6570</v>
      </c>
      <c r="I133" s="60" t="s">
        <v>453</v>
      </c>
      <c r="J133" s="61" t="s">
        <v>454</v>
      </c>
      <c r="K133" s="60" t="s">
        <v>455</v>
      </c>
      <c r="L133" s="60" t="s">
        <v>456</v>
      </c>
      <c r="M133" s="61" t="s">
        <v>445</v>
      </c>
      <c r="N133" s="61" t="s">
        <v>89</v>
      </c>
      <c r="O133" s="62" t="s">
        <v>457</v>
      </c>
      <c r="P133" s="63" t="s">
        <v>458</v>
      </c>
    </row>
    <row r="134" spans="1:16" ht="12.75" customHeight="1" thickBot="1" x14ac:dyDescent="0.25">
      <c r="A134" s="51" t="str">
        <f t="shared" si="18"/>
        <v>BAVM 203 </v>
      </c>
      <c r="B134" s="5" t="str">
        <f t="shared" si="19"/>
        <v>I</v>
      </c>
      <c r="C134" s="51">
        <f t="shared" si="20"/>
        <v>54737.484600000003</v>
      </c>
      <c r="D134" s="38" t="str">
        <f t="shared" si="21"/>
        <v>vis</v>
      </c>
      <c r="E134" s="59">
        <f>VLOOKUP(C134,Active!C$21:E$973,3,FALSE)</f>
        <v>6666.0158321096296</v>
      </c>
      <c r="F134" s="5" t="s">
        <v>89</v>
      </c>
      <c r="G134" s="38" t="str">
        <f t="shared" si="22"/>
        <v>54737.4846</v>
      </c>
      <c r="H134" s="51">
        <f t="shared" si="23"/>
        <v>6666</v>
      </c>
      <c r="I134" s="60" t="s">
        <v>476</v>
      </c>
      <c r="J134" s="61" t="s">
        <v>477</v>
      </c>
      <c r="K134" s="60" t="s">
        <v>478</v>
      </c>
      <c r="L134" s="60" t="s">
        <v>479</v>
      </c>
      <c r="M134" s="61" t="s">
        <v>445</v>
      </c>
      <c r="N134" s="61" t="s">
        <v>407</v>
      </c>
      <c r="O134" s="62" t="s">
        <v>408</v>
      </c>
      <c r="P134" s="63" t="s">
        <v>480</v>
      </c>
    </row>
    <row r="135" spans="1:16" ht="12.75" customHeight="1" thickBot="1" x14ac:dyDescent="0.25">
      <c r="A135" s="51" t="str">
        <f t="shared" si="18"/>
        <v>BAVM 203 </v>
      </c>
      <c r="B135" s="5" t="str">
        <f t="shared" si="19"/>
        <v>II</v>
      </c>
      <c r="C135" s="51">
        <f t="shared" si="20"/>
        <v>54751.321600000003</v>
      </c>
      <c r="D135" s="38" t="str">
        <f t="shared" si="21"/>
        <v>vis</v>
      </c>
      <c r="E135" s="59">
        <f>VLOOKUP(C135,Active!C$21:E$973,3,FALSE)</f>
        <v>6669.5668419801896</v>
      </c>
      <c r="F135" s="5" t="s">
        <v>89</v>
      </c>
      <c r="G135" s="38" t="str">
        <f t="shared" si="22"/>
        <v>54751.3216</v>
      </c>
      <c r="H135" s="51">
        <f t="shared" si="23"/>
        <v>6669.5</v>
      </c>
      <c r="I135" s="60" t="s">
        <v>485</v>
      </c>
      <c r="J135" s="61" t="s">
        <v>486</v>
      </c>
      <c r="K135" s="60" t="s">
        <v>483</v>
      </c>
      <c r="L135" s="60" t="s">
        <v>487</v>
      </c>
      <c r="M135" s="61" t="s">
        <v>445</v>
      </c>
      <c r="N135" s="61" t="s">
        <v>407</v>
      </c>
      <c r="O135" s="62" t="s">
        <v>408</v>
      </c>
      <c r="P135" s="63" t="s">
        <v>480</v>
      </c>
    </row>
    <row r="136" spans="1:16" ht="12.75" customHeight="1" thickBot="1" x14ac:dyDescent="0.25">
      <c r="A136" s="51" t="str">
        <f t="shared" si="18"/>
        <v>BAVM 212 </v>
      </c>
      <c r="B136" s="5" t="str">
        <f t="shared" si="19"/>
        <v>II</v>
      </c>
      <c r="C136" s="51">
        <f t="shared" si="20"/>
        <v>55125.3986</v>
      </c>
      <c r="D136" s="38" t="str">
        <f t="shared" si="21"/>
        <v>vis</v>
      </c>
      <c r="E136" s="59">
        <f>VLOOKUP(C136,Active!C$21:E$973,3,FALSE)</f>
        <v>6765.5667783355811</v>
      </c>
      <c r="F136" s="5" t="s">
        <v>89</v>
      </c>
      <c r="G136" s="38" t="str">
        <f t="shared" si="22"/>
        <v>55125.3986</v>
      </c>
      <c r="H136" s="51">
        <f t="shared" si="23"/>
        <v>6765.5</v>
      </c>
      <c r="I136" s="60" t="s">
        <v>501</v>
      </c>
      <c r="J136" s="61" t="s">
        <v>502</v>
      </c>
      <c r="K136" s="60" t="s">
        <v>503</v>
      </c>
      <c r="L136" s="60" t="s">
        <v>504</v>
      </c>
      <c r="M136" s="61" t="s">
        <v>445</v>
      </c>
      <c r="N136" s="61" t="s">
        <v>89</v>
      </c>
      <c r="O136" s="62" t="s">
        <v>505</v>
      </c>
      <c r="P136" s="63" t="s">
        <v>506</v>
      </c>
    </row>
    <row r="137" spans="1:16" ht="12.75" customHeight="1" thickBot="1" x14ac:dyDescent="0.25">
      <c r="A137" s="51" t="str">
        <f t="shared" si="18"/>
        <v>BAVM 212 </v>
      </c>
      <c r="B137" s="5" t="str">
        <f t="shared" si="19"/>
        <v>I</v>
      </c>
      <c r="C137" s="51">
        <f t="shared" si="20"/>
        <v>55154.4254</v>
      </c>
      <c r="D137" s="38" t="str">
        <f t="shared" si="21"/>
        <v>vis</v>
      </c>
      <c r="E137" s="59">
        <f>VLOOKUP(C137,Active!C$21:E$973,3,FALSE)</f>
        <v>6773.0159691508425</v>
      </c>
      <c r="F137" s="5" t="s">
        <v>89</v>
      </c>
      <c r="G137" s="38" t="str">
        <f t="shared" si="22"/>
        <v>55154.4254</v>
      </c>
      <c r="H137" s="51">
        <f t="shared" si="23"/>
        <v>6773</v>
      </c>
      <c r="I137" s="60" t="s">
        <v>512</v>
      </c>
      <c r="J137" s="61" t="s">
        <v>513</v>
      </c>
      <c r="K137" s="60" t="s">
        <v>514</v>
      </c>
      <c r="L137" s="60" t="s">
        <v>515</v>
      </c>
      <c r="M137" s="61" t="s">
        <v>445</v>
      </c>
      <c r="N137" s="61" t="s">
        <v>433</v>
      </c>
      <c r="O137" s="62" t="s">
        <v>516</v>
      </c>
      <c r="P137" s="63" t="s">
        <v>506</v>
      </c>
    </row>
    <row r="138" spans="1:16" ht="12.75" customHeight="1" thickBot="1" x14ac:dyDescent="0.25">
      <c r="A138" s="51" t="str">
        <f t="shared" si="18"/>
        <v>BAVM 225 </v>
      </c>
      <c r="B138" s="5" t="str">
        <f t="shared" si="19"/>
        <v>I</v>
      </c>
      <c r="C138" s="51">
        <f t="shared" si="20"/>
        <v>55828.545100000003</v>
      </c>
      <c r="D138" s="38" t="str">
        <f t="shared" si="21"/>
        <v>vis</v>
      </c>
      <c r="E138" s="59">
        <f>VLOOKUP(C138,Active!C$21:E$973,3,FALSE)</f>
        <v>6946.0163094441932</v>
      </c>
      <c r="F138" s="5" t="s">
        <v>89</v>
      </c>
      <c r="G138" s="38" t="str">
        <f t="shared" si="22"/>
        <v>55828.5451</v>
      </c>
      <c r="H138" s="51">
        <f t="shared" si="23"/>
        <v>6946</v>
      </c>
      <c r="I138" s="60" t="s">
        <v>530</v>
      </c>
      <c r="J138" s="61" t="s">
        <v>531</v>
      </c>
      <c r="K138" s="60" t="s">
        <v>532</v>
      </c>
      <c r="L138" s="60" t="s">
        <v>533</v>
      </c>
      <c r="M138" s="61" t="s">
        <v>445</v>
      </c>
      <c r="N138" s="61" t="s">
        <v>433</v>
      </c>
      <c r="O138" s="62" t="s">
        <v>534</v>
      </c>
      <c r="P138" s="63" t="s">
        <v>535</v>
      </c>
    </row>
    <row r="139" spans="1:16" ht="12.75" customHeight="1" thickBot="1" x14ac:dyDescent="0.25">
      <c r="A139" s="51" t="str">
        <f t="shared" si="18"/>
        <v>BAVM 225 </v>
      </c>
      <c r="B139" s="5" t="str">
        <f t="shared" si="19"/>
        <v>I</v>
      </c>
      <c r="C139" s="51">
        <f t="shared" si="20"/>
        <v>55836.338900000002</v>
      </c>
      <c r="D139" s="38" t="str">
        <f t="shared" si="21"/>
        <v>vis</v>
      </c>
      <c r="E139" s="59">
        <f>VLOOKUP(C139,Active!C$21:E$973,3,FALSE)</f>
        <v>6948.0164439190921</v>
      </c>
      <c r="F139" s="5" t="s">
        <v>89</v>
      </c>
      <c r="G139" s="38" t="str">
        <f t="shared" si="22"/>
        <v>55836.3389</v>
      </c>
      <c r="H139" s="51">
        <f t="shared" si="23"/>
        <v>6948</v>
      </c>
      <c r="I139" s="60" t="s">
        <v>536</v>
      </c>
      <c r="J139" s="61" t="s">
        <v>537</v>
      </c>
      <c r="K139" s="60" t="s">
        <v>538</v>
      </c>
      <c r="L139" s="60" t="s">
        <v>539</v>
      </c>
      <c r="M139" s="61" t="s">
        <v>445</v>
      </c>
      <c r="N139" s="61" t="s">
        <v>89</v>
      </c>
      <c r="O139" s="62" t="s">
        <v>505</v>
      </c>
      <c r="P139" s="63" t="s">
        <v>535</v>
      </c>
    </row>
    <row r="140" spans="1:16" ht="12.75" customHeight="1" thickBot="1" x14ac:dyDescent="0.25">
      <c r="A140" s="51" t="str">
        <f t="shared" si="18"/>
        <v>BAVM 225 </v>
      </c>
      <c r="B140" s="5" t="str">
        <f t="shared" si="19"/>
        <v>II</v>
      </c>
      <c r="C140" s="51">
        <f t="shared" si="20"/>
        <v>55873.556700000001</v>
      </c>
      <c r="D140" s="38" t="str">
        <f t="shared" si="21"/>
        <v>vis</v>
      </c>
      <c r="E140" s="59">
        <f>VLOOKUP(C140,Active!C$21:E$973,3,FALSE)</f>
        <v>6957.5677032354561</v>
      </c>
      <c r="F140" s="5" t="s">
        <v>89</v>
      </c>
      <c r="G140" s="38" t="str">
        <f t="shared" si="22"/>
        <v>55873.5567</v>
      </c>
      <c r="H140" s="51">
        <f t="shared" si="23"/>
        <v>6957.5</v>
      </c>
      <c r="I140" s="60" t="s">
        <v>551</v>
      </c>
      <c r="J140" s="61" t="s">
        <v>552</v>
      </c>
      <c r="K140" s="60" t="s">
        <v>553</v>
      </c>
      <c r="L140" s="60" t="s">
        <v>554</v>
      </c>
      <c r="M140" s="61" t="s">
        <v>445</v>
      </c>
      <c r="N140" s="61" t="s">
        <v>433</v>
      </c>
      <c r="O140" s="62" t="s">
        <v>451</v>
      </c>
      <c r="P140" s="63" t="s">
        <v>535</v>
      </c>
    </row>
    <row r="141" spans="1:16" x14ac:dyDescent="0.2">
      <c r="B141" s="5"/>
      <c r="F141" s="5"/>
    </row>
    <row r="142" spans="1:16" x14ac:dyDescent="0.2">
      <c r="B142" s="5"/>
      <c r="F142" s="5"/>
    </row>
    <row r="143" spans="1:16" x14ac:dyDescent="0.2">
      <c r="B143" s="5"/>
      <c r="F143" s="5"/>
    </row>
    <row r="144" spans="1:1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</sheetData>
  <phoneticPr fontId="8" type="noConversion"/>
  <hyperlinks>
    <hyperlink ref="A3" r:id="rId1" xr:uid="{00000000-0004-0000-0100-000000000000}"/>
    <hyperlink ref="P94" r:id="rId2" display="http://www.bav-astro.de/sfs/BAVM_link.php?BAVMnr=68" xr:uid="{00000000-0004-0000-0100-000001000000}"/>
    <hyperlink ref="P95" r:id="rId3" display="http://www.bav-astro.de/sfs/BAVM_link.php?BAVMnr=62" xr:uid="{00000000-0004-0000-0100-000002000000}"/>
    <hyperlink ref="P96" r:id="rId4" display="http://www.bav-astro.de/sfs/BAVM_link.php?BAVMnr=62" xr:uid="{00000000-0004-0000-0100-000003000000}"/>
    <hyperlink ref="P97" r:id="rId5" display="http://www.bav-astro.de/sfs/BAVM_link.php?BAVMnr=68" xr:uid="{00000000-0004-0000-0100-000004000000}"/>
    <hyperlink ref="P15" r:id="rId6" display="http://www.konkoly.hu/cgi-bin/IBVS?4194" xr:uid="{00000000-0004-0000-0100-000005000000}"/>
    <hyperlink ref="P16" r:id="rId7" display="http://www.konkoly.hu/cgi-bin/IBVS?4194" xr:uid="{00000000-0004-0000-0100-000006000000}"/>
    <hyperlink ref="P17" r:id="rId8" display="http://www.konkoly.hu/cgi-bin/IBVS?4194" xr:uid="{00000000-0004-0000-0100-000007000000}"/>
    <hyperlink ref="P18" r:id="rId9" display="http://www.konkoly.hu/cgi-bin/IBVS?4194" xr:uid="{00000000-0004-0000-0100-000008000000}"/>
    <hyperlink ref="P21" r:id="rId10" display="http://www.konkoly.hu/cgi-bin/IBVS?4597" xr:uid="{00000000-0004-0000-0100-000009000000}"/>
    <hyperlink ref="P22" r:id="rId11" display="http://www.konkoly.hu/cgi-bin/IBVS?5067" xr:uid="{00000000-0004-0000-0100-00000A000000}"/>
    <hyperlink ref="P23" r:id="rId12" display="http://www.bav-astro.de/sfs/BAVM_link.php?BAVMnr=152" xr:uid="{00000000-0004-0000-0100-00000B000000}"/>
    <hyperlink ref="P24" r:id="rId13" display="http://www.bav-astro.de/sfs/BAVM_link.php?BAVMnr=158" xr:uid="{00000000-0004-0000-0100-00000C000000}"/>
    <hyperlink ref="P26" r:id="rId14" display="http://www.bav-astro.de/sfs/BAVM_link.php?BAVMnr=158" xr:uid="{00000000-0004-0000-0100-00000D000000}"/>
    <hyperlink ref="P27" r:id="rId15" display="http://www.konkoly.hu/cgi-bin/IBVS?5745" xr:uid="{00000000-0004-0000-0100-00000E000000}"/>
    <hyperlink ref="P131" r:id="rId16" display="http://vsolj.cetus-net.org/no42.pdf" xr:uid="{00000000-0004-0000-0100-00000F000000}"/>
    <hyperlink ref="P28" r:id="rId17" display="http://www.bav-astro.de/sfs/BAVM_link.php?BAVMnr=172" xr:uid="{00000000-0004-0000-0100-000010000000}"/>
    <hyperlink ref="P29" r:id="rId18" display="http://www.bav-astro.de/sfs/BAVM_link.php?BAVMnr=173" xr:uid="{00000000-0004-0000-0100-000011000000}"/>
    <hyperlink ref="P30" r:id="rId19" display="http://www.bav-astro.de/sfs/BAVM_link.php?BAVMnr=183" xr:uid="{00000000-0004-0000-0100-000012000000}"/>
    <hyperlink ref="P133" r:id="rId20" display="http://www.bav-astro.de/sfs/BAVM_link.php?BAVMnr=193" xr:uid="{00000000-0004-0000-0100-000013000000}"/>
    <hyperlink ref="P31" r:id="rId21" display="http://www.aavso.org/sites/default/files/jaavso/v36n2/171.pdf" xr:uid="{00000000-0004-0000-0100-000014000000}"/>
    <hyperlink ref="P32" r:id="rId22" display="http://www.konkoly.hu/cgi-bin/IBVS?5835" xr:uid="{00000000-0004-0000-0100-000015000000}"/>
    <hyperlink ref="P33" r:id="rId23" display="http://www.konkoly.hu/cgi-bin/IBVS?5933" xr:uid="{00000000-0004-0000-0100-000016000000}"/>
    <hyperlink ref="P134" r:id="rId24" display="http://www.bav-astro.de/sfs/BAVM_link.php?BAVMnr=203" xr:uid="{00000000-0004-0000-0100-000017000000}"/>
    <hyperlink ref="P34" r:id="rId25" display="http://www.bav-astro.de/sfs/BAVM_link.php?BAVMnr=228" xr:uid="{00000000-0004-0000-0100-000018000000}"/>
    <hyperlink ref="P135" r:id="rId26" display="http://www.bav-astro.de/sfs/BAVM_link.php?BAVMnr=203" xr:uid="{00000000-0004-0000-0100-000019000000}"/>
    <hyperlink ref="P35" r:id="rId27" display="http://www.konkoly.hu/cgi-bin/IBVS?5871" xr:uid="{00000000-0004-0000-0100-00001A000000}"/>
    <hyperlink ref="P36" r:id="rId28" display="http://www.konkoly.hu/cgi-bin/IBVS?5933" xr:uid="{00000000-0004-0000-0100-00001B000000}"/>
    <hyperlink ref="P37" r:id="rId29" display="http://var.astro.cz/oejv/issues/oejv0137.pdf" xr:uid="{00000000-0004-0000-0100-00001C000000}"/>
    <hyperlink ref="P136" r:id="rId30" display="http://www.bav-astro.de/sfs/BAVM_link.php?BAVMnr=212" xr:uid="{00000000-0004-0000-0100-00001D000000}"/>
    <hyperlink ref="P137" r:id="rId31" display="http://www.bav-astro.de/sfs/BAVM_link.php?BAVMnr=212" xr:uid="{00000000-0004-0000-0100-00001E000000}"/>
    <hyperlink ref="P40" r:id="rId32" display="http://www.bav-astro.de/sfs/BAVM_link.php?BAVMnr=215" xr:uid="{00000000-0004-0000-0100-00001F000000}"/>
    <hyperlink ref="P138" r:id="rId33" display="http://www.bav-astro.de/sfs/BAVM_link.php?BAVMnr=225" xr:uid="{00000000-0004-0000-0100-000020000000}"/>
    <hyperlink ref="P139" r:id="rId34" display="http://www.bav-astro.de/sfs/BAVM_link.php?BAVMnr=225" xr:uid="{00000000-0004-0000-0100-000021000000}"/>
    <hyperlink ref="P42" r:id="rId35" display="http://www.konkoly.hu/cgi-bin/IBVS?6011" xr:uid="{00000000-0004-0000-0100-000022000000}"/>
    <hyperlink ref="P43" r:id="rId36" display="http://var.astro.cz/oejv/issues/oejv0160.pdf" xr:uid="{00000000-0004-0000-0100-000023000000}"/>
    <hyperlink ref="P140" r:id="rId37" display="http://www.bav-astro.de/sfs/BAVM_link.php?BAVMnr=225" xr:uid="{00000000-0004-0000-0100-000024000000}"/>
    <hyperlink ref="P44" r:id="rId38" display="http://var.astro.cz/oejv/issues/oejv0160.pdf" xr:uid="{00000000-0004-0000-0100-000025000000}"/>
    <hyperlink ref="P45" r:id="rId39" display="http://www.konkoly.hu/cgi-bin/IBVS?6042" xr:uid="{00000000-0004-0000-0100-00002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2023-05-29T07:24:18Z</dcterms:modified>
</cp:coreProperties>
</file>