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ED58E95-C316-4398-B93D-BE79095A8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6" i="1" l="1"/>
  <c r="Q62" i="1"/>
  <c r="Q63" i="1"/>
  <c r="Q64" i="1"/>
  <c r="Q65" i="1"/>
  <c r="E51" i="1"/>
  <c r="F51" i="1"/>
  <c r="E34" i="1"/>
  <c r="F34" i="1"/>
  <c r="E44" i="1"/>
  <c r="F44" i="1"/>
  <c r="E60" i="1"/>
  <c r="F60" i="1"/>
  <c r="E37" i="1"/>
  <c r="F37" i="1"/>
  <c r="D9" i="1"/>
  <c r="C9" i="1"/>
  <c r="Q27" i="1"/>
  <c r="Q30" i="1"/>
  <c r="Q50" i="1"/>
  <c r="Q51" i="1"/>
  <c r="Q52" i="1"/>
  <c r="Q57" i="1"/>
  <c r="G40" i="2"/>
  <c r="C40" i="2"/>
  <c r="G39" i="2"/>
  <c r="C39" i="2"/>
  <c r="E39" i="2"/>
  <c r="G38" i="2"/>
  <c r="C38" i="2"/>
  <c r="G37" i="2"/>
  <c r="C37" i="2"/>
  <c r="G46" i="2"/>
  <c r="C46" i="2"/>
  <c r="G36" i="2"/>
  <c r="C36" i="2"/>
  <c r="G35" i="2"/>
  <c r="C35" i="2"/>
  <c r="G34" i="2"/>
  <c r="C34" i="2"/>
  <c r="G33" i="2"/>
  <c r="C33" i="2"/>
  <c r="G45" i="2"/>
  <c r="C45" i="2"/>
  <c r="G44" i="2"/>
  <c r="C44" i="2"/>
  <c r="E44" i="2"/>
  <c r="G43" i="2"/>
  <c r="C4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G16" i="2"/>
  <c r="C16" i="2"/>
  <c r="G42" i="2"/>
  <c r="C42" i="2"/>
  <c r="G15" i="2"/>
  <c r="C15" i="2"/>
  <c r="G14" i="2"/>
  <c r="C14" i="2"/>
  <c r="G41" i="2"/>
  <c r="C41" i="2"/>
  <c r="G13" i="2"/>
  <c r="C13" i="2"/>
  <c r="G12" i="2"/>
  <c r="C12" i="2"/>
  <c r="G11" i="2"/>
  <c r="C1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46" i="2"/>
  <c r="B46" i="2"/>
  <c r="D46" i="2"/>
  <c r="A46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45" i="2"/>
  <c r="D45" i="2"/>
  <c r="B45" i="2"/>
  <c r="A45" i="2"/>
  <c r="H44" i="2"/>
  <c r="B44" i="2"/>
  <c r="D44" i="2"/>
  <c r="A44" i="2"/>
  <c r="H43" i="2"/>
  <c r="D43" i="2"/>
  <c r="B43" i="2"/>
  <c r="A4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42" i="2"/>
  <c r="D42" i="2"/>
  <c r="B42" i="2"/>
  <c r="A42" i="2"/>
  <c r="H15" i="2"/>
  <c r="B15" i="2"/>
  <c r="D15" i="2"/>
  <c r="A15" i="2"/>
  <c r="H14" i="2"/>
  <c r="D14" i="2"/>
  <c r="B14" i="2"/>
  <c r="A14" i="2"/>
  <c r="H41" i="2"/>
  <c r="B41" i="2"/>
  <c r="D41" i="2"/>
  <c r="A41" i="2"/>
  <c r="H13" i="2"/>
  <c r="D13" i="2"/>
  <c r="B13" i="2"/>
  <c r="A13" i="2"/>
  <c r="H12" i="2"/>
  <c r="B12" i="2"/>
  <c r="D12" i="2"/>
  <c r="A12" i="2"/>
  <c r="H11" i="2"/>
  <c r="D11" i="2"/>
  <c r="B11" i="2"/>
  <c r="A11" i="2"/>
  <c r="Q53" i="1"/>
  <c r="Q54" i="1"/>
  <c r="Q55" i="1"/>
  <c r="Q59" i="1"/>
  <c r="Q60" i="1"/>
  <c r="Q61" i="1"/>
  <c r="Q58" i="1"/>
  <c r="Q21" i="1"/>
  <c r="Q23" i="1"/>
  <c r="F16" i="1"/>
  <c r="F17" i="1" s="1"/>
  <c r="Q56" i="1"/>
  <c r="Q47" i="1"/>
  <c r="Q48" i="1"/>
  <c r="Q25" i="1"/>
  <c r="Q28" i="1"/>
  <c r="Q29" i="1"/>
  <c r="Q31" i="1"/>
  <c r="Q32" i="1"/>
  <c r="Q33" i="1"/>
  <c r="Q37" i="1"/>
  <c r="Q49" i="1"/>
  <c r="C7" i="1"/>
  <c r="E66" i="1"/>
  <c r="F66" i="1"/>
  <c r="C8" i="1"/>
  <c r="C17" i="1"/>
  <c r="Q46" i="1"/>
  <c r="Q45" i="1"/>
  <c r="Q34" i="1"/>
  <c r="Q42" i="1"/>
  <c r="Q44" i="1"/>
  <c r="Q43" i="1"/>
  <c r="Q24" i="1"/>
  <c r="Q26" i="1"/>
  <c r="Q35" i="1"/>
  <c r="Q36" i="1"/>
  <c r="Q38" i="1"/>
  <c r="Q39" i="1"/>
  <c r="Q40" i="1"/>
  <c r="Q41" i="1"/>
  <c r="Q22" i="1"/>
  <c r="E46" i="2"/>
  <c r="E15" i="2"/>
  <c r="E16" i="2"/>
  <c r="E23" i="2"/>
  <c r="E17" i="2"/>
  <c r="E30" i="2"/>
  <c r="E38" i="2"/>
  <c r="E13" i="2"/>
  <c r="E41" i="2"/>
  <c r="E40" i="2"/>
  <c r="E20" i="2"/>
  <c r="E26" i="2"/>
  <c r="G31" i="1"/>
  <c r="K31" i="1"/>
  <c r="E28" i="1"/>
  <c r="F28" i="1"/>
  <c r="E48" i="1"/>
  <c r="F48" i="1"/>
  <c r="G40" i="1"/>
  <c r="K40" i="1"/>
  <c r="E38" i="1"/>
  <c r="F38" i="1"/>
  <c r="E22" i="1"/>
  <c r="F22" i="1"/>
  <c r="E64" i="1"/>
  <c r="F64" i="1"/>
  <c r="E31" i="1"/>
  <c r="F31" i="1"/>
  <c r="E54" i="1"/>
  <c r="F54" i="1"/>
  <c r="G54" i="1"/>
  <c r="J54" i="1"/>
  <c r="G42" i="1"/>
  <c r="K42" i="1"/>
  <c r="E40" i="1"/>
  <c r="F40" i="1"/>
  <c r="G26" i="1"/>
  <c r="J26" i="1"/>
  <c r="E23" i="1"/>
  <c r="F23" i="1"/>
  <c r="G23" i="1"/>
  <c r="J23" i="1"/>
  <c r="E25" i="1"/>
  <c r="F25" i="1"/>
  <c r="G25" i="1"/>
  <c r="K25" i="1"/>
  <c r="E47" i="1"/>
  <c r="F47" i="1"/>
  <c r="G47" i="1"/>
  <c r="J47" i="1"/>
  <c r="E36" i="1"/>
  <c r="F36" i="1"/>
  <c r="G36" i="1"/>
  <c r="K36" i="1"/>
  <c r="E57" i="1"/>
  <c r="F57" i="1"/>
  <c r="G57" i="1"/>
  <c r="K57" i="1"/>
  <c r="E27" i="1"/>
  <c r="F27" i="1"/>
  <c r="G27" i="1"/>
  <c r="K27" i="1"/>
  <c r="E58" i="1"/>
  <c r="F58" i="1"/>
  <c r="G58" i="1"/>
  <c r="K58" i="1"/>
  <c r="E45" i="1"/>
  <c r="F45" i="1"/>
  <c r="G45" i="1"/>
  <c r="K45" i="1"/>
  <c r="E63" i="1"/>
  <c r="F63" i="1"/>
  <c r="G63" i="1"/>
  <c r="K63" i="1"/>
  <c r="E33" i="1"/>
  <c r="F33" i="1"/>
  <c r="G33" i="1"/>
  <c r="K33" i="1"/>
  <c r="G61" i="1"/>
  <c r="J61" i="1"/>
  <c r="E59" i="1"/>
  <c r="F59" i="1"/>
  <c r="G59" i="1"/>
  <c r="J59" i="1"/>
  <c r="E42" i="1"/>
  <c r="F42" i="1"/>
  <c r="G35" i="1"/>
  <c r="K35" i="1"/>
  <c r="E26" i="1"/>
  <c r="F26" i="1"/>
  <c r="E50" i="1"/>
  <c r="F50" i="1"/>
  <c r="G50" i="1"/>
  <c r="K50" i="1"/>
  <c r="E29" i="1"/>
  <c r="F29" i="1"/>
  <c r="G29" i="1"/>
  <c r="K29" i="1"/>
  <c r="E53" i="1"/>
  <c r="F53" i="1"/>
  <c r="G53" i="1"/>
  <c r="J53" i="1"/>
  <c r="E39" i="1"/>
  <c r="F39" i="1"/>
  <c r="G39" i="1"/>
  <c r="K39" i="1"/>
  <c r="E21" i="1"/>
  <c r="F21" i="1"/>
  <c r="G21" i="1"/>
  <c r="J21" i="1"/>
  <c r="G43" i="1"/>
  <c r="K43" i="1"/>
  <c r="E65" i="1"/>
  <c r="F65" i="1"/>
  <c r="G65" i="1"/>
  <c r="K65" i="1"/>
  <c r="G66" i="1"/>
  <c r="K66" i="1"/>
  <c r="G28" i="1"/>
  <c r="K28" i="1"/>
  <c r="E61" i="1"/>
  <c r="F61" i="1"/>
  <c r="G48" i="1"/>
  <c r="J48" i="1"/>
  <c r="E46" i="1"/>
  <c r="F46" i="1"/>
  <c r="G46" i="1"/>
  <c r="J46" i="1"/>
  <c r="G38" i="1"/>
  <c r="K38" i="1"/>
  <c r="E35" i="1"/>
  <c r="F35" i="1"/>
  <c r="G22" i="1"/>
  <c r="H22" i="1"/>
  <c r="E52" i="1"/>
  <c r="F52" i="1"/>
  <c r="G52" i="1"/>
  <c r="K52" i="1"/>
  <c r="G64" i="1"/>
  <c r="K64" i="1"/>
  <c r="G37" i="1"/>
  <c r="K37" i="1"/>
  <c r="E32" i="1"/>
  <c r="F32" i="1"/>
  <c r="G32" i="1"/>
  <c r="K32" i="1"/>
  <c r="G60" i="1"/>
  <c r="J60" i="1"/>
  <c r="E55" i="1"/>
  <c r="F55" i="1"/>
  <c r="G55" i="1"/>
  <c r="J55" i="1"/>
  <c r="G44" i="1"/>
  <c r="J44" i="1"/>
  <c r="E41" i="1"/>
  <c r="F41" i="1"/>
  <c r="G41" i="1"/>
  <c r="K41" i="1"/>
  <c r="G34" i="1"/>
  <c r="I34" i="1"/>
  <c r="E24" i="1"/>
  <c r="F24" i="1"/>
  <c r="G24" i="1"/>
  <c r="G51" i="1"/>
  <c r="K51" i="1"/>
  <c r="E30" i="1"/>
  <c r="F30" i="1"/>
  <c r="G30" i="1"/>
  <c r="K30" i="1"/>
  <c r="E56" i="1"/>
  <c r="F56" i="1"/>
  <c r="G56" i="1"/>
  <c r="K56" i="1"/>
  <c r="E49" i="1"/>
  <c r="F49" i="1"/>
  <c r="G49" i="1"/>
  <c r="K49" i="1"/>
  <c r="E43" i="1"/>
  <c r="F43" i="1"/>
  <c r="E62" i="1"/>
  <c r="F62" i="1"/>
  <c r="G62" i="1"/>
  <c r="K62" i="1"/>
  <c r="K24" i="1"/>
  <c r="E25" i="2"/>
  <c r="E43" i="2"/>
  <c r="E18" i="2"/>
  <c r="E33" i="2"/>
  <c r="E42" i="2"/>
  <c r="E34" i="2"/>
  <c r="E14" i="2"/>
  <c r="E32" i="2"/>
  <c r="E31" i="2"/>
  <c r="E12" i="2"/>
  <c r="E37" i="2"/>
  <c r="E36" i="2"/>
  <c r="E24" i="2"/>
  <c r="E45" i="2"/>
  <c r="E28" i="2"/>
  <c r="E29" i="2"/>
  <c r="E22" i="2"/>
  <c r="E35" i="2"/>
  <c r="E11" i="2"/>
  <c r="C12" i="1"/>
  <c r="C11" i="1"/>
  <c r="O23" i="1" l="1"/>
  <c r="O50" i="1"/>
  <c r="O41" i="1"/>
  <c r="O64" i="1"/>
  <c r="O54" i="1"/>
  <c r="O55" i="1"/>
  <c r="O57" i="1"/>
  <c r="O37" i="1"/>
  <c r="O45" i="1"/>
  <c r="O59" i="1"/>
  <c r="O35" i="1"/>
  <c r="O40" i="1"/>
  <c r="O26" i="1"/>
  <c r="O58" i="1"/>
  <c r="O24" i="1"/>
  <c r="O39" i="1"/>
  <c r="O32" i="1"/>
  <c r="C15" i="1"/>
  <c r="O53" i="1"/>
  <c r="O31" i="1"/>
  <c r="O66" i="1"/>
  <c r="O21" i="1"/>
  <c r="O42" i="1"/>
  <c r="O25" i="1"/>
  <c r="O34" i="1"/>
  <c r="O46" i="1"/>
  <c r="O38" i="1"/>
  <c r="O36" i="1"/>
  <c r="O52" i="1"/>
  <c r="O56" i="1"/>
  <c r="O48" i="1"/>
  <c r="O47" i="1"/>
  <c r="O27" i="1"/>
  <c r="O49" i="1"/>
  <c r="O29" i="1"/>
  <c r="O33" i="1"/>
  <c r="O28" i="1"/>
  <c r="O62" i="1"/>
  <c r="O44" i="1"/>
  <c r="O22" i="1"/>
  <c r="O60" i="1"/>
  <c r="O63" i="1"/>
  <c r="O30" i="1"/>
  <c r="O65" i="1"/>
  <c r="O61" i="1"/>
  <c r="O43" i="1"/>
  <c r="O5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<sst xmlns="http://schemas.openxmlformats.org/spreadsheetml/2006/main" count="454" uniqueCount="236">
  <si>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</si>
  <si>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</si>
  <si>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</si>
  <si>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</si>
  <si>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</si>
  <si>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</si>
  <si>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</si>
  <si>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</si>
  <si>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</si>
  <si>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</si>
  <si>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</si>
  <si>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</si>
  <si>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</si>
  <si>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</si>
  <si>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</si>
  <si>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</si>
  <si>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</si>
  <si>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</si>
  <si>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</si>
  <si>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</si>
  <si>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</si>
  <si>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</si>
  <si>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</si>
  <si>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</si>
  <si>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</si>
  <si>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</si>
  <si>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EW/KW</t>
  </si>
  <si>
    <t>IBVS 5287</t>
  </si>
  <si>
    <t>I</t>
  </si>
  <si>
    <t>IBVS 5296</t>
  </si>
  <si>
    <t>IBVS 5583</t>
  </si>
  <si>
    <t>IBVS 5603</t>
  </si>
  <si>
    <t># of data points:</t>
  </si>
  <si>
    <t>IBVS 5731</t>
  </si>
  <si>
    <t>IBVS 5438</t>
  </si>
  <si>
    <t>II</t>
  </si>
  <si>
    <t>IBVS 5653</t>
  </si>
  <si>
    <t>00 14 44  +54°40'12"</t>
  </si>
  <si>
    <t>MT Cas / na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</si>
  <si>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</si>
  <si>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</si>
  <si>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</si>
  <si>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</si>
  <si>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</si>
  <si>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</si>
  <si>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5802</t>
  </si>
  <si>
    <t>IBVS 5814</t>
  </si>
  <si>
    <t>Start of linear fit &gt;&gt;&gt;&gt;&gt;&gt;&gt;&gt;&gt;&gt;&gt;&gt;&gt;&gt;&gt;&gt;&gt;&gt;&gt;&gt;&gt;</t>
  </si>
  <si>
    <t>IBVS 5871</t>
  </si>
  <si>
    <t>IBVS 5874</t>
  </si>
  <si>
    <t>OEJV 0074</t>
  </si>
  <si>
    <t>CCD</t>
  </si>
  <si>
    <t xml:space="preserve">&lt;&lt; Nelson's images </t>
  </si>
  <si>
    <t>IBVS 5960</t>
  </si>
  <si>
    <t>Add cycle</t>
  </si>
  <si>
    <t>Old Cycle</t>
  </si>
  <si>
    <t>IBVS 2063</t>
  </si>
  <si>
    <t>PE</t>
  </si>
  <si>
    <t>IBVS 6042</t>
  </si>
  <si>
    <t>IBVS 5984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</si>
  <si>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</si>
  <si>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</si>
  <si>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</si>
  <si>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</si>
  <si>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</si>
  <si>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</si>
  <si>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</si>
  <si>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</si>
  <si>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</si>
  <si>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</si>
  <si>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2451550.2943 </t>
  </si>
  <si>
    <t> 06.01.2000 19:03 </t>
  </si>
  <si>
    <t> 0.0072 </t>
  </si>
  <si>
    <t>E </t>
  </si>
  <si>
    <t>?</t>
  </si>
  <si>
    <t> M.Zejda </t>
  </si>
  <si>
    <t>IBVS 5287 </t>
  </si>
  <si>
    <t>2451780.36982 </t>
  </si>
  <si>
    <t> 23.08.2000 20:52 </t>
  </si>
  <si>
    <t> 0.01043 </t>
  </si>
  <si>
    <t>C </t>
  </si>
  <si>
    <t>o</t>
  </si>
  <si>
    <t> J.Šafár </t>
  </si>
  <si>
    <t>OEJV 0074 </t>
  </si>
  <si>
    <t>2451807.3638 </t>
  </si>
  <si>
    <t> 19.09.2000 20:43 </t>
  </si>
  <si>
    <t> 0.0109 </t>
  </si>
  <si>
    <t> K.&amp; M.Rätz </t>
  </si>
  <si>
    <t>BAVM 152 </t>
  </si>
  <si>
    <t>2451924.2811 </t>
  </si>
  <si>
    <t> 14.01.2001 18:44 </t>
  </si>
  <si>
    <t> 0.0088 </t>
  </si>
  <si>
    <t> R.Diethelm </t>
  </si>
  <si>
    <t> BBS 124 </t>
  </si>
  <si>
    <t>2452096.44415 </t>
  </si>
  <si>
    <t> 05.07.2001 22:39 </t>
  </si>
  <si>
    <t> 0.00993 </t>
  </si>
  <si>
    <t>2452151.37046 </t>
  </si>
  <si>
    <t> 29.08.2001 20:53 </t>
  </si>
  <si>
    <t> 0.00765 </t>
  </si>
  <si>
    <t>2452190.2867 </t>
  </si>
  <si>
    <t> 07.10.2001 18:52 </t>
  </si>
  <si>
    <t> 0.0031 </t>
  </si>
  <si>
    <t> E.Blättler </t>
  </si>
  <si>
    <t> BBS 126 </t>
  </si>
  <si>
    <t>2452205.35901 </t>
  </si>
  <si>
    <t> 22.10.2001 20:36 </t>
  </si>
  <si>
    <t> 0.00924 </t>
  </si>
  <si>
    <t>2452205.51522 </t>
  </si>
  <si>
    <t> 23.10.2001 00:21 </t>
  </si>
  <si>
    <t> 0.00851 </t>
  </si>
  <si>
    <t>2452219.48127 </t>
  </si>
  <si>
    <t> 05.11.2001 23:33 </t>
  </si>
  <si>
    <t> 0.00700 </t>
  </si>
  <si>
    <t>2452574.321 </t>
  </si>
  <si>
    <t> 26.10.2002 19:42 </t>
  </si>
  <si>
    <t> 0.008 </t>
  </si>
  <si>
    <t> BBS 129 </t>
  </si>
  <si>
    <t>2452684.3376 </t>
  </si>
  <si>
    <t> 13.02.2003 20:06 </t>
  </si>
  <si>
    <t> 0.0105 </t>
  </si>
  <si>
    <t>IBVS 5583 </t>
  </si>
  <si>
    <t>2452859.48277 </t>
  </si>
  <si>
    <t> 07.08.2003 23:35 </t>
  </si>
  <si>
    <t> 0.01191 </t>
  </si>
  <si>
    <t> K.Koss </t>
  </si>
  <si>
    <t>2452879.5725 </t>
  </si>
  <si>
    <t> 28.08.2003 01:44 </t>
  </si>
  <si>
    <t> 0.0135 </t>
  </si>
  <si>
    <t>2453302.6749 </t>
  </si>
  <si>
    <t> 24.10.2004 04:11 </t>
  </si>
  <si>
    <t> S.Dvorak </t>
  </si>
  <si>
    <t>IBVS 5603 </t>
  </si>
  <si>
    <t>2453329.6671 </t>
  </si>
  <si>
    <t> 20.11.2004 04:00 </t>
  </si>
  <si>
    <t> 0.0075 </t>
  </si>
  <si>
    <t>2453353.3663 </t>
  </si>
  <si>
    <t> 13.12.2004 20:47 </t>
  </si>
  <si>
    <t> 0.0089 </t>
  </si>
  <si>
    <t> E. Blättler </t>
  </si>
  <si>
    <t>IBVS 5653 </t>
  </si>
  <si>
    <t>2453738.6533 </t>
  </si>
  <si>
    <t> 03.01.2006 03:40 </t>
  </si>
  <si>
    <t> 0.0111 </t>
  </si>
  <si>
    <t>R</t>
  </si>
  <si>
    <t> R. Nelson </t>
  </si>
  <si>
    <t>IBVS 5760 </t>
  </si>
  <si>
    <t>2453759.3698 </t>
  </si>
  <si>
    <t> 23.01.2006 20:52 </t>
  </si>
  <si>
    <t> 0.0116 </t>
  </si>
  <si>
    <t>-I</t>
  </si>
  <si>
    <t> F.Agerer </t>
  </si>
  <si>
    <t>BAVM 178 </t>
  </si>
  <si>
    <t>2453767.5305 </t>
  </si>
  <si>
    <t> 01.02.2006 00:43 </t>
  </si>
  <si>
    <t>28119</t>
  </si>
  <si>
    <t> 0.0115 </t>
  </si>
  <si>
    <t>IBVS 5814 </t>
  </si>
  <si>
    <t>2454205.3900 </t>
  </si>
  <si>
    <t> 14.04.2007 21:21 </t>
  </si>
  <si>
    <t>29514</t>
  </si>
  <si>
    <t> 0.0117 </t>
  </si>
  <si>
    <t> U.Schmidt </t>
  </si>
  <si>
    <t>BAVM 186 </t>
  </si>
  <si>
    <t>2454432.3199 </t>
  </si>
  <si>
    <t> 27.11.2007 19:40 </t>
  </si>
  <si>
    <t>30237</t>
  </si>
  <si>
    <t> 0.0080 </t>
  </si>
  <si>
    <t>BAVM 201 </t>
  </si>
  <si>
    <t>2454432.4779 </t>
  </si>
  <si>
    <t> 27.11.2007 23:28 </t>
  </si>
  <si>
    <t>30237.5</t>
  </si>
  <si>
    <t> 0.0091 </t>
  </si>
  <si>
    <t>2454792.6557 </t>
  </si>
  <si>
    <t> 22.11.2008 03:44 </t>
  </si>
  <si>
    <t>31385</t>
  </si>
  <si>
    <t> 0.0122 </t>
  </si>
  <si>
    <t>IBVS 5871 </t>
  </si>
  <si>
    <t>2455067.4622 </t>
  </si>
  <si>
    <t> 23.08.2009 23:05 </t>
  </si>
  <si>
    <t>32260.5</t>
  </si>
  <si>
    <t> 0.0188 </t>
  </si>
  <si>
    <t>BAVM 212 </t>
  </si>
  <si>
    <t>2455074.3675 </t>
  </si>
  <si>
    <t> 30.08.2009 20:49 </t>
  </si>
  <si>
    <t>32282.5</t>
  </si>
  <si>
    <t>2455074.5247 </t>
  </si>
  <si>
    <t> 31.08.2009 00:35 </t>
  </si>
  <si>
    <t>32283</t>
  </si>
  <si>
    <t> 0.0191 </t>
  </si>
  <si>
    <t>2455473.3027 </t>
  </si>
  <si>
    <t> 03.10.2010 19:15 </t>
  </si>
  <si>
    <t>33553.5</t>
  </si>
  <si>
    <t> 0.0155 </t>
  </si>
  <si>
    <t>BAVM 215 </t>
  </si>
  <si>
    <t>2455473.4600 </t>
  </si>
  <si>
    <t> 03.10.2010 23:02 </t>
  </si>
  <si>
    <t>33554</t>
  </si>
  <si>
    <t> 0.0158 </t>
  </si>
  <si>
    <t>2455473.6167 </t>
  </si>
  <si>
    <t> 04.10.2010 02:48 </t>
  </si>
  <si>
    <t>33554.5</t>
  </si>
  <si>
    <t> 0.0156 </t>
  </si>
  <si>
    <t>2455517.7157 </t>
  </si>
  <si>
    <t> 17.11.2010 05:10 </t>
  </si>
  <si>
    <t>33695</t>
  </si>
  <si>
    <t> 0.0148 </t>
  </si>
  <si>
    <t>IBVS 5960 </t>
  </si>
  <si>
    <t>2455797.5418 </t>
  </si>
  <si>
    <t> 24.08.2011 01:00 </t>
  </si>
  <si>
    <t>34586.5</t>
  </si>
  <si>
    <t> 0.0189 </t>
  </si>
  <si>
    <t>BAVM 225 </t>
  </si>
  <si>
    <t>2456254.709 </t>
  </si>
  <si>
    <t> 23.11.2012 05:00 </t>
  </si>
  <si>
    <t>36043</t>
  </si>
  <si>
    <t> 0.023 </t>
  </si>
  <si>
    <t>IBVS 6042 </t>
  </si>
  <si>
    <t>2456950.2602 </t>
  </si>
  <si>
    <t> 19.10.2014 18:14 </t>
  </si>
  <si>
    <t>38259</t>
  </si>
  <si>
    <t> 0.0215 </t>
  </si>
  <si>
    <t>BAVM 239 </t>
  </si>
  <si>
    <t>2456950.4193 </t>
  </si>
  <si>
    <t> 19.10.2014 22:03 </t>
  </si>
  <si>
    <t>38259.5</t>
  </si>
  <si>
    <t> 0.0237 </t>
  </si>
  <si>
    <t>2456950.5733 </t>
  </si>
  <si>
    <t> 20.10.2014 01:45 </t>
  </si>
  <si>
    <t>38260</t>
  </si>
  <si>
    <t> 0.0208 </t>
  </si>
  <si>
    <t>s5</t>
  </si>
  <si>
    <t>s6</t>
  </si>
  <si>
    <t>s7</t>
  </si>
  <si>
    <t>OEJV 0211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</si>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</sst>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5" fillId="0" borderId="0" xfId="0" applyFont="1" applyAlignment="1">
      <alignment wrapText="1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0" fillId="24" borderId="19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Cas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82-417B-870D-2BFC7045A5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Active!$D$21:$D$696</c:f>
                <c:numCache>
                  <c:formatCode>General</c:formatCode>
                  <c:ptCount val="6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3.0999999999999999E-3</c:v>
                  </c:pt>
                  <c:pt idx="11">
                    <c:v>1.6000000000000001E-3</c:v>
                  </c:pt>
                  <c:pt idx="12">
                    <c:v>2.8E-3</c:v>
                  </c:pt>
                  <c:pt idx="13">
                    <c:v>2E-3</c:v>
                  </c:pt>
                  <c:pt idx="14">
                    <c:v>5.5999999999999999E-3</c:v>
                  </c:pt>
                  <c:pt idx="15">
                    <c:v>5.5999999999999999E-3</c:v>
                  </c:pt>
                  <c:pt idx="16">
                    <c:v>0</c:v>
                  </c:pt>
                  <c:pt idx="17">
                    <c:v>3.3E-3</c:v>
                  </c:pt>
                  <c:pt idx="18">
                    <c:v>3.3E-3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6.9999999999999999E-4</c:v>
                  </c:pt>
                  <c:pt idx="22">
                    <c:v>1E-4</c:v>
                  </c:pt>
                  <c:pt idx="23">
                    <c:v>2.2000000000000001E-3</c:v>
                  </c:pt>
                  <c:pt idx="24">
                    <c:v>1E-4</c:v>
                  </c:pt>
                  <c:pt idx="25">
                    <c:v>1.4E-3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5.5999999999999999E-3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1.5E-3</c:v>
                  </c:pt>
                  <c:pt idx="40">
                    <c:v>5.0000000000000001E-4</c:v>
                  </c:pt>
                  <c:pt idx="42">
                    <c:v>4.0000000000000002E-4</c:v>
                  </c:pt>
                  <c:pt idx="43">
                    <c:v>5.9999999999999995E-4</c:v>
                  </c:pt>
                  <c:pt idx="44">
                    <c:v>1.8E-3</c:v>
                  </c:pt>
                  <c:pt idx="45">
                    <c:v>2.0000000000000001E-4</c:v>
                  </c:pt>
                  <c:pt idx="46">
                    <c:v>5.9999999999999995E-4</c:v>
                  </c:pt>
                </c:numCache>
              </c:numRef>
            </c:plus>
            <c:minus>
              <c:numRef>
                <c:f>Active!$D$21:$D$696</c:f>
                <c:numCache>
                  <c:formatCode>General</c:formatCode>
                  <c:ptCount val="6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3.0999999999999999E-3</c:v>
                  </c:pt>
                  <c:pt idx="11">
                    <c:v>1.6000000000000001E-3</c:v>
                  </c:pt>
                  <c:pt idx="12">
                    <c:v>2.8E-3</c:v>
                  </c:pt>
                  <c:pt idx="13">
                    <c:v>2E-3</c:v>
                  </c:pt>
                  <c:pt idx="14">
                    <c:v>5.5999999999999999E-3</c:v>
                  </c:pt>
                  <c:pt idx="15">
                    <c:v>5.5999999999999999E-3</c:v>
                  </c:pt>
                  <c:pt idx="16">
                    <c:v>0</c:v>
                  </c:pt>
                  <c:pt idx="17">
                    <c:v>3.3E-3</c:v>
                  </c:pt>
                  <c:pt idx="18">
                    <c:v>3.3E-3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6.9999999999999999E-4</c:v>
                  </c:pt>
                  <c:pt idx="22">
                    <c:v>1E-4</c:v>
                  </c:pt>
                  <c:pt idx="23">
                    <c:v>2.2000000000000001E-3</c:v>
                  </c:pt>
                  <c:pt idx="24">
                    <c:v>1E-4</c:v>
                  </c:pt>
                  <c:pt idx="25">
                    <c:v>1.4E-3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5.5999999999999999E-3</c:v>
                  </c:pt>
                  <c:pt idx="34">
                    <c:v>8.0000000000000004E-4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1.5E-3</c:v>
                  </c:pt>
                  <c:pt idx="40">
                    <c:v>5.0000000000000001E-4</c:v>
                  </c:pt>
                  <c:pt idx="42">
                    <c:v>4.0000000000000002E-4</c:v>
                  </c:pt>
                  <c:pt idx="43">
                    <c:v>5.9999999999999995E-4</c:v>
                  </c:pt>
                  <c:pt idx="44">
                    <c:v>1.8E-3</c:v>
                  </c:pt>
                  <c:pt idx="45">
                    <c:v>2.0000000000000001E-4</c:v>
                  </c:pt>
                  <c:pt idx="4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3">
                  <c:v>8.016600004339125E-3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2-417B-870D-2BFC7045A5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3.0999999999999999E-3</c:v>
                  </c:pt>
                  <c:pt idx="11">
                    <c:v>1.6000000000000001E-3</c:v>
                  </c:pt>
                  <c:pt idx="12">
                    <c:v>2.8E-3</c:v>
                  </c:pt>
                  <c:pt idx="13">
                    <c:v>2E-3</c:v>
                  </c:pt>
                  <c:pt idx="14">
                    <c:v>5.5999999999999999E-3</c:v>
                  </c:pt>
                  <c:pt idx="15">
                    <c:v>5.5999999999999999E-3</c:v>
                  </c:pt>
                  <c:pt idx="16">
                    <c:v>0</c:v>
                  </c:pt>
                  <c:pt idx="17">
                    <c:v>3.3E-3</c:v>
                  </c:pt>
                  <c:pt idx="18">
                    <c:v>3.3E-3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6.9999999999999999E-4</c:v>
                  </c:pt>
                  <c:pt idx="22">
                    <c:v>1E-4</c:v>
                  </c:pt>
                  <c:pt idx="23">
                    <c:v>2.2000000000000001E-3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2.0999999999999999E-3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3.0999999999999999E-3</c:v>
                  </c:pt>
                  <c:pt idx="8">
                    <c:v>2.5000000000000001E-3</c:v>
                  </c:pt>
                  <c:pt idx="9">
                    <c:v>0</c:v>
                  </c:pt>
                  <c:pt idx="10">
                    <c:v>3.0999999999999999E-3</c:v>
                  </c:pt>
                  <c:pt idx="11">
                    <c:v>1.6000000000000001E-3</c:v>
                  </c:pt>
                  <c:pt idx="12">
                    <c:v>2.8E-3</c:v>
                  </c:pt>
                  <c:pt idx="13">
                    <c:v>2E-3</c:v>
                  </c:pt>
                  <c:pt idx="14">
                    <c:v>5.5999999999999999E-3</c:v>
                  </c:pt>
                  <c:pt idx="15">
                    <c:v>5.5999999999999999E-3</c:v>
                  </c:pt>
                  <c:pt idx="16">
                    <c:v>0</c:v>
                  </c:pt>
                  <c:pt idx="17">
                    <c:v>3.3E-3</c:v>
                  </c:pt>
                  <c:pt idx="18">
                    <c:v>3.3E-3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6.9999999999999999E-4</c:v>
                  </c:pt>
                  <c:pt idx="22">
                    <c:v>1E-4</c:v>
                  </c:pt>
                  <c:pt idx="23">
                    <c:v>2.2000000000000001E-3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-2.5957999969250523E-3</c:v>
                </c:pt>
                <c:pt idx="2">
                  <c:v>-4.1790800023591146E-3</c:v>
                </c:pt>
                <c:pt idx="5">
                  <c:v>1.0927679999440443E-2</c:v>
                </c:pt>
                <c:pt idx="23">
                  <c:v>1.1635760005447082E-2</c:v>
                </c:pt>
                <c:pt idx="25">
                  <c:v>1.1652480003249366E-2</c:v>
                </c:pt>
                <c:pt idx="26">
                  <c:v>7.9898399999365211E-3</c:v>
                </c:pt>
                <c:pt idx="27">
                  <c:v>9.0510000009089708E-3</c:v>
                </c:pt>
                <c:pt idx="32">
                  <c:v>1.5464120006072335E-2</c:v>
                </c:pt>
                <c:pt idx="33">
                  <c:v>1.5825280002900399E-2</c:v>
                </c:pt>
                <c:pt idx="34">
                  <c:v>1.5586440000333823E-2</c:v>
                </c:pt>
                <c:pt idx="38">
                  <c:v>2.1540879999520257E-2</c:v>
                </c:pt>
                <c:pt idx="39">
                  <c:v>2.37020400018082E-2</c:v>
                </c:pt>
                <c:pt idx="40">
                  <c:v>2.0763200001965743E-2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82-417B-870D-2BFC7045A5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3">
                  <c:v>7.2475999986636452E-3</c:v>
                </c:pt>
                <c:pt idx="4">
                  <c:v>1.0428159999719355E-2</c:v>
                </c:pt>
                <c:pt idx="6">
                  <c:v>8.7918800054467283E-3</c:v>
                </c:pt>
                <c:pt idx="7">
                  <c:v>9.9344000045675784E-3</c:v>
                </c:pt>
                <c:pt idx="8">
                  <c:v>7.6504000026034191E-3</c:v>
                </c:pt>
                <c:pt idx="9">
                  <c:v>3.0580800012103282E-3</c:v>
                </c:pt>
                <c:pt idx="10">
                  <c:v>9.2394399980548769E-3</c:v>
                </c:pt>
                <c:pt idx="11">
                  <c:v>8.5106000042287633E-3</c:v>
                </c:pt>
                <c:pt idx="12">
                  <c:v>7.003840000834316E-3</c:v>
                </c:pt>
                <c:pt idx="14">
                  <c:v>1.048976000311086E-2</c:v>
                </c:pt>
                <c:pt idx="15">
                  <c:v>1.048976000311086E-2</c:v>
                </c:pt>
                <c:pt idx="16">
                  <c:v>1.1914320006326307E-2</c:v>
                </c:pt>
                <c:pt idx="17">
                  <c:v>1.3472800004819874E-2</c:v>
                </c:pt>
                <c:pt idx="18">
                  <c:v>1.3472800004819874E-2</c:v>
                </c:pt>
                <c:pt idx="19">
                  <c:v>8.7601599952904508E-3</c:v>
                </c:pt>
                <c:pt idx="20">
                  <c:v>7.4796799963223748E-3</c:v>
                </c:pt>
                <c:pt idx="21">
                  <c:v>8.9148400002159178E-3</c:v>
                </c:pt>
                <c:pt idx="22">
                  <c:v>1.1062639998272061E-2</c:v>
                </c:pt>
                <c:pt idx="24">
                  <c:v>1.1516079997818451E-2</c:v>
                </c:pt>
                <c:pt idx="28">
                  <c:v>1.221320000331616E-2</c:v>
                </c:pt>
                <c:pt idx="29">
                  <c:v>1.8804359999194276E-2</c:v>
                </c:pt>
                <c:pt idx="30">
                  <c:v>1.8795399999362417E-2</c:v>
                </c:pt>
                <c:pt idx="31">
                  <c:v>1.9056559998716693E-2</c:v>
                </c:pt>
                <c:pt idx="35">
                  <c:v>1.4772399998037145E-2</c:v>
                </c:pt>
                <c:pt idx="36">
                  <c:v>1.8920679998700507E-2</c:v>
                </c:pt>
                <c:pt idx="37">
                  <c:v>2.3279760003788397E-2</c:v>
                </c:pt>
                <c:pt idx="41">
                  <c:v>2.2126800002297387E-2</c:v>
                </c:pt>
                <c:pt idx="42">
                  <c:v>1.9580960004532244E-2</c:v>
                </c:pt>
                <c:pt idx="43">
                  <c:v>2.1851240002433769E-2</c:v>
                </c:pt>
                <c:pt idx="44">
                  <c:v>2.0142120003583841E-2</c:v>
                </c:pt>
                <c:pt idx="45">
                  <c:v>1.7710719861497637E-2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2-417B-870D-2BFC7045A5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82-417B-870D-2BFC7045A5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2-417B-870D-2BFC7045A5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82-417B-870D-2BFC7045A5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-127.5</c:v>
                </c:pt>
                <c:pt idx="1">
                  <c:v>0</c:v>
                </c:pt>
                <c:pt idx="2">
                  <c:v>43.5</c:v>
                </c:pt>
                <c:pt idx="3">
                  <c:v>21055</c:v>
                </c:pt>
                <c:pt idx="4">
                  <c:v>21788</c:v>
                </c:pt>
                <c:pt idx="5">
                  <c:v>21874</c:v>
                </c:pt>
                <c:pt idx="6">
                  <c:v>22246.5</c:v>
                </c:pt>
                <c:pt idx="7">
                  <c:v>22795</c:v>
                </c:pt>
                <c:pt idx="8">
                  <c:v>22970</c:v>
                </c:pt>
                <c:pt idx="9">
                  <c:v>23094</c:v>
                </c:pt>
                <c:pt idx="10">
                  <c:v>23142</c:v>
                </c:pt>
                <c:pt idx="11">
                  <c:v>23142.5</c:v>
                </c:pt>
                <c:pt idx="12">
                  <c:v>23187</c:v>
                </c:pt>
                <c:pt idx="13">
                  <c:v>24317.5</c:v>
                </c:pt>
                <c:pt idx="14">
                  <c:v>24668</c:v>
                </c:pt>
                <c:pt idx="15">
                  <c:v>24668</c:v>
                </c:pt>
                <c:pt idx="16">
                  <c:v>25226</c:v>
                </c:pt>
                <c:pt idx="17">
                  <c:v>25290</c:v>
                </c:pt>
                <c:pt idx="18">
                  <c:v>25290</c:v>
                </c:pt>
                <c:pt idx="19">
                  <c:v>26638</c:v>
                </c:pt>
                <c:pt idx="20">
                  <c:v>26724</c:v>
                </c:pt>
                <c:pt idx="21">
                  <c:v>26799.5</c:v>
                </c:pt>
                <c:pt idx="22">
                  <c:v>28027</c:v>
                </c:pt>
                <c:pt idx="23">
                  <c:v>28093</c:v>
                </c:pt>
                <c:pt idx="24">
                  <c:v>28119</c:v>
                </c:pt>
                <c:pt idx="25">
                  <c:v>29514</c:v>
                </c:pt>
                <c:pt idx="26">
                  <c:v>30237</c:v>
                </c:pt>
                <c:pt idx="27">
                  <c:v>30237.5</c:v>
                </c:pt>
                <c:pt idx="28">
                  <c:v>31385</c:v>
                </c:pt>
                <c:pt idx="29">
                  <c:v>32260.5</c:v>
                </c:pt>
                <c:pt idx="30">
                  <c:v>32282.5</c:v>
                </c:pt>
                <c:pt idx="31">
                  <c:v>32283</c:v>
                </c:pt>
                <c:pt idx="32">
                  <c:v>33553.5</c:v>
                </c:pt>
                <c:pt idx="33">
                  <c:v>33554</c:v>
                </c:pt>
                <c:pt idx="34">
                  <c:v>33554.5</c:v>
                </c:pt>
                <c:pt idx="35">
                  <c:v>33695</c:v>
                </c:pt>
                <c:pt idx="36">
                  <c:v>34586.5</c:v>
                </c:pt>
                <c:pt idx="37">
                  <c:v>36043</c:v>
                </c:pt>
                <c:pt idx="38">
                  <c:v>38259</c:v>
                </c:pt>
                <c:pt idx="39">
                  <c:v>38259.5</c:v>
                </c:pt>
                <c:pt idx="40">
                  <c:v>38260</c:v>
                </c:pt>
                <c:pt idx="41">
                  <c:v>39365</c:v>
                </c:pt>
                <c:pt idx="42">
                  <c:v>39578</c:v>
                </c:pt>
                <c:pt idx="43">
                  <c:v>39444.5</c:v>
                </c:pt>
                <c:pt idx="44">
                  <c:v>39578.5</c:v>
                </c:pt>
                <c:pt idx="45">
                  <c:v>41621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-9.1827882786038283E-3</c:v>
                </c:pt>
                <c:pt idx="1">
                  <c:v>-9.0859634770707343E-3</c:v>
                </c:pt>
                <c:pt idx="2">
                  <c:v>-9.0529291330182678E-3</c:v>
                </c:pt>
                <c:pt idx="3">
                  <c:v>6.9034184545315926E-3</c:v>
                </c:pt>
                <c:pt idx="4">
                  <c:v>7.4600661370708716E-3</c:v>
                </c:pt>
                <c:pt idx="5">
                  <c:v>7.5253754149677051E-3</c:v>
                </c:pt>
                <c:pt idx="6">
                  <c:v>7.8082557174859579E-3</c:v>
                </c:pt>
                <c:pt idx="7">
                  <c:v>8.22479221663029E-3</c:v>
                </c:pt>
                <c:pt idx="8">
                  <c:v>8.3576890030482628E-3</c:v>
                </c:pt>
                <c:pt idx="9">
                  <c:v>8.4518558688529959E-3</c:v>
                </c:pt>
                <c:pt idx="10">
                  <c:v>8.4883075588419264E-3</c:v>
                </c:pt>
                <c:pt idx="11">
                  <c:v>8.4886872639459762E-3</c:v>
                </c:pt>
                <c:pt idx="12">
                  <c:v>8.5224810182065475E-3</c:v>
                </c:pt>
                <c:pt idx="13">
                  <c:v>9.3809942584666493E-3</c:v>
                </c:pt>
                <c:pt idx="14">
                  <c:v>9.6471675364066447E-3</c:v>
                </c:pt>
                <c:pt idx="15">
                  <c:v>9.6471675364066447E-3</c:v>
                </c:pt>
                <c:pt idx="16">
                  <c:v>1.0070918432527951E-2</c:v>
                </c:pt>
                <c:pt idx="17">
                  <c:v>1.0119520685846524E-2</c:v>
                </c:pt>
                <c:pt idx="18">
                  <c:v>1.0119520685846524E-2</c:v>
                </c:pt>
                <c:pt idx="19">
                  <c:v>1.114320564636896E-2</c:v>
                </c:pt>
                <c:pt idx="20">
                  <c:v>1.1208514924265793E-2</c:v>
                </c:pt>
                <c:pt idx="21">
                  <c:v>1.1265850394977546E-2</c:v>
                </c:pt>
                <c:pt idx="22">
                  <c:v>1.2198026425423612E-2</c:v>
                </c:pt>
                <c:pt idx="23">
                  <c:v>1.2248147499158387E-2</c:v>
                </c:pt>
                <c:pt idx="24">
                  <c:v>1.2267892164569057E-2</c:v>
                </c:pt>
                <c:pt idx="25">
                  <c:v>1.3327269404872324E-2</c:v>
                </c:pt>
                <c:pt idx="26">
                  <c:v>1.3876322985330576E-2</c:v>
                </c:pt>
                <c:pt idx="27">
                  <c:v>1.3876702690434626E-2</c:v>
                </c:pt>
                <c:pt idx="28">
                  <c:v>1.4748125904232473E-2</c:v>
                </c:pt>
                <c:pt idx="29">
                  <c:v>1.5412989541426387E-2</c:v>
                </c:pt>
                <c:pt idx="30">
                  <c:v>1.5429696566004647E-2</c:v>
                </c:pt>
                <c:pt idx="31">
                  <c:v>1.5430076271108697E-2</c:v>
                </c:pt>
                <c:pt idx="32">
                  <c:v>1.6394906940503176E-2</c:v>
                </c:pt>
                <c:pt idx="33">
                  <c:v>1.6395286645607229E-2</c:v>
                </c:pt>
                <c:pt idx="34">
                  <c:v>1.6395666350711276E-2</c:v>
                </c:pt>
                <c:pt idx="35">
                  <c:v>1.6502363484949711E-2</c:v>
                </c:pt>
                <c:pt idx="36">
                  <c:v>1.7179377685473264E-2</c:v>
                </c:pt>
                <c:pt idx="37">
                  <c:v>1.8285458653574845E-2</c:v>
                </c:pt>
                <c:pt idx="38">
                  <c:v>1.9968311674730427E-2</c:v>
                </c:pt>
                <c:pt idx="39">
                  <c:v>1.996869137983448E-2</c:v>
                </c:pt>
                <c:pt idx="40">
                  <c:v>1.9969071084938526E-2</c:v>
                </c:pt>
                <c:pt idx="41">
                  <c:v>2.0808219364892008E-2</c:v>
                </c:pt>
                <c:pt idx="42">
                  <c:v>2.0969973739217884E-2</c:v>
                </c:pt>
                <c:pt idx="43">
                  <c:v>2.0868592476436174E-2</c:v>
                </c:pt>
                <c:pt idx="44">
                  <c:v>2.0970353444321937E-2</c:v>
                </c:pt>
                <c:pt idx="45">
                  <c:v>2.25214487943717E-2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2-417B-870D-2BFC7045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3240"/>
        <c:axId val="1"/>
      </c:scatterChart>
      <c:valAx>
        <c:axId val="88290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24539877300615"/>
          <c:w val="0.655897116253037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304800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106E99-BECB-C5F0-CDD3-E64E7BB18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5871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603" TargetMode="External"/><Relationship Id="rId17" Type="http://schemas.openxmlformats.org/officeDocument/2006/relationships/hyperlink" Target="http://www.konkoly.hu/cgi-bin/IBVS?5814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bav-astro.de/sfs/BAVM_link.php?BAVMnr=212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760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653" TargetMode="External"/><Relationship Id="rId22" Type="http://schemas.openxmlformats.org/officeDocument/2006/relationships/hyperlink" Target="http://www.bav-astro.de/sfs/BAVM_link.php?BAVMnr=212" TargetMode="External"/><Relationship Id="rId27" Type="http://schemas.openxmlformats.org/officeDocument/2006/relationships/hyperlink" Target="http://www.bav-astro.de/sfs/BAVM_link.php?BAVMnr=215" TargetMode="External"/><Relationship Id="rId30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1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  <c r="C1" s="19" t="s">
        <v>37</v>
      </c>
      <c r="E1" s="18" t="s">
        <v>52</v>
      </c>
    </row>
    <row r="2" spans="1:6">
      <c r="A2" t="s">
        <v>25</v>
      </c>
      <c r="B2" s="7" t="s">
        <v>26</v>
      </c>
    </row>
    <row r="3" spans="1:6" ht="13.5" thickBot="1"/>
    <row r="4" spans="1:6" ht="13.5" thickBot="1">
      <c r="A4" s="4" t="s">
        <v>1</v>
      </c>
      <c r="C4" s="9">
        <v>44941.592499999999</v>
      </c>
      <c r="D4" s="10">
        <v>0.31387767999999999</v>
      </c>
    </row>
    <row r="5" spans="1:6">
      <c r="A5" s="21" t="s">
        <v>39</v>
      </c>
      <c r="B5" s="11"/>
      <c r="C5" s="22">
        <v>-9.5</v>
      </c>
      <c r="D5" s="11" t="s">
        <v>40</v>
      </c>
    </row>
    <row r="6" spans="1:6">
      <c r="A6" s="4" t="s">
        <v>2</v>
      </c>
    </row>
    <row r="7" spans="1:6">
      <c r="A7" t="s">
        <v>3</v>
      </c>
      <c r="C7">
        <f>+C4</f>
        <v>44941.592499999999</v>
      </c>
    </row>
    <row r="8" spans="1:6">
      <c r="A8" t="s">
        <v>4</v>
      </c>
      <c r="C8">
        <f>+D4</f>
        <v>0.31387767999999999</v>
      </c>
    </row>
    <row r="9" spans="1:6">
      <c r="A9" s="35" t="s">
        <v>47</v>
      </c>
      <c r="B9" s="36">
        <v>24</v>
      </c>
      <c r="C9" s="24" t="str">
        <f>"F"&amp;B9</f>
        <v>F24</v>
      </c>
      <c r="D9" s="25" t="str">
        <f>"G"&amp;B9</f>
        <v>G24</v>
      </c>
    </row>
    <row r="10" spans="1:6" ht="13.5" thickBot="1">
      <c r="A10" s="11"/>
      <c r="B10" s="11"/>
      <c r="C10" s="3" t="s">
        <v>21</v>
      </c>
      <c r="D10" s="3" t="s">
        <v>22</v>
      </c>
      <c r="E10" s="11"/>
    </row>
    <row r="11" spans="1:6">
      <c r="A11" s="11" t="s">
        <v>17</v>
      </c>
      <c r="B11" s="11"/>
      <c r="C11" s="23">
        <f ca="1">INTERCEPT(INDIRECT($D$9):G987,INDIRECT($C$9):F987)</f>
        <v>-9.0859634770707343E-3</v>
      </c>
      <c r="D11" s="15"/>
      <c r="E11" s="11"/>
    </row>
    <row r="12" spans="1:6">
      <c r="A12" s="11" t="s">
        <v>18</v>
      </c>
      <c r="B12" s="11"/>
      <c r="C12" s="23">
        <f ca="1">SLOPE(INDIRECT($D$9):G987,INDIRECT($C$9):F987)</f>
        <v>7.5941020810269899E-7</v>
      </c>
      <c r="D12" s="15"/>
      <c r="E12" s="11"/>
    </row>
    <row r="13" spans="1:6">
      <c r="A13" s="11" t="s">
        <v>20</v>
      </c>
      <c r="B13" s="11"/>
      <c r="C13" s="15" t="s">
        <v>15</v>
      </c>
    </row>
    <row r="14" spans="1:6">
      <c r="A14" s="11"/>
      <c r="B14" s="11"/>
      <c r="C14" s="11"/>
    </row>
    <row r="15" spans="1:6">
      <c r="A15" s="26" t="s">
        <v>19</v>
      </c>
      <c r="B15" s="11"/>
      <c r="C15" s="27">
        <f ca="1">(C7+C11)+(C8+C12)*INT(MAX(F21:F3528))</f>
        <v>58005.517940728794</v>
      </c>
      <c r="E15" s="28" t="s">
        <v>54</v>
      </c>
      <c r="F15" s="22">
        <v>1</v>
      </c>
    </row>
    <row r="16" spans="1:6">
      <c r="A16" s="30" t="s">
        <v>5</v>
      </c>
      <c r="B16" s="11"/>
      <c r="C16" s="31">
        <f ca="1">+C8+C12</f>
        <v>0.3138784394102081</v>
      </c>
      <c r="E16" s="28" t="s">
        <v>41</v>
      </c>
      <c r="F16" s="29">
        <f ca="1">NOW()+15018.5+$C$5/24</f>
        <v>59970.80441099537</v>
      </c>
    </row>
    <row r="17" spans="1:17" ht="13.5" thickBot="1">
      <c r="A17" s="28" t="s">
        <v>32</v>
      </c>
      <c r="B17" s="11"/>
      <c r="C17" s="11">
        <f>COUNT(C21:C2186)</f>
        <v>47</v>
      </c>
      <c r="E17" s="28" t="s">
        <v>55</v>
      </c>
      <c r="F17" s="29">
        <f ca="1">ROUND(2*(F16-$C$7)/$C$8,0)/2+F15</f>
        <v>47883.5</v>
      </c>
    </row>
    <row r="18" spans="1:17" ht="14.25" thickTop="1" thickBot="1">
      <c r="A18" s="30" t="s">
        <v>6</v>
      </c>
      <c r="B18" s="11"/>
      <c r="C18" s="33">
        <f ca="1">+C15</f>
        <v>58005.517940728794</v>
      </c>
      <c r="D18" s="34">
        <f ca="1">+C16</f>
        <v>0.3138784394102081</v>
      </c>
      <c r="E18" s="28" t="s">
        <v>42</v>
      </c>
      <c r="F18" s="25">
        <f ca="1">ROUND(2*(F16-$C$15)/$C$16,0)/2+F15</f>
        <v>6262.5</v>
      </c>
    </row>
    <row r="19" spans="1:17" ht="13.5" thickTop="1">
      <c r="E19" s="28" t="s">
        <v>43</v>
      </c>
      <c r="F19" s="32">
        <f ca="1">+$C$15+$C$16*F18-15018.5-$C$5/24</f>
        <v>44953.07750086856</v>
      </c>
    </row>
    <row r="20" spans="1:17" ht="13.5" thickBot="1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66</v>
      </c>
      <c r="I20" s="6" t="s">
        <v>69</v>
      </c>
      <c r="J20" s="6" t="s">
        <v>57</v>
      </c>
      <c r="K20" s="6" t="s">
        <v>51</v>
      </c>
      <c r="L20" s="6" t="s">
        <v>231</v>
      </c>
      <c r="M20" s="6" t="s">
        <v>232</v>
      </c>
      <c r="N20" s="6" t="s">
        <v>233</v>
      </c>
      <c r="O20" s="6" t="s">
        <v>24</v>
      </c>
      <c r="P20" s="5" t="s">
        <v>23</v>
      </c>
      <c r="Q20" s="3" t="s">
        <v>16</v>
      </c>
    </row>
    <row r="21" spans="1:17">
      <c r="A21" s="8" t="s">
        <v>56</v>
      </c>
      <c r="B21" s="42" t="s">
        <v>35</v>
      </c>
      <c r="C21" s="8">
        <v>44901.570500000002</v>
      </c>
      <c r="D21" s="8" t="s">
        <v>57</v>
      </c>
      <c r="E21">
        <f t="shared" ref="E21:E61" si="0">+(C21-C$7)/C$8</f>
        <v>-127.50827010062393</v>
      </c>
      <c r="F21">
        <f t="shared" ref="F21:F66" si="1">ROUND(2*E21,0)/2</f>
        <v>-127.5</v>
      </c>
      <c r="G21">
        <f t="shared" ref="G21:G61" si="2">+C21-(C$7+F21*C$8)</f>
        <v>-2.5957999969250523E-3</v>
      </c>
      <c r="J21">
        <f>+G21</f>
        <v>-2.5957999969250523E-3</v>
      </c>
      <c r="O21">
        <f t="shared" ref="O21:O61" ca="1" si="3">+C$11+C$12*F21</f>
        <v>-9.1827882786038283E-3</v>
      </c>
      <c r="Q21" s="2">
        <f t="shared" ref="Q21:Q61" si="4">+C21-15018.5</f>
        <v>29883.070500000002</v>
      </c>
    </row>
    <row r="22" spans="1:17">
      <c r="A22" s="39" t="s">
        <v>13</v>
      </c>
      <c r="B22" s="39"/>
      <c r="C22" s="14">
        <v>44941.592499999999</v>
      </c>
      <c r="D22" s="14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-9.0859634770707343E-3</v>
      </c>
      <c r="Q22" s="2">
        <f t="shared" si="4"/>
        <v>29923.092499999999</v>
      </c>
    </row>
    <row r="23" spans="1:17">
      <c r="A23" s="8" t="s">
        <v>56</v>
      </c>
      <c r="B23" s="42" t="s">
        <v>35</v>
      </c>
      <c r="C23" s="8">
        <v>44955.241999999998</v>
      </c>
      <c r="D23" s="8" t="s">
        <v>57</v>
      </c>
      <c r="E23">
        <f t="shared" si="0"/>
        <v>43.486685641360467</v>
      </c>
      <c r="F23">
        <f t="shared" si="1"/>
        <v>43.5</v>
      </c>
      <c r="G23">
        <f t="shared" si="2"/>
        <v>-4.1790800023591146E-3</v>
      </c>
      <c r="J23">
        <f>+G23</f>
        <v>-4.1790800023591146E-3</v>
      </c>
      <c r="O23">
        <f t="shared" ca="1" si="3"/>
        <v>-9.0529291330182678E-3</v>
      </c>
      <c r="Q23" s="2">
        <f t="shared" si="4"/>
        <v>29936.741999999998</v>
      </c>
    </row>
    <row r="24" spans="1:17">
      <c r="A24" s="8" t="s">
        <v>27</v>
      </c>
      <c r="B24" s="37" t="s">
        <v>28</v>
      </c>
      <c r="C24" s="16">
        <v>51550.294300000001</v>
      </c>
      <c r="D24" s="16">
        <v>3.0000000000000001E-3</v>
      </c>
      <c r="E24">
        <f t="shared" si="0"/>
        <v>21055.023090523679</v>
      </c>
      <c r="F24">
        <f t="shared" si="1"/>
        <v>21055</v>
      </c>
      <c r="G24">
        <f t="shared" si="2"/>
        <v>7.2475999986636452E-3</v>
      </c>
      <c r="K24">
        <f>+G24</f>
        <v>7.2475999986636452E-3</v>
      </c>
      <c r="O24">
        <f t="shared" ca="1" si="3"/>
        <v>6.9034184545315926E-3</v>
      </c>
      <c r="Q24" s="2">
        <f t="shared" si="4"/>
        <v>36531.794300000001</v>
      </c>
    </row>
    <row r="25" spans="1:17">
      <c r="A25" s="14" t="s">
        <v>50</v>
      </c>
      <c r="B25" s="13" t="s">
        <v>28</v>
      </c>
      <c r="C25" s="14">
        <v>51780.36982</v>
      </c>
      <c r="D25" s="14">
        <v>2.0999999999999999E-3</v>
      </c>
      <c r="E25">
        <f t="shared" si="0"/>
        <v>21788.033223643048</v>
      </c>
      <c r="F25">
        <f t="shared" si="1"/>
        <v>21788</v>
      </c>
      <c r="G25">
        <f t="shared" si="2"/>
        <v>1.0428159999719355E-2</v>
      </c>
      <c r="K25">
        <f>+G25</f>
        <v>1.0428159999719355E-2</v>
      </c>
      <c r="O25">
        <f t="shared" ca="1" si="3"/>
        <v>7.4600661370708716E-3</v>
      </c>
      <c r="Q25" s="2">
        <f t="shared" si="4"/>
        <v>36761.86982</v>
      </c>
    </row>
    <row r="26" spans="1:17">
      <c r="A26" s="8" t="s">
        <v>29</v>
      </c>
      <c r="B26" s="37"/>
      <c r="C26" s="8">
        <v>51807.363799999999</v>
      </c>
      <c r="D26" s="8">
        <v>2.0000000000000001E-4</v>
      </c>
      <c r="E26">
        <f t="shared" si="0"/>
        <v>21874.034815091029</v>
      </c>
      <c r="F26">
        <f t="shared" si="1"/>
        <v>21874</v>
      </c>
      <c r="G26">
        <f t="shared" si="2"/>
        <v>1.0927679999440443E-2</v>
      </c>
      <c r="J26">
        <f>+G26</f>
        <v>1.0927679999440443E-2</v>
      </c>
      <c r="O26">
        <f t="shared" ca="1" si="3"/>
        <v>7.5253754149677051E-3</v>
      </c>
      <c r="Q26" s="2">
        <f t="shared" si="4"/>
        <v>36788.863799999999</v>
      </c>
    </row>
    <row r="27" spans="1:17">
      <c r="A27" s="61" t="s">
        <v>93</v>
      </c>
      <c r="B27" s="62" t="s">
        <v>35</v>
      </c>
      <c r="C27" s="61">
        <v>51924.2811</v>
      </c>
      <c r="D27" s="61" t="s">
        <v>69</v>
      </c>
      <c r="E27">
        <f t="shared" si="0"/>
        <v>22246.528010529455</v>
      </c>
      <c r="F27">
        <f t="shared" si="1"/>
        <v>22246.5</v>
      </c>
      <c r="G27">
        <f t="shared" si="2"/>
        <v>8.7918800054467283E-3</v>
      </c>
      <c r="K27">
        <f t="shared" ref="K27:K33" si="5">+G27</f>
        <v>8.7918800054467283E-3</v>
      </c>
      <c r="O27">
        <f t="shared" ca="1" si="3"/>
        <v>7.8082557174859579E-3</v>
      </c>
      <c r="Q27" s="2">
        <f t="shared" si="4"/>
        <v>36905.7811</v>
      </c>
    </row>
    <row r="28" spans="1:17">
      <c r="A28" s="14" t="s">
        <v>50</v>
      </c>
      <c r="B28" s="13" t="s">
        <v>28</v>
      </c>
      <c r="C28" s="14">
        <v>52096.444150000003</v>
      </c>
      <c r="D28" s="14">
        <v>3.0999999999999999E-3</v>
      </c>
      <c r="E28">
        <f t="shared" si="0"/>
        <v>22795.031650546174</v>
      </c>
      <c r="F28">
        <f t="shared" si="1"/>
        <v>22795</v>
      </c>
      <c r="G28">
        <f t="shared" si="2"/>
        <v>9.9344000045675784E-3</v>
      </c>
      <c r="K28">
        <f t="shared" si="5"/>
        <v>9.9344000045675784E-3</v>
      </c>
      <c r="O28">
        <f t="shared" ca="1" si="3"/>
        <v>8.22479221663029E-3</v>
      </c>
      <c r="Q28" s="2">
        <f t="shared" si="4"/>
        <v>37077.944150000003</v>
      </c>
    </row>
    <row r="29" spans="1:17">
      <c r="A29" s="14" t="s">
        <v>50</v>
      </c>
      <c r="B29" s="13" t="s">
        <v>28</v>
      </c>
      <c r="C29" s="14">
        <v>52151.370459999998</v>
      </c>
      <c r="D29" s="14">
        <v>2.5000000000000001E-3</v>
      </c>
      <c r="E29">
        <f t="shared" si="0"/>
        <v>22970.024373826134</v>
      </c>
      <c r="F29">
        <f t="shared" si="1"/>
        <v>22970</v>
      </c>
      <c r="G29">
        <f t="shared" si="2"/>
        <v>7.6504000026034191E-3</v>
      </c>
      <c r="K29">
        <f t="shared" si="5"/>
        <v>7.6504000026034191E-3</v>
      </c>
      <c r="O29">
        <f t="shared" ca="1" si="3"/>
        <v>8.3576890030482628E-3</v>
      </c>
      <c r="Q29" s="2">
        <f t="shared" si="4"/>
        <v>37132.870459999998</v>
      </c>
    </row>
    <row r="30" spans="1:17">
      <c r="A30" s="61" t="s">
        <v>104</v>
      </c>
      <c r="B30" s="62" t="s">
        <v>28</v>
      </c>
      <c r="C30" s="61">
        <v>52190.286699999997</v>
      </c>
      <c r="D30" s="61" t="s">
        <v>69</v>
      </c>
      <c r="E30">
        <f t="shared" si="0"/>
        <v>23094.009742903661</v>
      </c>
      <c r="F30">
        <f t="shared" si="1"/>
        <v>23094</v>
      </c>
      <c r="G30">
        <f t="shared" si="2"/>
        <v>3.0580800012103282E-3</v>
      </c>
      <c r="K30">
        <f t="shared" si="5"/>
        <v>3.0580800012103282E-3</v>
      </c>
      <c r="O30">
        <f t="shared" ca="1" si="3"/>
        <v>8.4518558688529959E-3</v>
      </c>
      <c r="Q30" s="2">
        <f t="shared" si="4"/>
        <v>37171.786699999997</v>
      </c>
    </row>
    <row r="31" spans="1:17">
      <c r="A31" s="14" t="s">
        <v>50</v>
      </c>
      <c r="B31" s="13" t="s">
        <v>28</v>
      </c>
      <c r="C31" s="14">
        <v>52205.35901</v>
      </c>
      <c r="D31" s="14">
        <v>3.0999999999999999E-3</v>
      </c>
      <c r="E31">
        <f t="shared" si="0"/>
        <v>23142.029436435241</v>
      </c>
      <c r="F31">
        <f t="shared" si="1"/>
        <v>23142</v>
      </c>
      <c r="G31">
        <f t="shared" si="2"/>
        <v>9.2394399980548769E-3</v>
      </c>
      <c r="K31">
        <f t="shared" si="5"/>
        <v>9.2394399980548769E-3</v>
      </c>
      <c r="O31">
        <f t="shared" ca="1" si="3"/>
        <v>8.4883075588419264E-3</v>
      </c>
      <c r="Q31" s="2">
        <f t="shared" si="4"/>
        <v>37186.85901</v>
      </c>
    </row>
    <row r="32" spans="1:17">
      <c r="A32" s="14" t="s">
        <v>50</v>
      </c>
      <c r="B32" s="13" t="s">
        <v>35</v>
      </c>
      <c r="C32" s="14">
        <v>52205.515220000001</v>
      </c>
      <c r="D32" s="14">
        <v>1.6000000000000001E-3</v>
      </c>
      <c r="E32">
        <f t="shared" si="0"/>
        <v>23142.527114384186</v>
      </c>
      <c r="F32">
        <f t="shared" si="1"/>
        <v>23142.5</v>
      </c>
      <c r="G32">
        <f t="shared" si="2"/>
        <v>8.5106000042287633E-3</v>
      </c>
      <c r="K32">
        <f t="shared" si="5"/>
        <v>8.5106000042287633E-3</v>
      </c>
      <c r="O32">
        <f t="shared" ca="1" si="3"/>
        <v>8.4886872639459762E-3</v>
      </c>
      <c r="Q32" s="2">
        <f t="shared" si="4"/>
        <v>37187.015220000001</v>
      </c>
    </row>
    <row r="33" spans="1:17">
      <c r="A33" s="14" t="s">
        <v>50</v>
      </c>
      <c r="B33" s="13" t="s">
        <v>28</v>
      </c>
      <c r="C33" s="14">
        <v>52219.481269999997</v>
      </c>
      <c r="D33" s="14">
        <v>2.8E-3</v>
      </c>
      <c r="E33">
        <f t="shared" si="0"/>
        <v>23187.0223139154</v>
      </c>
      <c r="F33">
        <f t="shared" si="1"/>
        <v>23187</v>
      </c>
      <c r="G33">
        <f t="shared" si="2"/>
        <v>7.003840000834316E-3</v>
      </c>
      <c r="K33">
        <f t="shared" si="5"/>
        <v>7.003840000834316E-3</v>
      </c>
      <c r="O33">
        <f t="shared" ca="1" si="3"/>
        <v>8.5224810182065475E-3</v>
      </c>
      <c r="Q33" s="2">
        <f t="shared" si="4"/>
        <v>37200.981269999997</v>
      </c>
    </row>
    <row r="34" spans="1:17">
      <c r="A34" s="12" t="s">
        <v>34</v>
      </c>
      <c r="B34" s="13" t="s">
        <v>35</v>
      </c>
      <c r="C34" s="14">
        <v>52574.321000000004</v>
      </c>
      <c r="D34" s="14">
        <v>2E-3</v>
      </c>
      <c r="E34">
        <f t="shared" si="0"/>
        <v>24317.525540522682</v>
      </c>
      <c r="F34">
        <f t="shared" si="1"/>
        <v>24317.5</v>
      </c>
      <c r="G34">
        <f t="shared" si="2"/>
        <v>8.016600004339125E-3</v>
      </c>
      <c r="I34">
        <f>+G34</f>
        <v>8.016600004339125E-3</v>
      </c>
      <c r="O34">
        <f t="shared" ca="1" si="3"/>
        <v>9.3809942584666493E-3</v>
      </c>
      <c r="Q34" s="2">
        <f t="shared" si="4"/>
        <v>37555.821000000004</v>
      </c>
    </row>
    <row r="35" spans="1:17">
      <c r="A35" s="16" t="s">
        <v>30</v>
      </c>
      <c r="B35" s="37" t="s">
        <v>28</v>
      </c>
      <c r="C35" s="16">
        <v>52684.337599999999</v>
      </c>
      <c r="D35" s="16">
        <v>5.5999999999999999E-3</v>
      </c>
      <c r="E35">
        <f t="shared" si="0"/>
        <v>24668.033419897842</v>
      </c>
      <c r="F35">
        <f t="shared" si="1"/>
        <v>24668</v>
      </c>
      <c r="G35">
        <f t="shared" si="2"/>
        <v>1.048976000311086E-2</v>
      </c>
      <c r="K35">
        <f t="shared" ref="K35:K43" si="6">+G35</f>
        <v>1.048976000311086E-2</v>
      </c>
      <c r="O35">
        <f t="shared" ca="1" si="3"/>
        <v>9.6471675364066447E-3</v>
      </c>
      <c r="Q35" s="2">
        <f t="shared" si="4"/>
        <v>37665.837599999999</v>
      </c>
    </row>
    <row r="36" spans="1:17">
      <c r="A36" s="16" t="s">
        <v>30</v>
      </c>
      <c r="B36" s="37" t="s">
        <v>28</v>
      </c>
      <c r="C36" s="16">
        <v>52684.337599999999</v>
      </c>
      <c r="D36" s="16">
        <v>5.5999999999999999E-3</v>
      </c>
      <c r="E36">
        <f t="shared" si="0"/>
        <v>24668.033419897842</v>
      </c>
      <c r="F36">
        <f t="shared" si="1"/>
        <v>24668</v>
      </c>
      <c r="G36">
        <f t="shared" si="2"/>
        <v>1.048976000311086E-2</v>
      </c>
      <c r="K36">
        <f t="shared" si="6"/>
        <v>1.048976000311086E-2</v>
      </c>
      <c r="O36">
        <f t="shared" ca="1" si="3"/>
        <v>9.6471675364066447E-3</v>
      </c>
      <c r="Q36" s="2">
        <f t="shared" si="4"/>
        <v>37665.837599999999</v>
      </c>
    </row>
    <row r="37" spans="1:17">
      <c r="A37" s="14" t="s">
        <v>50</v>
      </c>
      <c r="B37" s="13" t="s">
        <v>28</v>
      </c>
      <c r="C37" s="14">
        <v>52859.482770000002</v>
      </c>
      <c r="D37" s="14" t="s">
        <v>51</v>
      </c>
      <c r="E37">
        <f t="shared" si="0"/>
        <v>25226.037958481164</v>
      </c>
      <c r="F37">
        <f t="shared" si="1"/>
        <v>25226</v>
      </c>
      <c r="G37">
        <f t="shared" si="2"/>
        <v>1.1914320006326307E-2</v>
      </c>
      <c r="K37">
        <f t="shared" si="6"/>
        <v>1.1914320006326307E-2</v>
      </c>
      <c r="O37">
        <f t="shared" ca="1" si="3"/>
        <v>1.0070918432527951E-2</v>
      </c>
      <c r="Q37" s="2">
        <f t="shared" si="4"/>
        <v>37840.982770000002</v>
      </c>
    </row>
    <row r="38" spans="1:17">
      <c r="A38" s="16" t="s">
        <v>30</v>
      </c>
      <c r="B38" s="37" t="s">
        <v>28</v>
      </c>
      <c r="C38" s="16">
        <v>52879.572500000002</v>
      </c>
      <c r="D38" s="16">
        <v>3.3E-3</v>
      </c>
      <c r="E38">
        <f t="shared" si="0"/>
        <v>25290.042923727495</v>
      </c>
      <c r="F38">
        <f t="shared" si="1"/>
        <v>25290</v>
      </c>
      <c r="G38">
        <f t="shared" si="2"/>
        <v>1.3472800004819874E-2</v>
      </c>
      <c r="K38">
        <f t="shared" si="6"/>
        <v>1.3472800004819874E-2</v>
      </c>
      <c r="O38">
        <f t="shared" ca="1" si="3"/>
        <v>1.0119520685846524E-2</v>
      </c>
      <c r="Q38" s="2">
        <f t="shared" si="4"/>
        <v>37861.072500000002</v>
      </c>
    </row>
    <row r="39" spans="1:17">
      <c r="A39" s="16" t="s">
        <v>30</v>
      </c>
      <c r="B39" s="37" t="s">
        <v>28</v>
      </c>
      <c r="C39" s="16">
        <v>52879.572500000002</v>
      </c>
      <c r="D39" s="16">
        <v>3.3E-3</v>
      </c>
      <c r="E39">
        <f t="shared" si="0"/>
        <v>25290.042923727495</v>
      </c>
      <c r="F39">
        <f t="shared" si="1"/>
        <v>25290</v>
      </c>
      <c r="G39">
        <f t="shared" si="2"/>
        <v>1.3472800004819874E-2</v>
      </c>
      <c r="K39">
        <f t="shared" si="6"/>
        <v>1.3472800004819874E-2</v>
      </c>
      <c r="O39">
        <f t="shared" ca="1" si="3"/>
        <v>1.0119520685846524E-2</v>
      </c>
      <c r="Q39" s="2">
        <f t="shared" si="4"/>
        <v>37861.072500000002</v>
      </c>
    </row>
    <row r="40" spans="1:17">
      <c r="A40" s="8" t="s">
        <v>31</v>
      </c>
      <c r="B40" s="37" t="s">
        <v>28</v>
      </c>
      <c r="C40" s="16">
        <v>53302.674899999998</v>
      </c>
      <c r="D40" s="8">
        <v>4.0000000000000002E-4</v>
      </c>
      <c r="E40">
        <f t="shared" si="0"/>
        <v>26638.027909470973</v>
      </c>
      <c r="F40">
        <f t="shared" si="1"/>
        <v>26638</v>
      </c>
      <c r="G40">
        <f t="shared" si="2"/>
        <v>8.7601599952904508E-3</v>
      </c>
      <c r="K40">
        <f t="shared" si="6"/>
        <v>8.7601599952904508E-3</v>
      </c>
      <c r="O40">
        <f t="shared" ca="1" si="3"/>
        <v>1.114320564636896E-2</v>
      </c>
      <c r="Q40" s="2">
        <f t="shared" si="4"/>
        <v>38284.174899999998</v>
      </c>
    </row>
    <row r="41" spans="1:17">
      <c r="A41" s="8" t="s">
        <v>31</v>
      </c>
      <c r="B41" s="37" t="s">
        <v>28</v>
      </c>
      <c r="C41" s="16">
        <v>53329.667099999999</v>
      </c>
      <c r="D41" s="8">
        <v>2.0000000000000001E-4</v>
      </c>
      <c r="E41">
        <f t="shared" si="0"/>
        <v>26724.023829919988</v>
      </c>
      <c r="F41">
        <f t="shared" si="1"/>
        <v>26724</v>
      </c>
      <c r="G41">
        <f t="shared" si="2"/>
        <v>7.4796799963223748E-3</v>
      </c>
      <c r="K41">
        <f t="shared" si="6"/>
        <v>7.4796799963223748E-3</v>
      </c>
      <c r="O41">
        <f t="shared" ca="1" si="3"/>
        <v>1.1208514924265793E-2</v>
      </c>
      <c r="Q41" s="2">
        <f t="shared" si="4"/>
        <v>38311.167099999999</v>
      </c>
    </row>
    <row r="42" spans="1:17">
      <c r="A42" s="12" t="s">
        <v>36</v>
      </c>
      <c r="B42" s="13" t="s">
        <v>35</v>
      </c>
      <c r="C42" s="14">
        <v>53353.366300000002</v>
      </c>
      <c r="D42" s="14">
        <v>6.9999999999999999E-4</v>
      </c>
      <c r="E42">
        <f t="shared" si="0"/>
        <v>26799.528402274424</v>
      </c>
      <c r="F42">
        <f t="shared" si="1"/>
        <v>26799.5</v>
      </c>
      <c r="G42">
        <f t="shared" si="2"/>
        <v>8.9148400002159178E-3</v>
      </c>
      <c r="K42">
        <f t="shared" si="6"/>
        <v>8.9148400002159178E-3</v>
      </c>
      <c r="O42">
        <f t="shared" ca="1" si="3"/>
        <v>1.1265850394977546E-2</v>
      </c>
      <c r="Q42" s="2">
        <f t="shared" si="4"/>
        <v>38334.866300000002</v>
      </c>
    </row>
    <row r="43" spans="1:17">
      <c r="A43" s="38" t="s">
        <v>44</v>
      </c>
      <c r="B43" s="39"/>
      <c r="C43" s="14">
        <v>53738.653299999998</v>
      </c>
      <c r="D43" s="14">
        <v>1E-4</v>
      </c>
      <c r="E43">
        <f t="shared" si="0"/>
        <v>28027.03524506744</v>
      </c>
      <c r="F43">
        <f t="shared" si="1"/>
        <v>28027</v>
      </c>
      <c r="G43">
        <f t="shared" si="2"/>
        <v>1.1062639998272061E-2</v>
      </c>
      <c r="K43">
        <f t="shared" si="6"/>
        <v>1.1062639998272061E-2</v>
      </c>
      <c r="O43">
        <f t="shared" ca="1" si="3"/>
        <v>1.2198026425423612E-2</v>
      </c>
      <c r="Q43" s="2">
        <f t="shared" si="4"/>
        <v>38720.153299999998</v>
      </c>
    </row>
    <row r="44" spans="1:17">
      <c r="A44" s="12" t="s">
        <v>33</v>
      </c>
      <c r="B44" s="20"/>
      <c r="C44" s="14">
        <v>53759.3698</v>
      </c>
      <c r="D44" s="14">
        <v>2.2000000000000001E-3</v>
      </c>
      <c r="E44">
        <f t="shared" si="0"/>
        <v>28093.037071001676</v>
      </c>
      <c r="F44">
        <f t="shared" si="1"/>
        <v>28093</v>
      </c>
      <c r="G44">
        <f t="shared" si="2"/>
        <v>1.1635760005447082E-2</v>
      </c>
      <c r="J44">
        <f>+G44</f>
        <v>1.1635760005447082E-2</v>
      </c>
      <c r="O44">
        <f t="shared" ca="1" si="3"/>
        <v>1.2248147499158387E-2</v>
      </c>
      <c r="Q44" s="2">
        <f t="shared" si="4"/>
        <v>38740.8698</v>
      </c>
    </row>
    <row r="45" spans="1:17">
      <c r="A45" s="20" t="s">
        <v>46</v>
      </c>
      <c r="B45" s="40" t="s">
        <v>28</v>
      </c>
      <c r="C45" s="41">
        <v>53767.530500000001</v>
      </c>
      <c r="D45" s="41">
        <v>1E-4</v>
      </c>
      <c r="E45">
        <f t="shared" si="0"/>
        <v>28119.036689706645</v>
      </c>
      <c r="F45">
        <f t="shared" si="1"/>
        <v>28119</v>
      </c>
      <c r="G45">
        <f t="shared" si="2"/>
        <v>1.1516079997818451E-2</v>
      </c>
      <c r="K45">
        <f>+G45</f>
        <v>1.1516079997818451E-2</v>
      </c>
      <c r="O45">
        <f t="shared" ca="1" si="3"/>
        <v>1.2267892164569057E-2</v>
      </c>
      <c r="Q45" s="2">
        <f t="shared" si="4"/>
        <v>38749.030500000001</v>
      </c>
    </row>
    <row r="46" spans="1:17">
      <c r="A46" s="14" t="s">
        <v>45</v>
      </c>
      <c r="B46" s="40"/>
      <c r="C46" s="14">
        <v>54205.39</v>
      </c>
      <c r="D46" s="14">
        <v>1.4E-3</v>
      </c>
      <c r="E46">
        <f t="shared" si="0"/>
        <v>29514.037124270832</v>
      </c>
      <c r="F46">
        <f t="shared" si="1"/>
        <v>29514</v>
      </c>
      <c r="G46">
        <f t="shared" si="2"/>
        <v>1.1652480003249366E-2</v>
      </c>
      <c r="J46">
        <f>+G46</f>
        <v>1.1652480003249366E-2</v>
      </c>
      <c r="O46">
        <f t="shared" ca="1" si="3"/>
        <v>1.3327269404872324E-2</v>
      </c>
      <c r="Q46" s="2">
        <f t="shared" si="4"/>
        <v>39186.89</v>
      </c>
    </row>
    <row r="47" spans="1:17">
      <c r="A47" s="14" t="s">
        <v>49</v>
      </c>
      <c r="B47" s="13" t="s">
        <v>28</v>
      </c>
      <c r="C47" s="14">
        <v>54432.319900000002</v>
      </c>
      <c r="D47" s="14">
        <v>2.9999999999999997E-4</v>
      </c>
      <c r="E47">
        <f t="shared" si="0"/>
        <v>30237.025455266536</v>
      </c>
      <c r="F47">
        <f t="shared" si="1"/>
        <v>30237</v>
      </c>
      <c r="G47">
        <f t="shared" si="2"/>
        <v>7.9898399999365211E-3</v>
      </c>
      <c r="J47">
        <f>+G47</f>
        <v>7.9898399999365211E-3</v>
      </c>
      <c r="O47">
        <f t="shared" ca="1" si="3"/>
        <v>1.3876322985330576E-2</v>
      </c>
      <c r="Q47" s="2">
        <f t="shared" si="4"/>
        <v>39413.819900000002</v>
      </c>
    </row>
    <row r="48" spans="1:17">
      <c r="A48" s="14" t="s">
        <v>49</v>
      </c>
      <c r="B48" s="13" t="s">
        <v>28</v>
      </c>
      <c r="C48" s="14">
        <v>54432.477899999998</v>
      </c>
      <c r="D48" s="14">
        <v>2.0000000000000001E-4</v>
      </c>
      <c r="E48">
        <f t="shared" si="0"/>
        <v>30237.528836073976</v>
      </c>
      <c r="F48">
        <f t="shared" si="1"/>
        <v>30237.5</v>
      </c>
      <c r="G48">
        <f t="shared" si="2"/>
        <v>9.0510000009089708E-3</v>
      </c>
      <c r="J48">
        <f>+G48</f>
        <v>9.0510000009089708E-3</v>
      </c>
      <c r="O48">
        <f t="shared" ca="1" si="3"/>
        <v>1.3876702690434626E-2</v>
      </c>
      <c r="Q48" s="2">
        <f t="shared" si="4"/>
        <v>39413.977899999998</v>
      </c>
    </row>
    <row r="49" spans="1:17">
      <c r="A49" s="14" t="s">
        <v>48</v>
      </c>
      <c r="B49" s="15" t="s">
        <v>28</v>
      </c>
      <c r="C49" s="14">
        <v>54792.655700000003</v>
      </c>
      <c r="D49" s="14">
        <v>4.0000000000000002E-4</v>
      </c>
      <c r="E49">
        <f t="shared" si="0"/>
        <v>31385.038910699241</v>
      </c>
      <c r="F49">
        <f t="shared" si="1"/>
        <v>31385</v>
      </c>
      <c r="G49">
        <f t="shared" si="2"/>
        <v>1.221320000331616E-2</v>
      </c>
      <c r="K49">
        <f>+G49</f>
        <v>1.221320000331616E-2</v>
      </c>
      <c r="O49">
        <f t="shared" ca="1" si="3"/>
        <v>1.4748125904232473E-2</v>
      </c>
      <c r="Q49" s="2">
        <f t="shared" si="4"/>
        <v>39774.155700000003</v>
      </c>
    </row>
    <row r="50" spans="1:17">
      <c r="A50" s="61" t="s">
        <v>182</v>
      </c>
      <c r="B50" s="62" t="s">
        <v>35</v>
      </c>
      <c r="C50" s="61">
        <v>55067.462200000002</v>
      </c>
      <c r="D50" s="61" t="s">
        <v>69</v>
      </c>
      <c r="E50">
        <f t="shared" si="0"/>
        <v>32260.559909834948</v>
      </c>
      <c r="F50">
        <f t="shared" si="1"/>
        <v>32260.5</v>
      </c>
      <c r="G50">
        <f t="shared" si="2"/>
        <v>1.8804359999194276E-2</v>
      </c>
      <c r="K50">
        <f>+G50</f>
        <v>1.8804359999194276E-2</v>
      </c>
      <c r="O50">
        <f t="shared" ca="1" si="3"/>
        <v>1.5412989541426387E-2</v>
      </c>
      <c r="Q50" s="2">
        <f t="shared" si="4"/>
        <v>40048.962200000002</v>
      </c>
    </row>
    <row r="51" spans="1:17">
      <c r="A51" s="61" t="s">
        <v>182</v>
      </c>
      <c r="B51" s="62" t="s">
        <v>35</v>
      </c>
      <c r="C51" s="61">
        <v>55074.3675</v>
      </c>
      <c r="D51" s="61" t="s">
        <v>69</v>
      </c>
      <c r="E51">
        <f t="shared" si="0"/>
        <v>32282.559881288791</v>
      </c>
      <c r="F51">
        <f t="shared" si="1"/>
        <v>32282.5</v>
      </c>
      <c r="G51">
        <f t="shared" si="2"/>
        <v>1.8795399999362417E-2</v>
      </c>
      <c r="K51">
        <f>+G51</f>
        <v>1.8795399999362417E-2</v>
      </c>
      <c r="O51">
        <f t="shared" ca="1" si="3"/>
        <v>1.5429696566004647E-2</v>
      </c>
      <c r="Q51" s="2">
        <f t="shared" si="4"/>
        <v>40055.8675</v>
      </c>
    </row>
    <row r="52" spans="1:17">
      <c r="A52" s="61" t="s">
        <v>182</v>
      </c>
      <c r="B52" s="62" t="s">
        <v>28</v>
      </c>
      <c r="C52" s="61">
        <v>55074.524700000002</v>
      </c>
      <c r="D52" s="61" t="s">
        <v>69</v>
      </c>
      <c r="E52">
        <f t="shared" si="0"/>
        <v>32283.06071333267</v>
      </c>
      <c r="F52">
        <f t="shared" si="1"/>
        <v>32283</v>
      </c>
      <c r="G52">
        <f t="shared" si="2"/>
        <v>1.9056559998716693E-2</v>
      </c>
      <c r="K52">
        <f>+G52</f>
        <v>1.9056559998716693E-2</v>
      </c>
      <c r="O52">
        <f t="shared" ca="1" si="3"/>
        <v>1.5430076271108697E-2</v>
      </c>
      <c r="Q52" s="2">
        <f t="shared" si="4"/>
        <v>40056.024700000002</v>
      </c>
    </row>
    <row r="53" spans="1:17">
      <c r="A53" s="46" t="s">
        <v>59</v>
      </c>
      <c r="B53" s="46"/>
      <c r="C53" s="47">
        <v>55473.3027</v>
      </c>
      <c r="D53" s="47">
        <v>8.9999999999999998E-4</v>
      </c>
      <c r="E53">
        <f t="shared" si="0"/>
        <v>33553.549267982358</v>
      </c>
      <c r="F53">
        <f t="shared" si="1"/>
        <v>33553.5</v>
      </c>
      <c r="G53">
        <f t="shared" si="2"/>
        <v>1.5464120006072335E-2</v>
      </c>
      <c r="J53">
        <f>+G53</f>
        <v>1.5464120006072335E-2</v>
      </c>
      <c r="O53">
        <f t="shared" ca="1" si="3"/>
        <v>1.6394906940503176E-2</v>
      </c>
      <c r="Q53" s="2">
        <f t="shared" si="4"/>
        <v>40454.8027</v>
      </c>
    </row>
    <row r="54" spans="1:17">
      <c r="A54" s="46" t="s">
        <v>59</v>
      </c>
      <c r="B54" s="46"/>
      <c r="C54" s="47">
        <v>55473.46</v>
      </c>
      <c r="D54" s="47">
        <v>5.5999999999999999E-3</v>
      </c>
      <c r="E54">
        <f t="shared" si="0"/>
        <v>33554.050418621679</v>
      </c>
      <c r="F54">
        <f t="shared" si="1"/>
        <v>33554</v>
      </c>
      <c r="G54">
        <f t="shared" si="2"/>
        <v>1.5825280002900399E-2</v>
      </c>
      <c r="J54">
        <f>+G54</f>
        <v>1.5825280002900399E-2</v>
      </c>
      <c r="O54">
        <f t="shared" ca="1" si="3"/>
        <v>1.6395286645607229E-2</v>
      </c>
      <c r="Q54" s="2">
        <f t="shared" si="4"/>
        <v>40454.959999999999</v>
      </c>
    </row>
    <row r="55" spans="1:17">
      <c r="A55" s="46" t="s">
        <v>59</v>
      </c>
      <c r="B55" s="46"/>
      <c r="C55" s="47">
        <v>55473.616699999999</v>
      </c>
      <c r="D55" s="47">
        <v>8.0000000000000004E-4</v>
      </c>
      <c r="E55">
        <f t="shared" si="0"/>
        <v>33554.549657688309</v>
      </c>
      <c r="F55">
        <f t="shared" si="1"/>
        <v>33554.5</v>
      </c>
      <c r="G55">
        <f t="shared" si="2"/>
        <v>1.5586440000333823E-2</v>
      </c>
      <c r="J55">
        <f>+G55</f>
        <v>1.5586440000333823E-2</v>
      </c>
      <c r="O55">
        <f t="shared" ca="1" si="3"/>
        <v>1.6395666350711276E-2</v>
      </c>
      <c r="Q55" s="2">
        <f t="shared" si="4"/>
        <v>40455.116699999999</v>
      </c>
    </row>
    <row r="56" spans="1:17">
      <c r="A56" s="43" t="s">
        <v>53</v>
      </c>
      <c r="B56" s="44" t="s">
        <v>28</v>
      </c>
      <c r="C56" s="45">
        <v>55517.715700000001</v>
      </c>
      <c r="D56" s="45">
        <v>2.9999999999999997E-4</v>
      </c>
      <c r="E56">
        <f t="shared" si="0"/>
        <v>33695.047064193932</v>
      </c>
      <c r="F56">
        <f t="shared" si="1"/>
        <v>33695</v>
      </c>
      <c r="G56">
        <f t="shared" si="2"/>
        <v>1.4772399998037145E-2</v>
      </c>
      <c r="K56">
        <f>+G56</f>
        <v>1.4772399998037145E-2</v>
      </c>
      <c r="O56">
        <f t="shared" ca="1" si="3"/>
        <v>1.6502363484949711E-2</v>
      </c>
      <c r="Q56" s="2">
        <f t="shared" si="4"/>
        <v>40499.215700000001</v>
      </c>
    </row>
    <row r="57" spans="1:17">
      <c r="A57" s="61" t="s">
        <v>212</v>
      </c>
      <c r="B57" s="62" t="s">
        <v>35</v>
      </c>
      <c r="C57" s="61">
        <v>55797.541799999999</v>
      </c>
      <c r="D57" s="61" t="s">
        <v>69</v>
      </c>
      <c r="E57">
        <f t="shared" si="0"/>
        <v>34586.560280425168</v>
      </c>
      <c r="F57">
        <f t="shared" si="1"/>
        <v>34586.5</v>
      </c>
      <c r="G57">
        <f t="shared" si="2"/>
        <v>1.8920679998700507E-2</v>
      </c>
      <c r="K57">
        <f>+G57</f>
        <v>1.8920679998700507E-2</v>
      </c>
      <c r="O57">
        <f t="shared" ca="1" si="3"/>
        <v>1.7179377685473264E-2</v>
      </c>
      <c r="Q57" s="2">
        <f t="shared" si="4"/>
        <v>40779.041799999999</v>
      </c>
    </row>
    <row r="58" spans="1:17">
      <c r="A58" s="43" t="s">
        <v>58</v>
      </c>
      <c r="B58" s="44" t="s">
        <v>28</v>
      </c>
      <c r="C58" s="45">
        <v>56254.709000000003</v>
      </c>
      <c r="D58" s="45">
        <v>2.0000000000000001E-4</v>
      </c>
      <c r="E58">
        <f t="shared" si="0"/>
        <v>36043.074168255618</v>
      </c>
      <c r="F58">
        <f t="shared" si="1"/>
        <v>36043</v>
      </c>
      <c r="G58">
        <f t="shared" si="2"/>
        <v>2.3279760003788397E-2</v>
      </c>
      <c r="K58">
        <f>+G58</f>
        <v>2.3279760003788397E-2</v>
      </c>
      <c r="O58">
        <f t="shared" ca="1" si="3"/>
        <v>1.8285458653574845E-2</v>
      </c>
      <c r="Q58" s="2">
        <f t="shared" si="4"/>
        <v>41236.209000000003</v>
      </c>
    </row>
    <row r="59" spans="1:17">
      <c r="A59" s="63" t="s">
        <v>60</v>
      </c>
      <c r="B59" s="44"/>
      <c r="C59" s="63">
        <v>56950.260199999997</v>
      </c>
      <c r="D59" s="63">
        <v>1.2999999999999999E-3</v>
      </c>
      <c r="E59">
        <f t="shared" si="0"/>
        <v>38259.068628263085</v>
      </c>
      <c r="F59">
        <f t="shared" si="1"/>
        <v>38259</v>
      </c>
      <c r="G59">
        <f t="shared" si="2"/>
        <v>2.1540879999520257E-2</v>
      </c>
      <c r="J59">
        <f>+G59</f>
        <v>2.1540879999520257E-2</v>
      </c>
      <c r="O59">
        <f t="shared" ca="1" si="3"/>
        <v>1.9968311674730427E-2</v>
      </c>
      <c r="Q59" s="2">
        <f t="shared" si="4"/>
        <v>41931.760199999997</v>
      </c>
    </row>
    <row r="60" spans="1:17">
      <c r="A60" s="63" t="s">
        <v>60</v>
      </c>
      <c r="B60" s="44"/>
      <c r="C60" s="63">
        <v>56950.419300000001</v>
      </c>
      <c r="D60" s="63">
        <v>1.5E-3</v>
      </c>
      <c r="E60">
        <f t="shared" si="0"/>
        <v>38259.575513620475</v>
      </c>
      <c r="F60">
        <f t="shared" si="1"/>
        <v>38259.5</v>
      </c>
      <c r="G60">
        <f t="shared" si="2"/>
        <v>2.37020400018082E-2</v>
      </c>
      <c r="J60">
        <f>+G60</f>
        <v>2.37020400018082E-2</v>
      </c>
      <c r="O60">
        <f t="shared" ca="1" si="3"/>
        <v>1.996869137983448E-2</v>
      </c>
      <c r="Q60" s="2">
        <f t="shared" si="4"/>
        <v>41931.919300000001</v>
      </c>
    </row>
    <row r="61" spans="1:17">
      <c r="A61" s="63" t="s">
        <v>60</v>
      </c>
      <c r="B61" s="44"/>
      <c r="C61" s="63">
        <v>56950.573299999996</v>
      </c>
      <c r="D61" s="63">
        <v>5.0000000000000001E-4</v>
      </c>
      <c r="E61">
        <f t="shared" si="0"/>
        <v>38260.06615061</v>
      </c>
      <c r="F61">
        <f t="shared" si="1"/>
        <v>38260</v>
      </c>
      <c r="G61">
        <f t="shared" si="2"/>
        <v>2.0763200001965743E-2</v>
      </c>
      <c r="J61">
        <f>+G61</f>
        <v>2.0763200001965743E-2</v>
      </c>
      <c r="O61">
        <f t="shared" ca="1" si="3"/>
        <v>1.9969071084938526E-2</v>
      </c>
      <c r="Q61" s="2">
        <f t="shared" si="4"/>
        <v>41932.073299999996</v>
      </c>
    </row>
    <row r="62" spans="1:17">
      <c r="A62" s="64" t="s">
        <v>0</v>
      </c>
      <c r="B62" s="65" t="s">
        <v>28</v>
      </c>
      <c r="C62" s="66">
        <v>57297.409500000002</v>
      </c>
      <c r="D62" s="66"/>
      <c r="E62">
        <f>+(C62-C$7)/C$8</f>
        <v>39365.070494977546</v>
      </c>
      <c r="F62">
        <f t="shared" si="1"/>
        <v>39365</v>
      </c>
      <c r="G62">
        <f>+C62-(C$7+F62*C$8)</f>
        <v>2.2126800002297387E-2</v>
      </c>
      <c r="K62">
        <f>+G62</f>
        <v>2.2126800002297387E-2</v>
      </c>
      <c r="O62">
        <f ca="1">+C$11+C$12*F62</f>
        <v>2.0808219364892008E-2</v>
      </c>
      <c r="Q62" s="2">
        <f>+C62-15018.5</f>
        <v>42278.909500000002</v>
      </c>
    </row>
    <row r="63" spans="1:17">
      <c r="A63" s="64" t="s">
        <v>0</v>
      </c>
      <c r="B63" s="65" t="s">
        <v>28</v>
      </c>
      <c r="C63" s="66">
        <v>57364.262900000002</v>
      </c>
      <c r="D63" s="66">
        <v>4.0000000000000002E-4</v>
      </c>
      <c r="E63">
        <f>+(C63-C$7)/C$8</f>
        <v>39578.062384047196</v>
      </c>
      <c r="F63">
        <f t="shared" si="1"/>
        <v>39578</v>
      </c>
      <c r="G63">
        <f>+C63-(C$7+F63*C$8)</f>
        <v>1.9580960004532244E-2</v>
      </c>
      <c r="K63">
        <f>+G63</f>
        <v>1.9580960004532244E-2</v>
      </c>
      <c r="O63">
        <f ca="1">+C$11+C$12*F63</f>
        <v>2.0969973739217884E-2</v>
      </c>
      <c r="Q63" s="2">
        <f>+C63-15018.5</f>
        <v>42345.762900000002</v>
      </c>
    </row>
    <row r="64" spans="1:17">
      <c r="A64" s="64" t="s">
        <v>0</v>
      </c>
      <c r="B64" s="65" t="s">
        <v>28</v>
      </c>
      <c r="C64" s="66">
        <v>57322.362500000003</v>
      </c>
      <c r="D64" s="66">
        <v>5.9999999999999995E-4</v>
      </c>
      <c r="E64">
        <f>+(C64-C$7)/C$8</f>
        <v>39444.569617055931</v>
      </c>
      <c r="F64">
        <f t="shared" si="1"/>
        <v>39444.5</v>
      </c>
      <c r="G64">
        <f>+C64-(C$7+F64*C$8)</f>
        <v>2.1851240002433769E-2</v>
      </c>
      <c r="K64">
        <f>+G64</f>
        <v>2.1851240002433769E-2</v>
      </c>
      <c r="O64">
        <f ca="1">+C$11+C$12*F64</f>
        <v>2.0868592476436174E-2</v>
      </c>
      <c r="Q64" s="2">
        <f>+C64-15018.5</f>
        <v>42303.862500000003</v>
      </c>
    </row>
    <row r="65" spans="1:17">
      <c r="A65" s="64" t="s">
        <v>0</v>
      </c>
      <c r="B65" s="65" t="s">
        <v>28</v>
      </c>
      <c r="C65" s="66">
        <v>57364.420400000003</v>
      </c>
      <c r="D65" s="66">
        <v>1.8E-3</v>
      </c>
      <c r="E65">
        <f>+(C65-C$7)/C$8</f>
        <v>39578.564171877413</v>
      </c>
      <c r="F65">
        <f t="shared" si="1"/>
        <v>39578.5</v>
      </c>
      <c r="G65">
        <f>+C65-(C$7+F65*C$8)</f>
        <v>2.0142120003583841E-2</v>
      </c>
      <c r="K65">
        <f>+G65</f>
        <v>2.0142120003583841E-2</v>
      </c>
      <c r="O65">
        <f ca="1">+C$11+C$12*F65</f>
        <v>2.0970353444321937E-2</v>
      </c>
      <c r="Q65" s="2">
        <f>+C65-15018.5</f>
        <v>42345.920400000003</v>
      </c>
    </row>
    <row r="66" spans="1:17">
      <c r="A66" s="67" t="s">
        <v>234</v>
      </c>
      <c r="B66" s="68" t="s">
        <v>28</v>
      </c>
      <c r="C66" s="69">
        <v>58005.513129999861</v>
      </c>
      <c r="D66" s="69">
        <v>2.0000000000000001E-4</v>
      </c>
      <c r="E66">
        <f>+(C66-C$7)/C$8</f>
        <v>41621.056425547249</v>
      </c>
      <c r="F66">
        <f t="shared" si="1"/>
        <v>41621</v>
      </c>
      <c r="G66">
        <f>+C66-(C$7+F66*C$8)</f>
        <v>1.7710719861497637E-2</v>
      </c>
      <c r="K66">
        <f>+G66</f>
        <v>1.7710719861497637E-2</v>
      </c>
      <c r="O66">
        <f ca="1">+C$11+C$12*F66</f>
        <v>2.25214487943717E-2</v>
      </c>
      <c r="Q66" s="2">
        <f>+C66-15018.5</f>
        <v>42987.013129999861</v>
      </c>
    </row>
    <row r="67" spans="1:17" ht="12" customHeight="1">
      <c r="A67" s="70" t="s">
        <v>235</v>
      </c>
      <c r="B67" s="71" t="s">
        <v>35</v>
      </c>
      <c r="C67" s="72">
        <v>59515.735999999997</v>
      </c>
      <c r="D67" s="73">
        <v>5.9999999999999995E-4</v>
      </c>
    </row>
    <row r="68" spans="1:17">
      <c r="C68" s="17"/>
      <c r="D68" s="17"/>
    </row>
    <row r="69" spans="1:17">
      <c r="C69" s="17"/>
      <c r="D69" s="17"/>
    </row>
    <row r="70" spans="1:17">
      <c r="C70" s="17"/>
      <c r="D70" s="17"/>
    </row>
    <row r="71" spans="1:17">
      <c r="C71" s="17"/>
      <c r="D71" s="17"/>
    </row>
    <row r="72" spans="1:17">
      <c r="C72" s="17"/>
      <c r="D72" s="17"/>
    </row>
    <row r="73" spans="1:17">
      <c r="C73" s="17"/>
      <c r="D73" s="17"/>
    </row>
    <row r="74" spans="1:17">
      <c r="C74" s="17"/>
      <c r="D74" s="17"/>
    </row>
    <row r="75" spans="1:17">
      <c r="C75" s="17"/>
      <c r="D75" s="17"/>
    </row>
    <row r="76" spans="1:17">
      <c r="C76" s="17"/>
      <c r="D76" s="17"/>
    </row>
    <row r="77" spans="1:17">
      <c r="C77" s="17"/>
      <c r="D77" s="17"/>
    </row>
    <row r="78" spans="1:17">
      <c r="C78" s="17"/>
      <c r="D78" s="17"/>
    </row>
    <row r="79" spans="1:17">
      <c r="C79" s="17"/>
      <c r="D79" s="17"/>
    </row>
    <row r="80" spans="1:17">
      <c r="C80" s="17"/>
      <c r="D80" s="17"/>
    </row>
    <row r="81" spans="3:4">
      <c r="C81" s="17"/>
      <c r="D81" s="17"/>
    </row>
    <row r="82" spans="3:4">
      <c r="C82" s="17"/>
      <c r="D82" s="17"/>
    </row>
    <row r="83" spans="3:4">
      <c r="C83" s="17"/>
      <c r="D83" s="17"/>
    </row>
    <row r="84" spans="3:4">
      <c r="C84" s="17"/>
      <c r="D84" s="17"/>
    </row>
    <row r="85" spans="3:4">
      <c r="C85" s="17"/>
      <c r="D85" s="17"/>
    </row>
    <row r="86" spans="3:4">
      <c r="C86" s="17"/>
      <c r="D86" s="17"/>
    </row>
    <row r="87" spans="3:4">
      <c r="C87" s="17"/>
      <c r="D87" s="17"/>
    </row>
    <row r="88" spans="3:4">
      <c r="C88" s="17"/>
      <c r="D88" s="17"/>
    </row>
    <row r="89" spans="3:4">
      <c r="C89" s="17"/>
      <c r="D89" s="17"/>
    </row>
    <row r="90" spans="3:4">
      <c r="C90" s="17"/>
      <c r="D90" s="17"/>
    </row>
    <row r="91" spans="3:4">
      <c r="C91" s="17"/>
      <c r="D91" s="17"/>
    </row>
    <row r="92" spans="3:4">
      <c r="C92" s="17"/>
      <c r="D92" s="17"/>
    </row>
    <row r="93" spans="3:4">
      <c r="C93" s="17"/>
      <c r="D93" s="17"/>
    </row>
    <row r="94" spans="3:4">
      <c r="C94" s="17"/>
      <c r="D94" s="17"/>
    </row>
    <row r="95" spans="3:4">
      <c r="C95" s="17"/>
      <c r="D95" s="17"/>
    </row>
    <row r="96" spans="3:4">
      <c r="C96" s="17"/>
      <c r="D96" s="17"/>
    </row>
    <row r="97" spans="3:4">
      <c r="C97" s="17"/>
      <c r="D97" s="17"/>
    </row>
    <row r="98" spans="3:4">
      <c r="C98" s="17"/>
      <c r="D98" s="17"/>
    </row>
    <row r="99" spans="3:4">
      <c r="C99" s="17"/>
      <c r="D99" s="17"/>
    </row>
    <row r="100" spans="3:4">
      <c r="C100" s="17"/>
      <c r="D100" s="17"/>
    </row>
    <row r="101" spans="3:4">
      <c r="C101" s="17"/>
      <c r="D101" s="17"/>
    </row>
    <row r="102" spans="3:4">
      <c r="C102" s="17"/>
      <c r="D102" s="17"/>
    </row>
    <row r="103" spans="3:4">
      <c r="C103" s="17"/>
      <c r="D103" s="17"/>
    </row>
    <row r="104" spans="3:4">
      <c r="C104" s="17"/>
      <c r="D104" s="17"/>
    </row>
    <row r="105" spans="3:4">
      <c r="C105" s="17"/>
      <c r="D105" s="17"/>
    </row>
    <row r="106" spans="3:4">
      <c r="C106" s="17"/>
      <c r="D106" s="17"/>
    </row>
    <row r="107" spans="3:4">
      <c r="C107" s="17"/>
      <c r="D107" s="17"/>
    </row>
    <row r="108" spans="3:4">
      <c r="C108" s="17"/>
      <c r="D108" s="17"/>
    </row>
    <row r="109" spans="3:4">
      <c r="C109" s="17"/>
      <c r="D109" s="17"/>
    </row>
    <row r="110" spans="3:4">
      <c r="C110" s="17"/>
      <c r="D110" s="17"/>
    </row>
    <row r="111" spans="3:4">
      <c r="C111" s="17"/>
      <c r="D111" s="17"/>
    </row>
    <row r="112" spans="3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</sheetData>
  <protectedRanges>
    <protectedRange sqref="A66:D66" name="Range1"/>
  </protectedRanges>
  <phoneticPr fontId="8" type="noConversion"/>
  <hyperlinks>
    <hyperlink ref="H2410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16" workbookViewId="0">
      <selection activeCell="A41" sqref="A41:D46"/>
    </sheetView>
  </sheetViews>
  <sheetFormatPr defaultRowHeight="12.75"/>
  <cols>
    <col min="1" max="1" width="19.7109375" style="17" customWidth="1"/>
    <col min="2" max="2" width="4.42578125" style="11" customWidth="1"/>
    <col min="3" max="3" width="12.7109375" style="1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8" t="s">
        <v>61</v>
      </c>
      <c r="I1" s="49" t="s">
        <v>62</v>
      </c>
      <c r="J1" s="50" t="s">
        <v>51</v>
      </c>
    </row>
    <row r="2" spans="1:16">
      <c r="I2" s="51" t="s">
        <v>63</v>
      </c>
      <c r="J2" s="52" t="s">
        <v>57</v>
      </c>
    </row>
    <row r="3" spans="1:16">
      <c r="A3" s="53" t="s">
        <v>64</v>
      </c>
      <c r="I3" s="51" t="s">
        <v>65</v>
      </c>
      <c r="J3" s="52" t="s">
        <v>66</v>
      </c>
    </row>
    <row r="4" spans="1:16">
      <c r="I4" s="51" t="s">
        <v>67</v>
      </c>
      <c r="J4" s="52" t="s">
        <v>66</v>
      </c>
    </row>
    <row r="5" spans="1:16" ht="13.5" thickBot="1">
      <c r="I5" s="54" t="s">
        <v>68</v>
      </c>
      <c r="J5" s="55" t="s">
        <v>69</v>
      </c>
    </row>
    <row r="10" spans="1:16" ht="13.5" thickBot="1"/>
    <row r="11" spans="1:16" ht="12.75" customHeight="1" thickBot="1">
      <c r="A11" s="17" t="str">
        <f t="shared" ref="A11:A46" si="0">P11</f>
        <v>IBVS 5287 </v>
      </c>
      <c r="B11" s="15" t="str">
        <f t="shared" ref="B11:B46" si="1">IF(H11=INT(H11),"I","II")</f>
        <v>I</v>
      </c>
      <c r="C11" s="17">
        <f t="shared" ref="C11:C46" si="2">1*G11</f>
        <v>51550.294300000001</v>
      </c>
      <c r="D11" s="11" t="str">
        <f t="shared" ref="D11:D46" si="3">VLOOKUP(F11,I$1:J$5,2,FALSE)</f>
        <v>vis</v>
      </c>
      <c r="E11" s="56">
        <f>VLOOKUP(C11,Active!C$21:E$973,3,FALSE)</f>
        <v>21055.023090523679</v>
      </c>
      <c r="F11" s="15" t="s">
        <v>68</v>
      </c>
      <c r="G11" s="11" t="str">
        <f t="shared" ref="G11:G46" si="4">MID(I11,3,LEN(I11)-3)</f>
        <v>51550.2943</v>
      </c>
      <c r="H11" s="17">
        <f t="shared" ref="H11:H46" si="5">1*K11</f>
        <v>21055</v>
      </c>
      <c r="I11" s="57" t="s">
        <v>70</v>
      </c>
      <c r="J11" s="58" t="s">
        <v>71</v>
      </c>
      <c r="K11" s="57">
        <v>21055</v>
      </c>
      <c r="L11" s="57" t="s">
        <v>72</v>
      </c>
      <c r="M11" s="58" t="s">
        <v>73</v>
      </c>
      <c r="N11" s="58" t="s">
        <v>74</v>
      </c>
      <c r="O11" s="59" t="s">
        <v>75</v>
      </c>
      <c r="P11" s="60" t="s">
        <v>76</v>
      </c>
    </row>
    <row r="12" spans="1:16" ht="12.75" customHeight="1" thickBot="1">
      <c r="A12" s="17" t="str">
        <f t="shared" si="0"/>
        <v>OEJV 0074 </v>
      </c>
      <c r="B12" s="15" t="str">
        <f t="shared" si="1"/>
        <v>I</v>
      </c>
      <c r="C12" s="17">
        <f t="shared" si="2"/>
        <v>51780.36982</v>
      </c>
      <c r="D12" s="11" t="str">
        <f t="shared" si="3"/>
        <v>vis</v>
      </c>
      <c r="E12" s="56">
        <f>VLOOKUP(C12,Active!C$21:E$973,3,FALSE)</f>
        <v>21788.033223643048</v>
      </c>
      <c r="F12" s="15" t="s">
        <v>68</v>
      </c>
      <c r="G12" s="11" t="str">
        <f t="shared" si="4"/>
        <v>51780.36982</v>
      </c>
      <c r="H12" s="17">
        <f t="shared" si="5"/>
        <v>21788</v>
      </c>
      <c r="I12" s="57" t="s">
        <v>77</v>
      </c>
      <c r="J12" s="58" t="s">
        <v>78</v>
      </c>
      <c r="K12" s="57">
        <v>21788</v>
      </c>
      <c r="L12" s="57" t="s">
        <v>79</v>
      </c>
      <c r="M12" s="58" t="s">
        <v>80</v>
      </c>
      <c r="N12" s="58" t="s">
        <v>81</v>
      </c>
      <c r="O12" s="59" t="s">
        <v>82</v>
      </c>
      <c r="P12" s="60" t="s">
        <v>83</v>
      </c>
    </row>
    <row r="13" spans="1:16" ht="12.75" customHeight="1" thickBot="1">
      <c r="A13" s="17" t="str">
        <f t="shared" si="0"/>
        <v>BAVM 152 </v>
      </c>
      <c r="B13" s="15" t="str">
        <f t="shared" si="1"/>
        <v>I</v>
      </c>
      <c r="C13" s="17">
        <f t="shared" si="2"/>
        <v>51807.363799999999</v>
      </c>
      <c r="D13" s="11" t="str">
        <f t="shared" si="3"/>
        <v>vis</v>
      </c>
      <c r="E13" s="56">
        <f>VLOOKUP(C13,Active!C$21:E$973,3,FALSE)</f>
        <v>21874.034815091029</v>
      </c>
      <c r="F13" s="15" t="s">
        <v>68</v>
      </c>
      <c r="G13" s="11" t="str">
        <f t="shared" si="4"/>
        <v>51807.3638</v>
      </c>
      <c r="H13" s="17">
        <f t="shared" si="5"/>
        <v>21874</v>
      </c>
      <c r="I13" s="57" t="s">
        <v>84</v>
      </c>
      <c r="J13" s="58" t="s">
        <v>85</v>
      </c>
      <c r="K13" s="57">
        <v>21874</v>
      </c>
      <c r="L13" s="57" t="s">
        <v>86</v>
      </c>
      <c r="M13" s="58" t="s">
        <v>73</v>
      </c>
      <c r="N13" s="58" t="s">
        <v>81</v>
      </c>
      <c r="O13" s="59" t="s">
        <v>87</v>
      </c>
      <c r="P13" s="60" t="s">
        <v>88</v>
      </c>
    </row>
    <row r="14" spans="1:16" ht="12.75" customHeight="1" thickBot="1">
      <c r="A14" s="17" t="str">
        <f t="shared" si="0"/>
        <v>OEJV 0074 </v>
      </c>
      <c r="B14" s="15" t="str">
        <f t="shared" si="1"/>
        <v>I</v>
      </c>
      <c r="C14" s="17">
        <f t="shared" si="2"/>
        <v>52096.444150000003</v>
      </c>
      <c r="D14" s="11" t="str">
        <f t="shared" si="3"/>
        <v>vis</v>
      </c>
      <c r="E14" s="56">
        <f>VLOOKUP(C14,Active!C$21:E$973,3,FALSE)</f>
        <v>22795.031650546174</v>
      </c>
      <c r="F14" s="15" t="s">
        <v>68</v>
      </c>
      <c r="G14" s="11" t="str">
        <f t="shared" si="4"/>
        <v>52096.44415</v>
      </c>
      <c r="H14" s="17">
        <f t="shared" si="5"/>
        <v>22795</v>
      </c>
      <c r="I14" s="57" t="s">
        <v>94</v>
      </c>
      <c r="J14" s="58" t="s">
        <v>95</v>
      </c>
      <c r="K14" s="57">
        <v>22795</v>
      </c>
      <c r="L14" s="57" t="s">
        <v>96</v>
      </c>
      <c r="M14" s="58" t="s">
        <v>80</v>
      </c>
      <c r="N14" s="58" t="s">
        <v>81</v>
      </c>
      <c r="O14" s="59" t="s">
        <v>82</v>
      </c>
      <c r="P14" s="60" t="s">
        <v>83</v>
      </c>
    </row>
    <row r="15" spans="1:16" ht="12.75" customHeight="1" thickBot="1">
      <c r="A15" s="17" t="str">
        <f t="shared" si="0"/>
        <v>OEJV 0074 </v>
      </c>
      <c r="B15" s="15" t="str">
        <f t="shared" si="1"/>
        <v>I</v>
      </c>
      <c r="C15" s="17">
        <f t="shared" si="2"/>
        <v>52151.370459999998</v>
      </c>
      <c r="D15" s="11" t="str">
        <f t="shared" si="3"/>
        <v>vis</v>
      </c>
      <c r="E15" s="56">
        <f>VLOOKUP(C15,Active!C$21:E$973,3,FALSE)</f>
        <v>22970.024373826134</v>
      </c>
      <c r="F15" s="15" t="s">
        <v>68</v>
      </c>
      <c r="G15" s="11" t="str">
        <f t="shared" si="4"/>
        <v>52151.37046</v>
      </c>
      <c r="H15" s="17">
        <f t="shared" si="5"/>
        <v>22970</v>
      </c>
      <c r="I15" s="57" t="s">
        <v>97</v>
      </c>
      <c r="J15" s="58" t="s">
        <v>98</v>
      </c>
      <c r="K15" s="57">
        <v>22970</v>
      </c>
      <c r="L15" s="57" t="s">
        <v>99</v>
      </c>
      <c r="M15" s="58" t="s">
        <v>80</v>
      </c>
      <c r="N15" s="58" t="s">
        <v>81</v>
      </c>
      <c r="O15" s="59" t="s">
        <v>82</v>
      </c>
      <c r="P15" s="60" t="s">
        <v>83</v>
      </c>
    </row>
    <row r="16" spans="1:16" ht="12.75" customHeight="1" thickBot="1">
      <c r="A16" s="17" t="str">
        <f t="shared" si="0"/>
        <v>OEJV 0074 </v>
      </c>
      <c r="B16" s="15" t="str">
        <f t="shared" si="1"/>
        <v>I</v>
      </c>
      <c r="C16" s="17">
        <f t="shared" si="2"/>
        <v>52205.35901</v>
      </c>
      <c r="D16" s="11" t="str">
        <f t="shared" si="3"/>
        <v>vis</v>
      </c>
      <c r="E16" s="56">
        <f>VLOOKUP(C16,Active!C$21:E$973,3,FALSE)</f>
        <v>23142.029436435241</v>
      </c>
      <c r="F16" s="15" t="s">
        <v>68</v>
      </c>
      <c r="G16" s="11" t="str">
        <f t="shared" si="4"/>
        <v>52205.35901</v>
      </c>
      <c r="H16" s="17">
        <f t="shared" si="5"/>
        <v>23142</v>
      </c>
      <c r="I16" s="57" t="s">
        <v>105</v>
      </c>
      <c r="J16" s="58" t="s">
        <v>106</v>
      </c>
      <c r="K16" s="57">
        <v>23142</v>
      </c>
      <c r="L16" s="57" t="s">
        <v>107</v>
      </c>
      <c r="M16" s="58" t="s">
        <v>80</v>
      </c>
      <c r="N16" s="58" t="s">
        <v>81</v>
      </c>
      <c r="O16" s="59" t="s">
        <v>82</v>
      </c>
      <c r="P16" s="60" t="s">
        <v>83</v>
      </c>
    </row>
    <row r="17" spans="1:16" ht="12.75" customHeight="1" thickBot="1">
      <c r="A17" s="17" t="str">
        <f t="shared" si="0"/>
        <v>OEJV 0074 </v>
      </c>
      <c r="B17" s="15" t="str">
        <f t="shared" si="1"/>
        <v>II</v>
      </c>
      <c r="C17" s="17">
        <f t="shared" si="2"/>
        <v>52205.515220000001</v>
      </c>
      <c r="D17" s="11" t="str">
        <f t="shared" si="3"/>
        <v>vis</v>
      </c>
      <c r="E17" s="56">
        <f>VLOOKUP(C17,Active!C$21:E$973,3,FALSE)</f>
        <v>23142.527114384186</v>
      </c>
      <c r="F17" s="15" t="s">
        <v>68</v>
      </c>
      <c r="G17" s="11" t="str">
        <f t="shared" si="4"/>
        <v>52205.51522</v>
      </c>
      <c r="H17" s="17">
        <f t="shared" si="5"/>
        <v>23142.5</v>
      </c>
      <c r="I17" s="57" t="s">
        <v>108</v>
      </c>
      <c r="J17" s="58" t="s">
        <v>109</v>
      </c>
      <c r="K17" s="57">
        <v>23142.5</v>
      </c>
      <c r="L17" s="57" t="s">
        <v>110</v>
      </c>
      <c r="M17" s="58" t="s">
        <v>80</v>
      </c>
      <c r="N17" s="58" t="s">
        <v>81</v>
      </c>
      <c r="O17" s="59" t="s">
        <v>82</v>
      </c>
      <c r="P17" s="60" t="s">
        <v>83</v>
      </c>
    </row>
    <row r="18" spans="1:16" ht="12.75" customHeight="1" thickBot="1">
      <c r="A18" s="17" t="str">
        <f t="shared" si="0"/>
        <v>OEJV 0074 </v>
      </c>
      <c r="B18" s="15" t="str">
        <f t="shared" si="1"/>
        <v>I</v>
      </c>
      <c r="C18" s="17">
        <f t="shared" si="2"/>
        <v>52219.481269999997</v>
      </c>
      <c r="D18" s="11" t="str">
        <f t="shared" si="3"/>
        <v>vis</v>
      </c>
      <c r="E18" s="56">
        <f>VLOOKUP(C18,Active!C$21:E$973,3,FALSE)</f>
        <v>23187.0223139154</v>
      </c>
      <c r="F18" s="15" t="s">
        <v>68</v>
      </c>
      <c r="G18" s="11" t="str">
        <f t="shared" si="4"/>
        <v>52219.48127</v>
      </c>
      <c r="H18" s="17">
        <f t="shared" si="5"/>
        <v>23187</v>
      </c>
      <c r="I18" s="57" t="s">
        <v>111</v>
      </c>
      <c r="J18" s="58" t="s">
        <v>112</v>
      </c>
      <c r="K18" s="57">
        <v>23187</v>
      </c>
      <c r="L18" s="57" t="s">
        <v>113</v>
      </c>
      <c r="M18" s="58" t="s">
        <v>80</v>
      </c>
      <c r="N18" s="58" t="s">
        <v>81</v>
      </c>
      <c r="O18" s="59" t="s">
        <v>82</v>
      </c>
      <c r="P18" s="60" t="s">
        <v>83</v>
      </c>
    </row>
    <row r="19" spans="1:16" ht="12.75" customHeight="1" thickBot="1">
      <c r="A19" s="17" t="str">
        <f t="shared" si="0"/>
        <v> BBS 129 </v>
      </c>
      <c r="B19" s="15" t="str">
        <f t="shared" si="1"/>
        <v>II</v>
      </c>
      <c r="C19" s="17">
        <f t="shared" si="2"/>
        <v>52574.321000000004</v>
      </c>
      <c r="D19" s="11" t="str">
        <f t="shared" si="3"/>
        <v>vis</v>
      </c>
      <c r="E19" s="56">
        <f>VLOOKUP(C19,Active!C$21:E$973,3,FALSE)</f>
        <v>24317.525540522682</v>
      </c>
      <c r="F19" s="15" t="s">
        <v>68</v>
      </c>
      <c r="G19" s="11" t="str">
        <f t="shared" si="4"/>
        <v>52574.321</v>
      </c>
      <c r="H19" s="17">
        <f t="shared" si="5"/>
        <v>24317.5</v>
      </c>
      <c r="I19" s="57" t="s">
        <v>114</v>
      </c>
      <c r="J19" s="58" t="s">
        <v>115</v>
      </c>
      <c r="K19" s="57">
        <v>24317.5</v>
      </c>
      <c r="L19" s="57" t="s">
        <v>116</v>
      </c>
      <c r="M19" s="58" t="s">
        <v>73</v>
      </c>
      <c r="N19" s="58" t="s">
        <v>74</v>
      </c>
      <c r="O19" s="59" t="s">
        <v>103</v>
      </c>
      <c r="P19" s="59" t="s">
        <v>117</v>
      </c>
    </row>
    <row r="20" spans="1:16" ht="12.75" customHeight="1" thickBot="1">
      <c r="A20" s="17" t="str">
        <f t="shared" si="0"/>
        <v>IBVS 5583 </v>
      </c>
      <c r="B20" s="15" t="str">
        <f t="shared" si="1"/>
        <v>I</v>
      </c>
      <c r="C20" s="17">
        <f t="shared" si="2"/>
        <v>52684.337599999999</v>
      </c>
      <c r="D20" s="11" t="str">
        <f t="shared" si="3"/>
        <v>vis</v>
      </c>
      <c r="E20" s="56">
        <f>VLOOKUP(C20,Active!C$21:E$973,3,FALSE)</f>
        <v>24668.033419897842</v>
      </c>
      <c r="F20" s="15" t="s">
        <v>68</v>
      </c>
      <c r="G20" s="11" t="str">
        <f t="shared" si="4"/>
        <v>52684.3376</v>
      </c>
      <c r="H20" s="17">
        <f t="shared" si="5"/>
        <v>24668</v>
      </c>
      <c r="I20" s="57" t="s">
        <v>118</v>
      </c>
      <c r="J20" s="58" t="s">
        <v>119</v>
      </c>
      <c r="K20" s="57">
        <v>24668</v>
      </c>
      <c r="L20" s="57" t="s">
        <v>120</v>
      </c>
      <c r="M20" s="58" t="s">
        <v>73</v>
      </c>
      <c r="N20" s="58" t="s">
        <v>74</v>
      </c>
      <c r="O20" s="59" t="s">
        <v>75</v>
      </c>
      <c r="P20" s="60" t="s">
        <v>121</v>
      </c>
    </row>
    <row r="21" spans="1:16" ht="12.75" customHeight="1" thickBot="1">
      <c r="A21" s="17" t="str">
        <f t="shared" si="0"/>
        <v>OEJV 0074 </v>
      </c>
      <c r="B21" s="15" t="str">
        <f t="shared" si="1"/>
        <v>I</v>
      </c>
      <c r="C21" s="17">
        <f t="shared" si="2"/>
        <v>52859.482770000002</v>
      </c>
      <c r="D21" s="11" t="str">
        <f t="shared" si="3"/>
        <v>vis</v>
      </c>
      <c r="E21" s="56">
        <f>VLOOKUP(C21,Active!C$21:E$973,3,FALSE)</f>
        <v>25226.037958481164</v>
      </c>
      <c r="F21" s="15" t="s">
        <v>68</v>
      </c>
      <c r="G21" s="11" t="str">
        <f t="shared" si="4"/>
        <v>52859.48277</v>
      </c>
      <c r="H21" s="17">
        <f t="shared" si="5"/>
        <v>25226</v>
      </c>
      <c r="I21" s="57" t="s">
        <v>122</v>
      </c>
      <c r="J21" s="58" t="s">
        <v>123</v>
      </c>
      <c r="K21" s="57">
        <v>25226</v>
      </c>
      <c r="L21" s="57" t="s">
        <v>124</v>
      </c>
      <c r="M21" s="58" t="s">
        <v>80</v>
      </c>
      <c r="N21" s="58" t="s">
        <v>81</v>
      </c>
      <c r="O21" s="59" t="s">
        <v>125</v>
      </c>
      <c r="P21" s="60" t="s">
        <v>83</v>
      </c>
    </row>
    <row r="22" spans="1:16" ht="12.75" customHeight="1" thickBot="1">
      <c r="A22" s="17" t="str">
        <f t="shared" si="0"/>
        <v>IBVS 5583 </v>
      </c>
      <c r="B22" s="15" t="str">
        <f t="shared" si="1"/>
        <v>I</v>
      </c>
      <c r="C22" s="17">
        <f t="shared" si="2"/>
        <v>52879.572500000002</v>
      </c>
      <c r="D22" s="11" t="str">
        <f t="shared" si="3"/>
        <v>vis</v>
      </c>
      <c r="E22" s="56">
        <f>VLOOKUP(C22,Active!C$21:E$973,3,FALSE)</f>
        <v>25290.042923727495</v>
      </c>
      <c r="F22" s="15" t="s">
        <v>68</v>
      </c>
      <c r="G22" s="11" t="str">
        <f t="shared" si="4"/>
        <v>52879.5725</v>
      </c>
      <c r="H22" s="17">
        <f t="shared" si="5"/>
        <v>25290</v>
      </c>
      <c r="I22" s="57" t="s">
        <v>126</v>
      </c>
      <c r="J22" s="58" t="s">
        <v>127</v>
      </c>
      <c r="K22" s="57">
        <v>25290</v>
      </c>
      <c r="L22" s="57" t="s">
        <v>128</v>
      </c>
      <c r="M22" s="58" t="s">
        <v>73</v>
      </c>
      <c r="N22" s="58" t="s">
        <v>74</v>
      </c>
      <c r="O22" s="59" t="s">
        <v>75</v>
      </c>
      <c r="P22" s="60" t="s">
        <v>121</v>
      </c>
    </row>
    <row r="23" spans="1:16" ht="12.75" customHeight="1" thickBot="1">
      <c r="A23" s="17" t="str">
        <f t="shared" si="0"/>
        <v>IBVS 5603 </v>
      </c>
      <c r="B23" s="15" t="str">
        <f t="shared" si="1"/>
        <v>I</v>
      </c>
      <c r="C23" s="17">
        <f t="shared" si="2"/>
        <v>53302.674899999998</v>
      </c>
      <c r="D23" s="11" t="str">
        <f t="shared" si="3"/>
        <v>vis</v>
      </c>
      <c r="E23" s="56">
        <f>VLOOKUP(C23,Active!C$21:E$973,3,FALSE)</f>
        <v>26638.027909470973</v>
      </c>
      <c r="F23" s="15" t="s">
        <v>68</v>
      </c>
      <c r="G23" s="11" t="str">
        <f t="shared" si="4"/>
        <v>53302.6749</v>
      </c>
      <c r="H23" s="17">
        <f t="shared" si="5"/>
        <v>26638</v>
      </c>
      <c r="I23" s="57" t="s">
        <v>129</v>
      </c>
      <c r="J23" s="58" t="s">
        <v>130</v>
      </c>
      <c r="K23" s="57">
        <v>26638</v>
      </c>
      <c r="L23" s="57" t="s">
        <v>91</v>
      </c>
      <c r="M23" s="58" t="s">
        <v>73</v>
      </c>
      <c r="N23" s="58" t="s">
        <v>74</v>
      </c>
      <c r="O23" s="59" t="s">
        <v>131</v>
      </c>
      <c r="P23" s="60" t="s">
        <v>132</v>
      </c>
    </row>
    <row r="24" spans="1:16" ht="12.75" customHeight="1" thickBot="1">
      <c r="A24" s="17" t="str">
        <f t="shared" si="0"/>
        <v>IBVS 5603 </v>
      </c>
      <c r="B24" s="15" t="str">
        <f t="shared" si="1"/>
        <v>I</v>
      </c>
      <c r="C24" s="17">
        <f t="shared" si="2"/>
        <v>53329.667099999999</v>
      </c>
      <c r="D24" s="11" t="str">
        <f t="shared" si="3"/>
        <v>vis</v>
      </c>
      <c r="E24" s="56">
        <f>VLOOKUP(C24,Active!C$21:E$973,3,FALSE)</f>
        <v>26724.023829919988</v>
      </c>
      <c r="F24" s="15" t="s">
        <v>68</v>
      </c>
      <c r="G24" s="11" t="str">
        <f t="shared" si="4"/>
        <v>53329.6671</v>
      </c>
      <c r="H24" s="17">
        <f t="shared" si="5"/>
        <v>26724</v>
      </c>
      <c r="I24" s="57" t="s">
        <v>133</v>
      </c>
      <c r="J24" s="58" t="s">
        <v>134</v>
      </c>
      <c r="K24" s="57">
        <v>26724</v>
      </c>
      <c r="L24" s="57" t="s">
        <v>135</v>
      </c>
      <c r="M24" s="58" t="s">
        <v>73</v>
      </c>
      <c r="N24" s="58" t="s">
        <v>74</v>
      </c>
      <c r="O24" s="59" t="s">
        <v>131</v>
      </c>
      <c r="P24" s="60" t="s">
        <v>132</v>
      </c>
    </row>
    <row r="25" spans="1:16" ht="12.75" customHeight="1" thickBot="1">
      <c r="A25" s="17" t="str">
        <f t="shared" si="0"/>
        <v>IBVS 5653 </v>
      </c>
      <c r="B25" s="15" t="str">
        <f t="shared" si="1"/>
        <v>II</v>
      </c>
      <c r="C25" s="17">
        <f t="shared" si="2"/>
        <v>53353.366300000002</v>
      </c>
      <c r="D25" s="11" t="str">
        <f t="shared" si="3"/>
        <v>vis</v>
      </c>
      <c r="E25" s="56">
        <f>VLOOKUP(C25,Active!C$21:E$973,3,FALSE)</f>
        <v>26799.528402274424</v>
      </c>
      <c r="F25" s="15" t="s">
        <v>68</v>
      </c>
      <c r="G25" s="11" t="str">
        <f t="shared" si="4"/>
        <v>53353.3663</v>
      </c>
      <c r="H25" s="17">
        <f t="shared" si="5"/>
        <v>26799.5</v>
      </c>
      <c r="I25" s="57" t="s">
        <v>136</v>
      </c>
      <c r="J25" s="58" t="s">
        <v>137</v>
      </c>
      <c r="K25" s="57">
        <v>26799.5</v>
      </c>
      <c r="L25" s="57" t="s">
        <v>138</v>
      </c>
      <c r="M25" s="58" t="s">
        <v>73</v>
      </c>
      <c r="N25" s="58" t="s">
        <v>74</v>
      </c>
      <c r="O25" s="59" t="s">
        <v>139</v>
      </c>
      <c r="P25" s="60" t="s">
        <v>140</v>
      </c>
    </row>
    <row r="26" spans="1:16" ht="12.75" customHeight="1" thickBot="1">
      <c r="A26" s="17" t="str">
        <f t="shared" si="0"/>
        <v>IBVS 5760 </v>
      </c>
      <c r="B26" s="15" t="str">
        <f t="shared" si="1"/>
        <v>I</v>
      </c>
      <c r="C26" s="17">
        <f t="shared" si="2"/>
        <v>53738.653299999998</v>
      </c>
      <c r="D26" s="11" t="str">
        <f t="shared" si="3"/>
        <v>vis</v>
      </c>
      <c r="E26" s="56">
        <f>VLOOKUP(C26,Active!C$21:E$973,3,FALSE)</f>
        <v>28027.03524506744</v>
      </c>
      <c r="F26" s="15" t="s">
        <v>68</v>
      </c>
      <c r="G26" s="11" t="str">
        <f t="shared" si="4"/>
        <v>53738.6533</v>
      </c>
      <c r="H26" s="17">
        <f t="shared" si="5"/>
        <v>28027</v>
      </c>
      <c r="I26" s="57" t="s">
        <v>141</v>
      </c>
      <c r="J26" s="58" t="s">
        <v>142</v>
      </c>
      <c r="K26" s="57">
        <v>28027</v>
      </c>
      <c r="L26" s="57" t="s">
        <v>143</v>
      </c>
      <c r="M26" s="58" t="s">
        <v>80</v>
      </c>
      <c r="N26" s="58" t="s">
        <v>144</v>
      </c>
      <c r="O26" s="59" t="s">
        <v>145</v>
      </c>
      <c r="P26" s="60" t="s">
        <v>146</v>
      </c>
    </row>
    <row r="27" spans="1:16" ht="12.75" customHeight="1" thickBot="1">
      <c r="A27" s="17" t="str">
        <f t="shared" si="0"/>
        <v>BAVM 178 </v>
      </c>
      <c r="B27" s="15" t="str">
        <f t="shared" si="1"/>
        <v>I</v>
      </c>
      <c r="C27" s="17">
        <f t="shared" si="2"/>
        <v>53759.3698</v>
      </c>
      <c r="D27" s="11" t="str">
        <f t="shared" si="3"/>
        <v>vis</v>
      </c>
      <c r="E27" s="56">
        <f>VLOOKUP(C27,Active!C$21:E$973,3,FALSE)</f>
        <v>28093.037071001676</v>
      </c>
      <c r="F27" s="15" t="s">
        <v>68</v>
      </c>
      <c r="G27" s="11" t="str">
        <f t="shared" si="4"/>
        <v>53759.3698</v>
      </c>
      <c r="H27" s="17">
        <f t="shared" si="5"/>
        <v>28093</v>
      </c>
      <c r="I27" s="57" t="s">
        <v>147</v>
      </c>
      <c r="J27" s="58" t="s">
        <v>148</v>
      </c>
      <c r="K27" s="57">
        <v>28093</v>
      </c>
      <c r="L27" s="57" t="s">
        <v>149</v>
      </c>
      <c r="M27" s="58" t="s">
        <v>80</v>
      </c>
      <c r="N27" s="58" t="s">
        <v>150</v>
      </c>
      <c r="O27" s="59" t="s">
        <v>151</v>
      </c>
      <c r="P27" s="60" t="s">
        <v>152</v>
      </c>
    </row>
    <row r="28" spans="1:16" ht="12.75" customHeight="1" thickBot="1">
      <c r="A28" s="17" t="str">
        <f t="shared" si="0"/>
        <v>IBVS 5814 </v>
      </c>
      <c r="B28" s="15" t="str">
        <f t="shared" si="1"/>
        <v>I</v>
      </c>
      <c r="C28" s="17">
        <f t="shared" si="2"/>
        <v>53767.530500000001</v>
      </c>
      <c r="D28" s="11" t="str">
        <f t="shared" si="3"/>
        <v>vis</v>
      </c>
      <c r="E28" s="56">
        <f>VLOOKUP(C28,Active!C$21:E$973,3,FALSE)</f>
        <v>28119.036689706645</v>
      </c>
      <c r="F28" s="15" t="s">
        <v>68</v>
      </c>
      <c r="G28" s="11" t="str">
        <f t="shared" si="4"/>
        <v>53767.5305</v>
      </c>
      <c r="H28" s="17">
        <f t="shared" si="5"/>
        <v>28119</v>
      </c>
      <c r="I28" s="57" t="s">
        <v>153</v>
      </c>
      <c r="J28" s="58" t="s">
        <v>154</v>
      </c>
      <c r="K28" s="57" t="s">
        <v>155</v>
      </c>
      <c r="L28" s="57" t="s">
        <v>156</v>
      </c>
      <c r="M28" s="58" t="s">
        <v>80</v>
      </c>
      <c r="N28" s="58" t="s">
        <v>68</v>
      </c>
      <c r="O28" s="59" t="s">
        <v>131</v>
      </c>
      <c r="P28" s="60" t="s">
        <v>157</v>
      </c>
    </row>
    <row r="29" spans="1:16" ht="12.75" customHeight="1" thickBot="1">
      <c r="A29" s="17" t="str">
        <f t="shared" si="0"/>
        <v>BAVM 186 </v>
      </c>
      <c r="B29" s="15" t="str">
        <f t="shared" si="1"/>
        <v>I</v>
      </c>
      <c r="C29" s="17">
        <f t="shared" si="2"/>
        <v>54205.39</v>
      </c>
      <c r="D29" s="11" t="str">
        <f t="shared" si="3"/>
        <v>vis</v>
      </c>
      <c r="E29" s="56">
        <f>VLOOKUP(C29,Active!C$21:E$973,3,FALSE)</f>
        <v>29514.037124270832</v>
      </c>
      <c r="F29" s="15" t="s">
        <v>68</v>
      </c>
      <c r="G29" s="11" t="str">
        <f t="shared" si="4"/>
        <v>54205.3900</v>
      </c>
      <c r="H29" s="17">
        <f t="shared" si="5"/>
        <v>29514</v>
      </c>
      <c r="I29" s="57" t="s">
        <v>158</v>
      </c>
      <c r="J29" s="58" t="s">
        <v>159</v>
      </c>
      <c r="K29" s="57" t="s">
        <v>160</v>
      </c>
      <c r="L29" s="57" t="s">
        <v>161</v>
      </c>
      <c r="M29" s="58" t="s">
        <v>80</v>
      </c>
      <c r="N29" s="58" t="s">
        <v>81</v>
      </c>
      <c r="O29" s="59" t="s">
        <v>162</v>
      </c>
      <c r="P29" s="60" t="s">
        <v>163</v>
      </c>
    </row>
    <row r="30" spans="1:16" ht="12.75" customHeight="1" thickBot="1">
      <c r="A30" s="17" t="str">
        <f t="shared" si="0"/>
        <v>BAVM 201 </v>
      </c>
      <c r="B30" s="15" t="str">
        <f t="shared" si="1"/>
        <v>I</v>
      </c>
      <c r="C30" s="17">
        <f t="shared" si="2"/>
        <v>54432.319900000002</v>
      </c>
      <c r="D30" s="11" t="str">
        <f t="shared" si="3"/>
        <v>vis</v>
      </c>
      <c r="E30" s="56">
        <f>VLOOKUP(C30,Active!C$21:E$973,3,FALSE)</f>
        <v>30237.025455266536</v>
      </c>
      <c r="F30" s="15" t="s">
        <v>68</v>
      </c>
      <c r="G30" s="11" t="str">
        <f t="shared" si="4"/>
        <v>54432.3199</v>
      </c>
      <c r="H30" s="17">
        <f t="shared" si="5"/>
        <v>30237</v>
      </c>
      <c r="I30" s="57" t="s">
        <v>164</v>
      </c>
      <c r="J30" s="58" t="s">
        <v>165</v>
      </c>
      <c r="K30" s="57" t="s">
        <v>166</v>
      </c>
      <c r="L30" s="57" t="s">
        <v>167</v>
      </c>
      <c r="M30" s="58" t="s">
        <v>80</v>
      </c>
      <c r="N30" s="58" t="s">
        <v>150</v>
      </c>
      <c r="O30" s="59" t="s">
        <v>151</v>
      </c>
      <c r="P30" s="60" t="s">
        <v>168</v>
      </c>
    </row>
    <row r="31" spans="1:16" ht="12.75" customHeight="1" thickBot="1">
      <c r="A31" s="17" t="str">
        <f t="shared" si="0"/>
        <v>BAVM 201 </v>
      </c>
      <c r="B31" s="15" t="str">
        <f t="shared" si="1"/>
        <v>II</v>
      </c>
      <c r="C31" s="17">
        <f t="shared" si="2"/>
        <v>54432.477899999998</v>
      </c>
      <c r="D31" s="11" t="str">
        <f t="shared" si="3"/>
        <v>vis</v>
      </c>
      <c r="E31" s="56">
        <f>VLOOKUP(C31,Active!C$21:E$973,3,FALSE)</f>
        <v>30237.528836073976</v>
      </c>
      <c r="F31" s="15" t="s">
        <v>68</v>
      </c>
      <c r="G31" s="11" t="str">
        <f t="shared" si="4"/>
        <v>54432.4779</v>
      </c>
      <c r="H31" s="17">
        <f t="shared" si="5"/>
        <v>30237.5</v>
      </c>
      <c r="I31" s="57" t="s">
        <v>169</v>
      </c>
      <c r="J31" s="58" t="s">
        <v>170</v>
      </c>
      <c r="K31" s="57" t="s">
        <v>171</v>
      </c>
      <c r="L31" s="57" t="s">
        <v>172</v>
      </c>
      <c r="M31" s="58" t="s">
        <v>80</v>
      </c>
      <c r="N31" s="58" t="s">
        <v>150</v>
      </c>
      <c r="O31" s="59" t="s">
        <v>151</v>
      </c>
      <c r="P31" s="60" t="s">
        <v>168</v>
      </c>
    </row>
    <row r="32" spans="1:16" ht="12.75" customHeight="1" thickBot="1">
      <c r="A32" s="17" t="str">
        <f t="shared" si="0"/>
        <v>IBVS 5871 </v>
      </c>
      <c r="B32" s="15" t="str">
        <f t="shared" si="1"/>
        <v>I</v>
      </c>
      <c r="C32" s="17">
        <f t="shared" si="2"/>
        <v>54792.655700000003</v>
      </c>
      <c r="D32" s="11" t="str">
        <f t="shared" si="3"/>
        <v>vis</v>
      </c>
      <c r="E32" s="56">
        <f>VLOOKUP(C32,Active!C$21:E$973,3,FALSE)</f>
        <v>31385.038910699241</v>
      </c>
      <c r="F32" s="15" t="s">
        <v>68</v>
      </c>
      <c r="G32" s="11" t="str">
        <f t="shared" si="4"/>
        <v>54792.6557</v>
      </c>
      <c r="H32" s="17">
        <f t="shared" si="5"/>
        <v>31385</v>
      </c>
      <c r="I32" s="57" t="s">
        <v>173</v>
      </c>
      <c r="J32" s="58" t="s">
        <v>174</v>
      </c>
      <c r="K32" s="57" t="s">
        <v>175</v>
      </c>
      <c r="L32" s="57" t="s">
        <v>176</v>
      </c>
      <c r="M32" s="58" t="s">
        <v>80</v>
      </c>
      <c r="N32" s="58" t="s">
        <v>68</v>
      </c>
      <c r="O32" s="59" t="s">
        <v>92</v>
      </c>
      <c r="P32" s="60" t="s">
        <v>177</v>
      </c>
    </row>
    <row r="33" spans="1:16" ht="12.75" customHeight="1" thickBot="1">
      <c r="A33" s="17" t="str">
        <f t="shared" si="0"/>
        <v>BAVM 215 </v>
      </c>
      <c r="B33" s="15" t="str">
        <f t="shared" si="1"/>
        <v>II</v>
      </c>
      <c r="C33" s="17">
        <f t="shared" si="2"/>
        <v>55473.3027</v>
      </c>
      <c r="D33" s="11" t="str">
        <f t="shared" si="3"/>
        <v>vis</v>
      </c>
      <c r="E33" s="56">
        <f>VLOOKUP(C33,Active!C$21:E$973,3,FALSE)</f>
        <v>33553.549267982358</v>
      </c>
      <c r="F33" s="15" t="s">
        <v>68</v>
      </c>
      <c r="G33" s="11" t="str">
        <f t="shared" si="4"/>
        <v>55473.3027</v>
      </c>
      <c r="H33" s="17">
        <f t="shared" si="5"/>
        <v>33553.5</v>
      </c>
      <c r="I33" s="57" t="s">
        <v>190</v>
      </c>
      <c r="J33" s="58" t="s">
        <v>191</v>
      </c>
      <c r="K33" s="57" t="s">
        <v>192</v>
      </c>
      <c r="L33" s="57" t="s">
        <v>193</v>
      </c>
      <c r="M33" s="58" t="s">
        <v>80</v>
      </c>
      <c r="N33" s="58" t="s">
        <v>150</v>
      </c>
      <c r="O33" s="59" t="s">
        <v>151</v>
      </c>
      <c r="P33" s="60" t="s">
        <v>194</v>
      </c>
    </row>
    <row r="34" spans="1:16" ht="12.75" customHeight="1" thickBot="1">
      <c r="A34" s="17" t="str">
        <f t="shared" si="0"/>
        <v>BAVM 215 </v>
      </c>
      <c r="B34" s="15" t="str">
        <f t="shared" si="1"/>
        <v>I</v>
      </c>
      <c r="C34" s="17">
        <f t="shared" si="2"/>
        <v>55473.46</v>
      </c>
      <c r="D34" s="11" t="str">
        <f t="shared" si="3"/>
        <v>vis</v>
      </c>
      <c r="E34" s="56">
        <f>VLOOKUP(C34,Active!C$21:E$973,3,FALSE)</f>
        <v>33554.050418621679</v>
      </c>
      <c r="F34" s="15" t="s">
        <v>68</v>
      </c>
      <c r="G34" s="11" t="str">
        <f t="shared" si="4"/>
        <v>55473.4600</v>
      </c>
      <c r="H34" s="17">
        <f t="shared" si="5"/>
        <v>33554</v>
      </c>
      <c r="I34" s="57" t="s">
        <v>195</v>
      </c>
      <c r="J34" s="58" t="s">
        <v>196</v>
      </c>
      <c r="K34" s="57" t="s">
        <v>197</v>
      </c>
      <c r="L34" s="57" t="s">
        <v>198</v>
      </c>
      <c r="M34" s="58" t="s">
        <v>80</v>
      </c>
      <c r="N34" s="58" t="s">
        <v>150</v>
      </c>
      <c r="O34" s="59" t="s">
        <v>151</v>
      </c>
      <c r="P34" s="60" t="s">
        <v>194</v>
      </c>
    </row>
    <row r="35" spans="1:16" ht="12.75" customHeight="1" thickBot="1">
      <c r="A35" s="17" t="str">
        <f t="shared" si="0"/>
        <v>BAVM 215 </v>
      </c>
      <c r="B35" s="15" t="str">
        <f t="shared" si="1"/>
        <v>II</v>
      </c>
      <c r="C35" s="17">
        <f t="shared" si="2"/>
        <v>55473.616699999999</v>
      </c>
      <c r="D35" s="11" t="str">
        <f t="shared" si="3"/>
        <v>vis</v>
      </c>
      <c r="E35" s="56">
        <f>VLOOKUP(C35,Active!C$21:E$973,3,FALSE)</f>
        <v>33554.549657688309</v>
      </c>
      <c r="F35" s="15" t="s">
        <v>68</v>
      </c>
      <c r="G35" s="11" t="str">
        <f t="shared" si="4"/>
        <v>55473.6167</v>
      </c>
      <c r="H35" s="17">
        <f t="shared" si="5"/>
        <v>33554.5</v>
      </c>
      <c r="I35" s="57" t="s">
        <v>199</v>
      </c>
      <c r="J35" s="58" t="s">
        <v>200</v>
      </c>
      <c r="K35" s="57" t="s">
        <v>201</v>
      </c>
      <c r="L35" s="57" t="s">
        <v>202</v>
      </c>
      <c r="M35" s="58" t="s">
        <v>80</v>
      </c>
      <c r="N35" s="58" t="s">
        <v>150</v>
      </c>
      <c r="O35" s="59" t="s">
        <v>151</v>
      </c>
      <c r="P35" s="60" t="s">
        <v>194</v>
      </c>
    </row>
    <row r="36" spans="1:16" ht="12.75" customHeight="1" thickBot="1">
      <c r="A36" s="17" t="str">
        <f t="shared" si="0"/>
        <v>IBVS 5960 </v>
      </c>
      <c r="B36" s="15" t="str">
        <f t="shared" si="1"/>
        <v>I</v>
      </c>
      <c r="C36" s="17">
        <f t="shared" si="2"/>
        <v>55517.715700000001</v>
      </c>
      <c r="D36" s="11" t="str">
        <f t="shared" si="3"/>
        <v>vis</v>
      </c>
      <c r="E36" s="56">
        <f>VLOOKUP(C36,Active!C$21:E$973,3,FALSE)</f>
        <v>33695.047064193932</v>
      </c>
      <c r="F36" s="15" t="s">
        <v>68</v>
      </c>
      <c r="G36" s="11" t="str">
        <f t="shared" si="4"/>
        <v>55517.7157</v>
      </c>
      <c r="H36" s="17">
        <f t="shared" si="5"/>
        <v>33695</v>
      </c>
      <c r="I36" s="57" t="s">
        <v>203</v>
      </c>
      <c r="J36" s="58" t="s">
        <v>204</v>
      </c>
      <c r="K36" s="57" t="s">
        <v>205</v>
      </c>
      <c r="L36" s="57" t="s">
        <v>206</v>
      </c>
      <c r="M36" s="58" t="s">
        <v>80</v>
      </c>
      <c r="N36" s="58" t="s">
        <v>68</v>
      </c>
      <c r="O36" s="59" t="s">
        <v>92</v>
      </c>
      <c r="P36" s="60" t="s">
        <v>207</v>
      </c>
    </row>
    <row r="37" spans="1:16" ht="12.75" customHeight="1" thickBot="1">
      <c r="A37" s="17" t="str">
        <f t="shared" si="0"/>
        <v>IBVS 6042 </v>
      </c>
      <c r="B37" s="15" t="str">
        <f t="shared" si="1"/>
        <v>I</v>
      </c>
      <c r="C37" s="17">
        <f t="shared" si="2"/>
        <v>56254.709000000003</v>
      </c>
      <c r="D37" s="11" t="str">
        <f t="shared" si="3"/>
        <v>vis</v>
      </c>
      <c r="E37" s="56">
        <f>VLOOKUP(C37,Active!C$21:E$973,3,FALSE)</f>
        <v>36043.074168255618</v>
      </c>
      <c r="F37" s="15" t="s">
        <v>68</v>
      </c>
      <c r="G37" s="11" t="str">
        <f t="shared" si="4"/>
        <v>56254.709</v>
      </c>
      <c r="H37" s="17">
        <f t="shared" si="5"/>
        <v>36043</v>
      </c>
      <c r="I37" s="57" t="s">
        <v>213</v>
      </c>
      <c r="J37" s="58" t="s">
        <v>214</v>
      </c>
      <c r="K37" s="57" t="s">
        <v>215</v>
      </c>
      <c r="L37" s="57" t="s">
        <v>216</v>
      </c>
      <c r="M37" s="58" t="s">
        <v>80</v>
      </c>
      <c r="N37" s="58" t="s">
        <v>68</v>
      </c>
      <c r="O37" s="59" t="s">
        <v>92</v>
      </c>
      <c r="P37" s="60" t="s">
        <v>217</v>
      </c>
    </row>
    <row r="38" spans="1:16" ht="12.75" customHeight="1" thickBot="1">
      <c r="A38" s="17" t="str">
        <f t="shared" si="0"/>
        <v>BAVM 239 </v>
      </c>
      <c r="B38" s="15" t="str">
        <f t="shared" si="1"/>
        <v>I</v>
      </c>
      <c r="C38" s="17">
        <f t="shared" si="2"/>
        <v>56950.260199999997</v>
      </c>
      <c r="D38" s="11" t="str">
        <f t="shared" si="3"/>
        <v>vis</v>
      </c>
      <c r="E38" s="56">
        <f>VLOOKUP(C38,Active!C$21:E$973,3,FALSE)</f>
        <v>38259.068628263085</v>
      </c>
      <c r="F38" s="15" t="s">
        <v>68</v>
      </c>
      <c r="G38" s="11" t="str">
        <f t="shared" si="4"/>
        <v>56950.2602</v>
      </c>
      <c r="H38" s="17">
        <f t="shared" si="5"/>
        <v>38259</v>
      </c>
      <c r="I38" s="57" t="s">
        <v>218</v>
      </c>
      <c r="J38" s="58" t="s">
        <v>219</v>
      </c>
      <c r="K38" s="57" t="s">
        <v>220</v>
      </c>
      <c r="L38" s="57" t="s">
        <v>221</v>
      </c>
      <c r="M38" s="58" t="s">
        <v>80</v>
      </c>
      <c r="N38" s="58" t="s">
        <v>150</v>
      </c>
      <c r="O38" s="59" t="s">
        <v>151</v>
      </c>
      <c r="P38" s="60" t="s">
        <v>222</v>
      </c>
    </row>
    <row r="39" spans="1:16" ht="12.75" customHeight="1" thickBot="1">
      <c r="A39" s="17" t="str">
        <f t="shared" si="0"/>
        <v>BAVM 239 </v>
      </c>
      <c r="B39" s="15" t="str">
        <f t="shared" si="1"/>
        <v>II</v>
      </c>
      <c r="C39" s="17">
        <f t="shared" si="2"/>
        <v>56950.419300000001</v>
      </c>
      <c r="D39" s="11" t="str">
        <f t="shared" si="3"/>
        <v>vis</v>
      </c>
      <c r="E39" s="56">
        <f>VLOOKUP(C39,Active!C$21:E$973,3,FALSE)</f>
        <v>38259.575513620475</v>
      </c>
      <c r="F39" s="15" t="s">
        <v>68</v>
      </c>
      <c r="G39" s="11" t="str">
        <f t="shared" si="4"/>
        <v>56950.4193</v>
      </c>
      <c r="H39" s="17">
        <f t="shared" si="5"/>
        <v>38259.5</v>
      </c>
      <c r="I39" s="57" t="s">
        <v>223</v>
      </c>
      <c r="J39" s="58" t="s">
        <v>224</v>
      </c>
      <c r="K39" s="57" t="s">
        <v>225</v>
      </c>
      <c r="L39" s="57" t="s">
        <v>226</v>
      </c>
      <c r="M39" s="58" t="s">
        <v>80</v>
      </c>
      <c r="N39" s="58" t="s">
        <v>150</v>
      </c>
      <c r="O39" s="59" t="s">
        <v>151</v>
      </c>
      <c r="P39" s="60" t="s">
        <v>222</v>
      </c>
    </row>
    <row r="40" spans="1:16" ht="12.75" customHeight="1" thickBot="1">
      <c r="A40" s="17" t="str">
        <f t="shared" si="0"/>
        <v>BAVM 239 </v>
      </c>
      <c r="B40" s="15" t="str">
        <f t="shared" si="1"/>
        <v>I</v>
      </c>
      <c r="C40" s="17">
        <f t="shared" si="2"/>
        <v>56950.573299999996</v>
      </c>
      <c r="D40" s="11" t="str">
        <f t="shared" si="3"/>
        <v>vis</v>
      </c>
      <c r="E40" s="56">
        <f>VLOOKUP(C40,Active!C$21:E$973,3,FALSE)</f>
        <v>38260.06615061</v>
      </c>
      <c r="F40" s="15" t="s">
        <v>68</v>
      </c>
      <c r="G40" s="11" t="str">
        <f t="shared" si="4"/>
        <v>56950.5733</v>
      </c>
      <c r="H40" s="17">
        <f t="shared" si="5"/>
        <v>38260</v>
      </c>
      <c r="I40" s="57" t="s">
        <v>227</v>
      </c>
      <c r="J40" s="58" t="s">
        <v>228</v>
      </c>
      <c r="K40" s="57" t="s">
        <v>229</v>
      </c>
      <c r="L40" s="57" t="s">
        <v>230</v>
      </c>
      <c r="M40" s="58" t="s">
        <v>80</v>
      </c>
      <c r="N40" s="58" t="s">
        <v>150</v>
      </c>
      <c r="O40" s="59" t="s">
        <v>151</v>
      </c>
      <c r="P40" s="60" t="s">
        <v>222</v>
      </c>
    </row>
    <row r="41" spans="1:16" ht="12.75" customHeight="1" thickBot="1">
      <c r="A41" s="17" t="str">
        <f t="shared" si="0"/>
        <v> BBS 124 </v>
      </c>
      <c r="B41" s="15" t="str">
        <f t="shared" si="1"/>
        <v>II</v>
      </c>
      <c r="C41" s="17">
        <f t="shared" si="2"/>
        <v>51924.2811</v>
      </c>
      <c r="D41" s="11" t="str">
        <f t="shared" si="3"/>
        <v>vis</v>
      </c>
      <c r="E41" s="56">
        <f>VLOOKUP(C41,Active!C$21:E$973,3,FALSE)</f>
        <v>22246.528010529455</v>
      </c>
      <c r="F41" s="15" t="s">
        <v>68</v>
      </c>
      <c r="G41" s="11" t="str">
        <f t="shared" si="4"/>
        <v>51924.2811</v>
      </c>
      <c r="H41" s="17">
        <f t="shared" si="5"/>
        <v>22246.5</v>
      </c>
      <c r="I41" s="57" t="s">
        <v>89</v>
      </c>
      <c r="J41" s="58" t="s">
        <v>90</v>
      </c>
      <c r="K41" s="57">
        <v>22246.5</v>
      </c>
      <c r="L41" s="57" t="s">
        <v>91</v>
      </c>
      <c r="M41" s="58" t="s">
        <v>73</v>
      </c>
      <c r="N41" s="58" t="s">
        <v>74</v>
      </c>
      <c r="O41" s="59" t="s">
        <v>92</v>
      </c>
      <c r="P41" s="59" t="s">
        <v>93</v>
      </c>
    </row>
    <row r="42" spans="1:16" ht="12.75" customHeight="1" thickBot="1">
      <c r="A42" s="17" t="str">
        <f t="shared" si="0"/>
        <v> BBS 126 </v>
      </c>
      <c r="B42" s="15" t="str">
        <f t="shared" si="1"/>
        <v>I</v>
      </c>
      <c r="C42" s="17">
        <f t="shared" si="2"/>
        <v>52190.286699999997</v>
      </c>
      <c r="D42" s="11" t="str">
        <f t="shared" si="3"/>
        <v>vis</v>
      </c>
      <c r="E42" s="56">
        <f>VLOOKUP(C42,Active!C$21:E$973,3,FALSE)</f>
        <v>23094.009742903661</v>
      </c>
      <c r="F42" s="15" t="s">
        <v>68</v>
      </c>
      <c r="G42" s="11" t="str">
        <f t="shared" si="4"/>
        <v>52190.2867</v>
      </c>
      <c r="H42" s="17">
        <f t="shared" si="5"/>
        <v>23094</v>
      </c>
      <c r="I42" s="57" t="s">
        <v>100</v>
      </c>
      <c r="J42" s="58" t="s">
        <v>101</v>
      </c>
      <c r="K42" s="57">
        <v>23094</v>
      </c>
      <c r="L42" s="57" t="s">
        <v>102</v>
      </c>
      <c r="M42" s="58" t="s">
        <v>73</v>
      </c>
      <c r="N42" s="58" t="s">
        <v>74</v>
      </c>
      <c r="O42" s="59" t="s">
        <v>103</v>
      </c>
      <c r="P42" s="59" t="s">
        <v>104</v>
      </c>
    </row>
    <row r="43" spans="1:16" ht="12.75" customHeight="1" thickBot="1">
      <c r="A43" s="17" t="str">
        <f t="shared" si="0"/>
        <v>BAVM 212 </v>
      </c>
      <c r="B43" s="15" t="str">
        <f t="shared" si="1"/>
        <v>II</v>
      </c>
      <c r="C43" s="17">
        <f t="shared" si="2"/>
        <v>55067.462200000002</v>
      </c>
      <c r="D43" s="11" t="str">
        <f t="shared" si="3"/>
        <v>vis</v>
      </c>
      <c r="E43" s="56">
        <f>VLOOKUP(C43,Active!C$21:E$973,3,FALSE)</f>
        <v>32260.559909834948</v>
      </c>
      <c r="F43" s="15" t="s">
        <v>68</v>
      </c>
      <c r="G43" s="11" t="str">
        <f t="shared" si="4"/>
        <v>55067.4622</v>
      </c>
      <c r="H43" s="17">
        <f t="shared" si="5"/>
        <v>32260.5</v>
      </c>
      <c r="I43" s="57" t="s">
        <v>178</v>
      </c>
      <c r="J43" s="58" t="s">
        <v>179</v>
      </c>
      <c r="K43" s="57" t="s">
        <v>180</v>
      </c>
      <c r="L43" s="57" t="s">
        <v>181</v>
      </c>
      <c r="M43" s="58" t="s">
        <v>80</v>
      </c>
      <c r="N43" s="58" t="s">
        <v>150</v>
      </c>
      <c r="O43" s="59" t="s">
        <v>151</v>
      </c>
      <c r="P43" s="60" t="s">
        <v>182</v>
      </c>
    </row>
    <row r="44" spans="1:16" ht="12.75" customHeight="1" thickBot="1">
      <c r="A44" s="17" t="str">
        <f t="shared" si="0"/>
        <v>BAVM 212 </v>
      </c>
      <c r="B44" s="15" t="str">
        <f t="shared" si="1"/>
        <v>II</v>
      </c>
      <c r="C44" s="17">
        <f t="shared" si="2"/>
        <v>55074.3675</v>
      </c>
      <c r="D44" s="11" t="str">
        <f t="shared" si="3"/>
        <v>vis</v>
      </c>
      <c r="E44" s="56">
        <f>VLOOKUP(C44,Active!C$21:E$973,3,FALSE)</f>
        <v>32282.559881288791</v>
      </c>
      <c r="F44" s="15" t="s">
        <v>68</v>
      </c>
      <c r="G44" s="11" t="str">
        <f t="shared" si="4"/>
        <v>55074.3675</v>
      </c>
      <c r="H44" s="17">
        <f t="shared" si="5"/>
        <v>32282.5</v>
      </c>
      <c r="I44" s="57" t="s">
        <v>183</v>
      </c>
      <c r="J44" s="58" t="s">
        <v>184</v>
      </c>
      <c r="K44" s="57" t="s">
        <v>185</v>
      </c>
      <c r="L44" s="57" t="s">
        <v>181</v>
      </c>
      <c r="M44" s="58" t="s">
        <v>80</v>
      </c>
      <c r="N44" s="58" t="s">
        <v>150</v>
      </c>
      <c r="O44" s="59" t="s">
        <v>151</v>
      </c>
      <c r="P44" s="60" t="s">
        <v>182</v>
      </c>
    </row>
    <row r="45" spans="1:16" ht="12.75" customHeight="1" thickBot="1">
      <c r="A45" s="17" t="str">
        <f t="shared" si="0"/>
        <v>BAVM 212 </v>
      </c>
      <c r="B45" s="15" t="str">
        <f t="shared" si="1"/>
        <v>I</v>
      </c>
      <c r="C45" s="17">
        <f t="shared" si="2"/>
        <v>55074.524700000002</v>
      </c>
      <c r="D45" s="11" t="str">
        <f t="shared" si="3"/>
        <v>vis</v>
      </c>
      <c r="E45" s="56">
        <f>VLOOKUP(C45,Active!C$21:E$973,3,FALSE)</f>
        <v>32283.06071333267</v>
      </c>
      <c r="F45" s="15" t="s">
        <v>68</v>
      </c>
      <c r="G45" s="11" t="str">
        <f t="shared" si="4"/>
        <v>55074.5247</v>
      </c>
      <c r="H45" s="17">
        <f t="shared" si="5"/>
        <v>32283</v>
      </c>
      <c r="I45" s="57" t="s">
        <v>186</v>
      </c>
      <c r="J45" s="58" t="s">
        <v>187</v>
      </c>
      <c r="K45" s="57" t="s">
        <v>188</v>
      </c>
      <c r="L45" s="57" t="s">
        <v>189</v>
      </c>
      <c r="M45" s="58" t="s">
        <v>80</v>
      </c>
      <c r="N45" s="58" t="s">
        <v>150</v>
      </c>
      <c r="O45" s="59" t="s">
        <v>151</v>
      </c>
      <c r="P45" s="60" t="s">
        <v>182</v>
      </c>
    </row>
    <row r="46" spans="1:16" ht="12.75" customHeight="1" thickBot="1">
      <c r="A46" s="17" t="str">
        <f t="shared" si="0"/>
        <v>BAVM 225 </v>
      </c>
      <c r="B46" s="15" t="str">
        <f t="shared" si="1"/>
        <v>II</v>
      </c>
      <c r="C46" s="17">
        <f t="shared" si="2"/>
        <v>55797.541799999999</v>
      </c>
      <c r="D46" s="11" t="str">
        <f t="shared" si="3"/>
        <v>vis</v>
      </c>
      <c r="E46" s="56">
        <f>VLOOKUP(C46,Active!C$21:E$973,3,FALSE)</f>
        <v>34586.560280425168</v>
      </c>
      <c r="F46" s="15" t="s">
        <v>68</v>
      </c>
      <c r="G46" s="11" t="str">
        <f t="shared" si="4"/>
        <v>55797.5418</v>
      </c>
      <c r="H46" s="17">
        <f t="shared" si="5"/>
        <v>34586.5</v>
      </c>
      <c r="I46" s="57" t="s">
        <v>208</v>
      </c>
      <c r="J46" s="58" t="s">
        <v>209</v>
      </c>
      <c r="K46" s="57" t="s">
        <v>210</v>
      </c>
      <c r="L46" s="57" t="s">
        <v>211</v>
      </c>
      <c r="M46" s="58" t="s">
        <v>80</v>
      </c>
      <c r="N46" s="58" t="s">
        <v>150</v>
      </c>
      <c r="O46" s="59" t="s">
        <v>151</v>
      </c>
      <c r="P46" s="60" t="s">
        <v>212</v>
      </c>
    </row>
    <row r="47" spans="1:16">
      <c r="B47" s="15"/>
      <c r="F47" s="15"/>
    </row>
    <row r="48" spans="1:16">
      <c r="B48" s="15"/>
      <c r="F48" s="15"/>
    </row>
    <row r="49" spans="2:6">
      <c r="B49" s="15"/>
      <c r="F49" s="15"/>
    </row>
    <row r="50" spans="2:6">
      <c r="B50" s="15"/>
      <c r="F50" s="15"/>
    </row>
    <row r="51" spans="2:6">
      <c r="B51" s="15"/>
      <c r="F51" s="15"/>
    </row>
    <row r="52" spans="2:6">
      <c r="B52" s="15"/>
      <c r="F52" s="15"/>
    </row>
    <row r="53" spans="2:6">
      <c r="B53" s="15"/>
      <c r="F53" s="15"/>
    </row>
    <row r="54" spans="2:6">
      <c r="B54" s="15"/>
      <c r="F54" s="15"/>
    </row>
    <row r="55" spans="2:6">
      <c r="B55" s="15"/>
      <c r="F55" s="15"/>
    </row>
    <row r="56" spans="2:6">
      <c r="B56" s="15"/>
      <c r="F56" s="15"/>
    </row>
    <row r="57" spans="2:6">
      <c r="B57" s="15"/>
      <c r="F57" s="15"/>
    </row>
    <row r="58" spans="2:6">
      <c r="B58" s="15"/>
      <c r="F58" s="15"/>
    </row>
    <row r="59" spans="2:6">
      <c r="B59" s="15"/>
      <c r="F59" s="15"/>
    </row>
    <row r="60" spans="2:6">
      <c r="B60" s="15"/>
      <c r="F60" s="15"/>
    </row>
    <row r="61" spans="2:6">
      <c r="B61" s="15"/>
      <c r="F61" s="15"/>
    </row>
    <row r="62" spans="2:6">
      <c r="B62" s="15"/>
      <c r="F62" s="15"/>
    </row>
    <row r="63" spans="2:6">
      <c r="B63" s="15"/>
      <c r="F63" s="15"/>
    </row>
    <row r="64" spans="2:6">
      <c r="B64" s="15"/>
      <c r="F64" s="15"/>
    </row>
    <row r="65" spans="2:6">
      <c r="B65" s="15"/>
      <c r="F65" s="15"/>
    </row>
    <row r="66" spans="2:6">
      <c r="B66" s="15"/>
      <c r="F66" s="15"/>
    </row>
    <row r="67" spans="2:6">
      <c r="B67" s="15"/>
      <c r="F67" s="15"/>
    </row>
    <row r="68" spans="2:6">
      <c r="B68" s="15"/>
      <c r="F68" s="15"/>
    </row>
    <row r="69" spans="2:6">
      <c r="B69" s="15"/>
      <c r="F69" s="15"/>
    </row>
    <row r="70" spans="2:6">
      <c r="B70" s="15"/>
      <c r="F70" s="15"/>
    </row>
    <row r="71" spans="2:6">
      <c r="B71" s="15"/>
      <c r="F71" s="15"/>
    </row>
    <row r="72" spans="2:6">
      <c r="B72" s="15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</sheetData>
  <phoneticPr fontId="8" type="noConversion"/>
  <hyperlinks>
    <hyperlink ref="P11" r:id="rId1" display="http://www.konkoly.hu/cgi-bin/IBVS?5287" xr:uid="{00000000-0004-0000-0100-000000000000}"/>
    <hyperlink ref="P12" r:id="rId2" display="http://var.astro.cz/oejv/issues/oejv0074.pdf" xr:uid="{00000000-0004-0000-0100-000001000000}"/>
    <hyperlink ref="P13" r:id="rId3" display="http://www.bav-astro.de/sfs/BAVM_link.php?BAVMnr=152" xr:uid="{00000000-0004-0000-0100-000002000000}"/>
    <hyperlink ref="P14" r:id="rId4" display="http://var.astro.cz/oejv/issues/oejv0074.pdf" xr:uid="{00000000-0004-0000-0100-000003000000}"/>
    <hyperlink ref="P15" r:id="rId5" display="http://var.astro.cz/oejv/issues/oejv0074.pdf" xr:uid="{00000000-0004-0000-0100-000004000000}"/>
    <hyperlink ref="P16" r:id="rId6" display="http://var.astro.cz/oejv/issues/oejv0074.pdf" xr:uid="{00000000-0004-0000-0100-000005000000}"/>
    <hyperlink ref="P17" r:id="rId7" display="http://var.astro.cz/oejv/issues/oejv0074.pdf" xr:uid="{00000000-0004-0000-0100-000006000000}"/>
    <hyperlink ref="P18" r:id="rId8" display="http://var.astro.cz/oejv/issues/oejv0074.pdf" xr:uid="{00000000-0004-0000-0100-000007000000}"/>
    <hyperlink ref="P20" r:id="rId9" display="http://www.konkoly.hu/cgi-bin/IBVS?5583" xr:uid="{00000000-0004-0000-0100-000008000000}"/>
    <hyperlink ref="P21" r:id="rId10" display="http://var.astro.cz/oejv/issues/oejv0074.pdf" xr:uid="{00000000-0004-0000-0100-000009000000}"/>
    <hyperlink ref="P22" r:id="rId11" display="http://www.konkoly.hu/cgi-bin/IBVS?5583" xr:uid="{00000000-0004-0000-0100-00000A000000}"/>
    <hyperlink ref="P23" r:id="rId12" display="http://www.konkoly.hu/cgi-bin/IBVS?5603" xr:uid="{00000000-0004-0000-0100-00000B000000}"/>
    <hyperlink ref="P24" r:id="rId13" display="http://www.konkoly.hu/cgi-bin/IBVS?5603" xr:uid="{00000000-0004-0000-0100-00000C000000}"/>
    <hyperlink ref="P25" r:id="rId14" display="http://www.konkoly.hu/cgi-bin/IBVS?5653" xr:uid="{00000000-0004-0000-0100-00000D000000}"/>
    <hyperlink ref="P26" r:id="rId15" display="http://www.konkoly.hu/cgi-bin/IBVS?5760" xr:uid="{00000000-0004-0000-0100-00000E000000}"/>
    <hyperlink ref="P27" r:id="rId16" display="http://www.bav-astro.de/sfs/BAVM_link.php?BAVMnr=178" xr:uid="{00000000-0004-0000-0100-00000F000000}"/>
    <hyperlink ref="P28" r:id="rId17" display="http://www.konkoly.hu/cgi-bin/IBVS?5814" xr:uid="{00000000-0004-0000-0100-000010000000}"/>
    <hyperlink ref="P29" r:id="rId18" display="http://www.bav-astro.de/sfs/BAVM_link.php?BAVMnr=186" xr:uid="{00000000-0004-0000-0100-000011000000}"/>
    <hyperlink ref="P30" r:id="rId19" display="http://www.bav-astro.de/sfs/BAVM_link.php?BAVMnr=201" xr:uid="{00000000-0004-0000-0100-000012000000}"/>
    <hyperlink ref="P31" r:id="rId20" display="http://www.bav-astro.de/sfs/BAVM_link.php?BAVMnr=201" xr:uid="{00000000-0004-0000-0100-000013000000}"/>
    <hyperlink ref="P32" r:id="rId21" display="http://www.konkoly.hu/cgi-bin/IBVS?5871" xr:uid="{00000000-0004-0000-0100-000014000000}"/>
    <hyperlink ref="P43" r:id="rId22" display="http://www.bav-astro.de/sfs/BAVM_link.php?BAVMnr=212" xr:uid="{00000000-0004-0000-0100-000015000000}"/>
    <hyperlink ref="P44" r:id="rId23" display="http://www.bav-astro.de/sfs/BAVM_link.php?BAVMnr=212" xr:uid="{00000000-0004-0000-0100-000016000000}"/>
    <hyperlink ref="P45" r:id="rId24" display="http://www.bav-astro.de/sfs/BAVM_link.php?BAVMnr=212" xr:uid="{00000000-0004-0000-0100-000017000000}"/>
    <hyperlink ref="P33" r:id="rId25" display="http://www.bav-astro.de/sfs/BAVM_link.php?BAVMnr=215" xr:uid="{00000000-0004-0000-0100-000018000000}"/>
    <hyperlink ref="P34" r:id="rId26" display="http://www.bav-astro.de/sfs/BAVM_link.php?BAVMnr=215" xr:uid="{00000000-0004-0000-0100-000019000000}"/>
    <hyperlink ref="P35" r:id="rId27" display="http://www.bav-astro.de/sfs/BAVM_link.php?BAVMnr=215" xr:uid="{00000000-0004-0000-0100-00001A000000}"/>
    <hyperlink ref="P36" r:id="rId28" display="http://www.konkoly.hu/cgi-bin/IBVS?5960" xr:uid="{00000000-0004-0000-0100-00001B000000}"/>
    <hyperlink ref="P46" r:id="rId29" display="http://www.bav-astro.de/sfs/BAVM_link.php?BAVMnr=225" xr:uid="{00000000-0004-0000-0100-00001C000000}"/>
    <hyperlink ref="P37" r:id="rId30" display="http://www.konkoly.hu/cgi-bin/IBVS?6042" xr:uid="{00000000-0004-0000-0100-00001D000000}"/>
    <hyperlink ref="P38" r:id="rId31" display="http://www.bav-astro.de/sfs/BAVM_link.php?BAVMnr=239" xr:uid="{00000000-0004-0000-0100-00001E000000}"/>
    <hyperlink ref="P39" r:id="rId32" display="http://www.bav-astro.de/sfs/BAVM_link.php?BAVMnr=239" xr:uid="{00000000-0004-0000-0100-00001F000000}"/>
    <hyperlink ref="P40" r:id="rId33" display="http://www.bav-astro.de/sfs/BAVM_link.php?BAVMnr=239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2023-01-26T06:18:21Z</dcterms:modified>
</cp:coreProperties>
</file>