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8CC90F-22A1-4BE9-8026-BD9297ACB05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286" i="1" l="1"/>
  <c r="F286" i="1" s="1"/>
  <c r="G286" i="1" s="1"/>
  <c r="K286" i="1" s="1"/>
  <c r="Q286" i="1"/>
  <c r="E287" i="1"/>
  <c r="F287" i="1" s="1"/>
  <c r="G287" i="1" s="1"/>
  <c r="K287" i="1" s="1"/>
  <c r="Q287" i="1"/>
  <c r="Q283" i="1"/>
  <c r="Q284" i="1"/>
  <c r="Q285" i="1"/>
  <c r="Q279" i="1"/>
  <c r="E280" i="1"/>
  <c r="F280" i="1" s="1"/>
  <c r="G280" i="1" s="1"/>
  <c r="K280" i="1" s="1"/>
  <c r="Q280" i="1"/>
  <c r="Q281" i="1"/>
  <c r="Q282" i="1"/>
  <c r="Q271" i="1"/>
  <c r="Q277" i="1"/>
  <c r="Q278" i="1"/>
  <c r="Q270" i="1"/>
  <c r="Q272" i="1"/>
  <c r="Q273" i="1"/>
  <c r="Q274" i="1"/>
  <c r="Q275" i="1"/>
  <c r="Q276" i="1"/>
  <c r="Q260" i="1"/>
  <c r="Q262" i="1"/>
  <c r="Q261" i="1"/>
  <c r="Q263" i="1"/>
  <c r="Q264" i="1"/>
  <c r="Q267" i="1"/>
  <c r="Q268" i="1"/>
  <c r="Q269" i="1"/>
  <c r="Q266" i="1"/>
  <c r="Q26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6" i="1"/>
  <c r="Q67" i="1"/>
  <c r="Q79" i="1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188" i="3"/>
  <c r="C188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87" i="3"/>
  <c r="C187" i="3"/>
  <c r="G186" i="3"/>
  <c r="C186" i="3"/>
  <c r="G12" i="3"/>
  <c r="C12" i="3"/>
  <c r="G185" i="3"/>
  <c r="C185" i="3"/>
  <c r="G11" i="3"/>
  <c r="C11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F36" i="3"/>
  <c r="D36" i="3"/>
  <c r="B36" i="3"/>
  <c r="A36" i="3"/>
  <c r="H35" i="3"/>
  <c r="B35" i="3"/>
  <c r="F35" i="3"/>
  <c r="D35" i="3"/>
  <c r="A35" i="3"/>
  <c r="H34" i="3"/>
  <c r="B34" i="3"/>
  <c r="F34" i="3"/>
  <c r="D34" i="3"/>
  <c r="A34" i="3"/>
  <c r="H33" i="3"/>
  <c r="B33" i="3"/>
  <c r="F33" i="3"/>
  <c r="D33" i="3"/>
  <c r="A33" i="3"/>
  <c r="H32" i="3"/>
  <c r="F32" i="3"/>
  <c r="D32" i="3"/>
  <c r="B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188" i="3"/>
  <c r="B188" i="3"/>
  <c r="D188" i="3"/>
  <c r="A188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87" i="3"/>
  <c r="B187" i="3"/>
  <c r="D187" i="3"/>
  <c r="A187" i="3"/>
  <c r="H186" i="3"/>
  <c r="B186" i="3"/>
  <c r="D186" i="3"/>
  <c r="A186" i="3"/>
  <c r="H12" i="3"/>
  <c r="B12" i="3"/>
  <c r="D12" i="3"/>
  <c r="A12" i="3"/>
  <c r="H185" i="3"/>
  <c r="B185" i="3"/>
  <c r="D185" i="3"/>
  <c r="A185" i="3"/>
  <c r="H11" i="3"/>
  <c r="B11" i="3"/>
  <c r="D11" i="3"/>
  <c r="A11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E283" i="1"/>
  <c r="F283" i="1" s="1"/>
  <c r="F16" i="1"/>
  <c r="C17" i="1"/>
  <c r="Q63" i="1"/>
  <c r="Q65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E58" i="1"/>
  <c r="E180" i="3" s="1"/>
  <c r="E168" i="1"/>
  <c r="E110" i="3"/>
  <c r="E71" i="1"/>
  <c r="F71" i="1" s="1"/>
  <c r="G71" i="1" s="1"/>
  <c r="I71" i="1" s="1"/>
  <c r="E75" i="1"/>
  <c r="E114" i="1"/>
  <c r="E56" i="3"/>
  <c r="E115" i="1"/>
  <c r="E52" i="1"/>
  <c r="F52" i="1" s="1"/>
  <c r="G52" i="1" s="1"/>
  <c r="I52" i="1" s="1"/>
  <c r="E111" i="1"/>
  <c r="F111" i="1"/>
  <c r="G111" i="1" s="1"/>
  <c r="I111" i="1" s="1"/>
  <c r="E85" i="1"/>
  <c r="F85" i="1" s="1"/>
  <c r="G85" i="1" s="1"/>
  <c r="I85" i="1" s="1"/>
  <c r="E34" i="1"/>
  <c r="F34" i="1"/>
  <c r="G34" i="1" s="1"/>
  <c r="I34" i="1" s="1"/>
  <c r="E24" i="1"/>
  <c r="E146" i="3" s="1"/>
  <c r="E56" i="1"/>
  <c r="F56" i="1" s="1"/>
  <c r="G56" i="1" s="1"/>
  <c r="I56" i="1" s="1"/>
  <c r="E66" i="1"/>
  <c r="E185" i="1"/>
  <c r="F185" i="1" s="1"/>
  <c r="G185" i="1" s="1"/>
  <c r="I185" i="1" s="1"/>
  <c r="E190" i="1"/>
  <c r="E132" i="3" s="1"/>
  <c r="E129" i="1"/>
  <c r="E71" i="3" s="1"/>
  <c r="E140" i="1"/>
  <c r="E138" i="1"/>
  <c r="F138" i="1" s="1"/>
  <c r="G138" i="1" s="1"/>
  <c r="I138" i="1" s="1"/>
  <c r="E94" i="1"/>
  <c r="F94" i="1" s="1"/>
  <c r="G94" i="1" s="1"/>
  <c r="I94" i="1" s="1"/>
  <c r="E88" i="1"/>
  <c r="E31" i="3" s="1"/>
  <c r="E33" i="1"/>
  <c r="E155" i="3" s="1"/>
  <c r="E37" i="1"/>
  <c r="E159" i="3" s="1"/>
  <c r="E61" i="1"/>
  <c r="F61" i="1" s="1"/>
  <c r="G61" i="1" s="1"/>
  <c r="I61" i="1" s="1"/>
  <c r="E67" i="1"/>
  <c r="F67" i="1" s="1"/>
  <c r="G67" i="1" s="1"/>
  <c r="I67" i="1" s="1"/>
  <c r="E191" i="1"/>
  <c r="E120" i="1"/>
  <c r="E156" i="1"/>
  <c r="F156" i="1" s="1"/>
  <c r="G156" i="1" s="1"/>
  <c r="I156" i="1" s="1"/>
  <c r="E196" i="1"/>
  <c r="F196" i="1" s="1"/>
  <c r="G196" i="1" s="1"/>
  <c r="I196" i="1" s="1"/>
  <c r="E233" i="1"/>
  <c r="F233" i="1" s="1"/>
  <c r="G233" i="1" s="1"/>
  <c r="J233" i="1" s="1"/>
  <c r="E194" i="1"/>
  <c r="F194" i="1" s="1"/>
  <c r="G194" i="1"/>
  <c r="I194" i="1" s="1"/>
  <c r="E170" i="1"/>
  <c r="F170" i="1" s="1"/>
  <c r="G170" i="1" s="1"/>
  <c r="I170" i="1" s="1"/>
  <c r="F168" i="1"/>
  <c r="G168" i="1" s="1"/>
  <c r="I168" i="1" s="1"/>
  <c r="E166" i="1"/>
  <c r="E165" i="1"/>
  <c r="F165" i="1" s="1"/>
  <c r="G165" i="1" s="1"/>
  <c r="I165" i="1" s="1"/>
  <c r="E163" i="1"/>
  <c r="E124" i="1"/>
  <c r="F124" i="1" s="1"/>
  <c r="G124" i="1" s="1"/>
  <c r="I124" i="1" s="1"/>
  <c r="E23" i="1"/>
  <c r="E27" i="1"/>
  <c r="F27" i="1" s="1"/>
  <c r="G27" i="1" s="1"/>
  <c r="I27" i="1" s="1"/>
  <c r="E31" i="1"/>
  <c r="E39" i="1"/>
  <c r="F39" i="1" s="1"/>
  <c r="G39" i="1" s="1"/>
  <c r="I39" i="1" s="1"/>
  <c r="E43" i="1"/>
  <c r="E51" i="1"/>
  <c r="F51" i="1" s="1"/>
  <c r="G51" i="1" s="1"/>
  <c r="I51" i="1" s="1"/>
  <c r="E55" i="1"/>
  <c r="F55" i="1" s="1"/>
  <c r="G55" i="1" s="1"/>
  <c r="I55" i="1" s="1"/>
  <c r="E59" i="1"/>
  <c r="F59" i="1" s="1"/>
  <c r="G59" i="1" s="1"/>
  <c r="I59" i="1" s="1"/>
  <c r="E174" i="1"/>
  <c r="F174" i="1" s="1"/>
  <c r="G174" i="1" s="1"/>
  <c r="I174" i="1" s="1"/>
  <c r="E184" i="1"/>
  <c r="F184" i="1" s="1"/>
  <c r="G184" i="1" s="1"/>
  <c r="I184" i="1" s="1"/>
  <c r="E86" i="1"/>
  <c r="E29" i="3" s="1"/>
  <c r="E118" i="1"/>
  <c r="E60" i="3" s="1"/>
  <c r="E148" i="1"/>
  <c r="F148" i="1" s="1"/>
  <c r="G148" i="1" s="1"/>
  <c r="I148" i="1" s="1"/>
  <c r="E154" i="1"/>
  <c r="F154" i="1" s="1"/>
  <c r="G154" i="1" s="1"/>
  <c r="I154" i="1" s="1"/>
  <c r="E192" i="1"/>
  <c r="F192" i="1" s="1"/>
  <c r="G192" i="1" s="1"/>
  <c r="I192" i="1" s="1"/>
  <c r="E227" i="1"/>
  <c r="F227" i="1"/>
  <c r="G227" i="1" s="1"/>
  <c r="I227" i="1" s="1"/>
  <c r="E232" i="1"/>
  <c r="F232" i="1" s="1"/>
  <c r="G232" i="1" s="1"/>
  <c r="J232" i="1" s="1"/>
  <c r="E235" i="1"/>
  <c r="F235" i="1" s="1"/>
  <c r="G235" i="1" s="1"/>
  <c r="J235" i="1" s="1"/>
  <c r="E239" i="1"/>
  <c r="F239" i="1" s="1"/>
  <c r="U239" i="1" s="1"/>
  <c r="E226" i="1"/>
  <c r="F226" i="1" s="1"/>
  <c r="G226" i="1" s="1"/>
  <c r="K226" i="1" s="1"/>
  <c r="E200" i="1"/>
  <c r="F200" i="1" s="1"/>
  <c r="G200" i="1" s="1"/>
  <c r="I200" i="1" s="1"/>
  <c r="E198" i="1"/>
  <c r="F198" i="1" s="1"/>
  <c r="G198" i="1"/>
  <c r="I198" i="1" s="1"/>
  <c r="E197" i="1"/>
  <c r="F197" i="1" s="1"/>
  <c r="G197" i="1" s="1"/>
  <c r="I197" i="1" s="1"/>
  <c r="E131" i="1"/>
  <c r="E73" i="3" s="1"/>
  <c r="E130" i="1"/>
  <c r="E72" i="3" s="1"/>
  <c r="E78" i="1"/>
  <c r="E108" i="1"/>
  <c r="F108" i="1" s="1"/>
  <c r="G108" i="1" s="1"/>
  <c r="I108" i="1" s="1"/>
  <c r="E122" i="1"/>
  <c r="E90" i="3"/>
  <c r="E160" i="1"/>
  <c r="F160" i="1" s="1"/>
  <c r="G160" i="1" s="1"/>
  <c r="I160" i="1" s="1"/>
  <c r="E107" i="3"/>
  <c r="E188" i="1"/>
  <c r="E130" i="3" s="1"/>
  <c r="E91" i="1"/>
  <c r="F91" i="1" s="1"/>
  <c r="G91" i="1" s="1"/>
  <c r="I91" i="1" s="1"/>
  <c r="E133" i="1"/>
  <c r="F133" i="1" s="1"/>
  <c r="G133" i="1" s="1"/>
  <c r="I133" i="1" s="1"/>
  <c r="E62" i="1"/>
  <c r="E30" i="1"/>
  <c r="E20" i="3"/>
  <c r="F75" i="1"/>
  <c r="G75" i="1" s="1"/>
  <c r="I75" i="1" s="1"/>
  <c r="E161" i="3"/>
  <c r="F114" i="1"/>
  <c r="G114" i="1" s="1"/>
  <c r="I114" i="1" s="1"/>
  <c r="E96" i="3"/>
  <c r="E75" i="3"/>
  <c r="E178" i="3"/>
  <c r="E142" i="3"/>
  <c r="E112" i="3"/>
  <c r="E36" i="3"/>
  <c r="E187" i="3"/>
  <c r="E173" i="3"/>
  <c r="E53" i="3"/>
  <c r="F140" i="1"/>
  <c r="G140" i="1" s="1"/>
  <c r="I140" i="1" s="1"/>
  <c r="E82" i="3"/>
  <c r="F88" i="1"/>
  <c r="G88" i="1" s="1"/>
  <c r="I88" i="1" s="1"/>
  <c r="E16" i="3"/>
  <c r="E138" i="3"/>
  <c r="E126" i="3"/>
  <c r="E66" i="3"/>
  <c r="E136" i="3"/>
  <c r="E181" i="3"/>
  <c r="E156" i="3"/>
  <c r="E140" i="3"/>
  <c r="F33" i="1"/>
  <c r="G33" i="1" s="1"/>
  <c r="I33" i="1" s="1"/>
  <c r="F30" i="1"/>
  <c r="G30" i="1" s="1"/>
  <c r="I30" i="1" s="1"/>
  <c r="E152" i="3"/>
  <c r="F66" i="1"/>
  <c r="G66" i="1" s="1"/>
  <c r="I66" i="1" s="1"/>
  <c r="E186" i="3"/>
  <c r="E102" i="3"/>
  <c r="E70" i="1"/>
  <c r="F70" i="1" s="1"/>
  <c r="G70" i="1" s="1"/>
  <c r="I70" i="1" s="1"/>
  <c r="E228" i="1"/>
  <c r="F228" i="1" s="1"/>
  <c r="G228" i="1" s="1"/>
  <c r="J228" i="1" s="1"/>
  <c r="E167" i="1"/>
  <c r="E181" i="1"/>
  <c r="E29" i="1"/>
  <c r="E89" i="1"/>
  <c r="E149" i="1"/>
  <c r="F149" i="1" s="1"/>
  <c r="G149" i="1" s="1"/>
  <c r="I149" i="1" s="1"/>
  <c r="E180" i="1"/>
  <c r="E123" i="1"/>
  <c r="E65" i="3" s="1"/>
  <c r="E109" i="1"/>
  <c r="E215" i="1"/>
  <c r="F215" i="1" s="1"/>
  <c r="G215" i="1" s="1"/>
  <c r="I215" i="1" s="1"/>
  <c r="E164" i="1"/>
  <c r="E183" i="1"/>
  <c r="E230" i="1"/>
  <c r="F230" i="1"/>
  <c r="G230" i="1" s="1"/>
  <c r="K230" i="1" s="1"/>
  <c r="E90" i="1"/>
  <c r="E139" i="1"/>
  <c r="E81" i="3" s="1"/>
  <c r="E32" i="1"/>
  <c r="E214" i="1"/>
  <c r="F214" i="1" s="1"/>
  <c r="G214" i="1" s="1"/>
  <c r="I214" i="1" s="1"/>
  <c r="E83" i="1"/>
  <c r="E80" i="3"/>
  <c r="F58" i="1"/>
  <c r="G58" i="1" s="1"/>
  <c r="I58" i="1" s="1"/>
  <c r="E100" i="1"/>
  <c r="E42" i="3" s="1"/>
  <c r="E186" i="1"/>
  <c r="E199" i="1"/>
  <c r="E47" i="1"/>
  <c r="F47" i="1" s="1"/>
  <c r="G47" i="1" s="1"/>
  <c r="I47" i="1" s="1"/>
  <c r="E35" i="1"/>
  <c r="E65" i="1"/>
  <c r="E12" i="3" s="1"/>
  <c r="E153" i="1"/>
  <c r="F153" i="1" s="1"/>
  <c r="G153" i="1" s="1"/>
  <c r="I153" i="1" s="1"/>
  <c r="E172" i="1"/>
  <c r="E142" i="1"/>
  <c r="E84" i="3" s="1"/>
  <c r="E53" i="1"/>
  <c r="E93" i="1"/>
  <c r="E137" i="1"/>
  <c r="E79" i="3" s="1"/>
  <c r="E175" i="1"/>
  <c r="E161" i="1"/>
  <c r="F161" i="1" s="1"/>
  <c r="G161" i="1" s="1"/>
  <c r="I161" i="1" s="1"/>
  <c r="E209" i="1"/>
  <c r="F209" i="1" s="1"/>
  <c r="G209" i="1" s="1"/>
  <c r="I209" i="1" s="1"/>
  <c r="E223" i="1"/>
  <c r="F223" i="1" s="1"/>
  <c r="G223" i="1" s="1"/>
  <c r="I223" i="1" s="1"/>
  <c r="E234" i="1"/>
  <c r="F234" i="1" s="1"/>
  <c r="G234" i="1" s="1"/>
  <c r="J234" i="1" s="1"/>
  <c r="E132" i="1"/>
  <c r="E45" i="1"/>
  <c r="E206" i="1"/>
  <c r="F206" i="1" s="1"/>
  <c r="G206" i="1" s="1"/>
  <c r="I206" i="1" s="1"/>
  <c r="E103" i="1"/>
  <c r="F103" i="1" s="1"/>
  <c r="G103" i="1" s="1"/>
  <c r="I103" i="1" s="1"/>
  <c r="E46" i="1"/>
  <c r="E219" i="1"/>
  <c r="F219" i="1" s="1"/>
  <c r="G219" i="1" s="1"/>
  <c r="I219" i="1" s="1"/>
  <c r="E125" i="1"/>
  <c r="E182" i="1"/>
  <c r="E124" i="3" s="1"/>
  <c r="E21" i="1"/>
  <c r="F21" i="1" s="1"/>
  <c r="G21" i="1" s="1"/>
  <c r="I21" i="1" s="1"/>
  <c r="E79" i="1"/>
  <c r="E188" i="3" s="1"/>
  <c r="E44" i="1"/>
  <c r="E229" i="1"/>
  <c r="F229" i="1" s="1"/>
  <c r="G229" i="1" s="1"/>
  <c r="K229" i="1" s="1"/>
  <c r="E231" i="1"/>
  <c r="F231" i="1" s="1"/>
  <c r="G231" i="1" s="1"/>
  <c r="J231" i="1" s="1"/>
  <c r="E41" i="1"/>
  <c r="E176" i="1"/>
  <c r="F176" i="1" s="1"/>
  <c r="G176" i="1" s="1"/>
  <c r="I176" i="1" s="1"/>
  <c r="E150" i="1"/>
  <c r="F150" i="1" s="1"/>
  <c r="G150" i="1" s="1"/>
  <c r="I150" i="1" s="1"/>
  <c r="E145" i="1"/>
  <c r="E87" i="3" s="1"/>
  <c r="E134" i="1"/>
  <c r="E76" i="3" s="1"/>
  <c r="E126" i="1"/>
  <c r="E135" i="1"/>
  <c r="E236" i="1"/>
  <c r="F236" i="1" s="1"/>
  <c r="G236" i="1" s="1"/>
  <c r="K236" i="1" s="1"/>
  <c r="E207" i="1"/>
  <c r="F207" i="1"/>
  <c r="G207" i="1" s="1"/>
  <c r="I207" i="1" s="1"/>
  <c r="E147" i="1"/>
  <c r="F147" i="1" s="1"/>
  <c r="G147" i="1" s="1"/>
  <c r="I147" i="1" s="1"/>
  <c r="E213" i="1"/>
  <c r="F213" i="1" s="1"/>
  <c r="G213" i="1" s="1"/>
  <c r="I213" i="1" s="1"/>
  <c r="E177" i="1"/>
  <c r="E121" i="1"/>
  <c r="F121" i="1" s="1"/>
  <c r="G121" i="1" s="1"/>
  <c r="I121" i="1" s="1"/>
  <c r="E204" i="1"/>
  <c r="F204" i="1" s="1"/>
  <c r="G204" i="1" s="1"/>
  <c r="I204" i="1" s="1"/>
  <c r="E81" i="1"/>
  <c r="E63" i="1"/>
  <c r="E157" i="1"/>
  <c r="E73" i="1"/>
  <c r="F73" i="1" s="1"/>
  <c r="G73" i="1" s="1"/>
  <c r="I73" i="1" s="1"/>
  <c r="E107" i="1"/>
  <c r="F107" i="1" s="1"/>
  <c r="G107" i="1" s="1"/>
  <c r="I107" i="1" s="1"/>
  <c r="E195" i="1"/>
  <c r="E137" i="3" s="1"/>
  <c r="E119" i="1"/>
  <c r="E92" i="1"/>
  <c r="E49" i="1"/>
  <c r="E187" i="1"/>
  <c r="E193" i="1"/>
  <c r="E173" i="1"/>
  <c r="F173" i="1" s="1"/>
  <c r="G173" i="1" s="1"/>
  <c r="I173" i="1" s="1"/>
  <c r="E171" i="1"/>
  <c r="F171" i="1" s="1"/>
  <c r="G171" i="1" s="1"/>
  <c r="I171" i="1" s="1"/>
  <c r="E169" i="1"/>
  <c r="F169" i="1" s="1"/>
  <c r="G169" i="1" s="1"/>
  <c r="I169" i="1" s="1"/>
  <c r="E179" i="1"/>
  <c r="E217" i="1"/>
  <c r="F217" i="1" s="1"/>
  <c r="G217" i="1" s="1"/>
  <c r="I217" i="1" s="1"/>
  <c r="E101" i="1"/>
  <c r="E36" i="1"/>
  <c r="E205" i="1"/>
  <c r="F205" i="1" s="1"/>
  <c r="E26" i="1"/>
  <c r="E148" i="3" s="1"/>
  <c r="E96" i="1"/>
  <c r="E211" i="1"/>
  <c r="F211" i="1" s="1"/>
  <c r="G211" i="1" s="1"/>
  <c r="I211" i="1" s="1"/>
  <c r="E105" i="1"/>
  <c r="E162" i="1"/>
  <c r="E42" i="1"/>
  <c r="E210" i="1"/>
  <c r="F210" i="1"/>
  <c r="G210" i="1" s="1"/>
  <c r="I210" i="1" s="1"/>
  <c r="E99" i="1"/>
  <c r="E41" i="3" s="1"/>
  <c r="E128" i="1"/>
  <c r="F128" i="1" s="1"/>
  <c r="G128" i="1" s="1"/>
  <c r="I128" i="1" s="1"/>
  <c r="E143" i="1"/>
  <c r="E50" i="1"/>
  <c r="E48" i="1"/>
  <c r="E155" i="1"/>
  <c r="E95" i="1"/>
  <c r="E87" i="1"/>
  <c r="F87" i="1" s="1"/>
  <c r="G87" i="1" s="1"/>
  <c r="I87" i="1" s="1"/>
  <c r="E25" i="1"/>
  <c r="E147" i="3" s="1"/>
  <c r="E57" i="1"/>
  <c r="F57" i="1" s="1"/>
  <c r="G57" i="1" s="1"/>
  <c r="I57" i="1" s="1"/>
  <c r="E116" i="1"/>
  <c r="E146" i="1"/>
  <c r="E144" i="1"/>
  <c r="E127" i="1"/>
  <c r="F127" i="1" s="1"/>
  <c r="G127" i="1" s="1"/>
  <c r="I127" i="1" s="1"/>
  <c r="E141" i="1"/>
  <c r="E74" i="1"/>
  <c r="F74" i="1" s="1"/>
  <c r="G74" i="1" s="1"/>
  <c r="I74" i="1" s="1"/>
  <c r="E82" i="1"/>
  <c r="E25" i="3" s="1"/>
  <c r="E104" i="1"/>
  <c r="E46" i="3" s="1"/>
  <c r="E112" i="1"/>
  <c r="E271" i="1"/>
  <c r="F271" i="1" s="1"/>
  <c r="G271" i="1" s="1"/>
  <c r="K271" i="1" s="1"/>
  <c r="E241" i="1"/>
  <c r="F241" i="1" s="1"/>
  <c r="G241" i="1" s="1"/>
  <c r="J241" i="1" s="1"/>
  <c r="E249" i="1"/>
  <c r="F249" i="1" s="1"/>
  <c r="G249" i="1" s="1"/>
  <c r="J249" i="1" s="1"/>
  <c r="E257" i="1"/>
  <c r="F257" i="1"/>
  <c r="G257" i="1" s="1"/>
  <c r="K257" i="1" s="1"/>
  <c r="E265" i="1"/>
  <c r="F265" i="1" s="1"/>
  <c r="G265" i="1" s="1"/>
  <c r="K265" i="1" s="1"/>
  <c r="E275" i="1"/>
  <c r="F275" i="1" s="1"/>
  <c r="G275" i="1" s="1"/>
  <c r="K275" i="1" s="1"/>
  <c r="E244" i="1"/>
  <c r="F244" i="1" s="1"/>
  <c r="G244" i="1" s="1"/>
  <c r="K244" i="1" s="1"/>
  <c r="E252" i="1"/>
  <c r="F252" i="1" s="1"/>
  <c r="G252" i="1" s="1"/>
  <c r="K252" i="1" s="1"/>
  <c r="E260" i="1"/>
  <c r="F260" i="1" s="1"/>
  <c r="G260" i="1" s="1"/>
  <c r="K260" i="1" s="1"/>
  <c r="E268" i="1"/>
  <c r="F268" i="1" s="1"/>
  <c r="G268" i="1" s="1"/>
  <c r="K268" i="1" s="1"/>
  <c r="E22" i="1"/>
  <c r="E117" i="1"/>
  <c r="E221" i="1"/>
  <c r="F221" i="1" s="1"/>
  <c r="G221" i="1" s="1"/>
  <c r="I221" i="1" s="1"/>
  <c r="E202" i="1"/>
  <c r="F202" i="1" s="1"/>
  <c r="G202" i="1" s="1"/>
  <c r="I202" i="1" s="1"/>
  <c r="E80" i="1"/>
  <c r="F80" i="1" s="1"/>
  <c r="G80" i="1" s="1"/>
  <c r="I80" i="1" s="1"/>
  <c r="E64" i="1"/>
  <c r="E189" i="1"/>
  <c r="E97" i="1"/>
  <c r="E224" i="1"/>
  <c r="F224" i="1" s="1"/>
  <c r="G224" i="1" s="1"/>
  <c r="I224" i="1" s="1"/>
  <c r="E218" i="1"/>
  <c r="F218" i="1" s="1"/>
  <c r="G218" i="1" s="1"/>
  <c r="I218" i="1" s="1"/>
  <c r="E270" i="1"/>
  <c r="F270" i="1" s="1"/>
  <c r="U270" i="1" s="1"/>
  <c r="E247" i="1"/>
  <c r="F247" i="1" s="1"/>
  <c r="G247" i="1" s="1"/>
  <c r="E255" i="1"/>
  <c r="F255" i="1" s="1"/>
  <c r="G255" i="1" s="1"/>
  <c r="K255" i="1" s="1"/>
  <c r="E263" i="1"/>
  <c r="F263" i="1" s="1"/>
  <c r="G263" i="1" s="1"/>
  <c r="K263" i="1" s="1"/>
  <c r="E273" i="1"/>
  <c r="F273" i="1" s="1"/>
  <c r="G273" i="1" s="1"/>
  <c r="K273" i="1" s="1"/>
  <c r="E84" i="1"/>
  <c r="F84" i="1" s="1"/>
  <c r="G84" i="1" s="1"/>
  <c r="I84" i="1" s="1"/>
  <c r="E76" i="1"/>
  <c r="E242" i="1"/>
  <c r="F242" i="1" s="1"/>
  <c r="G242" i="1" s="1"/>
  <c r="J242" i="1" s="1"/>
  <c r="E250" i="1"/>
  <c r="F250" i="1" s="1"/>
  <c r="G250" i="1" s="1"/>
  <c r="J250" i="1" s="1"/>
  <c r="E258" i="1"/>
  <c r="F258" i="1" s="1"/>
  <c r="G258" i="1" s="1"/>
  <c r="K258" i="1" s="1"/>
  <c r="E266" i="1"/>
  <c r="F266" i="1" s="1"/>
  <c r="G266" i="1" s="1"/>
  <c r="K266" i="1" s="1"/>
  <c r="E276" i="1"/>
  <c r="F276" i="1" s="1"/>
  <c r="G276" i="1" s="1"/>
  <c r="K276" i="1" s="1"/>
  <c r="E237" i="1"/>
  <c r="F237" i="1" s="1"/>
  <c r="G237" i="1" s="1"/>
  <c r="K237" i="1" s="1"/>
  <c r="E38" i="1"/>
  <c r="E152" i="1"/>
  <c r="E110" i="1"/>
  <c r="E72" i="1"/>
  <c r="E277" i="1"/>
  <c r="F277" i="1" s="1"/>
  <c r="G277" i="1" s="1"/>
  <c r="K277" i="1" s="1"/>
  <c r="E245" i="1"/>
  <c r="F245" i="1" s="1"/>
  <c r="G245" i="1" s="1"/>
  <c r="K245" i="1" s="1"/>
  <c r="J247" i="1"/>
  <c r="E253" i="1"/>
  <c r="F253" i="1" s="1"/>
  <c r="G253" i="1" s="1"/>
  <c r="K253" i="1" s="1"/>
  <c r="E261" i="1"/>
  <c r="F261" i="1" s="1"/>
  <c r="G261" i="1" s="1"/>
  <c r="K261" i="1" s="1"/>
  <c r="E269" i="1"/>
  <c r="F269" i="1" s="1"/>
  <c r="G269" i="1" s="1"/>
  <c r="K269" i="1" s="1"/>
  <c r="E158" i="1"/>
  <c r="E151" i="1"/>
  <c r="E93" i="3" s="1"/>
  <c r="E106" i="1"/>
  <c r="F106" i="1" s="1"/>
  <c r="G106" i="1" s="1"/>
  <c r="I106" i="1" s="1"/>
  <c r="E68" i="1"/>
  <c r="E13" i="3" s="1"/>
  <c r="E240" i="1"/>
  <c r="F240" i="1"/>
  <c r="G240" i="1" s="1"/>
  <c r="K240" i="1" s="1"/>
  <c r="E248" i="1"/>
  <c r="F248" i="1" s="1"/>
  <c r="G248" i="1" s="1"/>
  <c r="K248" i="1" s="1"/>
  <c r="E256" i="1"/>
  <c r="F256" i="1" s="1"/>
  <c r="G256" i="1" s="1"/>
  <c r="K256" i="1" s="1"/>
  <c r="E264" i="1"/>
  <c r="F264" i="1" s="1"/>
  <c r="G264" i="1" s="1"/>
  <c r="K264" i="1" s="1"/>
  <c r="E274" i="1"/>
  <c r="F274" i="1" s="1"/>
  <c r="G274" i="1" s="1"/>
  <c r="K274" i="1" s="1"/>
  <c r="E54" i="1"/>
  <c r="F54" i="1" s="1"/>
  <c r="G54" i="1" s="1"/>
  <c r="I54" i="1" s="1"/>
  <c r="E220" i="1"/>
  <c r="F220" i="1" s="1"/>
  <c r="G220" i="1" s="1"/>
  <c r="I220" i="1" s="1"/>
  <c r="E201" i="1"/>
  <c r="F201" i="1" s="1"/>
  <c r="G201" i="1" s="1"/>
  <c r="I201" i="1" s="1"/>
  <c r="E203" i="1"/>
  <c r="F203" i="1" s="1"/>
  <c r="G203" i="1" s="1"/>
  <c r="I203" i="1" s="1"/>
  <c r="G205" i="1"/>
  <c r="I205" i="1" s="1"/>
  <c r="E208" i="1"/>
  <c r="F208" i="1" s="1"/>
  <c r="G208" i="1" s="1"/>
  <c r="I208" i="1" s="1"/>
  <c r="E136" i="1"/>
  <c r="F136" i="1" s="1"/>
  <c r="G136" i="1" s="1"/>
  <c r="I136" i="1" s="1"/>
  <c r="E113" i="1"/>
  <c r="E222" i="1"/>
  <c r="F222" i="1" s="1"/>
  <c r="G222" i="1" s="1"/>
  <c r="I222" i="1" s="1"/>
  <c r="E216" i="1"/>
  <c r="F216" i="1" s="1"/>
  <c r="G216" i="1" s="1"/>
  <c r="I216" i="1" s="1"/>
  <c r="E212" i="1"/>
  <c r="F212" i="1" s="1"/>
  <c r="G212" i="1" s="1"/>
  <c r="I212" i="1" s="1"/>
  <c r="E225" i="1"/>
  <c r="F225" i="1" s="1"/>
  <c r="G225" i="1" s="1"/>
  <c r="J225" i="1" s="1"/>
  <c r="E69" i="1"/>
  <c r="E14" i="3" s="1"/>
  <c r="E77" i="1"/>
  <c r="E60" i="1"/>
  <c r="F60" i="1" s="1"/>
  <c r="G60" i="1" s="1"/>
  <c r="I60" i="1" s="1"/>
  <c r="E28" i="1"/>
  <c r="E40" i="1"/>
  <c r="E162" i="3" s="1"/>
  <c r="E278" i="1"/>
  <c r="F278" i="1" s="1"/>
  <c r="G278" i="1" s="1"/>
  <c r="K278" i="1" s="1"/>
  <c r="E246" i="1"/>
  <c r="F246" i="1" s="1"/>
  <c r="G246" i="1" s="1"/>
  <c r="K246" i="1" s="1"/>
  <c r="E254" i="1"/>
  <c r="F254" i="1" s="1"/>
  <c r="G254" i="1" s="1"/>
  <c r="K254" i="1" s="1"/>
  <c r="E262" i="1"/>
  <c r="F262" i="1" s="1"/>
  <c r="G262" i="1" s="1"/>
  <c r="K262" i="1" s="1"/>
  <c r="E272" i="1"/>
  <c r="F272" i="1" s="1"/>
  <c r="G272" i="1" s="1"/>
  <c r="K272" i="1" s="1"/>
  <c r="E178" i="1"/>
  <c r="F178" i="1" s="1"/>
  <c r="G178" i="1" s="1"/>
  <c r="I178" i="1" s="1"/>
  <c r="E98" i="1"/>
  <c r="E40" i="3" s="1"/>
  <c r="E251" i="1"/>
  <c r="F251" i="1"/>
  <c r="G251" i="1" s="1"/>
  <c r="K251" i="1" s="1"/>
  <c r="E238" i="1"/>
  <c r="F238" i="1" s="1"/>
  <c r="G238" i="1" s="1"/>
  <c r="K238" i="1" s="1"/>
  <c r="E267" i="1"/>
  <c r="F267" i="1" s="1"/>
  <c r="G267" i="1" s="1"/>
  <c r="K267" i="1" s="1"/>
  <c r="E243" i="1"/>
  <c r="F243" i="1"/>
  <c r="G243" i="1" s="1"/>
  <c r="K243" i="1" s="1"/>
  <c r="E259" i="1"/>
  <c r="F259" i="1" s="1"/>
  <c r="G259" i="1" s="1"/>
  <c r="K259" i="1" s="1"/>
  <c r="F144" i="1"/>
  <c r="G144" i="1" s="1"/>
  <c r="I144" i="1" s="1"/>
  <c r="E86" i="3"/>
  <c r="E170" i="3"/>
  <c r="F48" i="1"/>
  <c r="G48" i="1" s="1"/>
  <c r="I48" i="1" s="1"/>
  <c r="E47" i="3"/>
  <c r="F105" i="1"/>
  <c r="G105" i="1" s="1"/>
  <c r="I105" i="1" s="1"/>
  <c r="E121" i="3"/>
  <c r="F179" i="1"/>
  <c r="G179" i="1" s="1"/>
  <c r="I179" i="1" s="1"/>
  <c r="E61" i="3"/>
  <c r="F119" i="1"/>
  <c r="G119" i="1" s="1"/>
  <c r="I119" i="1" s="1"/>
  <c r="F137" i="1"/>
  <c r="G137" i="1" s="1"/>
  <c r="I137" i="1" s="1"/>
  <c r="F164" i="1"/>
  <c r="G164" i="1" s="1"/>
  <c r="I164" i="1" s="1"/>
  <c r="E106" i="3"/>
  <c r="F181" i="1"/>
  <c r="G181" i="1" s="1"/>
  <c r="I181" i="1" s="1"/>
  <c r="E123" i="3"/>
  <c r="F44" i="1"/>
  <c r="G44" i="1" s="1"/>
  <c r="I44" i="1" s="1"/>
  <c r="E166" i="3"/>
  <c r="F175" i="1"/>
  <c r="G175" i="1" s="1"/>
  <c r="I175" i="1" s="1"/>
  <c r="E117" i="3"/>
  <c r="E151" i="3"/>
  <c r="F29" i="1"/>
  <c r="G29" i="1" s="1"/>
  <c r="I29" i="1" s="1"/>
  <c r="F38" i="1"/>
  <c r="G38" i="1" s="1"/>
  <c r="I38" i="1" s="1"/>
  <c r="E160" i="3"/>
  <c r="E88" i="3"/>
  <c r="F146" i="1"/>
  <c r="G146" i="1" s="1"/>
  <c r="I146" i="1"/>
  <c r="F50" i="1"/>
  <c r="G50" i="1"/>
  <c r="I50" i="1" s="1"/>
  <c r="E172" i="3"/>
  <c r="F195" i="1"/>
  <c r="G195" i="1" s="1"/>
  <c r="I195" i="1" s="1"/>
  <c r="F177" i="1"/>
  <c r="G177" i="1"/>
  <c r="I177" i="1" s="1"/>
  <c r="E119" i="3"/>
  <c r="E167" i="3"/>
  <c r="F45" i="1"/>
  <c r="G45" i="1" s="1"/>
  <c r="I45" i="1"/>
  <c r="F93" i="1"/>
  <c r="G93" i="1" s="1"/>
  <c r="I93" i="1" s="1"/>
  <c r="E35" i="3"/>
  <c r="F199" i="1"/>
  <c r="G199" i="1" s="1"/>
  <c r="I199" i="1" s="1"/>
  <c r="E141" i="3"/>
  <c r="F83" i="1"/>
  <c r="G83" i="1" s="1"/>
  <c r="I83" i="1" s="1"/>
  <c r="E26" i="3"/>
  <c r="F167" i="1"/>
  <c r="G167" i="1"/>
  <c r="I167" i="1" s="1"/>
  <c r="E109" i="3"/>
  <c r="F162" i="1"/>
  <c r="G162" i="1" s="1"/>
  <c r="I162" i="1" s="1"/>
  <c r="E104" i="3"/>
  <c r="E182" i="3"/>
  <c r="E54" i="3"/>
  <c r="F112" i="1"/>
  <c r="G112" i="1" s="1"/>
  <c r="I112" i="1"/>
  <c r="E58" i="3"/>
  <c r="F116" i="1"/>
  <c r="G116" i="1" s="1"/>
  <c r="I116" i="1" s="1"/>
  <c r="F143" i="1"/>
  <c r="G143" i="1"/>
  <c r="I143" i="1" s="1"/>
  <c r="E85" i="3"/>
  <c r="E49" i="3"/>
  <c r="F132" i="1"/>
  <c r="G132" i="1" s="1"/>
  <c r="I132" i="1" s="1"/>
  <c r="E74" i="3"/>
  <c r="E175" i="3"/>
  <c r="F53" i="1"/>
  <c r="G53" i="1" s="1"/>
  <c r="I53" i="1" s="1"/>
  <c r="F186" i="1"/>
  <c r="G186" i="1" s="1"/>
  <c r="I186" i="1" s="1"/>
  <c r="E128" i="3"/>
  <c r="E51" i="3"/>
  <c r="F109" i="1"/>
  <c r="G109" i="1" s="1"/>
  <c r="I109" i="1" s="1"/>
  <c r="E52" i="3"/>
  <c r="F110" i="1"/>
  <c r="G110" i="1" s="1"/>
  <c r="I110" i="1"/>
  <c r="E68" i="3"/>
  <c r="F126" i="1"/>
  <c r="G126" i="1"/>
  <c r="I126" i="1" s="1"/>
  <c r="F158" i="1"/>
  <c r="G158" i="1" s="1"/>
  <c r="I158" i="1" s="1"/>
  <c r="E100" i="3"/>
  <c r="E39" i="3"/>
  <c r="F97" i="1"/>
  <c r="G97" i="1"/>
  <c r="I97" i="1" s="1"/>
  <c r="F104" i="1"/>
  <c r="G104" i="1" s="1"/>
  <c r="I104" i="1" s="1"/>
  <c r="E118" i="3"/>
  <c r="E67" i="3"/>
  <c r="F125" i="1"/>
  <c r="G125" i="1"/>
  <c r="I125" i="1" s="1"/>
  <c r="F142" i="1"/>
  <c r="G142" i="1" s="1"/>
  <c r="I142" i="1" s="1"/>
  <c r="F32" i="1"/>
  <c r="G32" i="1" s="1"/>
  <c r="I32" i="1" s="1"/>
  <c r="E154" i="3"/>
  <c r="E69" i="3"/>
  <c r="F35" i="1"/>
  <c r="G35" i="1" s="1"/>
  <c r="I35" i="1" s="1"/>
  <c r="E157" i="3"/>
  <c r="F77" i="1"/>
  <c r="G77" i="1" s="1"/>
  <c r="I77" i="1" s="1"/>
  <c r="E22" i="3"/>
  <c r="E21" i="3"/>
  <c r="F76" i="1"/>
  <c r="G76" i="1" s="1"/>
  <c r="I76" i="1" s="1"/>
  <c r="E131" i="3"/>
  <c r="F189" i="1"/>
  <c r="G189" i="1"/>
  <c r="I189" i="1" s="1"/>
  <c r="F82" i="1"/>
  <c r="G82" i="1" s="1"/>
  <c r="I82" i="1" s="1"/>
  <c r="F193" i="1"/>
  <c r="G193" i="1" s="1"/>
  <c r="I193" i="1" s="1"/>
  <c r="E135" i="3"/>
  <c r="F157" i="1"/>
  <c r="G157" i="1"/>
  <c r="I157" i="1" s="1"/>
  <c r="E99" i="3"/>
  <c r="F41" i="1"/>
  <c r="G41" i="1" s="1"/>
  <c r="I41" i="1" s="1"/>
  <c r="E163" i="3"/>
  <c r="F172" i="1"/>
  <c r="G172" i="1" s="1"/>
  <c r="I172" i="1" s="1"/>
  <c r="E114" i="3"/>
  <c r="F180" i="1"/>
  <c r="G180" i="1" s="1"/>
  <c r="I180" i="1" s="1"/>
  <c r="E122" i="3"/>
  <c r="F155" i="1"/>
  <c r="G155" i="1" s="1"/>
  <c r="I155" i="1" s="1"/>
  <c r="E97" i="3"/>
  <c r="E98" i="3"/>
  <c r="F92" i="1"/>
  <c r="G92" i="1" s="1"/>
  <c r="I92" i="1" s="1"/>
  <c r="E34" i="3"/>
  <c r="F69" i="1"/>
  <c r="G69" i="1" s="1"/>
  <c r="I69" i="1" s="1"/>
  <c r="E78" i="3"/>
  <c r="E27" i="3"/>
  <c r="E185" i="3"/>
  <c r="F64" i="1"/>
  <c r="G64" i="1" s="1"/>
  <c r="I64" i="1" s="1"/>
  <c r="E19" i="3"/>
  <c r="E30" i="3"/>
  <c r="F36" i="1"/>
  <c r="G36" i="1" s="1"/>
  <c r="I36" i="1" s="1"/>
  <c r="E158" i="3"/>
  <c r="E129" i="3"/>
  <c r="F187" i="1"/>
  <c r="G187" i="1" s="1"/>
  <c r="I187" i="1" s="1"/>
  <c r="F63" i="1"/>
  <c r="G63" i="1" s="1"/>
  <c r="I63" i="1" s="1"/>
  <c r="E11" i="3"/>
  <c r="E95" i="3"/>
  <c r="F90" i="1"/>
  <c r="G90" i="1" s="1"/>
  <c r="I90" i="1" s="1"/>
  <c r="E33" i="3"/>
  <c r="E91" i="3"/>
  <c r="E125" i="3"/>
  <c r="F183" i="1"/>
  <c r="G183" i="1" s="1"/>
  <c r="I183" i="1" s="1"/>
  <c r="E55" i="3"/>
  <c r="F113" i="1"/>
  <c r="G113" i="1" s="1"/>
  <c r="I113" i="1" s="1"/>
  <c r="F72" i="1"/>
  <c r="G72" i="1"/>
  <c r="I72" i="1" s="1"/>
  <c r="E17" i="3"/>
  <c r="E83" i="3"/>
  <c r="F141" i="1"/>
  <c r="G141" i="1" s="1"/>
  <c r="I141" i="1" s="1"/>
  <c r="F95" i="1"/>
  <c r="G95" i="1" s="1"/>
  <c r="I95" i="1" s="1"/>
  <c r="E37" i="3"/>
  <c r="F42" i="1"/>
  <c r="G42" i="1"/>
  <c r="I42" i="1"/>
  <c r="E164" i="3"/>
  <c r="F101" i="1"/>
  <c r="G101" i="1"/>
  <c r="I101" i="1" s="1"/>
  <c r="E43" i="3"/>
  <c r="F49" i="1"/>
  <c r="G49" i="1" s="1"/>
  <c r="I49" i="1" s="1"/>
  <c r="E171" i="3"/>
  <c r="F81" i="1"/>
  <c r="G81" i="1" s="1"/>
  <c r="I81" i="1" s="1"/>
  <c r="E24" i="3"/>
  <c r="F135" i="1"/>
  <c r="G135" i="1"/>
  <c r="I135" i="1" s="1"/>
  <c r="E77" i="3"/>
  <c r="E168" i="3"/>
  <c r="F46" i="1"/>
  <c r="G46" i="1" s="1"/>
  <c r="I46" i="1" s="1"/>
  <c r="E103" i="3"/>
  <c r="F89" i="1"/>
  <c r="G89" i="1" s="1"/>
  <c r="I89" i="1" s="1"/>
  <c r="E32" i="3"/>
  <c r="E50" i="3" l="1"/>
  <c r="E48" i="3"/>
  <c r="E116" i="3"/>
  <c r="E176" i="3"/>
  <c r="E28" i="3"/>
  <c r="F68" i="1"/>
  <c r="G68" i="1" s="1"/>
  <c r="I68" i="1" s="1"/>
  <c r="F182" i="1"/>
  <c r="G182" i="1" s="1"/>
  <c r="I182" i="1" s="1"/>
  <c r="E18" i="3"/>
  <c r="E92" i="3"/>
  <c r="E134" i="3"/>
  <c r="F100" i="1"/>
  <c r="G100" i="1" s="1"/>
  <c r="I100" i="1" s="1"/>
  <c r="F99" i="1"/>
  <c r="G99" i="1" s="1"/>
  <c r="I99" i="1" s="1"/>
  <c r="E89" i="3"/>
  <c r="F37" i="1"/>
  <c r="G37" i="1" s="1"/>
  <c r="I37" i="1" s="1"/>
  <c r="E111" i="3"/>
  <c r="F65" i="1"/>
  <c r="G65" i="1" s="1"/>
  <c r="I65" i="1" s="1"/>
  <c r="F123" i="1"/>
  <c r="G123" i="1" s="1"/>
  <c r="I123" i="1" s="1"/>
  <c r="E70" i="3"/>
  <c r="F151" i="1"/>
  <c r="G151" i="1" s="1"/>
  <c r="I151" i="1" s="1"/>
  <c r="E177" i="3"/>
  <c r="E127" i="3"/>
  <c r="F129" i="1"/>
  <c r="G129" i="1" s="1"/>
  <c r="I129" i="1" s="1"/>
  <c r="E149" i="3"/>
  <c r="F118" i="1"/>
  <c r="G118" i="1" s="1"/>
  <c r="I118" i="1" s="1"/>
  <c r="F24" i="1"/>
  <c r="G24" i="1" s="1"/>
  <c r="I24" i="1" s="1"/>
  <c r="E285" i="1"/>
  <c r="F285" i="1" s="1"/>
  <c r="G285" i="1" s="1"/>
  <c r="K285" i="1" s="1"/>
  <c r="F139" i="1"/>
  <c r="G139" i="1" s="1"/>
  <c r="I139" i="1" s="1"/>
  <c r="F98" i="1"/>
  <c r="G98" i="1" s="1"/>
  <c r="I98" i="1" s="1"/>
  <c r="F79" i="1"/>
  <c r="G79" i="1" s="1"/>
  <c r="I79" i="1" s="1"/>
  <c r="F86" i="1"/>
  <c r="G86" i="1" s="1"/>
  <c r="I86" i="1" s="1"/>
  <c r="E102" i="1"/>
  <c r="E284" i="1"/>
  <c r="F284" i="1" s="1"/>
  <c r="G284" i="1" s="1"/>
  <c r="K284" i="1" s="1"/>
  <c r="E179" i="3"/>
  <c r="F130" i="1"/>
  <c r="G130" i="1" s="1"/>
  <c r="I130" i="1" s="1"/>
  <c r="E15" i="3"/>
  <c r="F145" i="1"/>
  <c r="G145" i="1" s="1"/>
  <c r="I145" i="1" s="1"/>
  <c r="E63" i="3"/>
  <c r="E139" i="3"/>
  <c r="F17" i="1"/>
  <c r="E282" i="1"/>
  <c r="F282" i="1" s="1"/>
  <c r="G282" i="1" s="1"/>
  <c r="K282" i="1" s="1"/>
  <c r="G279" i="1"/>
  <c r="E115" i="3"/>
  <c r="E169" i="3"/>
  <c r="G283" i="1"/>
  <c r="K283" i="1" s="1"/>
  <c r="E183" i="3"/>
  <c r="E159" i="1"/>
  <c r="E279" i="1"/>
  <c r="F279" i="1" s="1"/>
  <c r="E281" i="1"/>
  <c r="F281" i="1" s="1"/>
  <c r="G281" i="1" s="1"/>
  <c r="K281" i="1" s="1"/>
  <c r="F96" i="1"/>
  <c r="G96" i="1" s="1"/>
  <c r="I96" i="1" s="1"/>
  <c r="E38" i="3"/>
  <c r="E64" i="3"/>
  <c r="F122" i="1"/>
  <c r="G122" i="1" s="1"/>
  <c r="I122" i="1" s="1"/>
  <c r="F190" i="1"/>
  <c r="G190" i="1" s="1"/>
  <c r="I190" i="1" s="1"/>
  <c r="F191" i="1"/>
  <c r="G191" i="1" s="1"/>
  <c r="I191" i="1" s="1"/>
  <c r="E133" i="3"/>
  <c r="F28" i="1"/>
  <c r="G28" i="1" s="1"/>
  <c r="I28" i="1" s="1"/>
  <c r="E150" i="3"/>
  <c r="E59" i="3"/>
  <c r="F117" i="1"/>
  <c r="G117" i="1" s="1"/>
  <c r="I117" i="1" s="1"/>
  <c r="E144" i="3"/>
  <c r="F22" i="1"/>
  <c r="G22" i="1" s="1"/>
  <c r="I22" i="1" s="1"/>
  <c r="E45" i="3"/>
  <c r="F40" i="1"/>
  <c r="G40" i="1" s="1"/>
  <c r="I40" i="1" s="1"/>
  <c r="E143" i="3"/>
  <c r="F134" i="1"/>
  <c r="G134" i="1" s="1"/>
  <c r="I134" i="1" s="1"/>
  <c r="E184" i="3"/>
  <c r="F62" i="1"/>
  <c r="G62" i="1" s="1"/>
  <c r="I62" i="1" s="1"/>
  <c r="F78" i="1"/>
  <c r="G78" i="1" s="1"/>
  <c r="I78" i="1" s="1"/>
  <c r="E23" i="3"/>
  <c r="F163" i="1"/>
  <c r="G163" i="1" s="1"/>
  <c r="I163" i="1" s="1"/>
  <c r="E105" i="3"/>
  <c r="F120" i="1"/>
  <c r="G120" i="1" s="1"/>
  <c r="I120" i="1" s="1"/>
  <c r="E62" i="3"/>
  <c r="F25" i="1"/>
  <c r="G25" i="1" s="1"/>
  <c r="I25" i="1" s="1"/>
  <c r="F26" i="1"/>
  <c r="G26" i="1" s="1"/>
  <c r="I26" i="1" s="1"/>
  <c r="E113" i="3"/>
  <c r="F152" i="1"/>
  <c r="G152" i="1" s="1"/>
  <c r="I152" i="1" s="1"/>
  <c r="E94" i="3"/>
  <c r="F43" i="1"/>
  <c r="G43" i="1" s="1"/>
  <c r="I43" i="1" s="1"/>
  <c r="E165" i="3"/>
  <c r="E145" i="3"/>
  <c r="F23" i="1"/>
  <c r="G23" i="1" s="1"/>
  <c r="I23" i="1" s="1"/>
  <c r="F166" i="1"/>
  <c r="G166" i="1" s="1"/>
  <c r="I166" i="1" s="1"/>
  <c r="E108" i="3"/>
  <c r="E153" i="3"/>
  <c r="F31" i="1"/>
  <c r="G31" i="1" s="1"/>
  <c r="I31" i="1" s="1"/>
  <c r="F115" i="1"/>
  <c r="G115" i="1" s="1"/>
  <c r="I115" i="1" s="1"/>
  <c r="E57" i="3"/>
  <c r="E120" i="3"/>
  <c r="F131" i="1"/>
  <c r="G131" i="1" s="1"/>
  <c r="I131" i="1" s="1"/>
  <c r="F188" i="1"/>
  <c r="G188" i="1" s="1"/>
  <c r="I188" i="1" s="1"/>
  <c r="E174" i="3"/>
  <c r="C11" i="1"/>
  <c r="C12" i="1"/>
  <c r="O287" i="1" l="1"/>
  <c r="O286" i="1"/>
  <c r="C16" i="1"/>
  <c r="D18" i="1" s="1"/>
  <c r="O283" i="1"/>
  <c r="O156" i="1"/>
  <c r="O266" i="1"/>
  <c r="O194" i="1"/>
  <c r="O108" i="1"/>
  <c r="O277" i="1"/>
  <c r="O110" i="1"/>
  <c r="O244" i="1"/>
  <c r="O91" i="1"/>
  <c r="O58" i="1"/>
  <c r="O73" i="1"/>
  <c r="O195" i="1"/>
  <c r="O148" i="1"/>
  <c r="O219" i="1"/>
  <c r="O282" i="1"/>
  <c r="O276" i="1"/>
  <c r="O267" i="1"/>
  <c r="O85" i="1"/>
  <c r="O211" i="1"/>
  <c r="O140" i="1"/>
  <c r="O242" i="1"/>
  <c r="O113" i="1"/>
  <c r="O184" i="1"/>
  <c r="O186" i="1"/>
  <c r="O177" i="1"/>
  <c r="O185" i="1"/>
  <c r="O72" i="1"/>
  <c r="O188" i="1"/>
  <c r="O204" i="1"/>
  <c r="O33" i="1"/>
  <c r="O103" i="1"/>
  <c r="O142" i="1"/>
  <c r="O256" i="1"/>
  <c r="O285" i="1"/>
  <c r="O27" i="1"/>
  <c r="O71" i="1"/>
  <c r="O21" i="1"/>
  <c r="O248" i="1"/>
  <c r="O190" i="1"/>
  <c r="O78" i="1"/>
  <c r="O109" i="1"/>
  <c r="O229" i="1"/>
  <c r="O207" i="1"/>
  <c r="O196" i="1"/>
  <c r="O152" i="1"/>
  <c r="O106" i="1"/>
  <c r="O80" i="1"/>
  <c r="O260" i="1"/>
  <c r="O125" i="1"/>
  <c r="O53" i="1"/>
  <c r="O37" i="1"/>
  <c r="O215" i="1"/>
  <c r="O216" i="1"/>
  <c r="O157" i="1"/>
  <c r="O153" i="1"/>
  <c r="O105" i="1"/>
  <c r="O136" i="1"/>
  <c r="O101" i="1"/>
  <c r="O252" i="1"/>
  <c r="O230" i="1"/>
  <c r="O63" i="1"/>
  <c r="O251" i="1"/>
  <c r="O183" i="1"/>
  <c r="O138" i="1"/>
  <c r="O284" i="1"/>
  <c r="O193" i="1"/>
  <c r="O206" i="1"/>
  <c r="O90" i="1"/>
  <c r="O161" i="1"/>
  <c r="O35" i="1"/>
  <c r="O61" i="1"/>
  <c r="O224" i="1"/>
  <c r="O280" i="1"/>
  <c r="O180" i="1"/>
  <c r="O114" i="1"/>
  <c r="O212" i="1"/>
  <c r="O29" i="1"/>
  <c r="O278" i="1"/>
  <c r="O44" i="1"/>
  <c r="O129" i="1"/>
  <c r="O31" i="1"/>
  <c r="O134" i="1"/>
  <c r="O41" i="1"/>
  <c r="O65" i="1"/>
  <c r="O234" i="1"/>
  <c r="O274" i="1"/>
  <c r="O76" i="1"/>
  <c r="O222" i="1"/>
  <c r="O270" i="1"/>
  <c r="O123" i="1"/>
  <c r="O245" i="1"/>
  <c r="O137" i="1"/>
  <c r="O45" i="1"/>
  <c r="O79" i="1"/>
  <c r="O168" i="1"/>
  <c r="O47" i="1"/>
  <c r="O257" i="1"/>
  <c r="O189" i="1"/>
  <c r="O265" i="1"/>
  <c r="O126" i="1"/>
  <c r="O104" i="1"/>
  <c r="O273" i="1"/>
  <c r="O249" i="1"/>
  <c r="O241" i="1"/>
  <c r="O30" i="1"/>
  <c r="O182" i="1"/>
  <c r="O111" i="1"/>
  <c r="O46" i="1"/>
  <c r="O198" i="1"/>
  <c r="O146" i="1"/>
  <c r="O132" i="1"/>
  <c r="O238" i="1"/>
  <c r="O176" i="1"/>
  <c r="O77" i="1"/>
  <c r="O97" i="1"/>
  <c r="O151" i="1"/>
  <c r="O143" i="1"/>
  <c r="O228" i="1"/>
  <c r="O255" i="1"/>
  <c r="O43" i="1"/>
  <c r="O133" i="1"/>
  <c r="O164" i="1"/>
  <c r="O269" i="1"/>
  <c r="O201" i="1"/>
  <c r="O181" i="1"/>
  <c r="O279" i="1"/>
  <c r="O239" i="1"/>
  <c r="O69" i="1"/>
  <c r="O262" i="1"/>
  <c r="O187" i="1"/>
  <c r="O178" i="1"/>
  <c r="O200" i="1"/>
  <c r="O243" i="1"/>
  <c r="O221" i="1"/>
  <c r="O51" i="1"/>
  <c r="O83" i="1"/>
  <c r="O174" i="1"/>
  <c r="O271" i="1"/>
  <c r="O49" i="1"/>
  <c r="O213" i="1"/>
  <c r="O95" i="1"/>
  <c r="O100" i="1"/>
  <c r="O55" i="1"/>
  <c r="O145" i="1"/>
  <c r="O253" i="1"/>
  <c r="O116" i="1"/>
  <c r="O235" i="1"/>
  <c r="O232" i="1"/>
  <c r="O75" i="1"/>
  <c r="O66" i="1"/>
  <c r="O169" i="1"/>
  <c r="O119" i="1"/>
  <c r="O128" i="1"/>
  <c r="O218" i="1"/>
  <c r="O258" i="1"/>
  <c r="O259" i="1"/>
  <c r="O261" i="1"/>
  <c r="O24" i="1"/>
  <c r="O84" i="1"/>
  <c r="O272" i="1"/>
  <c r="O99" i="1"/>
  <c r="O246" i="1"/>
  <c r="O139" i="1"/>
  <c r="O94" i="1"/>
  <c r="O68" i="1"/>
  <c r="O48" i="1"/>
  <c r="O36" i="1"/>
  <c r="O121" i="1"/>
  <c r="O179" i="1"/>
  <c r="O87" i="1"/>
  <c r="O147" i="1"/>
  <c r="O107" i="1"/>
  <c r="O86" i="1"/>
  <c r="O165" i="1"/>
  <c r="O250" i="1"/>
  <c r="O167" i="1"/>
  <c r="O70" i="1"/>
  <c r="O154" i="1"/>
  <c r="O130" i="1"/>
  <c r="O223" i="1"/>
  <c r="O203" i="1"/>
  <c r="O149" i="1"/>
  <c r="O173" i="1"/>
  <c r="O54" i="1"/>
  <c r="O131" i="1"/>
  <c r="O158" i="1"/>
  <c r="O98" i="1"/>
  <c r="O92" i="1"/>
  <c r="O163" i="1"/>
  <c r="O67" i="1"/>
  <c r="O122" i="1"/>
  <c r="O38" i="1"/>
  <c r="O141" i="1"/>
  <c r="O56" i="1"/>
  <c r="O150" i="1"/>
  <c r="O50" i="1"/>
  <c r="O175" i="1"/>
  <c r="O208" i="1"/>
  <c r="O57" i="1"/>
  <c r="O281" i="1"/>
  <c r="O118" i="1"/>
  <c r="O220" i="1"/>
  <c r="O268" i="1"/>
  <c r="O52" i="1"/>
  <c r="O275" i="1"/>
  <c r="O34" i="1"/>
  <c r="O233" i="1"/>
  <c r="O39" i="1"/>
  <c r="O155" i="1"/>
  <c r="O171" i="1"/>
  <c r="O22" i="1"/>
  <c r="O64" i="1"/>
  <c r="O254" i="1"/>
  <c r="O170" i="1"/>
  <c r="O210" i="1"/>
  <c r="O191" i="1"/>
  <c r="O205" i="1"/>
  <c r="O199" i="1"/>
  <c r="O263" i="1"/>
  <c r="O240" i="1"/>
  <c r="O112" i="1"/>
  <c r="O93" i="1"/>
  <c r="O144" i="1"/>
  <c r="O74" i="1"/>
  <c r="O25" i="1"/>
  <c r="O192" i="1"/>
  <c r="O23" i="1"/>
  <c r="O32" i="1"/>
  <c r="O226" i="1"/>
  <c r="O172" i="1"/>
  <c r="O264" i="1"/>
  <c r="O88" i="1"/>
  <c r="O42" i="1"/>
  <c r="O124" i="1"/>
  <c r="O237" i="1"/>
  <c r="O162" i="1"/>
  <c r="O214" i="1"/>
  <c r="O135" i="1"/>
  <c r="O209" i="1"/>
  <c r="O82" i="1"/>
  <c r="O247" i="1"/>
  <c r="O60" i="1"/>
  <c r="O202" i="1"/>
  <c r="O197" i="1"/>
  <c r="O59" i="1"/>
  <c r="O96" i="1"/>
  <c r="O81" i="1"/>
  <c r="O89" i="1"/>
  <c r="O217" i="1"/>
  <c r="O231" i="1"/>
  <c r="O236" i="1"/>
  <c r="O127" i="1"/>
  <c r="O160" i="1"/>
  <c r="O225" i="1"/>
  <c r="O227" i="1"/>
  <c r="K279" i="1"/>
  <c r="E101" i="3"/>
  <c r="F159" i="1"/>
  <c r="G159" i="1" s="1"/>
  <c r="I159" i="1" s="1"/>
  <c r="F102" i="1"/>
  <c r="G102" i="1" s="1"/>
  <c r="I102" i="1" s="1"/>
  <c r="E44" i="3"/>
  <c r="O62" i="1"/>
  <c r="O115" i="1"/>
  <c r="O26" i="1"/>
  <c r="C15" i="1"/>
  <c r="F18" i="1" s="1"/>
  <c r="F19" i="1" s="1"/>
  <c r="O40" i="1"/>
  <c r="O28" i="1"/>
  <c r="O166" i="1"/>
  <c r="O117" i="1"/>
  <c r="O120" i="1"/>
  <c r="O159" i="1" l="1"/>
  <c r="C18" i="1"/>
  <c r="O102" i="1"/>
</calcChain>
</file>

<file path=xl/sharedStrings.xml><?xml version="1.0" encoding="utf-8"?>
<sst xmlns="http://schemas.openxmlformats.org/spreadsheetml/2006/main" count="2160" uniqueCount="663">
  <si>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</si>
  <si>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</si>
  <si>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</si>
  <si>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</si>
  <si>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</si>
  <si>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</si>
  <si>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</si>
  <si>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</si>
  <si>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</si>
  <si>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</si>
  <si>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</si>
  <si>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</si>
  <si>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</si>
  <si>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</si>
  <si>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</si>
  <si>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</si>
  <si>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</si>
  <si>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</si>
  <si>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</si>
  <si>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</si>
  <si>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</si>
  <si>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</si>
  <si>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</si>
  <si>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</si>
  <si>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</si>
  <si>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</si>
  <si>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</si>
  <si>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</si>
  <si>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</si>
  <si>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Bull.11</t>
  </si>
  <si>
    <t>B</t>
  </si>
  <si>
    <t>BBSAG Bull.21</t>
  </si>
  <si>
    <t>v</t>
  </si>
  <si>
    <t>D. Ruokonen</t>
  </si>
  <si>
    <t>AAVSO 2</t>
  </si>
  <si>
    <t>A</t>
  </si>
  <si>
    <t>G. Samolyk</t>
  </si>
  <si>
    <t>:</t>
  </si>
  <si>
    <t>M. Baldwin</t>
  </si>
  <si>
    <t>Peter H</t>
  </si>
  <si>
    <t>BBSAG Bull.36</t>
  </si>
  <si>
    <t>BRNO 23</t>
  </si>
  <si>
    <t>K</t>
  </si>
  <si>
    <t>Locher K</t>
  </si>
  <si>
    <t>BBSAG Bull.44</t>
  </si>
  <si>
    <t>BBSAG Bull.46</t>
  </si>
  <si>
    <t>P. Goodwin</t>
  </si>
  <si>
    <t>M. Heifner</t>
  </si>
  <si>
    <t>BBSAG Bull.50</t>
  </si>
  <si>
    <t>BBSAG Bull.56</t>
  </si>
  <si>
    <t>S v</t>
  </si>
  <si>
    <t>BBSAG Bull.57</t>
  </si>
  <si>
    <t>E. Halbach</t>
  </si>
  <si>
    <t>BBSAG Bull.62</t>
  </si>
  <si>
    <t>BBSAG Bull.64</t>
  </si>
  <si>
    <t>Wils P</t>
  </si>
  <si>
    <t>BBSAG Bull.65</t>
  </si>
  <si>
    <t>BBSAG Bull.68</t>
  </si>
  <si>
    <t>BBSAG Bull.69</t>
  </si>
  <si>
    <t>BRNO 26</t>
  </si>
  <si>
    <t>BRNO 27</t>
  </si>
  <si>
    <t>D. Williams</t>
  </si>
  <si>
    <t>BBSAG Bull.75</t>
  </si>
  <si>
    <t>BAAVSS 63,19</t>
  </si>
  <si>
    <t>BBSAG Bull.78</t>
  </si>
  <si>
    <t>Paschke A</t>
  </si>
  <si>
    <t>BBSAG Bull.86</t>
  </si>
  <si>
    <t>BAAVSS 66,32</t>
  </si>
  <si>
    <t>BRNO 28</t>
  </si>
  <si>
    <t>BBSAG Bull.82</t>
  </si>
  <si>
    <t>BBSAG Bull.84</t>
  </si>
  <si>
    <t>BRNO 30</t>
  </si>
  <si>
    <t>BBSAG Bull.85</t>
  </si>
  <si>
    <t>BBSAG Bull.89</t>
  </si>
  <si>
    <t>BBSAG Bull.90</t>
  </si>
  <si>
    <t>BBSAG Bull.92</t>
  </si>
  <si>
    <t>BBSAG Bull.93</t>
  </si>
  <si>
    <t>Kohl M</t>
  </si>
  <si>
    <t>BBSAG Bull.94</t>
  </si>
  <si>
    <t>BBSAG Bull.95</t>
  </si>
  <si>
    <t>BBSAG Bull.96</t>
  </si>
  <si>
    <t>BBSAG Bull.97</t>
  </si>
  <si>
    <t>BBSAG Bull.98</t>
  </si>
  <si>
    <t>BRNO 31</t>
  </si>
  <si>
    <t>pg</t>
  </si>
  <si>
    <t>BAV-M 60</t>
  </si>
  <si>
    <t>BBSAG Bull.100</t>
  </si>
  <si>
    <t>BBSAG Bull.102</t>
  </si>
  <si>
    <t>BBSAG Bull.103</t>
  </si>
  <si>
    <t>BBSAG Bull.105</t>
  </si>
  <si>
    <t>BBSAG Bull.107</t>
  </si>
  <si>
    <t>BBSAG Bull.108</t>
  </si>
  <si>
    <t>BBSAG Bull.110</t>
  </si>
  <si>
    <t>BBSAG Bull.111</t>
  </si>
  <si>
    <t>BBSAG Bull.113</t>
  </si>
  <si>
    <t>BBSAG Bull.114</t>
  </si>
  <si>
    <t>BAV-M 113</t>
  </si>
  <si>
    <t>BBSAG Bull.116</t>
  </si>
  <si>
    <t>Locher Kurt</t>
  </si>
  <si>
    <t>BBSAG Bull.118</t>
  </si>
  <si>
    <t>ccd</t>
  </si>
  <si>
    <t>E. Blattler</t>
  </si>
  <si>
    <t>BBSAG 119</t>
  </si>
  <si>
    <t>II</t>
  </si>
  <si>
    <t>OR Cas / GSC 4016-1866</t>
  </si>
  <si>
    <t>EA/SD</t>
  </si>
  <si>
    <t>IBVS 5657</t>
  </si>
  <si>
    <t># of data points:</t>
  </si>
  <si>
    <t>IBVS 5731</t>
  </si>
  <si>
    <t>IBVS 5438</t>
  </si>
  <si>
    <t>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</si>
  <si>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</si>
  <si>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</si>
  <si>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</si>
  <si>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</si>
  <si>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</si>
  <si>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</si>
  <si>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</si>
  <si>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</si>
  <si>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What a mess!</t>
  </si>
  <si>
    <t>Start of linear fit &gt;&gt;&gt;&gt;&gt;&gt;&gt;&gt;&gt;&gt;&gt;&gt;&gt;&gt;&gt;&gt;&gt;&gt;&gt;&gt;&gt;</t>
  </si>
  <si>
    <t>IBVS 5871</t>
  </si>
  <si>
    <t>OEJV 0074</t>
  </si>
  <si>
    <t>CCD</t>
  </si>
  <si>
    <t>OEJV 116</t>
  </si>
  <si>
    <t>IBVS 5960</t>
  </si>
  <si>
    <t>Add cycle</t>
  </si>
  <si>
    <t>Old Cycle</t>
  </si>
  <si>
    <t>IBVS 5918</t>
  </si>
  <si>
    <t>.0002</t>
  </si>
  <si>
    <t>.0005</t>
  </si>
  <si>
    <t>IBVS 5959</t>
  </si>
  <si>
    <t>.0007</t>
  </si>
  <si>
    <t>JAVSO..36..171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</si>
  <si>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</si>
  <si>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</si>
  <si>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</si>
  <si>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</si>
  <si>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</si>
  <si>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</si>
  <si>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</si>
  <si>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JAVSO..41..122</t>
  </si>
  <si>
    <t>JAVSO..40..975</t>
  </si>
  <si>
    <t>JAVSO..42..426</t>
  </si>
  <si>
    <t>IBVS 5984</t>
  </si>
  <si>
    <t>IBVS 6152</t>
  </si>
  <si>
    <t>vis</t>
  </si>
  <si>
    <t>PE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</si>
  <si>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</si>
  <si>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</si>
  <si>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</si>
  <si>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</si>
  <si>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</si>
  <si>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</si>
  <si>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</si>
  <si>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</si>
  <si>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</si>
  <si>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</si>
  <si>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</si>
  <si>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2429249.431 </t>
  </si>
  <si>
    <t> 16.12.1938 22:20 </t>
  </si>
  <si>
    <t> 0.038 </t>
  </si>
  <si>
    <t>P </t>
  </si>
  <si>
    <t> W.Wenzel </t>
  </si>
  <si>
    <t> VSS 2.366 </t>
  </si>
  <si>
    <t>2429953.236 </t>
  </si>
  <si>
    <t> 19.11.1940 17:39 </t>
  </si>
  <si>
    <t> 0.016 </t>
  </si>
  <si>
    <t>2430024.260 </t>
  </si>
  <si>
    <t> 29.01.1941 18:14 </t>
  </si>
  <si>
    <t> 0.035 </t>
  </si>
  <si>
    <t>2430025.503 </t>
  </si>
  <si>
    <t> 31.01.1941 00:04 </t>
  </si>
  <si>
    <t> 0.032 </t>
  </si>
  <si>
    <t>2433153.451 </t>
  </si>
  <si>
    <t> 24.08.1949 22:49 </t>
  </si>
  <si>
    <t> -0.002 </t>
  </si>
  <si>
    <t> N.B.Perova </t>
  </si>
  <si>
    <t> AC 199.20 </t>
  </si>
  <si>
    <t>2433209.502 </t>
  </si>
  <si>
    <t> 20.10.1949 00:02 </t>
  </si>
  <si>
    <t> -0.008 </t>
  </si>
  <si>
    <t>2433858.530 </t>
  </si>
  <si>
    <t> 31.07.1951 00:43 </t>
  </si>
  <si>
    <t> 0.004 </t>
  </si>
  <si>
    <t>2433888.409 </t>
  </si>
  <si>
    <t> 29.08.1951 21:48 </t>
  </si>
  <si>
    <t> -0.014 </t>
  </si>
  <si>
    <t>2433924.536 </t>
  </si>
  <si>
    <t> 05.10.1951 00:51 </t>
  </si>
  <si>
    <t> -0.012 </t>
  </si>
  <si>
    <t>2434795.294 </t>
  </si>
  <si>
    <t> 21.02.1954 19:03 </t>
  </si>
  <si>
    <t> -0.007 </t>
  </si>
  <si>
    <t>2435074.344 </t>
  </si>
  <si>
    <t> 27.11.1954 20:15 </t>
  </si>
  <si>
    <t>2435075.607 </t>
  </si>
  <si>
    <t> 29.11.1954 02:34 </t>
  </si>
  <si>
    <t> 0.021 </t>
  </si>
  <si>
    <t>2435394.467 </t>
  </si>
  <si>
    <t> 13.10.1955 23:12 </t>
  </si>
  <si>
    <t> -0.021 </t>
  </si>
  <si>
    <t>2435703.438 </t>
  </si>
  <si>
    <t> 17.08.1956 22:30 </t>
  </si>
  <si>
    <t> 0.014 </t>
  </si>
  <si>
    <t>V </t>
  </si>
  <si>
    <t> W.Zessewitsch </t>
  </si>
  <si>
    <t> AC 173.14 </t>
  </si>
  <si>
    <t>2435713.404 </t>
  </si>
  <si>
    <t> 27.08.1956 21:41 </t>
  </si>
  <si>
    <t>2435716.507 </t>
  </si>
  <si>
    <t> 31.08.1956 00:10 </t>
  </si>
  <si>
    <t> 0.003 </t>
  </si>
  <si>
    <t>2435718.383 </t>
  </si>
  <si>
    <t> 01.09.1956 21:11 </t>
  </si>
  <si>
    <t> 0.010 </t>
  </si>
  <si>
    <t>2435721.486 </t>
  </si>
  <si>
    <t> 04.09.1956 23:39 </t>
  </si>
  <si>
    <t> -0.001 </t>
  </si>
  <si>
    <t>2435723.359 </t>
  </si>
  <si>
    <t> 06.09.1956 20:36 </t>
  </si>
  <si>
    <t> Zonn &amp; Semeniuk </t>
  </si>
  <si>
    <t> AA 9.158 </t>
  </si>
  <si>
    <t>2435723.982 </t>
  </si>
  <si>
    <t> 07.09.1956 11:34 </t>
  </si>
  <si>
    <t>2436134.440 </t>
  </si>
  <si>
    <t> 22.10.1957 22:33 </t>
  </si>
  <si>
    <t>2436824.567 </t>
  </si>
  <si>
    <t> 13.09.1959 01:36 </t>
  </si>
  <si>
    <t> 0.002 </t>
  </si>
  <si>
    <t> Sinada &amp; Chuprina </t>
  </si>
  <si>
    <t> PZ 17.101 </t>
  </si>
  <si>
    <t>2437016.390 </t>
  </si>
  <si>
    <t> 22.03.1960 21:21 </t>
  </si>
  <si>
    <t> -0.015 </t>
  </si>
  <si>
    <t> T.Berthold </t>
  </si>
  <si>
    <t> HABZ 58 </t>
  </si>
  <si>
    <t>2437082.437 </t>
  </si>
  <si>
    <t> 27.05.1960 22:29 </t>
  </si>
  <si>
    <t>2438674.435 </t>
  </si>
  <si>
    <t> 05.10.1964 22:26 </t>
  </si>
  <si>
    <t>2438676.340 </t>
  </si>
  <si>
    <t> 07.10.1964 20:09 </t>
  </si>
  <si>
    <t> 0.025 </t>
  </si>
  <si>
    <t>2438679.426 </t>
  </si>
  <si>
    <t> 10.10.1964 22:13 </t>
  </si>
  <si>
    <t>2439024.483 </t>
  </si>
  <si>
    <t> 20.09.1965 23:35 </t>
  </si>
  <si>
    <t> -0.009 </t>
  </si>
  <si>
    <t>2439029.464 </t>
  </si>
  <si>
    <t> 25.09.1965 23:08 </t>
  </si>
  <si>
    <t> -0.010 </t>
  </si>
  <si>
    <t>2439057.491 </t>
  </si>
  <si>
    <t> 23.10.1965 23:47 </t>
  </si>
  <si>
    <t>2439387.598 </t>
  </si>
  <si>
    <t> 19.09.1966 02:21 </t>
  </si>
  <si>
    <t> -0.019 </t>
  </si>
  <si>
    <t>2439389.476 </t>
  </si>
  <si>
    <t> 20.09.1966 23:25 </t>
  </si>
  <si>
    <t>2440829.514 </t>
  </si>
  <si>
    <t> 31.08.1970 00:20 </t>
  </si>
  <si>
    <t>2440879.339 </t>
  </si>
  <si>
    <t> 19.10.1970 20:08 </t>
  </si>
  <si>
    <t> -0.017 </t>
  </si>
  <si>
    <t>2440981.506 </t>
  </si>
  <si>
    <t> 30.01.1971 00:08 </t>
  </si>
  <si>
    <t> 0.001 </t>
  </si>
  <si>
    <t> J.Silhan </t>
  </si>
  <si>
    <t> BRNO 14 </t>
  </si>
  <si>
    <t>2440981.507 </t>
  </si>
  <si>
    <t> 30.01.1971 00:10 </t>
  </si>
  <si>
    <t> M.Sustek </t>
  </si>
  <si>
    <t>2441031.340 </t>
  </si>
  <si>
    <t> 20.03.1971 20:09 </t>
  </si>
  <si>
    <t> 0.007 </t>
  </si>
  <si>
    <t> J.Kucera </t>
  </si>
  <si>
    <t>2441153.426 </t>
  </si>
  <si>
    <t> 20.07.1971 22:13 </t>
  </si>
  <si>
    <t> 0.013 </t>
  </si>
  <si>
    <t>2441153.436 </t>
  </si>
  <si>
    <t> 20.07.1971 22:27 </t>
  </si>
  <si>
    <t> 0.023 </t>
  </si>
  <si>
    <t> A.Pliska </t>
  </si>
  <si>
    <t>2441181.433 </t>
  </si>
  <si>
    <t> 17.08.1971 22:23 </t>
  </si>
  <si>
    <t>2441335.264 </t>
  </si>
  <si>
    <t> 18.01.1972 18:20 </t>
  </si>
  <si>
    <t> -0.023 </t>
  </si>
  <si>
    <t>2441599.347 </t>
  </si>
  <si>
    <t> 08.10.1972 20:19 </t>
  </si>
  <si>
    <t> -0.030 </t>
  </si>
  <si>
    <t>2441904.585 </t>
  </si>
  <si>
    <t> 10.08.1973 02:02 </t>
  </si>
  <si>
    <t> 0.008 </t>
  </si>
  <si>
    <t> R.Diethelm </t>
  </si>
  <si>
    <t> BBS 11 </t>
  </si>
  <si>
    <t>2441959.373 </t>
  </si>
  <si>
    <t> 03.10.1973 20:57 </t>
  </si>
  <si>
    <t>2442471.371 </t>
  </si>
  <si>
    <t> 27.02.1975 20:54 </t>
  </si>
  <si>
    <t> -0.005 </t>
  </si>
  <si>
    <t> BBS 21 </t>
  </si>
  <si>
    <t>2442751.665 </t>
  </si>
  <si>
    <t> 05.12.1975 03:57 </t>
  </si>
  <si>
    <t> M.Baldwin </t>
  </si>
  <si>
    <t> AVSJ 7.32 </t>
  </si>
  <si>
    <t>2442837.625 </t>
  </si>
  <si>
    <t> 29.02.1976 03:00 </t>
  </si>
  <si>
    <t> AOEB 2 </t>
  </si>
  <si>
    <t>2443020.738 </t>
  </si>
  <si>
    <t> 30.08.1976 05:42 </t>
  </si>
  <si>
    <t> D.Ruokonen </t>
  </si>
  <si>
    <t>2443020.740 </t>
  </si>
  <si>
    <t> 30.08.1976 05:45 </t>
  </si>
  <si>
    <t> 0.006 </t>
  </si>
  <si>
    <t> G.Samolyk </t>
  </si>
  <si>
    <t>2443101.715 </t>
  </si>
  <si>
    <t> 19.11.1976 05:09 </t>
  </si>
  <si>
    <t> 0.009 </t>
  </si>
  <si>
    <t>2443131.598 </t>
  </si>
  <si>
    <t> 19.12.1976 02:21 </t>
  </si>
  <si>
    <t>2443136.591 </t>
  </si>
  <si>
    <t> 24.12.1976 02:11 </t>
  </si>
  <si>
    <t> 0.005 </t>
  </si>
  <si>
    <t>2443136.593 </t>
  </si>
  <si>
    <t> 24.12.1976 02:13 </t>
  </si>
  <si>
    <t>2443380.744 </t>
  </si>
  <si>
    <t> 25.08.1977 05:51 </t>
  </si>
  <si>
    <t>2443395.692 </t>
  </si>
  <si>
    <t> 09.09.1977 04:36 </t>
  </si>
  <si>
    <t>2443420.601 </t>
  </si>
  <si>
    <t> 04.10.1977 02:25 </t>
  </si>
  <si>
    <t>2443436.802 </t>
  </si>
  <si>
    <t> 20.10.1977 07:14 </t>
  </si>
  <si>
    <t> -0.000 </t>
  </si>
  <si>
    <t>2443506.567 </t>
  </si>
  <si>
    <t> 29.12.1977 01:36 </t>
  </si>
  <si>
    <t>2443510.290 </t>
  </si>
  <si>
    <t> 01.01.1978 18:57 </t>
  </si>
  <si>
    <t> H.Peter </t>
  </si>
  <si>
    <t> BBS 36 </t>
  </si>
  <si>
    <t>2443755.700 </t>
  </si>
  <si>
    <t> 04.09.1978 04:48 </t>
  </si>
  <si>
    <t> -0.004 </t>
  </si>
  <si>
    <t>2443755.705 </t>
  </si>
  <si>
    <t> 04.09.1978 04:55 </t>
  </si>
  <si>
    <t>2443780.612 </t>
  </si>
  <si>
    <t> 29.09.1978 02:41 </t>
  </si>
  <si>
    <t> -0.006 </t>
  </si>
  <si>
    <t>2443790.577 </t>
  </si>
  <si>
    <t> 09.10.1978 01:50 </t>
  </si>
  <si>
    <t>2443870.304 </t>
  </si>
  <si>
    <t> 27.12.1978 19:17 </t>
  </si>
  <si>
    <t> BRNO 23 </t>
  </si>
  <si>
    <t>2443931.338 </t>
  </si>
  <si>
    <t> 26.02.1979 20:06 </t>
  </si>
  <si>
    <t> P.Hajek </t>
  </si>
  <si>
    <t>2444048.446 </t>
  </si>
  <si>
    <t> 23.06.1979 22:42 </t>
  </si>
  <si>
    <t> BBS 44 </t>
  </si>
  <si>
    <t>2444049.705 </t>
  </si>
  <si>
    <t> 25.06.1979 04:55 </t>
  </si>
  <si>
    <t>2444191.708 </t>
  </si>
  <si>
    <t> 14.11.1979 04:59 </t>
  </si>
  <si>
    <t>2444210.389 </t>
  </si>
  <si>
    <t> 02.12.1979 21:20 </t>
  </si>
  <si>
    <t> 0.000 </t>
  </si>
  <si>
    <t> K.Locher </t>
  </si>
  <si>
    <t> BBS 46 </t>
  </si>
  <si>
    <t>2444215.371 </t>
  </si>
  <si>
    <t> 07.12.1979 20:54 </t>
  </si>
  <si>
    <t>2444221.593 </t>
  </si>
  <si>
    <t> 14.12.1979 02:13 </t>
  </si>
  <si>
    <t>2444225.326 </t>
  </si>
  <si>
    <t> 17.12.1979 19:49 </t>
  </si>
  <si>
    <t>2444226.589 </t>
  </si>
  <si>
    <t> 19.12.1979 02:08 </t>
  </si>
  <si>
    <t>2444459.533 </t>
  </si>
  <si>
    <t> 08.08.1980 00:47 </t>
  </si>
  <si>
    <t> J.Manek </t>
  </si>
  <si>
    <t>2444470.742 </t>
  </si>
  <si>
    <t> 19.08.1980 05:48 </t>
  </si>
  <si>
    <t>2444475.730 </t>
  </si>
  <si>
    <t> 24.08.1980 05:31 </t>
  </si>
  <si>
    <t> P.Goodwin </t>
  </si>
  <si>
    <t>2444480.706 </t>
  </si>
  <si>
    <t> 29.08.1980 04:56 </t>
  </si>
  <si>
    <t> M.Heifner </t>
  </si>
  <si>
    <t>2444489.423 </t>
  </si>
  <si>
    <t> 06.09.1980 22:09 </t>
  </si>
  <si>
    <t> BBS 50 </t>
  </si>
  <si>
    <t>2444647.631 </t>
  </si>
  <si>
    <t> 12.02.1981 03:08 </t>
  </si>
  <si>
    <t>2444844.463 </t>
  </si>
  <si>
    <t> 27.08.1981 23:06 </t>
  </si>
  <si>
    <t> BBS 56 </t>
  </si>
  <si>
    <t>2444854.429 </t>
  </si>
  <si>
    <t> 06.09.1981 22:17 </t>
  </si>
  <si>
    <t>2444912.356 </t>
  </si>
  <si>
    <t> 03.11.1981 20:32 </t>
  </si>
  <si>
    <t> BBS 57 </t>
  </si>
  <si>
    <t>2445170.836 </t>
  </si>
  <si>
    <t> 20.07.1982 08:03 </t>
  </si>
  <si>
    <t> E.Halbach </t>
  </si>
  <si>
    <t>2445214.440 </t>
  </si>
  <si>
    <t> 01.09.1982 22:33 </t>
  </si>
  <si>
    <t> BBS 62 </t>
  </si>
  <si>
    <t>2445229.386 </t>
  </si>
  <si>
    <t> 16.09.1982 21:15 </t>
  </si>
  <si>
    <t>2445235.606 </t>
  </si>
  <si>
    <t> 23.09.1982 02:32 </t>
  </si>
  <si>
    <t>2445335.252 </t>
  </si>
  <si>
    <t> 31.12.1982 18:02 </t>
  </si>
  <si>
    <t> BBS 64 </t>
  </si>
  <si>
    <t>2445352.693 </t>
  </si>
  <si>
    <t> 18.01.1983 04:37 </t>
  </si>
  <si>
    <t>2445381.347 </t>
  </si>
  <si>
    <t> 15.02.1983 20:19 </t>
  </si>
  <si>
    <t> -0.011 </t>
  </si>
  <si>
    <t> P.Wils </t>
  </si>
  <si>
    <t> BBS 65 </t>
  </si>
  <si>
    <t>2445559.488 </t>
  </si>
  <si>
    <t> 12.08.1983 23:42 </t>
  </si>
  <si>
    <t> BBS 68 </t>
  </si>
  <si>
    <t>2445600.594 </t>
  </si>
  <si>
    <t> 23.09.1983 02:15 </t>
  </si>
  <si>
    <t>2445604.349 </t>
  </si>
  <si>
    <t> 26.09.1983 20:22 </t>
  </si>
  <si>
    <t>2445614.310 </t>
  </si>
  <si>
    <t> 06.10.1983 19:26 </t>
  </si>
  <si>
    <t> BBS 69 </t>
  </si>
  <si>
    <t>2445615.547 </t>
  </si>
  <si>
    <t> 08.10.1983 01:07 </t>
  </si>
  <si>
    <t> V.Wagner </t>
  </si>
  <si>
    <t> BRNO 26 </t>
  </si>
  <si>
    <t>2445615.548 </t>
  </si>
  <si>
    <t> 08.10.1983 01:09 </t>
  </si>
  <si>
    <t> J.Borovicka </t>
  </si>
  <si>
    <t>2445645.449 </t>
  </si>
  <si>
    <t> 06.11.1983 22:46 </t>
  </si>
  <si>
    <t>2445671.605 </t>
  </si>
  <si>
    <t> 03.12.1983 02:31 </t>
  </si>
  <si>
    <t>2445934.461 </t>
  </si>
  <si>
    <t> 21.08.1984 23:03 </t>
  </si>
  <si>
    <t> M.Lenz </t>
  </si>
  <si>
    <t> BRNO 27 </t>
  </si>
  <si>
    <t>2446026.635 </t>
  </si>
  <si>
    <t> 22.11.1984 03:14 </t>
  </si>
  <si>
    <t> D.Williams </t>
  </si>
  <si>
    <t>2446036.590 </t>
  </si>
  <si>
    <t> 02.12.1984 02:09 </t>
  </si>
  <si>
    <t>2446060.256 </t>
  </si>
  <si>
    <t> 25.12.1984 18:08 </t>
  </si>
  <si>
    <t>2446070.249 </t>
  </si>
  <si>
    <t> 04.01.1985 17:58 </t>
  </si>
  <si>
    <t> BBS 75 </t>
  </si>
  <si>
    <t>2446117.566 </t>
  </si>
  <si>
    <t> 21.02.1985 01:35 </t>
  </si>
  <si>
    <t>2446218.477 </t>
  </si>
  <si>
    <t> 01.06.1985 23:26 </t>
  </si>
  <si>
    <t> T.Brelstaff </t>
  </si>
  <si>
    <t> VSSC 63.23 </t>
  </si>
  <si>
    <t>2446280.758 </t>
  </si>
  <si>
    <t> 03.08.1985 06:11 </t>
  </si>
  <si>
    <t>2446289.475 </t>
  </si>
  <si>
    <t> 11.08.1985 23:24 </t>
  </si>
  <si>
    <t> P.Svoboda </t>
  </si>
  <si>
    <t>2446289.480 </t>
  </si>
  <si>
    <t> 11.08.1985 23:31 </t>
  </si>
  <si>
    <t> P.Novak </t>
  </si>
  <si>
    <t>2446295.706 </t>
  </si>
  <si>
    <t> 18.08.1985 04:56 </t>
  </si>
  <si>
    <t>2446299.452 </t>
  </si>
  <si>
    <t> 21.08.1985 22:50 </t>
  </si>
  <si>
    <t> BBS 78 </t>
  </si>
  <si>
    <t>2446319.375 </t>
  </si>
  <si>
    <t> 10.09.1985 21:00 </t>
  </si>
  <si>
    <t> D.Hanzl </t>
  </si>
  <si>
    <t>2446319.376 </t>
  </si>
  <si>
    <t> 10.09.1985 21:01 </t>
  </si>
  <si>
    <t> P.Lutcha </t>
  </si>
  <si>
    <t>2446319.377 </t>
  </si>
  <si>
    <t> 10.09.1985 21:02 </t>
  </si>
  <si>
    <t>2446319.379 </t>
  </si>
  <si>
    <t> 10.09.1985 21:05 </t>
  </si>
  <si>
    <t> J.Safar </t>
  </si>
  <si>
    <t>2446319.381 </t>
  </si>
  <si>
    <t> 10.09.1985 21:08 </t>
  </si>
  <si>
    <t>2446319.387 </t>
  </si>
  <si>
    <t> 10.09.1985 21:17 </t>
  </si>
  <si>
    <t> A.Paschke </t>
  </si>
  <si>
    <t> BBS 86 </t>
  </si>
  <si>
    <t>2446329.340 </t>
  </si>
  <si>
    <t> 20.09.1985 20:09 </t>
  </si>
  <si>
    <t>2446441.459 </t>
  </si>
  <si>
    <t> 10.01.1986 23:00 </t>
  </si>
  <si>
    <t> VSSC 66.35 </t>
  </si>
  <si>
    <t>2446649.497 </t>
  </si>
  <si>
    <t> 06.08.1986 23:55 </t>
  </si>
  <si>
    <t> J.Horky </t>
  </si>
  <si>
    <t> BRNO 28 </t>
  </si>
  <si>
    <t>2446659.462 </t>
  </si>
  <si>
    <t> 16.08.1986 23:05 </t>
  </si>
  <si>
    <t>2446669.413 </t>
  </si>
  <si>
    <t> 26.08.1986 21:54 </t>
  </si>
  <si>
    <t> R.Caha </t>
  </si>
  <si>
    <t>2446669.414 </t>
  </si>
  <si>
    <t> 26.08.1986 21:56 </t>
  </si>
  <si>
    <t>2446736.687 </t>
  </si>
  <si>
    <t> 02.11.1986 04:29 </t>
  </si>
  <si>
    <t>2446760.357 </t>
  </si>
  <si>
    <t> 25.11.1986 20:34 </t>
  </si>
  <si>
    <t> BBS 82 </t>
  </si>
  <si>
    <t>2446765.342 </t>
  </si>
  <si>
    <t> 30.11.1986 20:12 </t>
  </si>
  <si>
    <t>2446999.538 </t>
  </si>
  <si>
    <t> 23.07.1987 00:54 </t>
  </si>
  <si>
    <t> BBS 84 </t>
  </si>
  <si>
    <t>2447029.437 </t>
  </si>
  <si>
    <t> 21.08.1987 22:29 </t>
  </si>
  <si>
    <t> BRNO 30 </t>
  </si>
  <si>
    <t>2447034.421 </t>
  </si>
  <si>
    <t> 26.08.1987 22:06 </t>
  </si>
  <si>
    <t> P.Znojilova </t>
  </si>
  <si>
    <t>2447034.422 </t>
  </si>
  <si>
    <t> 26.08.1987 22:07 </t>
  </si>
  <si>
    <t> J.Vavrincova </t>
  </si>
  <si>
    <t>2447039.407 </t>
  </si>
  <si>
    <t> 31.08.1987 21:46 </t>
  </si>
  <si>
    <t> BBS 85 </t>
  </si>
  <si>
    <t>2447064.308 </t>
  </si>
  <si>
    <t> 25.09.1987 19:23 </t>
  </si>
  <si>
    <t>2447069.297 </t>
  </si>
  <si>
    <t> 30.09.1987 19:07 </t>
  </si>
  <si>
    <t>2447100.431 </t>
  </si>
  <si>
    <t> 31.10.1987 22:20 </t>
  </si>
  <si>
    <t> P.Kucera </t>
  </si>
  <si>
    <t>2447100.436 </t>
  </si>
  <si>
    <t> 31.10.1987 22:27 </t>
  </si>
  <si>
    <t> R.Santler </t>
  </si>
  <si>
    <t>2447111.632 </t>
  </si>
  <si>
    <t> 12.11.1987 03:10 </t>
  </si>
  <si>
    <t>2447121.606 </t>
  </si>
  <si>
    <t> 22.11.1987 02:32 </t>
  </si>
  <si>
    <t>2447153.374 </t>
  </si>
  <si>
    <t> 23.12.1987 20:58 </t>
  </si>
  <si>
    <t>2447197.591 </t>
  </si>
  <si>
    <t> 06.02.1988 02:11 </t>
  </si>
  <si>
    <t>2447380.714 </t>
  </si>
  <si>
    <t> 07.08.1988 05:08 </t>
  </si>
  <si>
    <t>2447384.455 </t>
  </si>
  <si>
    <t> 10.08.1988 22:55 </t>
  </si>
  <si>
    <t> A.Slatinsky </t>
  </si>
  <si>
    <t>2447389.450 </t>
  </si>
  <si>
    <t> 15.08.1988 22:48 </t>
  </si>
  <si>
    <t> BBS 89 </t>
  </si>
  <si>
    <t>2447390.681 </t>
  </si>
  <si>
    <t> 17.08.1988 04:20 </t>
  </si>
  <si>
    <t>2447452.347 </t>
  </si>
  <si>
    <t> 17.10.1988 20:19 </t>
  </si>
  <si>
    <t> BBS 90 </t>
  </si>
  <si>
    <t>2447480.373 </t>
  </si>
  <si>
    <t> 14.11.1988 20:57 </t>
  </si>
  <si>
    <t>2447525.232 </t>
  </si>
  <si>
    <t> 29.12.1988 17:34 </t>
  </si>
  <si>
    <t>2447739.484 </t>
  </si>
  <si>
    <t> 31.07.1989 23:36 </t>
  </si>
  <si>
    <t> BBS 92 </t>
  </si>
  <si>
    <t>2447769.388 </t>
  </si>
  <si>
    <t> 30.08.1989 21:18 </t>
  </si>
  <si>
    <t>2447794.308 </t>
  </si>
  <si>
    <t> 24.09.1989 19:23 </t>
  </si>
  <si>
    <t>2447825.436 </t>
  </si>
  <si>
    <t> 25.10.1989 22:27 </t>
  </si>
  <si>
    <t> BBS 93 </t>
  </si>
  <si>
    <t>2447851.592 </t>
  </si>
  <si>
    <t> 21.11.1989 02:12 </t>
  </si>
  <si>
    <t>2447860.316 </t>
  </si>
  <si>
    <t> 29.11.1989 19:35 </t>
  </si>
  <si>
    <t>2447885.225 </t>
  </si>
  <si>
    <t> 24.12.1989 17:24 </t>
  </si>
  <si>
    <t> -0.013 </t>
  </si>
  <si>
    <t>2447891.462 </t>
  </si>
  <si>
    <t> 30.12.1989 23:05 </t>
  </si>
  <si>
    <t> M.Kohl </t>
  </si>
  <si>
    <t> BBS 94 </t>
  </si>
  <si>
    <t>2447911.394 </t>
  </si>
  <si>
    <t> 19.01.1990 21:27 </t>
  </si>
  <si>
    <t>2447922.595 </t>
  </si>
  <si>
    <t> 31.01.1990 02:16 </t>
  </si>
  <si>
    <t>2447992.347 </t>
  </si>
  <si>
    <t> 10.04.1990 20:19 </t>
  </si>
  <si>
    <t> -0.022 </t>
  </si>
  <si>
    <t> BBS 95 </t>
  </si>
  <si>
    <t>2448071.474 </t>
  </si>
  <si>
    <t> 28.06.1990 23:22 </t>
  </si>
  <si>
    <t>2448114.442 </t>
  </si>
  <si>
    <t> 10.08.1990 22:36 </t>
  </si>
  <si>
    <t> BBS 96 </t>
  </si>
  <si>
    <t>2448144.347 </t>
  </si>
  <si>
    <t> 09.09.1990 20:19 </t>
  </si>
  <si>
    <t>2448162.395 </t>
  </si>
  <si>
    <t> 27.09.1990 21:28 </t>
  </si>
  <si>
    <t>2448191.684 </t>
  </si>
  <si>
    <t> 27.10.1990 04:24 </t>
  </si>
  <si>
    <t>2448205.385 </t>
  </si>
  <si>
    <t> 09.11.1990 21:14 </t>
  </si>
  <si>
    <t> BBS 97 </t>
  </si>
  <si>
    <t>2448205.395 </t>
  </si>
  <si>
    <t> 09.11.1990 21:28 </t>
  </si>
  <si>
    <t>2448211.602 </t>
  </si>
  <si>
    <t> 16.11.1990 02:26 </t>
  </si>
  <si>
    <t>2448474.460 </t>
  </si>
  <si>
    <t> 05.08.1991 23:02 </t>
  </si>
  <si>
    <t> BBS 98 </t>
  </si>
  <si>
    <t>2448484.414 </t>
  </si>
  <si>
    <t> 15.08.1991 21:56 </t>
  </si>
  <si>
    <t>2448489.410 </t>
  </si>
  <si>
    <t> 20.08.1991 21:50 </t>
  </si>
  <si>
    <t>2448499.368 </t>
  </si>
  <si>
    <t> 30.08.1991 20:49 </t>
  </si>
  <si>
    <t>2448499.376 </t>
  </si>
  <si>
    <t> 30.08.1991 21:01 </t>
  </si>
  <si>
    <t>2448510.584 </t>
  </si>
  <si>
    <t> 11.09.1991 02:00 </t>
  </si>
  <si>
    <t> F.Hroch </t>
  </si>
  <si>
    <t> BRNO 31 </t>
  </si>
  <si>
    <t>2448561.649 </t>
  </si>
  <si>
    <t> 01.11.1991 03:34 </t>
  </si>
  <si>
    <t> P.Frank </t>
  </si>
  <si>
    <t>BAVM 60 </t>
  </si>
  <si>
    <t>2448651.344 </t>
  </si>
  <si>
    <t> 29.01.1992 20:15 </t>
  </si>
  <si>
    <t> BBS 100 </t>
  </si>
  <si>
    <t>2448839.446 </t>
  </si>
  <si>
    <t> 04.08.1992 22:42 </t>
  </si>
  <si>
    <t>2448839.460 </t>
  </si>
  <si>
    <t> 04.08.1992 23:02 </t>
  </si>
  <si>
    <t> E.Safarova </t>
  </si>
  <si>
    <t>2448859.385 </t>
  </si>
  <si>
    <t> 24.08.1992 21:14 </t>
  </si>
  <si>
    <t> BBS 102 </t>
  </si>
  <si>
    <t>2449007.620 </t>
  </si>
  <si>
    <t> 20.01.1993 02:52 </t>
  </si>
  <si>
    <t>2449012.602 </t>
  </si>
  <si>
    <t> 25.01.1993 02:26 </t>
  </si>
  <si>
    <t>2449026.291 </t>
  </si>
  <si>
    <t> 07.02.1993 18:59 </t>
  </si>
  <si>
    <t> BBS 103 </t>
  </si>
  <si>
    <t>JAVSO 43, 77</t>
  </si>
  <si>
    <t>JAVSO..43…77</t>
  </si>
  <si>
    <t>JAVSO..43..238</t>
  </si>
  <si>
    <t>JAVSO..45..121</t>
  </si>
  <si>
    <t>JAVSO..45..215</t>
  </si>
  <si>
    <t>JAVSO..46…79 (2018)</t>
  </si>
  <si>
    <t>JAVSO..46..184</t>
  </si>
  <si>
    <t>JAVSO..48…87</t>
  </si>
  <si>
    <t>OEJV 0211</t>
  </si>
  <si>
    <t>BAD?</t>
  </si>
  <si>
    <t>JAVSO 49, 108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</si>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</sst>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10" xfId="0" applyFont="1" applyBorder="1" applyAlignment="1">
      <alignment horizontal="center"/>
    </xf>
    <xf numFmtId="0" fontId="39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3553719008264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0082644628"/>
          <c:y val="0.14723926380368099"/>
          <c:w val="0.795041322314049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5-4A3B-9875-C880751BCB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3.8315999994665617E-2</c:v>
                </c:pt>
                <c:pt idx="1">
                  <c:v>1.6261999997368548E-2</c:v>
                </c:pt>
                <c:pt idx="2">
                  <c:v>3.4700799995334819E-2</c:v>
                </c:pt>
                <c:pt idx="3">
                  <c:v>3.1989199997042306E-2</c:v>
                </c:pt>
                <c:pt idx="4">
                  <c:v>-1.8383999995421618E-3</c:v>
                </c:pt>
                <c:pt idx="5">
                  <c:v>-7.8604000009363517E-3</c:v>
                </c:pt>
                <c:pt idx="6">
                  <c:v>4.3959999966318719E-3</c:v>
                </c:pt>
                <c:pt idx="7">
                  <c:v>-1.3682400007382967E-2</c:v>
                </c:pt>
                <c:pt idx="8">
                  <c:v>-1.2318800007051323E-2</c:v>
                </c:pt>
                <c:pt idx="9">
                  <c:v>-6.7272000014781952E-3</c:v>
                </c:pt>
                <c:pt idx="10">
                  <c:v>3.8743999903090298E-3</c:v>
                </c:pt>
                <c:pt idx="11">
                  <c:v>2.1162799996091053E-2</c:v>
                </c:pt>
                <c:pt idx="12">
                  <c:v>-2.1006800008763094E-2</c:v>
                </c:pt>
                <c:pt idx="13">
                  <c:v>1.3516400002117734E-2</c:v>
                </c:pt>
                <c:pt idx="14">
                  <c:v>1.3823599998431746E-2</c:v>
                </c:pt>
                <c:pt idx="15">
                  <c:v>2.5445999926887453E-3</c:v>
                </c:pt>
                <c:pt idx="16">
                  <c:v>9.9771999957738444E-3</c:v>
                </c:pt>
                <c:pt idx="17">
                  <c:v>-1.3018000099691562E-3</c:v>
                </c:pt>
                <c:pt idx="18">
                  <c:v>3.1307999888667837E-3</c:v>
                </c:pt>
                <c:pt idx="19">
                  <c:v>3.2750000027590431E-3</c:v>
                </c:pt>
                <c:pt idx="20">
                  <c:v>-6.9719999737571925E-4</c:v>
                </c:pt>
                <c:pt idx="21">
                  <c:v>2.076400000078138E-3</c:v>
                </c:pt>
                <c:pt idx="22">
                  <c:v>-1.4510000000882428E-2</c:v>
                </c:pt>
                <c:pt idx="23">
                  <c:v>9.7751999928732403E-3</c:v>
                </c:pt>
                <c:pt idx="24">
                  <c:v>-1.1649600004602689E-2</c:v>
                </c:pt>
                <c:pt idx="25">
                  <c:v>2.4782999993476551E-2</c:v>
                </c:pt>
                <c:pt idx="26">
                  <c:v>-3.496000004815869E-3</c:v>
                </c:pt>
                <c:pt idx="27">
                  <c:v>-8.6092000055941753E-3</c:v>
                </c:pt>
                <c:pt idx="28">
                  <c:v>-1.0455600000568666E-2</c:v>
                </c:pt>
                <c:pt idx="29">
                  <c:v>-1.196660000277916E-2</c:v>
                </c:pt>
                <c:pt idx="30">
                  <c:v>-1.8540600001870189E-2</c:v>
                </c:pt>
                <c:pt idx="31">
                  <c:v>-9.1079999983776361E-3</c:v>
                </c:pt>
                <c:pt idx="32">
                  <c:v>-1.3717599998926744E-2</c:v>
                </c:pt>
                <c:pt idx="33">
                  <c:v>-1.7181600000185426E-2</c:v>
                </c:pt>
                <c:pt idx="34">
                  <c:v>1.4671999961137772E-3</c:v>
                </c:pt>
                <c:pt idx="35">
                  <c:v>2.4671999926795252E-3</c:v>
                </c:pt>
                <c:pt idx="36">
                  <c:v>7.0031999930506572E-3</c:v>
                </c:pt>
                <c:pt idx="37">
                  <c:v>1.3266399997519329E-2</c:v>
                </c:pt>
                <c:pt idx="38">
                  <c:v>2.3266399999556597E-2</c:v>
                </c:pt>
                <c:pt idx="39">
                  <c:v>-8.2446000087657012E-3</c:v>
                </c:pt>
                <c:pt idx="40">
                  <c:v>-2.2627199999988079E-2</c:v>
                </c:pt>
                <c:pt idx="41">
                  <c:v>-3.0486399999062996E-2</c:v>
                </c:pt>
                <c:pt idx="42">
                  <c:v>8.1715999986045063E-3</c:v>
                </c:pt>
                <c:pt idx="43">
                  <c:v>-1.5138800001295749E-2</c:v>
                </c:pt>
                <c:pt idx="44">
                  <c:v>-4.6064000052865595E-3</c:v>
                </c:pt>
                <c:pt idx="45">
                  <c:v>4.2835999993258156E-3</c:v>
                </c:pt>
                <c:pt idx="46">
                  <c:v>1.0183200000028592E-2</c:v>
                </c:pt>
                <c:pt idx="47">
                  <c:v>3.5779999961960129E-3</c:v>
                </c:pt>
                <c:pt idx="48">
                  <c:v>5.5779999966034666E-3</c:v>
                </c:pt>
                <c:pt idx="49">
                  <c:v>9.3239999914658256E-3</c:v>
                </c:pt>
                <c:pt idx="50">
                  <c:v>-4.754400004458148E-3</c:v>
                </c:pt>
                <c:pt idx="51">
                  <c:v>5.3991999957361259E-3</c:v>
                </c:pt>
                <c:pt idx="52">
                  <c:v>7.3991999961435795E-3</c:v>
                </c:pt>
                <c:pt idx="53">
                  <c:v>-1.0744000028353184E-3</c:v>
                </c:pt>
                <c:pt idx="54">
                  <c:v>-1.6135999976540916E-3</c:v>
                </c:pt>
                <c:pt idx="55">
                  <c:v>-6.845600000815466E-3</c:v>
                </c:pt>
                <c:pt idx="56">
                  <c:v>-9.6399999165441841E-5</c:v>
                </c:pt>
                <c:pt idx="57">
                  <c:v>5.0540000011096708E-3</c:v>
                </c:pt>
                <c:pt idx="58">
                  <c:v>-9.0808000022661872E-3</c:v>
                </c:pt>
                <c:pt idx="59">
                  <c:v>-1.0808000006363727E-3</c:v>
                </c:pt>
                <c:pt idx="60">
                  <c:v>-4.2660000035539269E-3</c:v>
                </c:pt>
                <c:pt idx="61">
                  <c:v>7.3400000110268593E-4</c:v>
                </c:pt>
                <c:pt idx="62">
                  <c:v>-6.4980000024661422E-3</c:v>
                </c:pt>
                <c:pt idx="63">
                  <c:v>-7.1908000027178787E-3</c:v>
                </c:pt>
                <c:pt idx="64">
                  <c:v>-5.7332000069436617E-3</c:v>
                </c:pt>
                <c:pt idx="65">
                  <c:v>-1.1601600002904888E-2</c:v>
                </c:pt>
                <c:pt idx="66">
                  <c:v>-4.9199999921256676E-4</c:v>
                </c:pt>
                <c:pt idx="67">
                  <c:v>1.2796399998478591E-2</c:v>
                </c:pt>
                <c:pt idx="68">
                  <c:v>4.6739999961573631E-3</c:v>
                </c:pt>
                <c:pt idx="69">
                  <c:v>0</c:v>
                </c:pt>
                <c:pt idx="70">
                  <c:v>0</c:v>
                </c:pt>
                <c:pt idx="71">
                  <c:v>-8.4640000568469986E-4</c:v>
                </c:pt>
                <c:pt idx="72">
                  <c:v>-7.4043999993591569E-3</c:v>
                </c:pt>
                <c:pt idx="73">
                  <c:v>-1.1539200000697747E-2</c:v>
                </c:pt>
                <c:pt idx="74">
                  <c:v>5.7491999978083186E-3</c:v>
                </c:pt>
                <c:pt idx="75">
                  <c:v>1.680000001215376E-3</c:v>
                </c:pt>
                <c:pt idx="76">
                  <c:v>-7.2440000803908333E-4</c:v>
                </c:pt>
                <c:pt idx="77">
                  <c:v>4.4292000020504929E-3</c:v>
                </c:pt>
                <c:pt idx="78">
                  <c:v>-2.4172000048565678E-3</c:v>
                </c:pt>
                <c:pt idx="79">
                  <c:v>-5.3983999969204888E-3</c:v>
                </c:pt>
                <c:pt idx="80">
                  <c:v>-2.7716000040527433E-3</c:v>
                </c:pt>
                <c:pt idx="81">
                  <c:v>6.7955999984405935E-3</c:v>
                </c:pt>
                <c:pt idx="82">
                  <c:v>7.102799994754605E-3</c:v>
                </c:pt>
                <c:pt idx="83">
                  <c:v>8.5133999964455143E-3</c:v>
                </c:pt>
                <c:pt idx="84">
                  <c:v>3.3563999968464486E-3</c:v>
                </c:pt>
                <c:pt idx="85">
                  <c:v>7.4504000003798865E-3</c:v>
                </c:pt>
                <c:pt idx="86">
                  <c:v>4.9111999978777021E-3</c:v>
                </c:pt>
                <c:pt idx="87">
                  <c:v>-3.6468000034801662E-3</c:v>
                </c:pt>
                <c:pt idx="88">
                  <c:v>-1.4574799999536481E-2</c:v>
                </c:pt>
                <c:pt idx="89">
                  <c:v>-1.3537200000428129E-2</c:v>
                </c:pt>
                <c:pt idx="90">
                  <c:v>-1.0904000002483372E-2</c:v>
                </c:pt>
                <c:pt idx="91">
                  <c:v>-6.6628000058699399E-3</c:v>
                </c:pt>
                <c:pt idx="92">
                  <c:v>-9.1456000081961975E-3</c:v>
                </c:pt>
                <c:pt idx="93">
                  <c:v>8.7196000022231601E-3</c:v>
                </c:pt>
                <c:pt idx="94">
                  <c:v>4.0267999938805588E-3</c:v>
                </c:pt>
                <c:pt idx="95">
                  <c:v>-4.6848000056343153E-3</c:v>
                </c:pt>
                <c:pt idx="96">
                  <c:v>-3.6848000017926097E-3</c:v>
                </c:pt>
                <c:pt idx="97">
                  <c:v>2.3679999867454171E-4</c:v>
                </c:pt>
                <c:pt idx="98">
                  <c:v>-3.7068000019644387E-3</c:v>
                </c:pt>
                <c:pt idx="99">
                  <c:v>7.1456000005127862E-3</c:v>
                </c:pt>
                <c:pt idx="100">
                  <c:v>-1.512800001364667E-3</c:v>
                </c:pt>
                <c:pt idx="101">
                  <c:v>-1.2205600003653672E-2</c:v>
                </c:pt>
                <c:pt idx="102">
                  <c:v>-1.4726000001246575E-2</c:v>
                </c:pt>
                <c:pt idx="103">
                  <c:v>1.2581200004206039E-2</c:v>
                </c:pt>
                <c:pt idx="104">
                  <c:v>-7.459600004949607E-3</c:v>
                </c:pt>
                <c:pt idx="105">
                  <c:v>9.0079999790759757E-4</c:v>
                </c:pt>
                <c:pt idx="106">
                  <c:v>-3.6792000028071925E-3</c:v>
                </c:pt>
                <c:pt idx="107">
                  <c:v>-6.6604000021470711E-3</c:v>
                </c:pt>
                <c:pt idx="108">
                  <c:v>-1.6603999974904582E-3</c:v>
                </c:pt>
                <c:pt idx="109">
                  <c:v>-4.2184000049019232E-3</c:v>
                </c:pt>
                <c:pt idx="110">
                  <c:v>4.6467999927699566E-3</c:v>
                </c:pt>
                <c:pt idx="111">
                  <c:v>-3.7388000055216253E-3</c:v>
                </c:pt>
                <c:pt idx="112">
                  <c:v>-2.7388000089558773E-3</c:v>
                </c:pt>
                <c:pt idx="113">
                  <c:v>-1.7388000051141717E-3</c:v>
                </c:pt>
                <c:pt idx="114">
                  <c:v>2.6119999529328197E-4</c:v>
                </c:pt>
                <c:pt idx="115">
                  <c:v>2.2611999957007356E-3</c:v>
                </c:pt>
                <c:pt idx="116">
                  <c:v>8.2611999969230965E-3</c:v>
                </c:pt>
                <c:pt idx="117">
                  <c:v>-4.4316000057733618E-3</c:v>
                </c:pt>
                <c:pt idx="118">
                  <c:v>5.2439999853959307E-4</c:v>
                </c:pt>
                <c:pt idx="119">
                  <c:v>4.6872000020812266E-3</c:v>
                </c:pt>
                <c:pt idx="120">
                  <c:v>3.9943999945535325E-3</c:v>
                </c:pt>
                <c:pt idx="121">
                  <c:v>-1.0698400001274422E-2</c:v>
                </c:pt>
                <c:pt idx="122">
                  <c:v>-9.6984000047086738E-3</c:v>
                </c:pt>
                <c:pt idx="123">
                  <c:v>-5.124800001794938E-3</c:v>
                </c:pt>
                <c:pt idx="124">
                  <c:v>-3.6451999985729344E-3</c:v>
                </c:pt>
                <c:pt idx="125">
                  <c:v>-1.4916000072844326E-3</c:v>
                </c:pt>
                <c:pt idx="126">
                  <c:v>7.2759999602567405E-4</c:v>
                </c:pt>
                <c:pt idx="127">
                  <c:v>2.6491999960853718E-3</c:v>
                </c:pt>
                <c:pt idx="128">
                  <c:v>3.8027999980840832E-3</c:v>
                </c:pt>
                <c:pt idx="129">
                  <c:v>4.8027999946498312E-3</c:v>
                </c:pt>
                <c:pt idx="130">
                  <c:v>6.9563999932142906E-3</c:v>
                </c:pt>
                <c:pt idx="131">
                  <c:v>-6.2756000043009408E-3</c:v>
                </c:pt>
                <c:pt idx="132">
                  <c:v>-1.2200000492157415E-4</c:v>
                </c:pt>
                <c:pt idx="133">
                  <c:v>-8.9120000047842041E-3</c:v>
                </c:pt>
                <c:pt idx="134">
                  <c:v>-3.9120000001275912E-3</c:v>
                </c:pt>
                <c:pt idx="135">
                  <c:v>-3.9120000001275912E-3</c:v>
                </c:pt>
                <c:pt idx="136">
                  <c:v>-1.931640000839252E-2</c:v>
                </c:pt>
                <c:pt idx="137">
                  <c:v>-1.1009200003172737E-2</c:v>
                </c:pt>
                <c:pt idx="138">
                  <c:v>-8.6549999978160486E-3</c:v>
                </c:pt>
                <c:pt idx="139">
                  <c:v>-1.4416800004255492E-2</c:v>
                </c:pt>
                <c:pt idx="140">
                  <c:v>-1.1022000006050803E-2</c:v>
                </c:pt>
                <c:pt idx="141">
                  <c:v>-7.1567999984836206E-3</c:v>
                </c:pt>
                <c:pt idx="142">
                  <c:v>4.9967999948421493E-3</c:v>
                </c:pt>
                <c:pt idx="143">
                  <c:v>-9.7148000058950856E-3</c:v>
                </c:pt>
                <c:pt idx="144">
                  <c:v>-6.4390000043204054E-3</c:v>
                </c:pt>
                <c:pt idx="145">
                  <c:v>-8.9500000030966476E-3</c:v>
                </c:pt>
                <c:pt idx="146">
                  <c:v>4.4324000045889989E-3</c:v>
                </c:pt>
                <c:pt idx="147">
                  <c:v>-5.9628000090015121E-3</c:v>
                </c:pt>
                <c:pt idx="148">
                  <c:v>9.5879999571479857E-4</c:v>
                </c:pt>
                <c:pt idx="149">
                  <c:v>6.7267999911564402E-3</c:v>
                </c:pt>
                <c:pt idx="150">
                  <c:v>-8.063200002652593E-3</c:v>
                </c:pt>
                <c:pt idx="151">
                  <c:v>-1.2006800003291573E-2</c:v>
                </c:pt>
                <c:pt idx="152">
                  <c:v>-7.988000004843343E-3</c:v>
                </c:pt>
                <c:pt idx="153">
                  <c:v>-1.322000000072876E-2</c:v>
                </c:pt>
                <c:pt idx="154">
                  <c:v>-4.7780000022612512E-3</c:v>
                </c:pt>
                <c:pt idx="155">
                  <c:v>-4.1636000023572706E-3</c:v>
                </c:pt>
                <c:pt idx="156">
                  <c:v>-1.4567999998689629E-2</c:v>
                </c:pt>
                <c:pt idx="157">
                  <c:v>-2.2417599997424986E-2</c:v>
                </c:pt>
                <c:pt idx="158">
                  <c:v>1.8958000000566244E-3</c:v>
                </c:pt>
                <c:pt idx="159">
                  <c:v>-7.1544000020367093E-3</c:v>
                </c:pt>
                <c:pt idx="160">
                  <c:v>7.6719999924534932E-4</c:v>
                </c:pt>
                <c:pt idx="161">
                  <c:v>-1.4051000005565584E-2</c:v>
                </c:pt>
                <c:pt idx="162">
                  <c:v>7.2640000144019723E-4</c:v>
                </c:pt>
                <c:pt idx="163">
                  <c:v>-1.1012000031769276E-3</c:v>
                </c:pt>
                <c:pt idx="164">
                  <c:v>8.898799991584383E-3</c:v>
                </c:pt>
                <c:pt idx="165">
                  <c:v>-1.2659200001507998E-2</c:v>
                </c:pt>
                <c:pt idx="166">
                  <c:v>1.9319999410072342E-4</c:v>
                </c:pt>
                <c:pt idx="167">
                  <c:v>-1.1499600004754029E-2</c:v>
                </c:pt>
                <c:pt idx="168">
                  <c:v>1.6539999996894039E-3</c:v>
                </c:pt>
                <c:pt idx="169">
                  <c:v>-6.0387999983504415E-3</c:v>
                </c:pt>
                <c:pt idx="170">
                  <c:v>1.9611999960034154E-3</c:v>
                </c:pt>
                <c:pt idx="171">
                  <c:v>-1.4432000025408342E-3</c:v>
                </c:pt>
                <c:pt idx="172">
                  <c:v>-1.0618800006341189E-2</c:v>
                </c:pt>
                <c:pt idx="173">
                  <c:v>-6.8540000065695494E-3</c:v>
                </c:pt>
                <c:pt idx="174">
                  <c:v>-7.3055999964708462E-3</c:v>
                </c:pt>
                <c:pt idx="175">
                  <c:v>6.6943999991053715E-3</c:v>
                </c:pt>
                <c:pt idx="176">
                  <c:v>3.0880000122124329E-4</c:v>
                </c:pt>
                <c:pt idx="177">
                  <c:v>-4.3716000000131316E-3</c:v>
                </c:pt>
                <c:pt idx="178">
                  <c:v>-5.2180000056978315E-3</c:v>
                </c:pt>
                <c:pt idx="179">
                  <c:v>-1.904560000548372E-2</c:v>
                </c:pt>
                <c:pt idx="180">
                  <c:v>-4.5600005250889808E-5</c:v>
                </c:pt>
                <c:pt idx="181">
                  <c:v>-3.3436000012443401E-3</c:v>
                </c:pt>
                <c:pt idx="182">
                  <c:v>-9.0364000061526895E-3</c:v>
                </c:pt>
                <c:pt idx="183">
                  <c:v>-1.3368800005991943E-2</c:v>
                </c:pt>
                <c:pt idx="184">
                  <c:v>-1.04568000024301E-2</c:v>
                </c:pt>
                <c:pt idx="185">
                  <c:v>-1.6303200005495455E-2</c:v>
                </c:pt>
                <c:pt idx="186">
                  <c:v>-6.303200003458187E-3</c:v>
                </c:pt>
                <c:pt idx="187">
                  <c:v>-2.4820000035106204E-3</c:v>
                </c:pt>
                <c:pt idx="188">
                  <c:v>-9.1092000002390705E-3</c:v>
                </c:pt>
                <c:pt idx="189">
                  <c:v>-1.0801999997056555E-2</c:v>
                </c:pt>
                <c:pt idx="190">
                  <c:v>-1.628799999889452E-2</c:v>
                </c:pt>
                <c:pt idx="191">
                  <c:v>-6.6736000007949769E-3</c:v>
                </c:pt>
                <c:pt idx="192">
                  <c:v>-1.6309999999066349E-2</c:v>
                </c:pt>
                <c:pt idx="193">
                  <c:v>-8.3008000001427718E-3</c:v>
                </c:pt>
                <c:pt idx="194">
                  <c:v>-1.586200000019744E-2</c:v>
                </c:pt>
                <c:pt idx="195">
                  <c:v>-1.6554800007725134E-2</c:v>
                </c:pt>
                <c:pt idx="196">
                  <c:v>-1.3247599999886006E-2</c:v>
                </c:pt>
                <c:pt idx="197">
                  <c:v>-1.4040800007933285E-2</c:v>
                </c:pt>
                <c:pt idx="198">
                  <c:v>-8.9280000029248185E-3</c:v>
                </c:pt>
                <c:pt idx="199">
                  <c:v>-1.095319999876665E-2</c:v>
                </c:pt>
                <c:pt idx="200">
                  <c:v>-9.9532000022009015E-3</c:v>
                </c:pt>
                <c:pt idx="201">
                  <c:v>-9.9000000045634806E-3</c:v>
                </c:pt>
                <c:pt idx="202">
                  <c:v>4.2535999964457005E-3</c:v>
                </c:pt>
                <c:pt idx="203">
                  <c:v>-2.0144800000707619E-2</c:v>
                </c:pt>
                <c:pt idx="206">
                  <c:v>-2.0622800002456643E-2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5-4A3B-9875-C880751BCB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-1.4034600004379172E-2</c:v>
                </c:pt>
                <c:pt idx="207">
                  <c:v>-1.7781200003810227E-2</c:v>
                </c:pt>
                <c:pt idx="210">
                  <c:v>-1.9697600000654347E-2</c:v>
                </c:pt>
                <c:pt idx="211">
                  <c:v>-1.910199999838369E-2</c:v>
                </c:pt>
                <c:pt idx="212">
                  <c:v>-2.0250000001396984E-2</c:v>
                </c:pt>
                <c:pt idx="213">
                  <c:v>-2.0396400002937298E-2</c:v>
                </c:pt>
                <c:pt idx="214">
                  <c:v>-1.952280000114115E-2</c:v>
                </c:pt>
                <c:pt idx="220">
                  <c:v>-2.1294400001352187E-2</c:v>
                </c:pt>
                <c:pt idx="221">
                  <c:v>-2.1852400001080241E-2</c:v>
                </c:pt>
                <c:pt idx="226">
                  <c:v>-2.3159200005466118E-2</c:v>
                </c:pt>
                <c:pt idx="228">
                  <c:v>-2.2749600000679493E-2</c:v>
                </c:pt>
                <c:pt idx="229">
                  <c:v>-2.3214200002257712E-2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5-4A3B-9875-C880751BCB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-2.2353200001816731E-2</c:v>
                </c:pt>
                <c:pt idx="208">
                  <c:v>-1.843860000371933E-2</c:v>
                </c:pt>
                <c:pt idx="209">
                  <c:v>-1.9888200004061218E-2</c:v>
                </c:pt>
                <c:pt idx="215">
                  <c:v>-2.1418399999674875E-2</c:v>
                </c:pt>
                <c:pt idx="216">
                  <c:v>-2.1446000006108079E-2</c:v>
                </c:pt>
                <c:pt idx="217">
                  <c:v>-2.2009599997545592E-2</c:v>
                </c:pt>
                <c:pt idx="219">
                  <c:v>-2.2842000005766749E-2</c:v>
                </c:pt>
                <c:pt idx="222">
                  <c:v>-2.2947600002225954E-2</c:v>
                </c:pt>
                <c:pt idx="223">
                  <c:v>-2.3079600003256928E-2</c:v>
                </c:pt>
                <c:pt idx="224">
                  <c:v>-2.2972400001890492E-2</c:v>
                </c:pt>
                <c:pt idx="225">
                  <c:v>-2.3734000002150424E-2</c:v>
                </c:pt>
                <c:pt idx="227">
                  <c:v>-2.3339200000918936E-2</c:v>
                </c:pt>
                <c:pt idx="230">
                  <c:v>-2.4293200003739912E-2</c:v>
                </c:pt>
                <c:pt idx="231">
                  <c:v>-2.3986000000149943E-2</c:v>
                </c:pt>
                <c:pt idx="232">
                  <c:v>-2.4799200000416022E-2</c:v>
                </c:pt>
                <c:pt idx="233">
                  <c:v>-2.4799200000416022E-2</c:v>
                </c:pt>
                <c:pt idx="234">
                  <c:v>-2.5338400002510753E-2</c:v>
                </c:pt>
                <c:pt idx="235">
                  <c:v>-2.6706999997259118E-2</c:v>
                </c:pt>
                <c:pt idx="236">
                  <c:v>-2.696039999864297E-2</c:v>
                </c:pt>
                <c:pt idx="237">
                  <c:v>-2.8224400004546624E-2</c:v>
                </c:pt>
                <c:pt idx="238">
                  <c:v>-2.9680200001166668E-2</c:v>
                </c:pt>
                <c:pt idx="239">
                  <c:v>-2.8288399997109082E-2</c:v>
                </c:pt>
                <c:pt idx="240">
                  <c:v>-2.8288399997109082E-2</c:v>
                </c:pt>
                <c:pt idx="241">
                  <c:v>-2.8534800003399141E-2</c:v>
                </c:pt>
                <c:pt idx="242">
                  <c:v>-2.8534800003399141E-2</c:v>
                </c:pt>
                <c:pt idx="243">
                  <c:v>-2.8555200005939696E-2</c:v>
                </c:pt>
                <c:pt idx="244">
                  <c:v>-3.001540000695968E-2</c:v>
                </c:pt>
                <c:pt idx="245">
                  <c:v>-2.8414799999154638E-2</c:v>
                </c:pt>
                <c:pt idx="246">
                  <c:v>-3.0217600004107226E-2</c:v>
                </c:pt>
                <c:pt idx="247">
                  <c:v>-3.1320400004915427E-2</c:v>
                </c:pt>
                <c:pt idx="248">
                  <c:v>-3.1899199995677918E-2</c:v>
                </c:pt>
                <c:pt idx="250">
                  <c:v>-3.2465600001160055E-2</c:v>
                </c:pt>
                <c:pt idx="251">
                  <c:v>-3.3215199997357558E-2</c:v>
                </c:pt>
                <c:pt idx="252">
                  <c:v>-3.3661599998595193E-2</c:v>
                </c:pt>
                <c:pt idx="253">
                  <c:v>-3.3186399996338878E-2</c:v>
                </c:pt>
                <c:pt idx="254">
                  <c:v>-3.319799999735551E-2</c:v>
                </c:pt>
                <c:pt idx="255">
                  <c:v>-3.2004000000597443E-2</c:v>
                </c:pt>
                <c:pt idx="256">
                  <c:v>-3.3582400006707758E-2</c:v>
                </c:pt>
                <c:pt idx="257">
                  <c:v>-3.4492800004954915E-2</c:v>
                </c:pt>
                <c:pt idx="258">
                  <c:v>-3.58808000019053E-2</c:v>
                </c:pt>
                <c:pt idx="259">
                  <c:v>-3.4410000007483177E-2</c:v>
                </c:pt>
                <c:pt idx="260">
                  <c:v>-3.5191600007237867E-2</c:v>
                </c:pt>
                <c:pt idx="261">
                  <c:v>-3.478440000617411E-2</c:v>
                </c:pt>
                <c:pt idx="262">
                  <c:v>-3.320720000192523E-2</c:v>
                </c:pt>
                <c:pt idx="263">
                  <c:v>-3.5616000001027714E-2</c:v>
                </c:pt>
                <c:pt idx="264">
                  <c:v>-3.59147999988636E-2</c:v>
                </c:pt>
                <c:pt idx="265">
                  <c:v>-4.0485999998054467E-2</c:v>
                </c:pt>
                <c:pt idx="266">
                  <c:v>-3.6228400000254624E-2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5-4A3B-9875-C880751BCB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5-4A3B-9875-C880751BCB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5-4A3B-9875-C880751BCB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A5-4A3B-9875-C880751BCB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5.5394898292746034E-2</c:v>
                </c:pt>
                <c:pt idx="1">
                  <c:v>5.3267662780200439E-2</c:v>
                </c:pt>
                <c:pt idx="2">
                  <c:v>5.3053056719642749E-2</c:v>
                </c:pt>
                <c:pt idx="3">
                  <c:v>5.3049291701036463E-2</c:v>
                </c:pt>
                <c:pt idx="4">
                  <c:v>4.3595329980678971E-2</c:v>
                </c:pt>
                <c:pt idx="5">
                  <c:v>4.3425904143396574E-2</c:v>
                </c:pt>
                <c:pt idx="6">
                  <c:v>4.1464329449527104E-2</c:v>
                </c:pt>
                <c:pt idx="7">
                  <c:v>4.1373969002976491E-2</c:v>
                </c:pt>
                <c:pt idx="8">
                  <c:v>4.1264783463394503E-2</c:v>
                </c:pt>
                <c:pt idx="9">
                  <c:v>3.863303545760801E-2</c:v>
                </c:pt>
                <c:pt idx="10">
                  <c:v>3.7789671289802318E-2</c:v>
                </c:pt>
                <c:pt idx="11">
                  <c:v>3.7785906271196046E-2</c:v>
                </c:pt>
                <c:pt idx="12">
                  <c:v>3.6822061507989542E-2</c:v>
                </c:pt>
                <c:pt idx="13">
                  <c:v>3.5888336893633251E-2</c:v>
                </c:pt>
                <c:pt idx="14">
                  <c:v>3.5858216744783053E-2</c:v>
                </c:pt>
                <c:pt idx="15">
                  <c:v>3.5848804198267359E-2</c:v>
                </c:pt>
                <c:pt idx="16">
                  <c:v>3.5843156670357951E-2</c:v>
                </c:pt>
                <c:pt idx="17">
                  <c:v>3.5833744123842257E-2</c:v>
                </c:pt>
                <c:pt idx="18">
                  <c:v>3.5828096595932848E-2</c:v>
                </c:pt>
                <c:pt idx="19">
                  <c:v>3.5826214086629712E-2</c:v>
                </c:pt>
                <c:pt idx="20">
                  <c:v>3.4585640455861967E-2</c:v>
                </c:pt>
                <c:pt idx="21">
                  <c:v>3.24998201479854E-2</c:v>
                </c:pt>
                <c:pt idx="22">
                  <c:v>3.1920007282618998E-2</c:v>
                </c:pt>
                <c:pt idx="23">
                  <c:v>3.1720461296486396E-2</c:v>
                </c:pt>
                <c:pt idx="24">
                  <c:v>2.6908767517666451E-2</c:v>
                </c:pt>
                <c:pt idx="25">
                  <c:v>2.690311998975704E-2</c:v>
                </c:pt>
                <c:pt idx="26">
                  <c:v>2.6893707443241349E-2</c:v>
                </c:pt>
                <c:pt idx="27">
                  <c:v>2.5850797289303069E-2</c:v>
                </c:pt>
                <c:pt idx="28">
                  <c:v>2.5835737214877967E-2</c:v>
                </c:pt>
                <c:pt idx="29">
                  <c:v>2.5751024296236769E-2</c:v>
                </c:pt>
                <c:pt idx="30">
                  <c:v>2.4753294365573792E-2</c:v>
                </c:pt>
                <c:pt idx="31">
                  <c:v>2.474764683766438E-2</c:v>
                </c:pt>
                <c:pt idx="32">
                  <c:v>2.039528532881003E-2</c:v>
                </c:pt>
                <c:pt idx="33">
                  <c:v>2.0244684584559018E-2</c:v>
                </c:pt>
                <c:pt idx="34">
                  <c:v>1.9935953058844436E-2</c:v>
                </c:pt>
                <c:pt idx="35">
                  <c:v>1.9935953058844436E-2</c:v>
                </c:pt>
                <c:pt idx="36">
                  <c:v>1.978535231459342E-2</c:v>
                </c:pt>
                <c:pt idx="37">
                  <c:v>1.9416380491178428E-2</c:v>
                </c:pt>
                <c:pt idx="38">
                  <c:v>1.9416380491178428E-2</c:v>
                </c:pt>
                <c:pt idx="39">
                  <c:v>1.9331667572537233E-2</c:v>
                </c:pt>
                <c:pt idx="40">
                  <c:v>1.8866687774662223E-2</c:v>
                </c:pt>
                <c:pt idx="41">
                  <c:v>1.8068503830131841E-2</c:v>
                </c:pt>
                <c:pt idx="42">
                  <c:v>1.7146074271594373E-2</c:v>
                </c:pt>
                <c:pt idx="43">
                  <c:v>1.6980413452918255E-2</c:v>
                </c:pt>
                <c:pt idx="44">
                  <c:v>1.543299080573907E-2</c:v>
                </c:pt>
                <c:pt idx="45">
                  <c:v>1.4585861619327109E-2</c:v>
                </c:pt>
                <c:pt idx="46">
                  <c:v>1.4326075335494105E-2</c:v>
                </c:pt>
                <c:pt idx="47">
                  <c:v>1.3772617600371625E-2</c:v>
                </c:pt>
                <c:pt idx="48">
                  <c:v>1.3772617600371625E-2</c:v>
                </c:pt>
                <c:pt idx="49">
                  <c:v>1.3527891390963723E-2</c:v>
                </c:pt>
                <c:pt idx="50">
                  <c:v>1.3437530944413115E-2</c:v>
                </c:pt>
                <c:pt idx="51">
                  <c:v>1.3422470869988013E-2</c:v>
                </c:pt>
                <c:pt idx="52">
                  <c:v>1.3422470869988013E-2</c:v>
                </c:pt>
                <c:pt idx="53">
                  <c:v>1.2684527223158038E-2</c:v>
                </c:pt>
                <c:pt idx="54">
                  <c:v>1.2639346999882731E-2</c:v>
                </c:pt>
                <c:pt idx="55">
                  <c:v>1.2564046627757225E-2</c:v>
                </c:pt>
                <c:pt idx="56">
                  <c:v>1.2515101385875645E-2</c:v>
                </c:pt>
                <c:pt idx="57">
                  <c:v>1.2304260343924223E-2</c:v>
                </c:pt>
                <c:pt idx="58">
                  <c:v>1.2292965288105397E-2</c:v>
                </c:pt>
                <c:pt idx="59">
                  <c:v>1.2292965288105397E-2</c:v>
                </c:pt>
                <c:pt idx="60">
                  <c:v>1.1551256622669145E-2</c:v>
                </c:pt>
                <c:pt idx="61">
                  <c:v>1.1551256622669145E-2</c:v>
                </c:pt>
                <c:pt idx="62">
                  <c:v>1.1475956250543637E-2</c:v>
                </c:pt>
                <c:pt idx="63">
                  <c:v>1.1445836101693434E-2</c:v>
                </c:pt>
                <c:pt idx="64">
                  <c:v>1.120487491089181E-2</c:v>
                </c:pt>
                <c:pt idx="65">
                  <c:v>1.1020388999184316E-2</c:v>
                </c:pt>
                <c:pt idx="66">
                  <c:v>1.066647725019443E-2</c:v>
                </c:pt>
                <c:pt idx="67">
                  <c:v>1.0662712231588154E-2</c:v>
                </c:pt>
                <c:pt idx="68">
                  <c:v>1.0233500110472759E-2</c:v>
                </c:pt>
                <c:pt idx="69">
                  <c:v>1.0177024831378629E-2</c:v>
                </c:pt>
                <c:pt idx="70">
                  <c:v>1.0177024831378629E-2</c:v>
                </c:pt>
                <c:pt idx="71">
                  <c:v>1.0161964756953527E-2</c:v>
                </c:pt>
                <c:pt idx="72">
                  <c:v>1.0143139663922151E-2</c:v>
                </c:pt>
                <c:pt idx="73">
                  <c:v>1.0131844608103324E-2</c:v>
                </c:pt>
                <c:pt idx="74">
                  <c:v>1.0128079589497048E-2</c:v>
                </c:pt>
                <c:pt idx="75">
                  <c:v>9.4240211101235521E-3</c:v>
                </c:pt>
                <c:pt idx="76">
                  <c:v>9.3901359426670737E-3</c:v>
                </c:pt>
                <c:pt idx="77">
                  <c:v>9.3750758682419714E-3</c:v>
                </c:pt>
                <c:pt idx="78">
                  <c:v>9.3600157938168692E-3</c:v>
                </c:pt>
                <c:pt idx="79">
                  <c:v>9.333660663572942E-3</c:v>
                </c:pt>
                <c:pt idx="80">
                  <c:v>8.8555033005759676E-3</c:v>
                </c:pt>
                <c:pt idx="81">
                  <c:v>8.2606303607844558E-3</c:v>
                </c:pt>
                <c:pt idx="82">
                  <c:v>8.230510211934253E-3</c:v>
                </c:pt>
                <c:pt idx="83">
                  <c:v>8.0554368467424479E-3</c:v>
                </c:pt>
                <c:pt idx="84">
                  <c:v>7.2741954859403051E-3</c:v>
                </c:pt>
                <c:pt idx="85">
                  <c:v>7.1424198347206664E-3</c:v>
                </c:pt>
                <c:pt idx="86">
                  <c:v>7.0972396114453613E-3</c:v>
                </c:pt>
                <c:pt idx="87">
                  <c:v>7.0784145184139852E-3</c:v>
                </c:pt>
                <c:pt idx="88">
                  <c:v>6.7772130299119538E-3</c:v>
                </c:pt>
                <c:pt idx="89">
                  <c:v>6.7245027694240985E-3</c:v>
                </c:pt>
                <c:pt idx="90">
                  <c:v>6.6379073414797648E-3</c:v>
                </c:pt>
                <c:pt idx="91">
                  <c:v>6.0995096807823839E-3</c:v>
                </c:pt>
                <c:pt idx="92">
                  <c:v>5.9752640667752963E-3</c:v>
                </c:pt>
                <c:pt idx="93">
                  <c:v>5.9639690109564705E-3</c:v>
                </c:pt>
                <c:pt idx="94">
                  <c:v>5.9338488621062668E-3</c:v>
                </c:pt>
                <c:pt idx="95">
                  <c:v>5.9300838434999913E-3</c:v>
                </c:pt>
                <c:pt idx="96">
                  <c:v>5.9300838434999913E-3</c:v>
                </c:pt>
                <c:pt idx="97">
                  <c:v>5.839723396949382E-3</c:v>
                </c:pt>
                <c:pt idx="98">
                  <c:v>5.7606580062175994E-3</c:v>
                </c:pt>
                <c:pt idx="99">
                  <c:v>4.9662390802934922E-3</c:v>
                </c:pt>
                <c:pt idx="100">
                  <c:v>4.6876277034291133E-3</c:v>
                </c:pt>
                <c:pt idx="101">
                  <c:v>4.6575075545789105E-3</c:v>
                </c:pt>
                <c:pt idx="102">
                  <c:v>4.5859722010596782E-3</c:v>
                </c:pt>
                <c:pt idx="103">
                  <c:v>4.5558520522094755E-3</c:v>
                </c:pt>
                <c:pt idx="104">
                  <c:v>4.41278134517101E-3</c:v>
                </c:pt>
                <c:pt idx="105">
                  <c:v>4.1078148380627039E-3</c:v>
                </c:pt>
                <c:pt idx="106">
                  <c:v>3.9195639077489342E-3</c:v>
                </c:pt>
                <c:pt idx="107">
                  <c:v>3.893208777505007E-3</c:v>
                </c:pt>
                <c:pt idx="108">
                  <c:v>3.893208777505007E-3</c:v>
                </c:pt>
                <c:pt idx="109">
                  <c:v>3.87438368447363E-3</c:v>
                </c:pt>
                <c:pt idx="110">
                  <c:v>3.8630886286548042E-3</c:v>
                </c:pt>
                <c:pt idx="111">
                  <c:v>3.8028483309543977E-3</c:v>
                </c:pt>
                <c:pt idx="112">
                  <c:v>3.8028483309543977E-3</c:v>
                </c:pt>
                <c:pt idx="113">
                  <c:v>3.8028483309543977E-3</c:v>
                </c:pt>
                <c:pt idx="114">
                  <c:v>3.8028483309543977E-3</c:v>
                </c:pt>
                <c:pt idx="115">
                  <c:v>3.8028483309543977E-3</c:v>
                </c:pt>
                <c:pt idx="116">
                  <c:v>3.8028483309543977E-3</c:v>
                </c:pt>
                <c:pt idx="117">
                  <c:v>3.7727281821041941E-3</c:v>
                </c:pt>
                <c:pt idx="118">
                  <c:v>3.4338765075394096E-3</c:v>
                </c:pt>
                <c:pt idx="119">
                  <c:v>2.8051184002914195E-3</c:v>
                </c:pt>
                <c:pt idx="120">
                  <c:v>2.7749982514412167E-3</c:v>
                </c:pt>
                <c:pt idx="121">
                  <c:v>2.7448781025910139E-3</c:v>
                </c:pt>
                <c:pt idx="122">
                  <c:v>2.7448781025910139E-3</c:v>
                </c:pt>
                <c:pt idx="123">
                  <c:v>2.5415670978521428E-3</c:v>
                </c:pt>
                <c:pt idx="124">
                  <c:v>2.4700317443329105E-3</c:v>
                </c:pt>
                <c:pt idx="125">
                  <c:v>2.4549716699078091E-3</c:v>
                </c:pt>
                <c:pt idx="126">
                  <c:v>1.7471481719280365E-3</c:v>
                </c:pt>
                <c:pt idx="127">
                  <c:v>1.6567877253774264E-3</c:v>
                </c:pt>
                <c:pt idx="128">
                  <c:v>1.6417276509523258E-3</c:v>
                </c:pt>
                <c:pt idx="129">
                  <c:v>1.6417276509523258E-3</c:v>
                </c:pt>
                <c:pt idx="130">
                  <c:v>1.6266675765272236E-3</c:v>
                </c:pt>
                <c:pt idx="131">
                  <c:v>1.5513672044017157E-3</c:v>
                </c:pt>
                <c:pt idx="132">
                  <c:v>1.5363071299766135E-3</c:v>
                </c:pt>
                <c:pt idx="133">
                  <c:v>1.4421816648197295E-3</c:v>
                </c:pt>
                <c:pt idx="134">
                  <c:v>1.4421816648197295E-3</c:v>
                </c:pt>
                <c:pt idx="135">
                  <c:v>1.4421816648197295E-3</c:v>
                </c:pt>
                <c:pt idx="136">
                  <c:v>1.4082964973632511E-3</c:v>
                </c:pt>
                <c:pt idx="137">
                  <c:v>1.3781763485130483E-3</c:v>
                </c:pt>
                <c:pt idx="138">
                  <c:v>1.2821683740530249E-3</c:v>
                </c:pt>
                <c:pt idx="139">
                  <c:v>1.1485102135302492E-3</c:v>
                </c:pt>
                <c:pt idx="140">
                  <c:v>5.9505247840776695E-4</c:v>
                </c:pt>
                <c:pt idx="141">
                  <c:v>5.8375742258894199E-4</c:v>
                </c:pt>
                <c:pt idx="142">
                  <c:v>5.6869734816383972E-4</c:v>
                </c:pt>
                <c:pt idx="143">
                  <c:v>5.6493232955756416E-4</c:v>
                </c:pt>
                <c:pt idx="144">
                  <c:v>3.785639085469323E-4</c:v>
                </c:pt>
                <c:pt idx="145">
                  <c:v>2.9385098990573552E-4</c:v>
                </c:pt>
                <c:pt idx="146">
                  <c:v>1.5831032007982207E-4</c:v>
                </c:pt>
                <c:pt idx="147">
                  <c:v>-4.8927288019954412E-4</c:v>
                </c:pt>
                <c:pt idx="148">
                  <c:v>-5.7963332675015425E-4</c:v>
                </c:pt>
                <c:pt idx="149">
                  <c:v>-6.5493369887566211E-4</c:v>
                </c:pt>
                <c:pt idx="150">
                  <c:v>-7.4905916403254606E-4</c:v>
                </c:pt>
                <c:pt idx="151">
                  <c:v>-8.2812455476432949E-4</c:v>
                </c:pt>
                <c:pt idx="152">
                  <c:v>-8.5447968500825672E-4</c:v>
                </c:pt>
                <c:pt idx="153">
                  <c:v>-9.2978005713376458E-4</c:v>
                </c:pt>
                <c:pt idx="154">
                  <c:v>-9.4860515016514241E-4</c:v>
                </c:pt>
                <c:pt idx="155">
                  <c:v>-1.008845447865548E-3</c:v>
                </c:pt>
                <c:pt idx="156">
                  <c:v>-1.0427306153220264E-3</c:v>
                </c:pt>
                <c:pt idx="157">
                  <c:v>-1.2535716572734477E-3</c:v>
                </c:pt>
                <c:pt idx="158">
                  <c:v>-1.4926503387719357E-3</c:v>
                </c:pt>
                <c:pt idx="159">
                  <c:v>-1.6225434806884358E-3</c:v>
                </c:pt>
                <c:pt idx="160">
                  <c:v>-1.712903927239046E-3</c:v>
                </c:pt>
                <c:pt idx="161">
                  <c:v>-1.7674966970300382E-3</c:v>
                </c:pt>
                <c:pt idx="162">
                  <c:v>-1.8559746342775105E-3</c:v>
                </c:pt>
                <c:pt idx="163">
                  <c:v>-1.89738983894654E-3</c:v>
                </c:pt>
                <c:pt idx="164">
                  <c:v>-1.89738983894654E-3</c:v>
                </c:pt>
                <c:pt idx="165">
                  <c:v>-1.9162149319779161E-3</c:v>
                </c:pt>
                <c:pt idx="166">
                  <c:v>-2.7106338579020225E-3</c:v>
                </c:pt>
                <c:pt idx="167">
                  <c:v>-2.740754006752227E-3</c:v>
                </c:pt>
                <c:pt idx="168">
                  <c:v>-2.7558140811773275E-3</c:v>
                </c:pt>
                <c:pt idx="169">
                  <c:v>-2.7859342300275303E-3</c:v>
                </c:pt>
                <c:pt idx="170">
                  <c:v>-2.7859342300275303E-3</c:v>
                </c:pt>
                <c:pt idx="171">
                  <c:v>-2.8198193974840087E-3</c:v>
                </c:pt>
                <c:pt idx="172">
                  <c:v>-2.9741851603413E-3</c:v>
                </c:pt>
                <c:pt idx="173">
                  <c:v>-3.2452664999931286E-3</c:v>
                </c:pt>
                <c:pt idx="174">
                  <c:v>-3.8137843095407114E-3</c:v>
                </c:pt>
                <c:pt idx="175">
                  <c:v>-3.8137843095407114E-3</c:v>
                </c:pt>
                <c:pt idx="176">
                  <c:v>-3.8740246072411187E-3</c:v>
                </c:pt>
                <c:pt idx="177">
                  <c:v>-4.3220618213878886E-3</c:v>
                </c:pt>
                <c:pt idx="178">
                  <c:v>-4.3371218958129908E-3</c:v>
                </c:pt>
                <c:pt idx="179">
                  <c:v>-4.3785371004820203E-3</c:v>
                </c:pt>
                <c:pt idx="180">
                  <c:v>-4.3785371004820203E-3</c:v>
                </c:pt>
                <c:pt idx="181">
                  <c:v>-4.9621149844547054E-3</c:v>
                </c:pt>
                <c:pt idx="182">
                  <c:v>-4.9922351333049082E-3</c:v>
                </c:pt>
                <c:pt idx="183">
                  <c:v>-5.327321789263418E-3</c:v>
                </c:pt>
                <c:pt idx="184">
                  <c:v>-6.0050251383929887E-3</c:v>
                </c:pt>
                <c:pt idx="185">
                  <c:v>-6.0200852128180875E-3</c:v>
                </c:pt>
                <c:pt idx="186">
                  <c:v>-6.0200852128180875E-3</c:v>
                </c:pt>
                <c:pt idx="187">
                  <c:v>-6.3702319432017013E-3</c:v>
                </c:pt>
                <c:pt idx="188">
                  <c:v>-7.0931155156065753E-3</c:v>
                </c:pt>
                <c:pt idx="189">
                  <c:v>-7.1232356644567764E-3</c:v>
                </c:pt>
                <c:pt idx="190">
                  <c:v>-7.4432622459901857E-3</c:v>
                </c:pt>
                <c:pt idx="191">
                  <c:v>-7.5035025436905912E-3</c:v>
                </c:pt>
                <c:pt idx="192">
                  <c:v>-7.6126880832725792E-3</c:v>
                </c:pt>
                <c:pt idx="193">
                  <c:v>-8.2263861160954653E-3</c:v>
                </c:pt>
                <c:pt idx="194">
                  <c:v>-8.4409921766531622E-3</c:v>
                </c:pt>
                <c:pt idx="195">
                  <c:v>-8.4711123255033667E-3</c:v>
                </c:pt>
                <c:pt idx="196">
                  <c:v>-8.5012324743535678E-3</c:v>
                </c:pt>
                <c:pt idx="197">
                  <c:v>-8.7911389070367725E-3</c:v>
                </c:pt>
                <c:pt idx="198">
                  <c:v>-8.9492696885003394E-3</c:v>
                </c:pt>
                <c:pt idx="199">
                  <c:v>-9.3144764933090519E-3</c:v>
                </c:pt>
                <c:pt idx="200">
                  <c:v>-9.3144764933090519E-3</c:v>
                </c:pt>
                <c:pt idx="201">
                  <c:v>-9.5893228515671579E-3</c:v>
                </c:pt>
                <c:pt idx="202">
                  <c:v>-9.6043829259922567E-3</c:v>
                </c:pt>
                <c:pt idx="203">
                  <c:v>-1.0447747093797945E-2</c:v>
                </c:pt>
                <c:pt idx="204">
                  <c:v>-1.0882606742822751E-2</c:v>
                </c:pt>
                <c:pt idx="205">
                  <c:v>-1.4020749751153288E-2</c:v>
                </c:pt>
                <c:pt idx="206">
                  <c:v>-1.4984594514359788E-2</c:v>
                </c:pt>
                <c:pt idx="207">
                  <c:v>-1.7145715194361859E-2</c:v>
                </c:pt>
                <c:pt idx="208">
                  <c:v>-1.7245488187428156E-2</c:v>
                </c:pt>
                <c:pt idx="209">
                  <c:v>-1.7456329229379577E-2</c:v>
                </c:pt>
                <c:pt idx="210">
                  <c:v>-1.8384406315826461E-2</c:v>
                </c:pt>
                <c:pt idx="211">
                  <c:v>-1.8418291483282941E-2</c:v>
                </c:pt>
                <c:pt idx="212">
                  <c:v>-1.9472496693040048E-2</c:v>
                </c:pt>
                <c:pt idx="213">
                  <c:v>-1.948755676746515E-2</c:v>
                </c:pt>
                <c:pt idx="214">
                  <c:v>-1.969086777220402E-2</c:v>
                </c:pt>
                <c:pt idx="215">
                  <c:v>-2.059823725631639E-2</c:v>
                </c:pt>
                <c:pt idx="216">
                  <c:v>-2.0639652460985418E-2</c:v>
                </c:pt>
                <c:pt idx="217">
                  <c:v>-2.1471721572972276E-2</c:v>
                </c:pt>
                <c:pt idx="218">
                  <c:v>-2.1791748154505689E-2</c:v>
                </c:pt>
                <c:pt idx="219">
                  <c:v>-2.1806808228930791E-2</c:v>
                </c:pt>
                <c:pt idx="220">
                  <c:v>-2.1953643954575528E-2</c:v>
                </c:pt>
                <c:pt idx="221">
                  <c:v>-2.1972469047606909E-2</c:v>
                </c:pt>
                <c:pt idx="222">
                  <c:v>-2.2620052247886272E-2</c:v>
                </c:pt>
                <c:pt idx="223">
                  <c:v>-2.2695352620011783E-2</c:v>
                </c:pt>
                <c:pt idx="224">
                  <c:v>-2.2725472768861981E-2</c:v>
                </c:pt>
                <c:pt idx="225">
                  <c:v>-2.3199865113252682E-2</c:v>
                </c:pt>
                <c:pt idx="226">
                  <c:v>-2.3565071918061394E-2</c:v>
                </c:pt>
                <c:pt idx="227">
                  <c:v>-2.3753322848375166E-2</c:v>
                </c:pt>
                <c:pt idx="228">
                  <c:v>-2.3918983667051284E-2</c:v>
                </c:pt>
                <c:pt idx="229">
                  <c:v>-2.398863651126738E-2</c:v>
                </c:pt>
                <c:pt idx="230">
                  <c:v>-2.3998049057783067E-2</c:v>
                </c:pt>
                <c:pt idx="231">
                  <c:v>-2.4028169206633265E-2</c:v>
                </c:pt>
                <c:pt idx="232">
                  <c:v>-2.5071079360571551E-2</c:v>
                </c:pt>
                <c:pt idx="233">
                  <c:v>-2.5071079360571551E-2</c:v>
                </c:pt>
                <c:pt idx="234">
                  <c:v>-2.5116259583846858E-2</c:v>
                </c:pt>
                <c:pt idx="235">
                  <c:v>-2.590126596325527E-2</c:v>
                </c:pt>
                <c:pt idx="236">
                  <c:v>-2.7168194724266941E-2</c:v>
                </c:pt>
                <c:pt idx="237">
                  <c:v>-2.8260050120086807E-2</c:v>
                </c:pt>
                <c:pt idx="238">
                  <c:v>-2.8261932629389943E-2</c:v>
                </c:pt>
                <c:pt idx="239">
                  <c:v>-2.8410650864337823E-2</c:v>
                </c:pt>
                <c:pt idx="240">
                  <c:v>-2.8410650864337823E-2</c:v>
                </c:pt>
                <c:pt idx="241">
                  <c:v>-2.8425710938762918E-2</c:v>
                </c:pt>
                <c:pt idx="242">
                  <c:v>-2.8425710938762918E-2</c:v>
                </c:pt>
                <c:pt idx="243">
                  <c:v>-2.9438500943851E-2</c:v>
                </c:pt>
                <c:pt idx="244">
                  <c:v>-2.9474268620610613E-2</c:v>
                </c:pt>
                <c:pt idx="245">
                  <c:v>-2.9555216520645539E-2</c:v>
                </c:pt>
                <c:pt idx="246">
                  <c:v>-3.0432465855907701E-2</c:v>
                </c:pt>
                <c:pt idx="247">
                  <c:v>-3.1309715191169873E-2</c:v>
                </c:pt>
                <c:pt idx="248">
                  <c:v>-3.1659861921553484E-2</c:v>
                </c:pt>
                <c:pt idx="249">
                  <c:v>-3.1731397275072709E-2</c:v>
                </c:pt>
                <c:pt idx="250">
                  <c:v>-3.2427925717233658E-2</c:v>
                </c:pt>
                <c:pt idx="251">
                  <c:v>-3.2638766759185076E-2</c:v>
                </c:pt>
                <c:pt idx="252">
                  <c:v>-3.2653826833610178E-2</c:v>
                </c:pt>
                <c:pt idx="253">
                  <c:v>-3.2759247354585894E-2</c:v>
                </c:pt>
                <c:pt idx="254">
                  <c:v>-3.2763012373192166E-2</c:v>
                </c:pt>
                <c:pt idx="255">
                  <c:v>-3.28947880244118E-2</c:v>
                </c:pt>
                <c:pt idx="256">
                  <c:v>-3.3926403122531257E-2</c:v>
                </c:pt>
                <c:pt idx="257">
                  <c:v>-3.4092063941207382E-2</c:v>
                </c:pt>
                <c:pt idx="258">
                  <c:v>-3.4769767290336956E-2</c:v>
                </c:pt>
                <c:pt idx="259">
                  <c:v>-3.4909072978769135E-2</c:v>
                </c:pt>
                <c:pt idx="260">
                  <c:v>-3.5195214392846064E-2</c:v>
                </c:pt>
                <c:pt idx="261">
                  <c:v>-3.5225334541696268E-2</c:v>
                </c:pt>
                <c:pt idx="262">
                  <c:v>-3.5914332946644673E-2</c:v>
                </c:pt>
                <c:pt idx="263">
                  <c:v>-3.5982103281557626E-2</c:v>
                </c:pt>
                <c:pt idx="264">
                  <c:v>-3.6143999081627465E-2</c:v>
                </c:pt>
                <c:pt idx="265">
                  <c:v>-3.7205734328597126E-2</c:v>
                </c:pt>
                <c:pt idx="266">
                  <c:v>-3.7446695519398748E-2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A5-4A3B-9875-C880751BCB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218">
                  <c:v>-2.5295599996752571E-2</c:v>
                </c:pt>
                <c:pt idx="249">
                  <c:v>-2.4839599798724521E-2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A5-4A3B-9875-C880751B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2808"/>
        <c:axId val="1"/>
      </c:scatterChart>
      <c:valAx>
        <c:axId val="4529028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56198347107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92024539877300615"/>
          <c:w val="0.808264462809917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2937813466385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678942920199375"/>
          <c:w val="0.8052818257558299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F-4CA9-8C11-171399C74D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3.8315999994665617E-2</c:v>
                </c:pt>
                <c:pt idx="1">
                  <c:v>1.6261999997368548E-2</c:v>
                </c:pt>
                <c:pt idx="2">
                  <c:v>3.4700799995334819E-2</c:v>
                </c:pt>
                <c:pt idx="3">
                  <c:v>3.1989199997042306E-2</c:v>
                </c:pt>
                <c:pt idx="4">
                  <c:v>-1.8383999995421618E-3</c:v>
                </c:pt>
                <c:pt idx="5">
                  <c:v>-7.8604000009363517E-3</c:v>
                </c:pt>
                <c:pt idx="6">
                  <c:v>4.3959999966318719E-3</c:v>
                </c:pt>
                <c:pt idx="7">
                  <c:v>-1.3682400007382967E-2</c:v>
                </c:pt>
                <c:pt idx="8">
                  <c:v>-1.2318800007051323E-2</c:v>
                </c:pt>
                <c:pt idx="9">
                  <c:v>-6.7272000014781952E-3</c:v>
                </c:pt>
                <c:pt idx="10">
                  <c:v>3.8743999903090298E-3</c:v>
                </c:pt>
                <c:pt idx="11">
                  <c:v>2.1162799996091053E-2</c:v>
                </c:pt>
                <c:pt idx="12">
                  <c:v>-2.1006800008763094E-2</c:v>
                </c:pt>
                <c:pt idx="13">
                  <c:v>1.3516400002117734E-2</c:v>
                </c:pt>
                <c:pt idx="14">
                  <c:v>1.3823599998431746E-2</c:v>
                </c:pt>
                <c:pt idx="15">
                  <c:v>2.5445999926887453E-3</c:v>
                </c:pt>
                <c:pt idx="16">
                  <c:v>9.9771999957738444E-3</c:v>
                </c:pt>
                <c:pt idx="17">
                  <c:v>-1.3018000099691562E-3</c:v>
                </c:pt>
                <c:pt idx="18">
                  <c:v>3.1307999888667837E-3</c:v>
                </c:pt>
                <c:pt idx="19">
                  <c:v>3.2750000027590431E-3</c:v>
                </c:pt>
                <c:pt idx="20">
                  <c:v>-6.9719999737571925E-4</c:v>
                </c:pt>
                <c:pt idx="21">
                  <c:v>2.076400000078138E-3</c:v>
                </c:pt>
                <c:pt idx="22">
                  <c:v>-1.4510000000882428E-2</c:v>
                </c:pt>
                <c:pt idx="23">
                  <c:v>9.7751999928732403E-3</c:v>
                </c:pt>
                <c:pt idx="24">
                  <c:v>-1.1649600004602689E-2</c:v>
                </c:pt>
                <c:pt idx="25">
                  <c:v>2.4782999993476551E-2</c:v>
                </c:pt>
                <c:pt idx="26">
                  <c:v>-3.496000004815869E-3</c:v>
                </c:pt>
                <c:pt idx="27">
                  <c:v>-8.6092000055941753E-3</c:v>
                </c:pt>
                <c:pt idx="28">
                  <c:v>-1.0455600000568666E-2</c:v>
                </c:pt>
                <c:pt idx="29">
                  <c:v>-1.196660000277916E-2</c:v>
                </c:pt>
                <c:pt idx="30">
                  <c:v>-1.8540600001870189E-2</c:v>
                </c:pt>
                <c:pt idx="31">
                  <c:v>-9.1079999983776361E-3</c:v>
                </c:pt>
                <c:pt idx="32">
                  <c:v>-1.3717599998926744E-2</c:v>
                </c:pt>
                <c:pt idx="33">
                  <c:v>-1.7181600000185426E-2</c:v>
                </c:pt>
                <c:pt idx="34">
                  <c:v>1.4671999961137772E-3</c:v>
                </c:pt>
                <c:pt idx="35">
                  <c:v>2.4671999926795252E-3</c:v>
                </c:pt>
                <c:pt idx="36">
                  <c:v>7.0031999930506572E-3</c:v>
                </c:pt>
                <c:pt idx="37">
                  <c:v>1.3266399997519329E-2</c:v>
                </c:pt>
                <c:pt idx="38">
                  <c:v>2.3266399999556597E-2</c:v>
                </c:pt>
                <c:pt idx="39">
                  <c:v>-8.2446000087657012E-3</c:v>
                </c:pt>
                <c:pt idx="40">
                  <c:v>-2.2627199999988079E-2</c:v>
                </c:pt>
                <c:pt idx="41">
                  <c:v>-3.0486399999062996E-2</c:v>
                </c:pt>
                <c:pt idx="42">
                  <c:v>8.1715999986045063E-3</c:v>
                </c:pt>
                <c:pt idx="43">
                  <c:v>-1.5138800001295749E-2</c:v>
                </c:pt>
                <c:pt idx="44">
                  <c:v>-4.6064000052865595E-3</c:v>
                </c:pt>
                <c:pt idx="45">
                  <c:v>4.2835999993258156E-3</c:v>
                </c:pt>
                <c:pt idx="46">
                  <c:v>1.0183200000028592E-2</c:v>
                </c:pt>
                <c:pt idx="47">
                  <c:v>3.5779999961960129E-3</c:v>
                </c:pt>
                <c:pt idx="48">
                  <c:v>5.5779999966034666E-3</c:v>
                </c:pt>
                <c:pt idx="49">
                  <c:v>9.3239999914658256E-3</c:v>
                </c:pt>
                <c:pt idx="50">
                  <c:v>-4.754400004458148E-3</c:v>
                </c:pt>
                <c:pt idx="51">
                  <c:v>5.3991999957361259E-3</c:v>
                </c:pt>
                <c:pt idx="52">
                  <c:v>7.3991999961435795E-3</c:v>
                </c:pt>
                <c:pt idx="53">
                  <c:v>-1.0744000028353184E-3</c:v>
                </c:pt>
                <c:pt idx="54">
                  <c:v>-1.6135999976540916E-3</c:v>
                </c:pt>
                <c:pt idx="55">
                  <c:v>-6.845600000815466E-3</c:v>
                </c:pt>
                <c:pt idx="56">
                  <c:v>-9.6399999165441841E-5</c:v>
                </c:pt>
                <c:pt idx="57">
                  <c:v>5.0540000011096708E-3</c:v>
                </c:pt>
                <c:pt idx="58">
                  <c:v>-9.0808000022661872E-3</c:v>
                </c:pt>
                <c:pt idx="59">
                  <c:v>-1.0808000006363727E-3</c:v>
                </c:pt>
                <c:pt idx="60">
                  <c:v>-4.2660000035539269E-3</c:v>
                </c:pt>
                <c:pt idx="61">
                  <c:v>7.3400000110268593E-4</c:v>
                </c:pt>
                <c:pt idx="62">
                  <c:v>-6.4980000024661422E-3</c:v>
                </c:pt>
                <c:pt idx="63">
                  <c:v>-7.1908000027178787E-3</c:v>
                </c:pt>
                <c:pt idx="64">
                  <c:v>-5.7332000069436617E-3</c:v>
                </c:pt>
                <c:pt idx="65">
                  <c:v>-1.1601600002904888E-2</c:v>
                </c:pt>
                <c:pt idx="66">
                  <c:v>-4.9199999921256676E-4</c:v>
                </c:pt>
                <c:pt idx="67">
                  <c:v>1.2796399998478591E-2</c:v>
                </c:pt>
                <c:pt idx="68">
                  <c:v>4.6739999961573631E-3</c:v>
                </c:pt>
                <c:pt idx="69">
                  <c:v>0</c:v>
                </c:pt>
                <c:pt idx="70">
                  <c:v>0</c:v>
                </c:pt>
                <c:pt idx="71">
                  <c:v>-8.4640000568469986E-4</c:v>
                </c:pt>
                <c:pt idx="72">
                  <c:v>-7.4043999993591569E-3</c:v>
                </c:pt>
                <c:pt idx="73">
                  <c:v>-1.1539200000697747E-2</c:v>
                </c:pt>
                <c:pt idx="74">
                  <c:v>5.7491999978083186E-3</c:v>
                </c:pt>
                <c:pt idx="75">
                  <c:v>1.680000001215376E-3</c:v>
                </c:pt>
                <c:pt idx="76">
                  <c:v>-7.2440000803908333E-4</c:v>
                </c:pt>
                <c:pt idx="77">
                  <c:v>4.4292000020504929E-3</c:v>
                </c:pt>
                <c:pt idx="78">
                  <c:v>-2.4172000048565678E-3</c:v>
                </c:pt>
                <c:pt idx="79">
                  <c:v>-5.3983999969204888E-3</c:v>
                </c:pt>
                <c:pt idx="80">
                  <c:v>-2.7716000040527433E-3</c:v>
                </c:pt>
                <c:pt idx="81">
                  <c:v>6.7955999984405935E-3</c:v>
                </c:pt>
                <c:pt idx="82">
                  <c:v>7.102799994754605E-3</c:v>
                </c:pt>
                <c:pt idx="83">
                  <c:v>8.5133999964455143E-3</c:v>
                </c:pt>
                <c:pt idx="84">
                  <c:v>3.3563999968464486E-3</c:v>
                </c:pt>
                <c:pt idx="85">
                  <c:v>7.4504000003798865E-3</c:v>
                </c:pt>
                <c:pt idx="86">
                  <c:v>4.9111999978777021E-3</c:v>
                </c:pt>
                <c:pt idx="87">
                  <c:v>-3.6468000034801662E-3</c:v>
                </c:pt>
                <c:pt idx="88">
                  <c:v>-1.4574799999536481E-2</c:v>
                </c:pt>
                <c:pt idx="89">
                  <c:v>-1.3537200000428129E-2</c:v>
                </c:pt>
                <c:pt idx="90">
                  <c:v>-1.0904000002483372E-2</c:v>
                </c:pt>
                <c:pt idx="91">
                  <c:v>-6.6628000058699399E-3</c:v>
                </c:pt>
                <c:pt idx="92">
                  <c:v>-9.1456000081961975E-3</c:v>
                </c:pt>
                <c:pt idx="93">
                  <c:v>8.7196000022231601E-3</c:v>
                </c:pt>
                <c:pt idx="94">
                  <c:v>4.0267999938805588E-3</c:v>
                </c:pt>
                <c:pt idx="95">
                  <c:v>-4.6848000056343153E-3</c:v>
                </c:pt>
                <c:pt idx="96">
                  <c:v>-3.6848000017926097E-3</c:v>
                </c:pt>
                <c:pt idx="97">
                  <c:v>2.3679999867454171E-4</c:v>
                </c:pt>
                <c:pt idx="98">
                  <c:v>-3.7068000019644387E-3</c:v>
                </c:pt>
                <c:pt idx="99">
                  <c:v>7.1456000005127862E-3</c:v>
                </c:pt>
                <c:pt idx="100">
                  <c:v>-1.512800001364667E-3</c:v>
                </c:pt>
                <c:pt idx="101">
                  <c:v>-1.2205600003653672E-2</c:v>
                </c:pt>
                <c:pt idx="102">
                  <c:v>-1.4726000001246575E-2</c:v>
                </c:pt>
                <c:pt idx="103">
                  <c:v>1.2581200004206039E-2</c:v>
                </c:pt>
                <c:pt idx="104">
                  <c:v>-7.459600004949607E-3</c:v>
                </c:pt>
                <c:pt idx="105">
                  <c:v>9.0079999790759757E-4</c:v>
                </c:pt>
                <c:pt idx="106">
                  <c:v>-3.6792000028071925E-3</c:v>
                </c:pt>
                <c:pt idx="107">
                  <c:v>-6.6604000021470711E-3</c:v>
                </c:pt>
                <c:pt idx="108">
                  <c:v>-1.6603999974904582E-3</c:v>
                </c:pt>
                <c:pt idx="109">
                  <c:v>-4.2184000049019232E-3</c:v>
                </c:pt>
                <c:pt idx="110">
                  <c:v>4.6467999927699566E-3</c:v>
                </c:pt>
                <c:pt idx="111">
                  <c:v>-3.7388000055216253E-3</c:v>
                </c:pt>
                <c:pt idx="112">
                  <c:v>-2.7388000089558773E-3</c:v>
                </c:pt>
                <c:pt idx="113">
                  <c:v>-1.7388000051141717E-3</c:v>
                </c:pt>
                <c:pt idx="114">
                  <c:v>2.6119999529328197E-4</c:v>
                </c:pt>
                <c:pt idx="115">
                  <c:v>2.2611999957007356E-3</c:v>
                </c:pt>
                <c:pt idx="116">
                  <c:v>8.2611999969230965E-3</c:v>
                </c:pt>
                <c:pt idx="117">
                  <c:v>-4.4316000057733618E-3</c:v>
                </c:pt>
                <c:pt idx="118">
                  <c:v>5.2439999853959307E-4</c:v>
                </c:pt>
                <c:pt idx="119">
                  <c:v>4.6872000020812266E-3</c:v>
                </c:pt>
                <c:pt idx="120">
                  <c:v>3.9943999945535325E-3</c:v>
                </c:pt>
                <c:pt idx="121">
                  <c:v>-1.0698400001274422E-2</c:v>
                </c:pt>
                <c:pt idx="122">
                  <c:v>-9.6984000047086738E-3</c:v>
                </c:pt>
                <c:pt idx="123">
                  <c:v>-5.124800001794938E-3</c:v>
                </c:pt>
                <c:pt idx="124">
                  <c:v>-3.6451999985729344E-3</c:v>
                </c:pt>
                <c:pt idx="125">
                  <c:v>-1.4916000072844326E-3</c:v>
                </c:pt>
                <c:pt idx="126">
                  <c:v>7.2759999602567405E-4</c:v>
                </c:pt>
                <c:pt idx="127">
                  <c:v>2.6491999960853718E-3</c:v>
                </c:pt>
                <c:pt idx="128">
                  <c:v>3.8027999980840832E-3</c:v>
                </c:pt>
                <c:pt idx="129">
                  <c:v>4.8027999946498312E-3</c:v>
                </c:pt>
                <c:pt idx="130">
                  <c:v>6.9563999932142906E-3</c:v>
                </c:pt>
                <c:pt idx="131">
                  <c:v>-6.2756000043009408E-3</c:v>
                </c:pt>
                <c:pt idx="132">
                  <c:v>-1.2200000492157415E-4</c:v>
                </c:pt>
                <c:pt idx="133">
                  <c:v>-8.9120000047842041E-3</c:v>
                </c:pt>
                <c:pt idx="134">
                  <c:v>-3.9120000001275912E-3</c:v>
                </c:pt>
                <c:pt idx="135">
                  <c:v>-3.9120000001275912E-3</c:v>
                </c:pt>
                <c:pt idx="136">
                  <c:v>-1.931640000839252E-2</c:v>
                </c:pt>
                <c:pt idx="137">
                  <c:v>-1.1009200003172737E-2</c:v>
                </c:pt>
                <c:pt idx="138">
                  <c:v>-8.6549999978160486E-3</c:v>
                </c:pt>
                <c:pt idx="139">
                  <c:v>-1.4416800004255492E-2</c:v>
                </c:pt>
                <c:pt idx="140">
                  <c:v>-1.1022000006050803E-2</c:v>
                </c:pt>
                <c:pt idx="141">
                  <c:v>-7.1567999984836206E-3</c:v>
                </c:pt>
                <c:pt idx="142">
                  <c:v>4.9967999948421493E-3</c:v>
                </c:pt>
                <c:pt idx="143">
                  <c:v>-9.7148000058950856E-3</c:v>
                </c:pt>
                <c:pt idx="144">
                  <c:v>-6.4390000043204054E-3</c:v>
                </c:pt>
                <c:pt idx="145">
                  <c:v>-8.9500000030966476E-3</c:v>
                </c:pt>
                <c:pt idx="146">
                  <c:v>4.4324000045889989E-3</c:v>
                </c:pt>
                <c:pt idx="147">
                  <c:v>-5.9628000090015121E-3</c:v>
                </c:pt>
                <c:pt idx="148">
                  <c:v>9.5879999571479857E-4</c:v>
                </c:pt>
                <c:pt idx="149">
                  <c:v>6.7267999911564402E-3</c:v>
                </c:pt>
                <c:pt idx="150">
                  <c:v>-8.063200002652593E-3</c:v>
                </c:pt>
                <c:pt idx="151">
                  <c:v>-1.2006800003291573E-2</c:v>
                </c:pt>
                <c:pt idx="152">
                  <c:v>-7.988000004843343E-3</c:v>
                </c:pt>
                <c:pt idx="153">
                  <c:v>-1.322000000072876E-2</c:v>
                </c:pt>
                <c:pt idx="154">
                  <c:v>-4.7780000022612512E-3</c:v>
                </c:pt>
                <c:pt idx="155">
                  <c:v>-4.1636000023572706E-3</c:v>
                </c:pt>
                <c:pt idx="156">
                  <c:v>-1.4567999998689629E-2</c:v>
                </c:pt>
                <c:pt idx="157">
                  <c:v>-2.2417599997424986E-2</c:v>
                </c:pt>
                <c:pt idx="158">
                  <c:v>1.8958000000566244E-3</c:v>
                </c:pt>
                <c:pt idx="159">
                  <c:v>-7.1544000020367093E-3</c:v>
                </c:pt>
                <c:pt idx="160">
                  <c:v>7.6719999924534932E-4</c:v>
                </c:pt>
                <c:pt idx="161">
                  <c:v>-1.4051000005565584E-2</c:v>
                </c:pt>
                <c:pt idx="162">
                  <c:v>7.2640000144019723E-4</c:v>
                </c:pt>
                <c:pt idx="163">
                  <c:v>-1.1012000031769276E-3</c:v>
                </c:pt>
                <c:pt idx="164">
                  <c:v>8.898799991584383E-3</c:v>
                </c:pt>
                <c:pt idx="165">
                  <c:v>-1.2659200001507998E-2</c:v>
                </c:pt>
                <c:pt idx="166">
                  <c:v>1.9319999410072342E-4</c:v>
                </c:pt>
                <c:pt idx="167">
                  <c:v>-1.1499600004754029E-2</c:v>
                </c:pt>
                <c:pt idx="168">
                  <c:v>1.6539999996894039E-3</c:v>
                </c:pt>
                <c:pt idx="169">
                  <c:v>-6.0387999983504415E-3</c:v>
                </c:pt>
                <c:pt idx="170">
                  <c:v>1.9611999960034154E-3</c:v>
                </c:pt>
                <c:pt idx="171">
                  <c:v>-1.4432000025408342E-3</c:v>
                </c:pt>
                <c:pt idx="172">
                  <c:v>-1.0618800006341189E-2</c:v>
                </c:pt>
                <c:pt idx="173">
                  <c:v>-6.8540000065695494E-3</c:v>
                </c:pt>
                <c:pt idx="174">
                  <c:v>-7.3055999964708462E-3</c:v>
                </c:pt>
                <c:pt idx="175">
                  <c:v>6.6943999991053715E-3</c:v>
                </c:pt>
                <c:pt idx="176">
                  <c:v>3.0880000122124329E-4</c:v>
                </c:pt>
                <c:pt idx="177">
                  <c:v>-4.3716000000131316E-3</c:v>
                </c:pt>
                <c:pt idx="178">
                  <c:v>-5.2180000056978315E-3</c:v>
                </c:pt>
                <c:pt idx="179">
                  <c:v>-1.904560000548372E-2</c:v>
                </c:pt>
                <c:pt idx="180">
                  <c:v>-4.5600005250889808E-5</c:v>
                </c:pt>
                <c:pt idx="181">
                  <c:v>-3.3436000012443401E-3</c:v>
                </c:pt>
                <c:pt idx="182">
                  <c:v>-9.0364000061526895E-3</c:v>
                </c:pt>
                <c:pt idx="183">
                  <c:v>-1.3368800005991943E-2</c:v>
                </c:pt>
                <c:pt idx="184">
                  <c:v>-1.04568000024301E-2</c:v>
                </c:pt>
                <c:pt idx="185">
                  <c:v>-1.6303200005495455E-2</c:v>
                </c:pt>
                <c:pt idx="186">
                  <c:v>-6.303200003458187E-3</c:v>
                </c:pt>
                <c:pt idx="187">
                  <c:v>-2.4820000035106204E-3</c:v>
                </c:pt>
                <c:pt idx="188">
                  <c:v>-9.1092000002390705E-3</c:v>
                </c:pt>
                <c:pt idx="189">
                  <c:v>-1.0801999997056555E-2</c:v>
                </c:pt>
                <c:pt idx="190">
                  <c:v>-1.628799999889452E-2</c:v>
                </c:pt>
                <c:pt idx="191">
                  <c:v>-6.6736000007949769E-3</c:v>
                </c:pt>
                <c:pt idx="192">
                  <c:v>-1.6309999999066349E-2</c:v>
                </c:pt>
                <c:pt idx="193">
                  <c:v>-8.3008000001427718E-3</c:v>
                </c:pt>
                <c:pt idx="194">
                  <c:v>-1.586200000019744E-2</c:v>
                </c:pt>
                <c:pt idx="195">
                  <c:v>-1.6554800007725134E-2</c:v>
                </c:pt>
                <c:pt idx="196">
                  <c:v>-1.3247599999886006E-2</c:v>
                </c:pt>
                <c:pt idx="197">
                  <c:v>-1.4040800007933285E-2</c:v>
                </c:pt>
                <c:pt idx="198">
                  <c:v>-8.9280000029248185E-3</c:v>
                </c:pt>
                <c:pt idx="199">
                  <c:v>-1.095319999876665E-2</c:v>
                </c:pt>
                <c:pt idx="200">
                  <c:v>-9.9532000022009015E-3</c:v>
                </c:pt>
                <c:pt idx="201">
                  <c:v>-9.9000000045634806E-3</c:v>
                </c:pt>
                <c:pt idx="202">
                  <c:v>4.2535999964457005E-3</c:v>
                </c:pt>
                <c:pt idx="203">
                  <c:v>-2.0144800000707619E-2</c:v>
                </c:pt>
                <c:pt idx="206">
                  <c:v>-2.0622800002456643E-2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F-4CA9-8C11-171399C74D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-1.4034600004379172E-2</c:v>
                </c:pt>
                <c:pt idx="207">
                  <c:v>-1.7781200003810227E-2</c:v>
                </c:pt>
                <c:pt idx="210">
                  <c:v>-1.9697600000654347E-2</c:v>
                </c:pt>
                <c:pt idx="211">
                  <c:v>-1.910199999838369E-2</c:v>
                </c:pt>
                <c:pt idx="212">
                  <c:v>-2.0250000001396984E-2</c:v>
                </c:pt>
                <c:pt idx="213">
                  <c:v>-2.0396400002937298E-2</c:v>
                </c:pt>
                <c:pt idx="214">
                  <c:v>-1.952280000114115E-2</c:v>
                </c:pt>
                <c:pt idx="220">
                  <c:v>-2.1294400001352187E-2</c:v>
                </c:pt>
                <c:pt idx="221">
                  <c:v>-2.1852400001080241E-2</c:v>
                </c:pt>
                <c:pt idx="226">
                  <c:v>-2.3159200005466118E-2</c:v>
                </c:pt>
                <c:pt idx="228">
                  <c:v>-2.2749600000679493E-2</c:v>
                </c:pt>
                <c:pt idx="229">
                  <c:v>-2.3214200002257712E-2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F-4CA9-8C11-171399C74D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-2.2353200001816731E-2</c:v>
                </c:pt>
                <c:pt idx="208">
                  <c:v>-1.843860000371933E-2</c:v>
                </c:pt>
                <c:pt idx="209">
                  <c:v>-1.9888200004061218E-2</c:v>
                </c:pt>
                <c:pt idx="215">
                  <c:v>-2.1418399999674875E-2</c:v>
                </c:pt>
                <c:pt idx="216">
                  <c:v>-2.1446000006108079E-2</c:v>
                </c:pt>
                <c:pt idx="217">
                  <c:v>-2.2009599997545592E-2</c:v>
                </c:pt>
                <c:pt idx="219">
                  <c:v>-2.2842000005766749E-2</c:v>
                </c:pt>
                <c:pt idx="222">
                  <c:v>-2.2947600002225954E-2</c:v>
                </c:pt>
                <c:pt idx="223">
                  <c:v>-2.3079600003256928E-2</c:v>
                </c:pt>
                <c:pt idx="224">
                  <c:v>-2.2972400001890492E-2</c:v>
                </c:pt>
                <c:pt idx="225">
                  <c:v>-2.3734000002150424E-2</c:v>
                </c:pt>
                <c:pt idx="227">
                  <c:v>-2.3339200000918936E-2</c:v>
                </c:pt>
                <c:pt idx="230">
                  <c:v>-2.4293200003739912E-2</c:v>
                </c:pt>
                <c:pt idx="231">
                  <c:v>-2.3986000000149943E-2</c:v>
                </c:pt>
                <c:pt idx="232">
                  <c:v>-2.4799200000416022E-2</c:v>
                </c:pt>
                <c:pt idx="233">
                  <c:v>-2.4799200000416022E-2</c:v>
                </c:pt>
                <c:pt idx="234">
                  <c:v>-2.5338400002510753E-2</c:v>
                </c:pt>
                <c:pt idx="235">
                  <c:v>-2.6706999997259118E-2</c:v>
                </c:pt>
                <c:pt idx="236">
                  <c:v>-2.696039999864297E-2</c:v>
                </c:pt>
                <c:pt idx="237">
                  <c:v>-2.8224400004546624E-2</c:v>
                </c:pt>
                <c:pt idx="238">
                  <c:v>-2.9680200001166668E-2</c:v>
                </c:pt>
                <c:pt idx="239">
                  <c:v>-2.8288399997109082E-2</c:v>
                </c:pt>
                <c:pt idx="240">
                  <c:v>-2.8288399997109082E-2</c:v>
                </c:pt>
                <c:pt idx="241">
                  <c:v>-2.8534800003399141E-2</c:v>
                </c:pt>
                <c:pt idx="242">
                  <c:v>-2.8534800003399141E-2</c:v>
                </c:pt>
                <c:pt idx="243">
                  <c:v>-2.8555200005939696E-2</c:v>
                </c:pt>
                <c:pt idx="244">
                  <c:v>-3.001540000695968E-2</c:v>
                </c:pt>
                <c:pt idx="245">
                  <c:v>-2.8414799999154638E-2</c:v>
                </c:pt>
                <c:pt idx="246">
                  <c:v>-3.0217600004107226E-2</c:v>
                </c:pt>
                <c:pt idx="247">
                  <c:v>-3.1320400004915427E-2</c:v>
                </c:pt>
                <c:pt idx="248">
                  <c:v>-3.1899199995677918E-2</c:v>
                </c:pt>
                <c:pt idx="250">
                  <c:v>-3.2465600001160055E-2</c:v>
                </c:pt>
                <c:pt idx="251">
                  <c:v>-3.3215199997357558E-2</c:v>
                </c:pt>
                <c:pt idx="252">
                  <c:v>-3.3661599998595193E-2</c:v>
                </c:pt>
                <c:pt idx="253">
                  <c:v>-3.3186399996338878E-2</c:v>
                </c:pt>
                <c:pt idx="254">
                  <c:v>-3.319799999735551E-2</c:v>
                </c:pt>
                <c:pt idx="255">
                  <c:v>-3.2004000000597443E-2</c:v>
                </c:pt>
                <c:pt idx="256">
                  <c:v>-3.3582400006707758E-2</c:v>
                </c:pt>
                <c:pt idx="257">
                  <c:v>-3.4492800004954915E-2</c:v>
                </c:pt>
                <c:pt idx="258">
                  <c:v>-3.58808000019053E-2</c:v>
                </c:pt>
                <c:pt idx="259">
                  <c:v>-3.4410000007483177E-2</c:v>
                </c:pt>
                <c:pt idx="260">
                  <c:v>-3.5191600007237867E-2</c:v>
                </c:pt>
                <c:pt idx="261">
                  <c:v>-3.478440000617411E-2</c:v>
                </c:pt>
                <c:pt idx="262">
                  <c:v>-3.320720000192523E-2</c:v>
                </c:pt>
                <c:pt idx="263">
                  <c:v>-3.5616000001027714E-2</c:v>
                </c:pt>
                <c:pt idx="264">
                  <c:v>-3.59147999988636E-2</c:v>
                </c:pt>
                <c:pt idx="265">
                  <c:v>-4.0485999998054467E-2</c:v>
                </c:pt>
                <c:pt idx="266">
                  <c:v>-3.6228400000254624E-2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F-4CA9-8C11-171399C74D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EF-4CA9-8C11-171399C74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EF-4CA9-8C11-171399C74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EF-4CA9-8C11-171399C74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5.5394898292746034E-2</c:v>
                </c:pt>
                <c:pt idx="1">
                  <c:v>5.3267662780200439E-2</c:v>
                </c:pt>
                <c:pt idx="2">
                  <c:v>5.3053056719642749E-2</c:v>
                </c:pt>
                <c:pt idx="3">
                  <c:v>5.3049291701036463E-2</c:v>
                </c:pt>
                <c:pt idx="4">
                  <c:v>4.3595329980678971E-2</c:v>
                </c:pt>
                <c:pt idx="5">
                  <c:v>4.3425904143396574E-2</c:v>
                </c:pt>
                <c:pt idx="6">
                  <c:v>4.1464329449527104E-2</c:v>
                </c:pt>
                <c:pt idx="7">
                  <c:v>4.1373969002976491E-2</c:v>
                </c:pt>
                <c:pt idx="8">
                  <c:v>4.1264783463394503E-2</c:v>
                </c:pt>
                <c:pt idx="9">
                  <c:v>3.863303545760801E-2</c:v>
                </c:pt>
                <c:pt idx="10">
                  <c:v>3.7789671289802318E-2</c:v>
                </c:pt>
                <c:pt idx="11">
                  <c:v>3.7785906271196046E-2</c:v>
                </c:pt>
                <c:pt idx="12">
                  <c:v>3.6822061507989542E-2</c:v>
                </c:pt>
                <c:pt idx="13">
                  <c:v>3.5888336893633251E-2</c:v>
                </c:pt>
                <c:pt idx="14">
                  <c:v>3.5858216744783053E-2</c:v>
                </c:pt>
                <c:pt idx="15">
                  <c:v>3.5848804198267359E-2</c:v>
                </c:pt>
                <c:pt idx="16">
                  <c:v>3.5843156670357951E-2</c:v>
                </c:pt>
                <c:pt idx="17">
                  <c:v>3.5833744123842257E-2</c:v>
                </c:pt>
                <c:pt idx="18">
                  <c:v>3.5828096595932848E-2</c:v>
                </c:pt>
                <c:pt idx="19">
                  <c:v>3.5826214086629712E-2</c:v>
                </c:pt>
                <c:pt idx="20">
                  <c:v>3.4585640455861967E-2</c:v>
                </c:pt>
                <c:pt idx="21">
                  <c:v>3.24998201479854E-2</c:v>
                </c:pt>
                <c:pt idx="22">
                  <c:v>3.1920007282618998E-2</c:v>
                </c:pt>
                <c:pt idx="23">
                  <c:v>3.1720461296486396E-2</c:v>
                </c:pt>
                <c:pt idx="24">
                  <c:v>2.6908767517666451E-2</c:v>
                </c:pt>
                <c:pt idx="25">
                  <c:v>2.690311998975704E-2</c:v>
                </c:pt>
                <c:pt idx="26">
                  <c:v>2.6893707443241349E-2</c:v>
                </c:pt>
                <c:pt idx="27">
                  <c:v>2.5850797289303069E-2</c:v>
                </c:pt>
                <c:pt idx="28">
                  <c:v>2.5835737214877967E-2</c:v>
                </c:pt>
                <c:pt idx="29">
                  <c:v>2.5751024296236769E-2</c:v>
                </c:pt>
                <c:pt idx="30">
                  <c:v>2.4753294365573792E-2</c:v>
                </c:pt>
                <c:pt idx="31">
                  <c:v>2.474764683766438E-2</c:v>
                </c:pt>
                <c:pt idx="32">
                  <c:v>2.039528532881003E-2</c:v>
                </c:pt>
                <c:pt idx="33">
                  <c:v>2.0244684584559018E-2</c:v>
                </c:pt>
                <c:pt idx="34">
                  <c:v>1.9935953058844436E-2</c:v>
                </c:pt>
                <c:pt idx="35">
                  <c:v>1.9935953058844436E-2</c:v>
                </c:pt>
                <c:pt idx="36">
                  <c:v>1.978535231459342E-2</c:v>
                </c:pt>
                <c:pt idx="37">
                  <c:v>1.9416380491178428E-2</c:v>
                </c:pt>
                <c:pt idx="38">
                  <c:v>1.9416380491178428E-2</c:v>
                </c:pt>
                <c:pt idx="39">
                  <c:v>1.9331667572537233E-2</c:v>
                </c:pt>
                <c:pt idx="40">
                  <c:v>1.8866687774662223E-2</c:v>
                </c:pt>
                <c:pt idx="41">
                  <c:v>1.8068503830131841E-2</c:v>
                </c:pt>
                <c:pt idx="42">
                  <c:v>1.7146074271594373E-2</c:v>
                </c:pt>
                <c:pt idx="43">
                  <c:v>1.6980413452918255E-2</c:v>
                </c:pt>
                <c:pt idx="44">
                  <c:v>1.543299080573907E-2</c:v>
                </c:pt>
                <c:pt idx="45">
                  <c:v>1.4585861619327109E-2</c:v>
                </c:pt>
                <c:pt idx="46">
                  <c:v>1.4326075335494105E-2</c:v>
                </c:pt>
                <c:pt idx="47">
                  <c:v>1.3772617600371625E-2</c:v>
                </c:pt>
                <c:pt idx="48">
                  <c:v>1.3772617600371625E-2</c:v>
                </c:pt>
                <c:pt idx="49">
                  <c:v>1.3527891390963723E-2</c:v>
                </c:pt>
                <c:pt idx="50">
                  <c:v>1.3437530944413115E-2</c:v>
                </c:pt>
                <c:pt idx="51">
                  <c:v>1.3422470869988013E-2</c:v>
                </c:pt>
                <c:pt idx="52">
                  <c:v>1.3422470869988013E-2</c:v>
                </c:pt>
                <c:pt idx="53">
                  <c:v>1.2684527223158038E-2</c:v>
                </c:pt>
                <c:pt idx="54">
                  <c:v>1.2639346999882731E-2</c:v>
                </c:pt>
                <c:pt idx="55">
                  <c:v>1.2564046627757225E-2</c:v>
                </c:pt>
                <c:pt idx="56">
                  <c:v>1.2515101385875645E-2</c:v>
                </c:pt>
                <c:pt idx="57">
                  <c:v>1.2304260343924223E-2</c:v>
                </c:pt>
                <c:pt idx="58">
                  <c:v>1.2292965288105397E-2</c:v>
                </c:pt>
                <c:pt idx="59">
                  <c:v>1.2292965288105397E-2</c:v>
                </c:pt>
                <c:pt idx="60">
                  <c:v>1.1551256622669145E-2</c:v>
                </c:pt>
                <c:pt idx="61">
                  <c:v>1.1551256622669145E-2</c:v>
                </c:pt>
                <c:pt idx="62">
                  <c:v>1.1475956250543637E-2</c:v>
                </c:pt>
                <c:pt idx="63">
                  <c:v>1.1445836101693434E-2</c:v>
                </c:pt>
                <c:pt idx="64">
                  <c:v>1.120487491089181E-2</c:v>
                </c:pt>
                <c:pt idx="65">
                  <c:v>1.1020388999184316E-2</c:v>
                </c:pt>
                <c:pt idx="66">
                  <c:v>1.066647725019443E-2</c:v>
                </c:pt>
                <c:pt idx="67">
                  <c:v>1.0662712231588154E-2</c:v>
                </c:pt>
                <c:pt idx="68">
                  <c:v>1.0233500110472759E-2</c:v>
                </c:pt>
                <c:pt idx="69">
                  <c:v>1.0177024831378629E-2</c:v>
                </c:pt>
                <c:pt idx="70">
                  <c:v>1.0177024831378629E-2</c:v>
                </c:pt>
                <c:pt idx="71">
                  <c:v>1.0161964756953527E-2</c:v>
                </c:pt>
                <c:pt idx="72">
                  <c:v>1.0143139663922151E-2</c:v>
                </c:pt>
                <c:pt idx="73">
                  <c:v>1.0131844608103324E-2</c:v>
                </c:pt>
                <c:pt idx="74">
                  <c:v>1.0128079589497048E-2</c:v>
                </c:pt>
                <c:pt idx="75">
                  <c:v>9.4240211101235521E-3</c:v>
                </c:pt>
                <c:pt idx="76">
                  <c:v>9.3901359426670737E-3</c:v>
                </c:pt>
                <c:pt idx="77">
                  <c:v>9.3750758682419714E-3</c:v>
                </c:pt>
                <c:pt idx="78">
                  <c:v>9.3600157938168692E-3</c:v>
                </c:pt>
                <c:pt idx="79">
                  <c:v>9.333660663572942E-3</c:v>
                </c:pt>
                <c:pt idx="80">
                  <c:v>8.8555033005759676E-3</c:v>
                </c:pt>
                <c:pt idx="81">
                  <c:v>8.2606303607844558E-3</c:v>
                </c:pt>
                <c:pt idx="82">
                  <c:v>8.230510211934253E-3</c:v>
                </c:pt>
                <c:pt idx="83">
                  <c:v>8.0554368467424479E-3</c:v>
                </c:pt>
                <c:pt idx="84">
                  <c:v>7.2741954859403051E-3</c:v>
                </c:pt>
                <c:pt idx="85">
                  <c:v>7.1424198347206664E-3</c:v>
                </c:pt>
                <c:pt idx="86">
                  <c:v>7.0972396114453613E-3</c:v>
                </c:pt>
                <c:pt idx="87">
                  <c:v>7.0784145184139852E-3</c:v>
                </c:pt>
                <c:pt idx="88">
                  <c:v>6.7772130299119538E-3</c:v>
                </c:pt>
                <c:pt idx="89">
                  <c:v>6.7245027694240985E-3</c:v>
                </c:pt>
                <c:pt idx="90">
                  <c:v>6.6379073414797648E-3</c:v>
                </c:pt>
                <c:pt idx="91">
                  <c:v>6.0995096807823839E-3</c:v>
                </c:pt>
                <c:pt idx="92">
                  <c:v>5.9752640667752963E-3</c:v>
                </c:pt>
                <c:pt idx="93">
                  <c:v>5.9639690109564705E-3</c:v>
                </c:pt>
                <c:pt idx="94">
                  <c:v>5.9338488621062668E-3</c:v>
                </c:pt>
                <c:pt idx="95">
                  <c:v>5.9300838434999913E-3</c:v>
                </c:pt>
                <c:pt idx="96">
                  <c:v>5.9300838434999913E-3</c:v>
                </c:pt>
                <c:pt idx="97">
                  <c:v>5.839723396949382E-3</c:v>
                </c:pt>
                <c:pt idx="98">
                  <c:v>5.7606580062175994E-3</c:v>
                </c:pt>
                <c:pt idx="99">
                  <c:v>4.9662390802934922E-3</c:v>
                </c:pt>
                <c:pt idx="100">
                  <c:v>4.6876277034291133E-3</c:v>
                </c:pt>
                <c:pt idx="101">
                  <c:v>4.6575075545789105E-3</c:v>
                </c:pt>
                <c:pt idx="102">
                  <c:v>4.5859722010596782E-3</c:v>
                </c:pt>
                <c:pt idx="103">
                  <c:v>4.5558520522094755E-3</c:v>
                </c:pt>
                <c:pt idx="104">
                  <c:v>4.41278134517101E-3</c:v>
                </c:pt>
                <c:pt idx="105">
                  <c:v>4.1078148380627039E-3</c:v>
                </c:pt>
                <c:pt idx="106">
                  <c:v>3.9195639077489342E-3</c:v>
                </c:pt>
                <c:pt idx="107">
                  <c:v>3.893208777505007E-3</c:v>
                </c:pt>
                <c:pt idx="108">
                  <c:v>3.893208777505007E-3</c:v>
                </c:pt>
                <c:pt idx="109">
                  <c:v>3.87438368447363E-3</c:v>
                </c:pt>
                <c:pt idx="110">
                  <c:v>3.8630886286548042E-3</c:v>
                </c:pt>
                <c:pt idx="111">
                  <c:v>3.8028483309543977E-3</c:v>
                </c:pt>
                <c:pt idx="112">
                  <c:v>3.8028483309543977E-3</c:v>
                </c:pt>
                <c:pt idx="113">
                  <c:v>3.8028483309543977E-3</c:v>
                </c:pt>
                <c:pt idx="114">
                  <c:v>3.8028483309543977E-3</c:v>
                </c:pt>
                <c:pt idx="115">
                  <c:v>3.8028483309543977E-3</c:v>
                </c:pt>
                <c:pt idx="116">
                  <c:v>3.8028483309543977E-3</c:v>
                </c:pt>
                <c:pt idx="117">
                  <c:v>3.7727281821041941E-3</c:v>
                </c:pt>
                <c:pt idx="118">
                  <c:v>3.4338765075394096E-3</c:v>
                </c:pt>
                <c:pt idx="119">
                  <c:v>2.8051184002914195E-3</c:v>
                </c:pt>
                <c:pt idx="120">
                  <c:v>2.7749982514412167E-3</c:v>
                </c:pt>
                <c:pt idx="121">
                  <c:v>2.7448781025910139E-3</c:v>
                </c:pt>
                <c:pt idx="122">
                  <c:v>2.7448781025910139E-3</c:v>
                </c:pt>
                <c:pt idx="123">
                  <c:v>2.5415670978521428E-3</c:v>
                </c:pt>
                <c:pt idx="124">
                  <c:v>2.4700317443329105E-3</c:v>
                </c:pt>
                <c:pt idx="125">
                  <c:v>2.4549716699078091E-3</c:v>
                </c:pt>
                <c:pt idx="126">
                  <c:v>1.7471481719280365E-3</c:v>
                </c:pt>
                <c:pt idx="127">
                  <c:v>1.6567877253774264E-3</c:v>
                </c:pt>
                <c:pt idx="128">
                  <c:v>1.6417276509523258E-3</c:v>
                </c:pt>
                <c:pt idx="129">
                  <c:v>1.6417276509523258E-3</c:v>
                </c:pt>
                <c:pt idx="130">
                  <c:v>1.6266675765272236E-3</c:v>
                </c:pt>
                <c:pt idx="131">
                  <c:v>1.5513672044017157E-3</c:v>
                </c:pt>
                <c:pt idx="132">
                  <c:v>1.5363071299766135E-3</c:v>
                </c:pt>
                <c:pt idx="133">
                  <c:v>1.4421816648197295E-3</c:v>
                </c:pt>
                <c:pt idx="134">
                  <c:v>1.4421816648197295E-3</c:v>
                </c:pt>
                <c:pt idx="135">
                  <c:v>1.4421816648197295E-3</c:v>
                </c:pt>
                <c:pt idx="136">
                  <c:v>1.4082964973632511E-3</c:v>
                </c:pt>
                <c:pt idx="137">
                  <c:v>1.3781763485130483E-3</c:v>
                </c:pt>
                <c:pt idx="138">
                  <c:v>1.2821683740530249E-3</c:v>
                </c:pt>
                <c:pt idx="139">
                  <c:v>1.1485102135302492E-3</c:v>
                </c:pt>
                <c:pt idx="140">
                  <c:v>5.9505247840776695E-4</c:v>
                </c:pt>
                <c:pt idx="141">
                  <c:v>5.8375742258894199E-4</c:v>
                </c:pt>
                <c:pt idx="142">
                  <c:v>5.6869734816383972E-4</c:v>
                </c:pt>
                <c:pt idx="143">
                  <c:v>5.6493232955756416E-4</c:v>
                </c:pt>
                <c:pt idx="144">
                  <c:v>3.785639085469323E-4</c:v>
                </c:pt>
                <c:pt idx="145">
                  <c:v>2.9385098990573552E-4</c:v>
                </c:pt>
                <c:pt idx="146">
                  <c:v>1.5831032007982207E-4</c:v>
                </c:pt>
                <c:pt idx="147">
                  <c:v>-4.8927288019954412E-4</c:v>
                </c:pt>
                <c:pt idx="148">
                  <c:v>-5.7963332675015425E-4</c:v>
                </c:pt>
                <c:pt idx="149">
                  <c:v>-6.5493369887566211E-4</c:v>
                </c:pt>
                <c:pt idx="150">
                  <c:v>-7.4905916403254606E-4</c:v>
                </c:pt>
                <c:pt idx="151">
                  <c:v>-8.2812455476432949E-4</c:v>
                </c:pt>
                <c:pt idx="152">
                  <c:v>-8.5447968500825672E-4</c:v>
                </c:pt>
                <c:pt idx="153">
                  <c:v>-9.2978005713376458E-4</c:v>
                </c:pt>
                <c:pt idx="154">
                  <c:v>-9.4860515016514241E-4</c:v>
                </c:pt>
                <c:pt idx="155">
                  <c:v>-1.008845447865548E-3</c:v>
                </c:pt>
                <c:pt idx="156">
                  <c:v>-1.0427306153220264E-3</c:v>
                </c:pt>
                <c:pt idx="157">
                  <c:v>-1.2535716572734477E-3</c:v>
                </c:pt>
                <c:pt idx="158">
                  <c:v>-1.4926503387719357E-3</c:v>
                </c:pt>
                <c:pt idx="159">
                  <c:v>-1.6225434806884358E-3</c:v>
                </c:pt>
                <c:pt idx="160">
                  <c:v>-1.712903927239046E-3</c:v>
                </c:pt>
                <c:pt idx="161">
                  <c:v>-1.7674966970300382E-3</c:v>
                </c:pt>
                <c:pt idx="162">
                  <c:v>-1.8559746342775105E-3</c:v>
                </c:pt>
                <c:pt idx="163">
                  <c:v>-1.89738983894654E-3</c:v>
                </c:pt>
                <c:pt idx="164">
                  <c:v>-1.89738983894654E-3</c:v>
                </c:pt>
                <c:pt idx="165">
                  <c:v>-1.9162149319779161E-3</c:v>
                </c:pt>
                <c:pt idx="166">
                  <c:v>-2.7106338579020225E-3</c:v>
                </c:pt>
                <c:pt idx="167">
                  <c:v>-2.740754006752227E-3</c:v>
                </c:pt>
                <c:pt idx="168">
                  <c:v>-2.7558140811773275E-3</c:v>
                </c:pt>
                <c:pt idx="169">
                  <c:v>-2.7859342300275303E-3</c:v>
                </c:pt>
                <c:pt idx="170">
                  <c:v>-2.7859342300275303E-3</c:v>
                </c:pt>
                <c:pt idx="171">
                  <c:v>-2.8198193974840087E-3</c:v>
                </c:pt>
                <c:pt idx="172">
                  <c:v>-2.9741851603413E-3</c:v>
                </c:pt>
                <c:pt idx="173">
                  <c:v>-3.2452664999931286E-3</c:v>
                </c:pt>
                <c:pt idx="174">
                  <c:v>-3.8137843095407114E-3</c:v>
                </c:pt>
                <c:pt idx="175">
                  <c:v>-3.8137843095407114E-3</c:v>
                </c:pt>
                <c:pt idx="176">
                  <c:v>-3.8740246072411187E-3</c:v>
                </c:pt>
                <c:pt idx="177">
                  <c:v>-4.3220618213878886E-3</c:v>
                </c:pt>
                <c:pt idx="178">
                  <c:v>-4.3371218958129908E-3</c:v>
                </c:pt>
                <c:pt idx="179">
                  <c:v>-4.3785371004820203E-3</c:v>
                </c:pt>
                <c:pt idx="180">
                  <c:v>-4.3785371004820203E-3</c:v>
                </c:pt>
                <c:pt idx="181">
                  <c:v>-4.9621149844547054E-3</c:v>
                </c:pt>
                <c:pt idx="182">
                  <c:v>-4.9922351333049082E-3</c:v>
                </c:pt>
                <c:pt idx="183">
                  <c:v>-5.327321789263418E-3</c:v>
                </c:pt>
                <c:pt idx="184">
                  <c:v>-6.0050251383929887E-3</c:v>
                </c:pt>
                <c:pt idx="185">
                  <c:v>-6.0200852128180875E-3</c:v>
                </c:pt>
                <c:pt idx="186">
                  <c:v>-6.0200852128180875E-3</c:v>
                </c:pt>
                <c:pt idx="187">
                  <c:v>-6.3702319432017013E-3</c:v>
                </c:pt>
                <c:pt idx="188">
                  <c:v>-7.0931155156065753E-3</c:v>
                </c:pt>
                <c:pt idx="189">
                  <c:v>-7.1232356644567764E-3</c:v>
                </c:pt>
                <c:pt idx="190">
                  <c:v>-7.4432622459901857E-3</c:v>
                </c:pt>
                <c:pt idx="191">
                  <c:v>-7.5035025436905912E-3</c:v>
                </c:pt>
                <c:pt idx="192">
                  <c:v>-7.6126880832725792E-3</c:v>
                </c:pt>
                <c:pt idx="193">
                  <c:v>-8.2263861160954653E-3</c:v>
                </c:pt>
                <c:pt idx="194">
                  <c:v>-8.4409921766531622E-3</c:v>
                </c:pt>
                <c:pt idx="195">
                  <c:v>-8.4711123255033667E-3</c:v>
                </c:pt>
                <c:pt idx="196">
                  <c:v>-8.5012324743535678E-3</c:v>
                </c:pt>
                <c:pt idx="197">
                  <c:v>-8.7911389070367725E-3</c:v>
                </c:pt>
                <c:pt idx="198">
                  <c:v>-8.9492696885003394E-3</c:v>
                </c:pt>
                <c:pt idx="199">
                  <c:v>-9.3144764933090519E-3</c:v>
                </c:pt>
                <c:pt idx="200">
                  <c:v>-9.3144764933090519E-3</c:v>
                </c:pt>
                <c:pt idx="201">
                  <c:v>-9.5893228515671579E-3</c:v>
                </c:pt>
                <c:pt idx="202">
                  <c:v>-9.6043829259922567E-3</c:v>
                </c:pt>
                <c:pt idx="203">
                  <c:v>-1.0447747093797945E-2</c:v>
                </c:pt>
                <c:pt idx="204">
                  <c:v>-1.0882606742822751E-2</c:v>
                </c:pt>
                <c:pt idx="205">
                  <c:v>-1.4020749751153288E-2</c:v>
                </c:pt>
                <c:pt idx="206">
                  <c:v>-1.4984594514359788E-2</c:v>
                </c:pt>
                <c:pt idx="207">
                  <c:v>-1.7145715194361859E-2</c:v>
                </c:pt>
                <c:pt idx="208">
                  <c:v>-1.7245488187428156E-2</c:v>
                </c:pt>
                <c:pt idx="209">
                  <c:v>-1.7456329229379577E-2</c:v>
                </c:pt>
                <c:pt idx="210">
                  <c:v>-1.8384406315826461E-2</c:v>
                </c:pt>
                <c:pt idx="211">
                  <c:v>-1.8418291483282941E-2</c:v>
                </c:pt>
                <c:pt idx="212">
                  <c:v>-1.9472496693040048E-2</c:v>
                </c:pt>
                <c:pt idx="213">
                  <c:v>-1.948755676746515E-2</c:v>
                </c:pt>
                <c:pt idx="214">
                  <c:v>-1.969086777220402E-2</c:v>
                </c:pt>
                <c:pt idx="215">
                  <c:v>-2.059823725631639E-2</c:v>
                </c:pt>
                <c:pt idx="216">
                  <c:v>-2.0639652460985418E-2</c:v>
                </c:pt>
                <c:pt idx="217">
                  <c:v>-2.1471721572972276E-2</c:v>
                </c:pt>
                <c:pt idx="218">
                  <c:v>-2.1791748154505689E-2</c:v>
                </c:pt>
                <c:pt idx="219">
                  <c:v>-2.1806808228930791E-2</c:v>
                </c:pt>
                <c:pt idx="220">
                  <c:v>-2.1953643954575528E-2</c:v>
                </c:pt>
                <c:pt idx="221">
                  <c:v>-2.1972469047606909E-2</c:v>
                </c:pt>
                <c:pt idx="222">
                  <c:v>-2.2620052247886272E-2</c:v>
                </c:pt>
                <c:pt idx="223">
                  <c:v>-2.2695352620011783E-2</c:v>
                </c:pt>
                <c:pt idx="224">
                  <c:v>-2.2725472768861981E-2</c:v>
                </c:pt>
                <c:pt idx="225">
                  <c:v>-2.3199865113252682E-2</c:v>
                </c:pt>
                <c:pt idx="226">
                  <c:v>-2.3565071918061394E-2</c:v>
                </c:pt>
                <c:pt idx="227">
                  <c:v>-2.3753322848375166E-2</c:v>
                </c:pt>
                <c:pt idx="228">
                  <c:v>-2.3918983667051284E-2</c:v>
                </c:pt>
                <c:pt idx="229">
                  <c:v>-2.398863651126738E-2</c:v>
                </c:pt>
                <c:pt idx="230">
                  <c:v>-2.3998049057783067E-2</c:v>
                </c:pt>
                <c:pt idx="231">
                  <c:v>-2.4028169206633265E-2</c:v>
                </c:pt>
                <c:pt idx="232">
                  <c:v>-2.5071079360571551E-2</c:v>
                </c:pt>
                <c:pt idx="233">
                  <c:v>-2.5071079360571551E-2</c:v>
                </c:pt>
                <c:pt idx="234">
                  <c:v>-2.5116259583846858E-2</c:v>
                </c:pt>
                <c:pt idx="235">
                  <c:v>-2.590126596325527E-2</c:v>
                </c:pt>
                <c:pt idx="236">
                  <c:v>-2.7168194724266941E-2</c:v>
                </c:pt>
                <c:pt idx="237">
                  <c:v>-2.8260050120086807E-2</c:v>
                </c:pt>
                <c:pt idx="238">
                  <c:v>-2.8261932629389943E-2</c:v>
                </c:pt>
                <c:pt idx="239">
                  <c:v>-2.8410650864337823E-2</c:v>
                </c:pt>
                <c:pt idx="240">
                  <c:v>-2.8410650864337823E-2</c:v>
                </c:pt>
                <c:pt idx="241">
                  <c:v>-2.8425710938762918E-2</c:v>
                </c:pt>
                <c:pt idx="242">
                  <c:v>-2.8425710938762918E-2</c:v>
                </c:pt>
                <c:pt idx="243">
                  <c:v>-2.9438500943851E-2</c:v>
                </c:pt>
                <c:pt idx="244">
                  <c:v>-2.9474268620610613E-2</c:v>
                </c:pt>
                <c:pt idx="245">
                  <c:v>-2.9555216520645539E-2</c:v>
                </c:pt>
                <c:pt idx="246">
                  <c:v>-3.0432465855907701E-2</c:v>
                </c:pt>
                <c:pt idx="247">
                  <c:v>-3.1309715191169873E-2</c:v>
                </c:pt>
                <c:pt idx="248">
                  <c:v>-3.1659861921553484E-2</c:v>
                </c:pt>
                <c:pt idx="249">
                  <c:v>-3.1731397275072709E-2</c:v>
                </c:pt>
                <c:pt idx="250">
                  <c:v>-3.2427925717233658E-2</c:v>
                </c:pt>
                <c:pt idx="251">
                  <c:v>-3.2638766759185076E-2</c:v>
                </c:pt>
                <c:pt idx="252">
                  <c:v>-3.2653826833610178E-2</c:v>
                </c:pt>
                <c:pt idx="253">
                  <c:v>-3.2759247354585894E-2</c:v>
                </c:pt>
                <c:pt idx="254">
                  <c:v>-3.2763012373192166E-2</c:v>
                </c:pt>
                <c:pt idx="255">
                  <c:v>-3.28947880244118E-2</c:v>
                </c:pt>
                <c:pt idx="256">
                  <c:v>-3.3926403122531257E-2</c:v>
                </c:pt>
                <c:pt idx="257">
                  <c:v>-3.4092063941207382E-2</c:v>
                </c:pt>
                <c:pt idx="258">
                  <c:v>-3.4769767290336956E-2</c:v>
                </c:pt>
                <c:pt idx="259">
                  <c:v>-3.4909072978769135E-2</c:v>
                </c:pt>
                <c:pt idx="260">
                  <c:v>-3.5195214392846064E-2</c:v>
                </c:pt>
                <c:pt idx="261">
                  <c:v>-3.5225334541696268E-2</c:v>
                </c:pt>
                <c:pt idx="262">
                  <c:v>-3.5914332946644673E-2</c:v>
                </c:pt>
                <c:pt idx="263">
                  <c:v>-3.5982103281557626E-2</c:v>
                </c:pt>
                <c:pt idx="264">
                  <c:v>-3.6143999081627465E-2</c:v>
                </c:pt>
                <c:pt idx="265">
                  <c:v>-3.7205734328597126E-2</c:v>
                </c:pt>
                <c:pt idx="266">
                  <c:v>-3.7446695519398748E-2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EF-4CA9-8C11-171399C7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899528"/>
        <c:axId val="1"/>
      </c:scatterChart>
      <c:valAx>
        <c:axId val="45289952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9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2709735540483"/>
          <c:y val="0.9204921861831491"/>
          <c:w val="0.686469686338712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209550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E6F6FFA-BD6A-3874-F95B-1B06FC2A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0</xdr:rowOff>
    </xdr:from>
    <xdr:to>
      <xdr:col>24</xdr:col>
      <xdr:colOff>647700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B4551E1-2CE8-7379-4F4D-FB433BC9D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3030"/>
  <sheetViews>
    <sheetView tabSelected="1" workbookViewId="0">
      <pane xSplit="14" ySplit="21" topLeftCell="O276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.28515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104</v>
      </c>
    </row>
    <row r="2" spans="1:6" x14ac:dyDescent="0.2">
      <c r="A2" t="s">
        <v>26</v>
      </c>
      <c r="B2" s="10" t="s">
        <v>105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44210.389000000003</v>
      </c>
      <c r="D4" s="4">
        <v>1.2457115999999999</v>
      </c>
    </row>
    <row r="5" spans="1:6" ht="13.5" thickTop="1" x14ac:dyDescent="0.2">
      <c r="A5" s="16" t="s">
        <v>112</v>
      </c>
      <c r="B5" s="11"/>
      <c r="C5" s="17">
        <v>-9.5</v>
      </c>
      <c r="D5" s="11" t="s">
        <v>113</v>
      </c>
    </row>
    <row r="6" spans="1:6" x14ac:dyDescent="0.2">
      <c r="A6" s="7" t="s">
        <v>3</v>
      </c>
      <c r="C6" s="15" t="s">
        <v>119</v>
      </c>
    </row>
    <row r="7" spans="1:6" x14ac:dyDescent="0.2">
      <c r="A7" t="s">
        <v>4</v>
      </c>
      <c r="C7">
        <v>44210.389000000003</v>
      </c>
    </row>
    <row r="8" spans="1:6" x14ac:dyDescent="0.2">
      <c r="A8" t="s">
        <v>5</v>
      </c>
      <c r="C8">
        <v>1.2457115999999999</v>
      </c>
    </row>
    <row r="9" spans="1:6" x14ac:dyDescent="0.2">
      <c r="A9" s="30" t="s">
        <v>120</v>
      </c>
      <c r="B9" s="31">
        <v>240</v>
      </c>
      <c r="C9" s="19" t="str">
        <f>"F"&amp;B9</f>
        <v>F240</v>
      </c>
      <c r="D9" s="20" t="str">
        <f>"G"&amp;B9</f>
        <v>G240</v>
      </c>
    </row>
    <row r="10" spans="1:6" ht="13.5" thickBot="1" x14ac:dyDescent="0.25">
      <c r="A10" s="11"/>
      <c r="B10" s="11"/>
      <c r="C10" s="6" t="s">
        <v>22</v>
      </c>
      <c r="D10" s="6" t="s">
        <v>23</v>
      </c>
      <c r="E10" s="11"/>
    </row>
    <row r="11" spans="1:6" x14ac:dyDescent="0.2">
      <c r="A11" s="11" t="s">
        <v>18</v>
      </c>
      <c r="B11" s="11"/>
      <c r="C11" s="18">
        <f ca="1">INTERCEPT(INDIRECT($D$9):G985,INDIRECT($C$9):F985)</f>
        <v>1.0177024831378629E-2</v>
      </c>
      <c r="D11" s="5"/>
      <c r="E11" s="11"/>
    </row>
    <row r="12" spans="1:6" x14ac:dyDescent="0.2">
      <c r="A12" s="11" t="s">
        <v>19</v>
      </c>
      <c r="B12" s="11"/>
      <c r="C12" s="18">
        <f ca="1">SLOPE(INDIRECT($D$9):G985,INDIRECT($C$9):F985)</f>
        <v>-3.7650186062753877E-6</v>
      </c>
      <c r="D12" s="5"/>
      <c r="E12" s="11"/>
    </row>
    <row r="13" spans="1:6" x14ac:dyDescent="0.2">
      <c r="A13" s="11" t="s">
        <v>21</v>
      </c>
      <c r="B13" s="11"/>
      <c r="C13" s="5" t="s">
        <v>16</v>
      </c>
    </row>
    <row r="14" spans="1:6" x14ac:dyDescent="0.2">
      <c r="A14" s="11"/>
      <c r="B14" s="11"/>
      <c r="C14" s="11"/>
    </row>
    <row r="15" spans="1:6" x14ac:dyDescent="0.2">
      <c r="A15" s="21" t="s">
        <v>20</v>
      </c>
      <c r="B15" s="11"/>
      <c r="C15" s="22">
        <f ca="1">(C7+C11)+(C8+C12)*INT(MAX(F21:F3526))</f>
        <v>59967.357581704477</v>
      </c>
      <c r="E15" s="23" t="s">
        <v>126</v>
      </c>
      <c r="F15" s="17">
        <v>1</v>
      </c>
    </row>
    <row r="16" spans="1:6" x14ac:dyDescent="0.2">
      <c r="A16" s="25" t="s">
        <v>6</v>
      </c>
      <c r="B16" s="11"/>
      <c r="C16" s="26">
        <f ca="1">+C8+C12</f>
        <v>1.2457078349813937</v>
      </c>
      <c r="E16" s="23" t="s">
        <v>114</v>
      </c>
      <c r="F16" s="24">
        <f ca="1">NOW()+15018.5+$C$5/24</f>
        <v>60163.501381712958</v>
      </c>
    </row>
    <row r="17" spans="1:21" ht="13.5" thickBot="1" x14ac:dyDescent="0.25">
      <c r="A17" s="23" t="s">
        <v>107</v>
      </c>
      <c r="B17" s="11"/>
      <c r="C17" s="11">
        <f>COUNT(C21:C2184)</f>
        <v>267</v>
      </c>
      <c r="E17" s="23" t="s">
        <v>127</v>
      </c>
      <c r="F17" s="24">
        <f ca="1">ROUND(2*(F16-$C$7)/$C$8,0)/2+F15</f>
        <v>12807.5</v>
      </c>
    </row>
    <row r="18" spans="1:21" ht="14.25" thickTop="1" thickBot="1" x14ac:dyDescent="0.25">
      <c r="A18" s="25" t="s">
        <v>7</v>
      </c>
      <c r="B18" s="11"/>
      <c r="C18" s="28">
        <f ca="1">+C15</f>
        <v>59967.357581704477</v>
      </c>
      <c r="D18" s="29">
        <f ca="1">+C16</f>
        <v>1.2457078349813937</v>
      </c>
      <c r="E18" s="23" t="s">
        <v>115</v>
      </c>
      <c r="F18" s="20">
        <f ca="1">ROUND(2*(F16-$C$15)/$C$16,0)/2+F15</f>
        <v>158.5</v>
      </c>
    </row>
    <row r="19" spans="1:21" ht="13.5" thickTop="1" x14ac:dyDescent="0.2">
      <c r="E19" s="23" t="s">
        <v>116</v>
      </c>
      <c r="F19" s="27">
        <f ca="1">+$C$15+$C$16*F18-15018.5-$C$5/24</f>
        <v>45146.698106882366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84</v>
      </c>
      <c r="I20" s="9" t="s">
        <v>146</v>
      </c>
      <c r="J20" s="9" t="s">
        <v>147</v>
      </c>
      <c r="K20" s="9" t="s">
        <v>123</v>
      </c>
      <c r="L20" s="9" t="s">
        <v>148</v>
      </c>
      <c r="M20" s="9" t="s">
        <v>149</v>
      </c>
      <c r="N20" s="9" t="s">
        <v>27</v>
      </c>
      <c r="O20" s="9" t="s">
        <v>25</v>
      </c>
      <c r="P20" s="8" t="s">
        <v>24</v>
      </c>
      <c r="Q20" s="6" t="s">
        <v>17</v>
      </c>
      <c r="U20" s="79" t="s">
        <v>658</v>
      </c>
    </row>
    <row r="21" spans="1:21" x14ac:dyDescent="0.2">
      <c r="A21" s="60" t="s">
        <v>164</v>
      </c>
      <c r="B21" s="59" t="s">
        <v>110</v>
      </c>
      <c r="C21" s="60">
        <v>29249.431</v>
      </c>
      <c r="D21" s="60" t="s">
        <v>146</v>
      </c>
      <c r="E21" s="39">
        <f t="shared" ref="E21:E84" si="0">+(C21-C$7)/C$8</f>
        <v>-12009.969241676808</v>
      </c>
      <c r="F21">
        <f t="shared" ref="F21:F84" si="1">ROUND(2*E21,0)/2</f>
        <v>-12010</v>
      </c>
      <c r="G21">
        <f t="shared" ref="G21:G84" si="2">+C21-(C$7+F21*C$8)</f>
        <v>3.8315999994665617E-2</v>
      </c>
      <c r="I21">
        <f t="shared" ref="I21:I84" si="3">G21</f>
        <v>3.8315999994665617E-2</v>
      </c>
      <c r="O21">
        <f t="shared" ref="O21:O84" ca="1" si="4">+C$11+C$12*F21</f>
        <v>5.5394898292746034E-2</v>
      </c>
      <c r="Q21" s="2">
        <f t="shared" ref="Q21:Q84" si="5">+C21-15018.5</f>
        <v>14230.931</v>
      </c>
    </row>
    <row r="22" spans="1:21" x14ac:dyDescent="0.2">
      <c r="A22" s="60" t="s">
        <v>164</v>
      </c>
      <c r="B22" s="59" t="s">
        <v>110</v>
      </c>
      <c r="C22" s="60">
        <v>29953.236000000001</v>
      </c>
      <c r="D22" s="60" t="s">
        <v>146</v>
      </c>
      <c r="E22" s="39">
        <f t="shared" si="0"/>
        <v>-11444.986945614059</v>
      </c>
      <c r="F22">
        <f t="shared" si="1"/>
        <v>-11445</v>
      </c>
      <c r="G22">
        <f t="shared" si="2"/>
        <v>1.6261999997368548E-2</v>
      </c>
      <c r="I22">
        <f t="shared" si="3"/>
        <v>1.6261999997368548E-2</v>
      </c>
      <c r="O22">
        <f t="shared" ca="1" si="4"/>
        <v>5.3267662780200439E-2</v>
      </c>
      <c r="Q22" s="2">
        <f t="shared" si="5"/>
        <v>14934.736000000001</v>
      </c>
    </row>
    <row r="23" spans="1:21" x14ac:dyDescent="0.2">
      <c r="A23" s="60" t="s">
        <v>164</v>
      </c>
      <c r="B23" s="59" t="s">
        <v>110</v>
      </c>
      <c r="C23" s="60">
        <v>30024.26</v>
      </c>
      <c r="D23" s="60" t="s">
        <v>146</v>
      </c>
      <c r="E23" s="39">
        <f t="shared" si="0"/>
        <v>-11387.972143793158</v>
      </c>
      <c r="F23">
        <f t="shared" si="1"/>
        <v>-11388</v>
      </c>
      <c r="G23">
        <f t="shared" si="2"/>
        <v>3.4700799995334819E-2</v>
      </c>
      <c r="I23">
        <f t="shared" si="3"/>
        <v>3.4700799995334819E-2</v>
      </c>
      <c r="O23">
        <f t="shared" ca="1" si="4"/>
        <v>5.3053056719642749E-2</v>
      </c>
      <c r="Q23" s="2">
        <f t="shared" si="5"/>
        <v>15005.759999999998</v>
      </c>
    </row>
    <row r="24" spans="1:21" x14ac:dyDescent="0.2">
      <c r="A24" s="60" t="s">
        <v>164</v>
      </c>
      <c r="B24" s="59" t="s">
        <v>110</v>
      </c>
      <c r="C24" s="60">
        <v>30025.503000000001</v>
      </c>
      <c r="D24" s="60" t="s">
        <v>146</v>
      </c>
      <c r="E24" s="39">
        <f t="shared" si="0"/>
        <v>-11386.974320540969</v>
      </c>
      <c r="F24">
        <f t="shared" si="1"/>
        <v>-11387</v>
      </c>
      <c r="G24">
        <f t="shared" si="2"/>
        <v>3.1989199997042306E-2</v>
      </c>
      <c r="I24">
        <f t="shared" si="3"/>
        <v>3.1989199997042306E-2</v>
      </c>
      <c r="O24">
        <f t="shared" ca="1" si="4"/>
        <v>5.3049291701036463E-2</v>
      </c>
      <c r="Q24" s="2">
        <f t="shared" si="5"/>
        <v>15007.003000000001</v>
      </c>
    </row>
    <row r="25" spans="1:21" x14ac:dyDescent="0.2">
      <c r="A25" s="60" t="s">
        <v>178</v>
      </c>
      <c r="B25" s="59" t="s">
        <v>110</v>
      </c>
      <c r="C25" s="60">
        <v>33153.451000000001</v>
      </c>
      <c r="D25" s="60" t="s">
        <v>146</v>
      </c>
      <c r="E25" s="39">
        <f t="shared" si="0"/>
        <v>-8876.0014757829995</v>
      </c>
      <c r="F25">
        <f t="shared" si="1"/>
        <v>-8876</v>
      </c>
      <c r="G25">
        <f t="shared" si="2"/>
        <v>-1.8383999995421618E-3</v>
      </c>
      <c r="I25">
        <f t="shared" si="3"/>
        <v>-1.8383999995421618E-3</v>
      </c>
      <c r="O25">
        <f t="shared" ca="1" si="4"/>
        <v>4.3595329980678971E-2</v>
      </c>
      <c r="Q25" s="2">
        <f t="shared" si="5"/>
        <v>18134.951000000001</v>
      </c>
    </row>
    <row r="26" spans="1:21" x14ac:dyDescent="0.2">
      <c r="A26" s="60" t="s">
        <v>178</v>
      </c>
      <c r="B26" s="59" t="s">
        <v>110</v>
      </c>
      <c r="C26" s="60">
        <v>33209.502</v>
      </c>
      <c r="D26" s="60" t="s">
        <v>146</v>
      </c>
      <c r="E26" s="39">
        <f t="shared" si="0"/>
        <v>-8831.0063099677354</v>
      </c>
      <c r="F26">
        <f t="shared" si="1"/>
        <v>-8831</v>
      </c>
      <c r="G26">
        <f t="shared" si="2"/>
        <v>-7.8604000009363517E-3</v>
      </c>
      <c r="I26">
        <f t="shared" si="3"/>
        <v>-7.8604000009363517E-3</v>
      </c>
      <c r="O26">
        <f t="shared" ca="1" si="4"/>
        <v>4.3425904143396574E-2</v>
      </c>
      <c r="Q26" s="2">
        <f t="shared" si="5"/>
        <v>18191.002</v>
      </c>
    </row>
    <row r="27" spans="1:21" x14ac:dyDescent="0.2">
      <c r="A27" s="60" t="s">
        <v>164</v>
      </c>
      <c r="B27" s="59" t="s">
        <v>110</v>
      </c>
      <c r="C27" s="60">
        <v>33858.53</v>
      </c>
      <c r="D27" s="60" t="s">
        <v>146</v>
      </c>
      <c r="E27" s="39">
        <f t="shared" si="0"/>
        <v>-8309.9964710933127</v>
      </c>
      <c r="F27">
        <f t="shared" si="1"/>
        <v>-8310</v>
      </c>
      <c r="G27">
        <f t="shared" si="2"/>
        <v>4.3959999966318719E-3</v>
      </c>
      <c r="I27">
        <f t="shared" si="3"/>
        <v>4.3959999966318719E-3</v>
      </c>
      <c r="O27">
        <f t="shared" ca="1" si="4"/>
        <v>4.1464329449527104E-2</v>
      </c>
      <c r="Q27" s="2">
        <f t="shared" si="5"/>
        <v>18840.03</v>
      </c>
    </row>
    <row r="28" spans="1:21" x14ac:dyDescent="0.2">
      <c r="A28" s="60" t="s">
        <v>164</v>
      </c>
      <c r="B28" s="59" t="s">
        <v>110</v>
      </c>
      <c r="C28" s="60">
        <v>33888.409</v>
      </c>
      <c r="D28" s="60" t="s">
        <v>146</v>
      </c>
      <c r="E28" s="39">
        <f t="shared" si="0"/>
        <v>-8286.0109836016654</v>
      </c>
      <c r="F28">
        <f t="shared" si="1"/>
        <v>-8286</v>
      </c>
      <c r="G28">
        <f t="shared" si="2"/>
        <v>-1.3682400007382967E-2</v>
      </c>
      <c r="I28">
        <f t="shared" si="3"/>
        <v>-1.3682400007382967E-2</v>
      </c>
      <c r="O28">
        <f t="shared" ca="1" si="4"/>
        <v>4.1373969002976491E-2</v>
      </c>
      <c r="Q28" s="2">
        <f t="shared" si="5"/>
        <v>18869.909</v>
      </c>
    </row>
    <row r="29" spans="1:21" x14ac:dyDescent="0.2">
      <c r="A29" s="60" t="s">
        <v>164</v>
      </c>
      <c r="B29" s="59" t="s">
        <v>110</v>
      </c>
      <c r="C29" s="60">
        <v>33924.536</v>
      </c>
      <c r="D29" s="60" t="s">
        <v>146</v>
      </c>
      <c r="E29" s="39">
        <f t="shared" si="0"/>
        <v>-8257.0098889662768</v>
      </c>
      <c r="F29">
        <f t="shared" si="1"/>
        <v>-8257</v>
      </c>
      <c r="G29">
        <f t="shared" si="2"/>
        <v>-1.2318800007051323E-2</v>
      </c>
      <c r="I29">
        <f t="shared" si="3"/>
        <v>-1.2318800007051323E-2</v>
      </c>
      <c r="O29">
        <f t="shared" ca="1" si="4"/>
        <v>4.1264783463394503E-2</v>
      </c>
      <c r="Q29" s="2">
        <f t="shared" si="5"/>
        <v>18906.036</v>
      </c>
    </row>
    <row r="30" spans="1:21" x14ac:dyDescent="0.2">
      <c r="A30" s="60" t="s">
        <v>164</v>
      </c>
      <c r="B30" s="59" t="s">
        <v>110</v>
      </c>
      <c r="C30" s="60">
        <v>34795.294000000002</v>
      </c>
      <c r="D30" s="60" t="s">
        <v>146</v>
      </c>
      <c r="E30" s="39">
        <f t="shared" si="0"/>
        <v>-7558.0054002868737</v>
      </c>
      <c r="F30">
        <f t="shared" si="1"/>
        <v>-7558</v>
      </c>
      <c r="G30">
        <f t="shared" si="2"/>
        <v>-6.7272000014781952E-3</v>
      </c>
      <c r="I30">
        <f t="shared" si="3"/>
        <v>-6.7272000014781952E-3</v>
      </c>
      <c r="O30">
        <f t="shared" ca="1" si="4"/>
        <v>3.863303545760801E-2</v>
      </c>
      <c r="Q30" s="2">
        <f t="shared" si="5"/>
        <v>19776.794000000002</v>
      </c>
    </row>
    <row r="31" spans="1:21" x14ac:dyDescent="0.2">
      <c r="A31" s="60" t="s">
        <v>178</v>
      </c>
      <c r="B31" s="59" t="s">
        <v>110</v>
      </c>
      <c r="C31" s="60">
        <v>35074.343999999997</v>
      </c>
      <c r="D31" s="60" t="s">
        <v>146</v>
      </c>
      <c r="E31" s="39">
        <f t="shared" si="0"/>
        <v>-7333.9968898098132</v>
      </c>
      <c r="F31">
        <f t="shared" si="1"/>
        <v>-7334</v>
      </c>
      <c r="G31">
        <f t="shared" si="2"/>
        <v>3.8743999903090298E-3</v>
      </c>
      <c r="I31">
        <f t="shared" si="3"/>
        <v>3.8743999903090298E-3</v>
      </c>
      <c r="O31">
        <f t="shared" ca="1" si="4"/>
        <v>3.7789671289802318E-2</v>
      </c>
      <c r="Q31" s="2">
        <f t="shared" si="5"/>
        <v>20055.843999999997</v>
      </c>
    </row>
    <row r="32" spans="1:21" x14ac:dyDescent="0.2">
      <c r="A32" s="60" t="s">
        <v>178</v>
      </c>
      <c r="B32" s="59" t="s">
        <v>110</v>
      </c>
      <c r="C32" s="60">
        <v>35075.607000000004</v>
      </c>
      <c r="D32" s="60" t="s">
        <v>146</v>
      </c>
      <c r="E32" s="39">
        <f t="shared" si="0"/>
        <v>-7332.9830114771348</v>
      </c>
      <c r="F32">
        <f t="shared" si="1"/>
        <v>-7333</v>
      </c>
      <c r="G32">
        <f t="shared" si="2"/>
        <v>2.1162799996091053E-2</v>
      </c>
      <c r="I32">
        <f t="shared" si="3"/>
        <v>2.1162799996091053E-2</v>
      </c>
      <c r="O32">
        <f t="shared" ca="1" si="4"/>
        <v>3.7785906271196046E-2</v>
      </c>
      <c r="Q32" s="2">
        <f t="shared" si="5"/>
        <v>20057.107000000004</v>
      </c>
    </row>
    <row r="33" spans="1:17" x14ac:dyDescent="0.2">
      <c r="A33" s="60" t="s">
        <v>178</v>
      </c>
      <c r="B33" s="59" t="s">
        <v>110</v>
      </c>
      <c r="C33" s="60">
        <v>35394.466999999997</v>
      </c>
      <c r="D33" s="60" t="s">
        <v>146</v>
      </c>
      <c r="E33" s="39">
        <f t="shared" si="0"/>
        <v>-7077.0168632932427</v>
      </c>
      <c r="F33">
        <f t="shared" si="1"/>
        <v>-7077</v>
      </c>
      <c r="G33">
        <f t="shared" si="2"/>
        <v>-2.1006800008763094E-2</v>
      </c>
      <c r="I33">
        <f t="shared" si="3"/>
        <v>-2.1006800008763094E-2</v>
      </c>
      <c r="O33">
        <f t="shared" ca="1" si="4"/>
        <v>3.6822061507989542E-2</v>
      </c>
      <c r="Q33" s="2">
        <f t="shared" si="5"/>
        <v>20375.966999999997</v>
      </c>
    </row>
    <row r="34" spans="1:17" x14ac:dyDescent="0.2">
      <c r="A34" s="60" t="s">
        <v>207</v>
      </c>
      <c r="B34" s="59" t="s">
        <v>110</v>
      </c>
      <c r="C34" s="60">
        <v>35703.438000000002</v>
      </c>
      <c r="D34" s="60" t="s">
        <v>146</v>
      </c>
      <c r="E34" s="39">
        <f t="shared" si="0"/>
        <v>-6828.9891496555074</v>
      </c>
      <c r="F34">
        <f t="shared" si="1"/>
        <v>-6829</v>
      </c>
      <c r="G34">
        <f t="shared" si="2"/>
        <v>1.3516400002117734E-2</v>
      </c>
      <c r="I34">
        <f t="shared" si="3"/>
        <v>1.3516400002117734E-2</v>
      </c>
      <c r="O34">
        <f t="shared" ca="1" si="4"/>
        <v>3.5888336893633251E-2</v>
      </c>
      <c r="Q34" s="2">
        <f t="shared" si="5"/>
        <v>20684.938000000002</v>
      </c>
    </row>
    <row r="35" spans="1:17" x14ac:dyDescent="0.2">
      <c r="A35" s="60" t="s">
        <v>207</v>
      </c>
      <c r="B35" s="59" t="s">
        <v>110</v>
      </c>
      <c r="C35" s="60">
        <v>35713.404000000002</v>
      </c>
      <c r="D35" s="60" t="s">
        <v>146</v>
      </c>
      <c r="E35" s="39">
        <f t="shared" si="0"/>
        <v>-6820.9889030494705</v>
      </c>
      <c r="F35">
        <f t="shared" si="1"/>
        <v>-6821</v>
      </c>
      <c r="G35">
        <f t="shared" si="2"/>
        <v>1.3823599998431746E-2</v>
      </c>
      <c r="I35">
        <f t="shared" si="3"/>
        <v>1.3823599998431746E-2</v>
      </c>
      <c r="O35">
        <f t="shared" ca="1" si="4"/>
        <v>3.5858216744783053E-2</v>
      </c>
      <c r="Q35" s="2">
        <f t="shared" si="5"/>
        <v>20694.904000000002</v>
      </c>
    </row>
    <row r="36" spans="1:17" x14ac:dyDescent="0.2">
      <c r="A36" s="60" t="s">
        <v>207</v>
      </c>
      <c r="B36" s="59" t="s">
        <v>103</v>
      </c>
      <c r="C36" s="60">
        <v>35716.506999999998</v>
      </c>
      <c r="D36" s="60" t="s">
        <v>146</v>
      </c>
      <c r="E36" s="39">
        <f t="shared" si="0"/>
        <v>-6818.4979573121145</v>
      </c>
      <c r="F36">
        <f t="shared" si="1"/>
        <v>-6818.5</v>
      </c>
      <c r="G36">
        <f t="shared" si="2"/>
        <v>2.5445999926887453E-3</v>
      </c>
      <c r="I36">
        <f t="shared" si="3"/>
        <v>2.5445999926887453E-3</v>
      </c>
      <c r="O36">
        <f t="shared" ca="1" si="4"/>
        <v>3.5848804198267359E-2</v>
      </c>
      <c r="Q36" s="2">
        <f t="shared" si="5"/>
        <v>20698.006999999998</v>
      </c>
    </row>
    <row r="37" spans="1:17" x14ac:dyDescent="0.2">
      <c r="A37" s="60" t="s">
        <v>207</v>
      </c>
      <c r="B37" s="59" t="s">
        <v>110</v>
      </c>
      <c r="C37" s="60">
        <v>35718.383000000002</v>
      </c>
      <c r="D37" s="60" t="s">
        <v>146</v>
      </c>
      <c r="E37" s="39">
        <f t="shared" si="0"/>
        <v>-6816.9919907625499</v>
      </c>
      <c r="F37">
        <f t="shared" si="1"/>
        <v>-6817</v>
      </c>
      <c r="G37">
        <f t="shared" si="2"/>
        <v>9.9771999957738444E-3</v>
      </c>
      <c r="I37">
        <f t="shared" si="3"/>
        <v>9.9771999957738444E-3</v>
      </c>
      <c r="O37">
        <f t="shared" ca="1" si="4"/>
        <v>3.5843156670357951E-2</v>
      </c>
      <c r="Q37" s="2">
        <f t="shared" si="5"/>
        <v>20699.883000000002</v>
      </c>
    </row>
    <row r="38" spans="1:17" x14ac:dyDescent="0.2">
      <c r="A38" s="60" t="s">
        <v>207</v>
      </c>
      <c r="B38" s="59" t="s">
        <v>103</v>
      </c>
      <c r="C38" s="60">
        <v>35721.485999999997</v>
      </c>
      <c r="D38" s="60" t="s">
        <v>146</v>
      </c>
      <c r="E38" s="39">
        <f t="shared" si="0"/>
        <v>-6814.5010450251939</v>
      </c>
      <c r="F38">
        <f t="shared" si="1"/>
        <v>-6814.5</v>
      </c>
      <c r="G38">
        <f t="shared" si="2"/>
        <v>-1.3018000099691562E-3</v>
      </c>
      <c r="I38">
        <f t="shared" si="3"/>
        <v>-1.3018000099691562E-3</v>
      </c>
      <c r="O38">
        <f t="shared" ca="1" si="4"/>
        <v>3.5833744123842257E-2</v>
      </c>
      <c r="Q38" s="2">
        <f t="shared" si="5"/>
        <v>20702.985999999997</v>
      </c>
    </row>
    <row r="39" spans="1:17" x14ac:dyDescent="0.2">
      <c r="A39" s="60" t="s">
        <v>222</v>
      </c>
      <c r="B39" s="59" t="s">
        <v>110</v>
      </c>
      <c r="C39" s="60">
        <v>35723.358999999997</v>
      </c>
      <c r="D39" s="60" t="s">
        <v>146</v>
      </c>
      <c r="E39" s="39">
        <f t="shared" si="0"/>
        <v>-6812.9974867377059</v>
      </c>
      <c r="F39">
        <f t="shared" si="1"/>
        <v>-6813</v>
      </c>
      <c r="G39">
        <f t="shared" si="2"/>
        <v>3.1307999888667837E-3</v>
      </c>
      <c r="I39">
        <f t="shared" si="3"/>
        <v>3.1307999888667837E-3</v>
      </c>
      <c r="O39">
        <f t="shared" ca="1" si="4"/>
        <v>3.5828096595932848E-2</v>
      </c>
      <c r="Q39" s="2">
        <f t="shared" si="5"/>
        <v>20704.858999999997</v>
      </c>
    </row>
    <row r="40" spans="1:17" x14ac:dyDescent="0.2">
      <c r="A40" s="60" t="s">
        <v>222</v>
      </c>
      <c r="B40" s="59" t="s">
        <v>103</v>
      </c>
      <c r="C40" s="60">
        <v>35723.982000000004</v>
      </c>
      <c r="D40" s="60" t="s">
        <v>146</v>
      </c>
      <c r="E40" s="39">
        <f t="shared" si="0"/>
        <v>-6812.4973709805699</v>
      </c>
      <c r="F40">
        <f t="shared" si="1"/>
        <v>-6812.5</v>
      </c>
      <c r="G40">
        <f t="shared" si="2"/>
        <v>3.2750000027590431E-3</v>
      </c>
      <c r="I40">
        <f t="shared" si="3"/>
        <v>3.2750000027590431E-3</v>
      </c>
      <c r="O40">
        <f t="shared" ca="1" si="4"/>
        <v>3.5826214086629712E-2</v>
      </c>
      <c r="Q40" s="2">
        <f t="shared" si="5"/>
        <v>20705.482000000004</v>
      </c>
    </row>
    <row r="41" spans="1:17" x14ac:dyDescent="0.2">
      <c r="A41" s="60" t="s">
        <v>178</v>
      </c>
      <c r="B41" s="59" t="s">
        <v>110</v>
      </c>
      <c r="C41" s="60">
        <v>36134.44</v>
      </c>
      <c r="D41" s="60" t="s">
        <v>146</v>
      </c>
      <c r="E41" s="39">
        <f t="shared" si="0"/>
        <v>-6483.0005596801066</v>
      </c>
      <c r="F41">
        <f t="shared" si="1"/>
        <v>-6483</v>
      </c>
      <c r="G41">
        <f t="shared" si="2"/>
        <v>-6.9719999737571925E-4</v>
      </c>
      <c r="I41">
        <f t="shared" si="3"/>
        <v>-6.9719999737571925E-4</v>
      </c>
      <c r="O41">
        <f t="shared" ca="1" si="4"/>
        <v>3.4585640455861967E-2</v>
      </c>
      <c r="Q41" s="2">
        <f t="shared" si="5"/>
        <v>21115.940000000002</v>
      </c>
    </row>
    <row r="42" spans="1:17" x14ac:dyDescent="0.2">
      <c r="A42" s="60" t="s">
        <v>231</v>
      </c>
      <c r="B42" s="59" t="s">
        <v>110</v>
      </c>
      <c r="C42" s="60">
        <v>36824.567000000003</v>
      </c>
      <c r="D42" s="60" t="s">
        <v>146</v>
      </c>
      <c r="E42" s="39">
        <f t="shared" si="0"/>
        <v>-5928.998333161544</v>
      </c>
      <c r="F42">
        <f t="shared" si="1"/>
        <v>-5929</v>
      </c>
      <c r="G42">
        <f t="shared" si="2"/>
        <v>2.076400000078138E-3</v>
      </c>
      <c r="I42">
        <f t="shared" si="3"/>
        <v>2.076400000078138E-3</v>
      </c>
      <c r="O42">
        <f t="shared" ca="1" si="4"/>
        <v>3.24998201479854E-2</v>
      </c>
      <c r="Q42" s="2">
        <f t="shared" si="5"/>
        <v>21806.067000000003</v>
      </c>
    </row>
    <row r="43" spans="1:17" x14ac:dyDescent="0.2">
      <c r="A43" s="60" t="s">
        <v>236</v>
      </c>
      <c r="B43" s="59" t="s">
        <v>110</v>
      </c>
      <c r="C43" s="60">
        <v>37016.39</v>
      </c>
      <c r="D43" s="60" t="s">
        <v>146</v>
      </c>
      <c r="E43" s="39">
        <f t="shared" si="0"/>
        <v>-5775.011647960896</v>
      </c>
      <c r="F43">
        <f t="shared" si="1"/>
        <v>-5775</v>
      </c>
      <c r="G43">
        <f t="shared" si="2"/>
        <v>-1.4510000000882428E-2</v>
      </c>
      <c r="I43">
        <f t="shared" si="3"/>
        <v>-1.4510000000882428E-2</v>
      </c>
      <c r="O43">
        <f t="shared" ca="1" si="4"/>
        <v>3.1920007282618998E-2</v>
      </c>
      <c r="Q43" s="2">
        <f t="shared" si="5"/>
        <v>21997.89</v>
      </c>
    </row>
    <row r="44" spans="1:17" x14ac:dyDescent="0.2">
      <c r="A44" s="60" t="s">
        <v>236</v>
      </c>
      <c r="B44" s="59" t="s">
        <v>110</v>
      </c>
      <c r="C44" s="60">
        <v>37082.436999999998</v>
      </c>
      <c r="D44" s="60" t="s">
        <v>146</v>
      </c>
      <c r="E44" s="39">
        <f t="shared" si="0"/>
        <v>-5721.9921529188659</v>
      </c>
      <c r="F44">
        <f t="shared" si="1"/>
        <v>-5722</v>
      </c>
      <c r="G44">
        <f t="shared" si="2"/>
        <v>9.7751999928732403E-3</v>
      </c>
      <c r="I44">
        <f t="shared" si="3"/>
        <v>9.7751999928732403E-3</v>
      </c>
      <c r="O44">
        <f t="shared" ca="1" si="4"/>
        <v>3.1720461296486396E-2</v>
      </c>
      <c r="Q44" s="2">
        <f t="shared" si="5"/>
        <v>22063.936999999998</v>
      </c>
    </row>
    <row r="45" spans="1:17" x14ac:dyDescent="0.2">
      <c r="A45" s="60" t="s">
        <v>231</v>
      </c>
      <c r="B45" s="59" t="s">
        <v>110</v>
      </c>
      <c r="C45" s="60">
        <v>38674.434999999998</v>
      </c>
      <c r="D45" s="60" t="s">
        <v>146</v>
      </c>
      <c r="E45" s="39">
        <f t="shared" si="0"/>
        <v>-4444.0093517632858</v>
      </c>
      <c r="F45">
        <f t="shared" si="1"/>
        <v>-4444</v>
      </c>
      <c r="G45">
        <f t="shared" si="2"/>
        <v>-1.1649600004602689E-2</v>
      </c>
      <c r="I45">
        <f t="shared" si="3"/>
        <v>-1.1649600004602689E-2</v>
      </c>
      <c r="O45">
        <f t="shared" ca="1" si="4"/>
        <v>2.6908767517666451E-2</v>
      </c>
      <c r="Q45" s="2">
        <f t="shared" si="5"/>
        <v>23655.934999999998</v>
      </c>
    </row>
    <row r="46" spans="1:17" x14ac:dyDescent="0.2">
      <c r="A46" s="60" t="s">
        <v>231</v>
      </c>
      <c r="B46" s="59" t="s">
        <v>103</v>
      </c>
      <c r="C46" s="60">
        <v>38676.339999999997</v>
      </c>
      <c r="D46" s="60" t="s">
        <v>146</v>
      </c>
      <c r="E46" s="39">
        <f t="shared" si="0"/>
        <v>-4442.4801053470219</v>
      </c>
      <c r="F46">
        <f t="shared" si="1"/>
        <v>-4442.5</v>
      </c>
      <c r="G46">
        <f t="shared" si="2"/>
        <v>2.4782999993476551E-2</v>
      </c>
      <c r="I46">
        <f t="shared" si="3"/>
        <v>2.4782999993476551E-2</v>
      </c>
      <c r="O46">
        <f t="shared" ca="1" si="4"/>
        <v>2.690311998975704E-2</v>
      </c>
      <c r="Q46" s="2">
        <f t="shared" si="5"/>
        <v>23657.839999999997</v>
      </c>
    </row>
    <row r="47" spans="1:17" x14ac:dyDescent="0.2">
      <c r="A47" s="60" t="s">
        <v>231</v>
      </c>
      <c r="B47" s="59" t="s">
        <v>110</v>
      </c>
      <c r="C47" s="60">
        <v>38679.425999999999</v>
      </c>
      <c r="D47" s="60" t="s">
        <v>146</v>
      </c>
      <c r="E47" s="39">
        <f t="shared" si="0"/>
        <v>-4440.0028064280723</v>
      </c>
      <c r="F47">
        <f t="shared" si="1"/>
        <v>-4440</v>
      </c>
      <c r="G47">
        <f t="shared" si="2"/>
        <v>-3.496000004815869E-3</v>
      </c>
      <c r="I47">
        <f t="shared" si="3"/>
        <v>-3.496000004815869E-3</v>
      </c>
      <c r="O47">
        <f t="shared" ca="1" si="4"/>
        <v>2.6893707443241349E-2</v>
      </c>
      <c r="Q47" s="2">
        <f t="shared" si="5"/>
        <v>23660.925999999999</v>
      </c>
    </row>
    <row r="48" spans="1:17" x14ac:dyDescent="0.2">
      <c r="A48" s="60" t="s">
        <v>236</v>
      </c>
      <c r="B48" s="59" t="s">
        <v>110</v>
      </c>
      <c r="C48" s="60">
        <v>39024.483</v>
      </c>
      <c r="D48" s="60" t="s">
        <v>146</v>
      </c>
      <c r="E48" s="39">
        <f t="shared" si="0"/>
        <v>-4163.0069110699487</v>
      </c>
      <c r="F48">
        <f t="shared" si="1"/>
        <v>-4163</v>
      </c>
      <c r="G48">
        <f t="shared" si="2"/>
        <v>-8.6092000055941753E-3</v>
      </c>
      <c r="I48">
        <f t="shared" si="3"/>
        <v>-8.6092000055941753E-3</v>
      </c>
      <c r="O48">
        <f t="shared" ca="1" si="4"/>
        <v>2.5850797289303069E-2</v>
      </c>
      <c r="Q48" s="2">
        <f t="shared" si="5"/>
        <v>24005.983</v>
      </c>
    </row>
    <row r="49" spans="1:27" x14ac:dyDescent="0.2">
      <c r="A49" s="60" t="s">
        <v>236</v>
      </c>
      <c r="B49" s="59" t="s">
        <v>110</v>
      </c>
      <c r="C49" s="60">
        <v>39029.464</v>
      </c>
      <c r="D49" s="60" t="s">
        <v>146</v>
      </c>
      <c r="E49" s="39">
        <f t="shared" si="0"/>
        <v>-4159.0083932749785</v>
      </c>
      <c r="F49">
        <f t="shared" si="1"/>
        <v>-4159</v>
      </c>
      <c r="G49">
        <f t="shared" si="2"/>
        <v>-1.0455600000568666E-2</v>
      </c>
      <c r="I49">
        <f t="shared" si="3"/>
        <v>-1.0455600000568666E-2</v>
      </c>
      <c r="O49">
        <f t="shared" ca="1" si="4"/>
        <v>2.5835737214877967E-2</v>
      </c>
      <c r="Q49" s="2">
        <f t="shared" si="5"/>
        <v>24010.964</v>
      </c>
    </row>
    <row r="50" spans="1:27" x14ac:dyDescent="0.2">
      <c r="A50" s="60" t="s">
        <v>236</v>
      </c>
      <c r="B50" s="59" t="s">
        <v>103</v>
      </c>
      <c r="C50" s="60">
        <v>39057.491000000002</v>
      </c>
      <c r="D50" s="60" t="s">
        <v>146</v>
      </c>
      <c r="E50" s="39">
        <f t="shared" si="0"/>
        <v>-4136.5096062363082</v>
      </c>
      <c r="F50">
        <f t="shared" si="1"/>
        <v>-4136.5</v>
      </c>
      <c r="G50">
        <f t="shared" si="2"/>
        <v>-1.196660000277916E-2</v>
      </c>
      <c r="I50">
        <f t="shared" si="3"/>
        <v>-1.196660000277916E-2</v>
      </c>
      <c r="O50">
        <f t="shared" ca="1" si="4"/>
        <v>2.5751024296236769E-2</v>
      </c>
      <c r="Q50" s="2">
        <f t="shared" si="5"/>
        <v>24038.991000000002</v>
      </c>
    </row>
    <row r="51" spans="1:27" x14ac:dyDescent="0.2">
      <c r="A51" s="60" t="s">
        <v>236</v>
      </c>
      <c r="B51" s="59" t="s">
        <v>103</v>
      </c>
      <c r="C51" s="60">
        <v>39387.597999999998</v>
      </c>
      <c r="D51" s="60" t="s">
        <v>146</v>
      </c>
      <c r="E51" s="39">
        <f t="shared" si="0"/>
        <v>-3871.5148835412665</v>
      </c>
      <c r="F51">
        <f t="shared" si="1"/>
        <v>-3871.5</v>
      </c>
      <c r="G51">
        <f t="shared" si="2"/>
        <v>-1.8540600001870189E-2</v>
      </c>
      <c r="I51">
        <f t="shared" si="3"/>
        <v>-1.8540600001870189E-2</v>
      </c>
      <c r="O51">
        <f t="shared" ca="1" si="4"/>
        <v>2.4753294365573792E-2</v>
      </c>
      <c r="Q51" s="2">
        <f t="shared" si="5"/>
        <v>24369.097999999998</v>
      </c>
    </row>
    <row r="52" spans="1:27" x14ac:dyDescent="0.2">
      <c r="A52" s="60" t="s">
        <v>236</v>
      </c>
      <c r="B52" s="59" t="s">
        <v>110</v>
      </c>
      <c r="C52" s="60">
        <v>39389.476000000002</v>
      </c>
      <c r="D52" s="60" t="s">
        <v>146</v>
      </c>
      <c r="E52" s="39">
        <f t="shared" si="0"/>
        <v>-3870.0073114836537</v>
      </c>
      <c r="F52">
        <f t="shared" si="1"/>
        <v>-3870</v>
      </c>
      <c r="G52">
        <f t="shared" si="2"/>
        <v>-9.1079999983776361E-3</v>
      </c>
      <c r="I52">
        <f t="shared" si="3"/>
        <v>-9.1079999983776361E-3</v>
      </c>
      <c r="O52">
        <f t="shared" ca="1" si="4"/>
        <v>2.474764683766438E-2</v>
      </c>
      <c r="Q52" s="2">
        <f t="shared" si="5"/>
        <v>24370.976000000002</v>
      </c>
    </row>
    <row r="53" spans="1:27" x14ac:dyDescent="0.2">
      <c r="A53" s="60" t="s">
        <v>236</v>
      </c>
      <c r="B53" s="59" t="s">
        <v>110</v>
      </c>
      <c r="C53" s="60">
        <v>40829.514000000003</v>
      </c>
      <c r="D53" s="60" t="s">
        <v>146</v>
      </c>
      <c r="E53" s="39">
        <f t="shared" si="0"/>
        <v>-2714.0110118586035</v>
      </c>
      <c r="F53">
        <f t="shared" si="1"/>
        <v>-2714</v>
      </c>
      <c r="G53">
        <f t="shared" si="2"/>
        <v>-1.3717599998926744E-2</v>
      </c>
      <c r="I53">
        <f t="shared" si="3"/>
        <v>-1.3717599998926744E-2</v>
      </c>
      <c r="O53">
        <f t="shared" ca="1" si="4"/>
        <v>2.039528532881003E-2</v>
      </c>
      <c r="Q53" s="2">
        <f t="shared" si="5"/>
        <v>25811.014000000003</v>
      </c>
    </row>
    <row r="54" spans="1:27" x14ac:dyDescent="0.2">
      <c r="A54" s="60" t="s">
        <v>236</v>
      </c>
      <c r="B54" s="59" t="s">
        <v>110</v>
      </c>
      <c r="C54" s="60">
        <v>40879.339</v>
      </c>
      <c r="D54" s="60" t="s">
        <v>146</v>
      </c>
      <c r="E54" s="39">
        <f t="shared" si="0"/>
        <v>-2674.0137925985464</v>
      </c>
      <c r="F54">
        <f t="shared" si="1"/>
        <v>-2674</v>
      </c>
      <c r="G54">
        <f t="shared" si="2"/>
        <v>-1.7181600000185426E-2</v>
      </c>
      <c r="I54">
        <f t="shared" si="3"/>
        <v>-1.7181600000185426E-2</v>
      </c>
      <c r="O54">
        <f t="shared" ca="1" si="4"/>
        <v>2.0244684584559018E-2</v>
      </c>
      <c r="Q54" s="2">
        <f t="shared" si="5"/>
        <v>25860.839</v>
      </c>
    </row>
    <row r="55" spans="1:27" x14ac:dyDescent="0.2">
      <c r="A55" s="60" t="s">
        <v>268</v>
      </c>
      <c r="B55" s="59" t="s">
        <v>110</v>
      </c>
      <c r="C55" s="60">
        <v>40981.506000000001</v>
      </c>
      <c r="D55" s="60" t="s">
        <v>146</v>
      </c>
      <c r="E55" s="39">
        <f t="shared" si="0"/>
        <v>-2591.9988221992971</v>
      </c>
      <c r="F55">
        <f t="shared" si="1"/>
        <v>-2592</v>
      </c>
      <c r="G55">
        <f t="shared" si="2"/>
        <v>1.4671999961137772E-3</v>
      </c>
      <c r="I55">
        <f t="shared" si="3"/>
        <v>1.4671999961137772E-3</v>
      </c>
      <c r="O55">
        <f t="shared" ca="1" si="4"/>
        <v>1.9935953058844436E-2</v>
      </c>
      <c r="Q55" s="2">
        <f t="shared" si="5"/>
        <v>25963.006000000001</v>
      </c>
    </row>
    <row r="56" spans="1:27" x14ac:dyDescent="0.2">
      <c r="A56" s="60" t="s">
        <v>268</v>
      </c>
      <c r="B56" s="59" t="s">
        <v>110</v>
      </c>
      <c r="C56" s="60">
        <v>40981.506999999998</v>
      </c>
      <c r="D56" s="60" t="s">
        <v>146</v>
      </c>
      <c r="E56" s="39">
        <f t="shared" si="0"/>
        <v>-2591.9980194452755</v>
      </c>
      <c r="F56">
        <f t="shared" si="1"/>
        <v>-2592</v>
      </c>
      <c r="G56">
        <f t="shared" si="2"/>
        <v>2.4671999926795252E-3</v>
      </c>
      <c r="I56">
        <f t="shared" si="3"/>
        <v>2.4671999926795252E-3</v>
      </c>
      <c r="O56">
        <f t="shared" ca="1" si="4"/>
        <v>1.9935953058844436E-2</v>
      </c>
      <c r="Q56" s="2">
        <f t="shared" si="5"/>
        <v>25963.006999999998</v>
      </c>
    </row>
    <row r="57" spans="1:27" x14ac:dyDescent="0.2">
      <c r="A57" s="60" t="s">
        <v>268</v>
      </c>
      <c r="B57" s="59" t="s">
        <v>110</v>
      </c>
      <c r="C57" s="60">
        <v>41031.339999999997</v>
      </c>
      <c r="D57" s="60" t="s">
        <v>146</v>
      </c>
      <c r="E57" s="39">
        <f t="shared" si="0"/>
        <v>-2551.9943781530224</v>
      </c>
      <c r="F57">
        <f t="shared" si="1"/>
        <v>-2552</v>
      </c>
      <c r="G57">
        <f t="shared" si="2"/>
        <v>7.0031999930506572E-3</v>
      </c>
      <c r="I57">
        <f t="shared" si="3"/>
        <v>7.0031999930506572E-3</v>
      </c>
      <c r="O57">
        <f t="shared" ca="1" si="4"/>
        <v>1.978535231459342E-2</v>
      </c>
      <c r="Q57" s="2">
        <f t="shared" si="5"/>
        <v>26012.839999999997</v>
      </c>
    </row>
    <row r="58" spans="1:27" x14ac:dyDescent="0.2">
      <c r="A58" s="60" t="s">
        <v>268</v>
      </c>
      <c r="B58" s="59" t="s">
        <v>110</v>
      </c>
      <c r="C58" s="60">
        <v>41153.425999999999</v>
      </c>
      <c r="D58" s="60" t="s">
        <v>146</v>
      </c>
      <c r="E58" s="39">
        <f t="shared" si="0"/>
        <v>-2453.9893503440153</v>
      </c>
      <c r="F58">
        <f t="shared" si="1"/>
        <v>-2454</v>
      </c>
      <c r="G58">
        <f t="shared" si="2"/>
        <v>1.3266399997519329E-2</v>
      </c>
      <c r="I58">
        <f t="shared" si="3"/>
        <v>1.3266399997519329E-2</v>
      </c>
      <c r="O58">
        <f t="shared" ca="1" si="4"/>
        <v>1.9416380491178428E-2</v>
      </c>
      <c r="Q58" s="2">
        <f t="shared" si="5"/>
        <v>26134.925999999999</v>
      </c>
    </row>
    <row r="59" spans="1:27" x14ac:dyDescent="0.2">
      <c r="A59" s="60" t="s">
        <v>268</v>
      </c>
      <c r="B59" s="59" t="s">
        <v>110</v>
      </c>
      <c r="C59" s="60">
        <v>41153.436000000002</v>
      </c>
      <c r="D59" s="60" t="s">
        <v>146</v>
      </c>
      <c r="E59" s="39">
        <f t="shared" si="0"/>
        <v>-2453.9813228037706</v>
      </c>
      <c r="F59">
        <f t="shared" si="1"/>
        <v>-2454</v>
      </c>
      <c r="G59">
        <f t="shared" si="2"/>
        <v>2.3266399999556597E-2</v>
      </c>
      <c r="I59">
        <f t="shared" si="3"/>
        <v>2.3266399999556597E-2</v>
      </c>
      <c r="O59">
        <f t="shared" ca="1" si="4"/>
        <v>1.9416380491178428E-2</v>
      </c>
      <c r="Q59" s="2">
        <f t="shared" si="5"/>
        <v>26134.936000000002</v>
      </c>
    </row>
    <row r="60" spans="1:27" x14ac:dyDescent="0.2">
      <c r="A60" s="60" t="s">
        <v>236</v>
      </c>
      <c r="B60" s="59" t="s">
        <v>103</v>
      </c>
      <c r="C60" s="60">
        <v>41181.432999999997</v>
      </c>
      <c r="D60" s="60" t="s">
        <v>146</v>
      </c>
      <c r="E60" s="39">
        <f t="shared" si="0"/>
        <v>-2431.5066183858335</v>
      </c>
      <c r="F60">
        <f t="shared" si="1"/>
        <v>-2431.5</v>
      </c>
      <c r="G60">
        <f t="shared" si="2"/>
        <v>-8.2446000087657012E-3</v>
      </c>
      <c r="I60">
        <f t="shared" si="3"/>
        <v>-8.2446000087657012E-3</v>
      </c>
      <c r="O60">
        <f t="shared" ca="1" si="4"/>
        <v>1.9331667572537233E-2</v>
      </c>
      <c r="Q60" s="2">
        <f t="shared" si="5"/>
        <v>26162.932999999997</v>
      </c>
    </row>
    <row r="61" spans="1:27" x14ac:dyDescent="0.2">
      <c r="A61" s="60" t="s">
        <v>236</v>
      </c>
      <c r="B61" s="59" t="s">
        <v>110</v>
      </c>
      <c r="C61" s="60">
        <v>41335.264000000003</v>
      </c>
      <c r="D61" s="60" t="s">
        <v>146</v>
      </c>
      <c r="E61" s="39">
        <f t="shared" si="0"/>
        <v>-2308.0181640758583</v>
      </c>
      <c r="F61">
        <f t="shared" si="1"/>
        <v>-2308</v>
      </c>
      <c r="G61">
        <f t="shared" si="2"/>
        <v>-2.2627199999988079E-2</v>
      </c>
      <c r="I61">
        <f t="shared" si="3"/>
        <v>-2.2627199999988079E-2</v>
      </c>
      <c r="O61">
        <f t="shared" ca="1" si="4"/>
        <v>1.8866687774662223E-2</v>
      </c>
      <c r="Q61" s="2">
        <f t="shared" si="5"/>
        <v>26316.764000000003</v>
      </c>
    </row>
    <row r="62" spans="1:27" x14ac:dyDescent="0.2">
      <c r="A62" s="60" t="s">
        <v>236</v>
      </c>
      <c r="B62" s="59" t="s">
        <v>110</v>
      </c>
      <c r="C62" s="60">
        <v>41599.347000000002</v>
      </c>
      <c r="D62" s="60" t="s">
        <v>146</v>
      </c>
      <c r="E62" s="39">
        <f t="shared" si="0"/>
        <v>-2096.024473080287</v>
      </c>
      <c r="F62">
        <f t="shared" si="1"/>
        <v>-2096</v>
      </c>
      <c r="G62">
        <f t="shared" si="2"/>
        <v>-3.0486399999062996E-2</v>
      </c>
      <c r="I62">
        <f t="shared" si="3"/>
        <v>-3.0486399999062996E-2</v>
      </c>
      <c r="O62">
        <f t="shared" ca="1" si="4"/>
        <v>1.8068503830131841E-2</v>
      </c>
      <c r="Q62" s="2">
        <f t="shared" si="5"/>
        <v>26580.847000000002</v>
      </c>
    </row>
    <row r="63" spans="1:27" x14ac:dyDescent="0.2">
      <c r="A63" t="s">
        <v>29</v>
      </c>
      <c r="C63" s="14">
        <v>41904.584999999999</v>
      </c>
      <c r="D63" s="12"/>
      <c r="E63">
        <f t="shared" si="0"/>
        <v>-1850.9934402152182</v>
      </c>
      <c r="F63">
        <f t="shared" si="1"/>
        <v>-1851</v>
      </c>
      <c r="G63">
        <f t="shared" si="2"/>
        <v>8.1715999986045063E-3</v>
      </c>
      <c r="I63">
        <f t="shared" si="3"/>
        <v>8.1715999986045063E-3</v>
      </c>
      <c r="O63">
        <f t="shared" ca="1" si="4"/>
        <v>1.7146074271594373E-2</v>
      </c>
      <c r="Q63" s="2">
        <f t="shared" si="5"/>
        <v>26886.084999999999</v>
      </c>
      <c r="AA63" t="s">
        <v>32</v>
      </c>
    </row>
    <row r="64" spans="1:27" x14ac:dyDescent="0.2">
      <c r="A64" s="60" t="s">
        <v>236</v>
      </c>
      <c r="B64" s="59" t="s">
        <v>110</v>
      </c>
      <c r="C64" s="60">
        <v>41959.373</v>
      </c>
      <c r="D64" s="60" t="s">
        <v>146</v>
      </c>
      <c r="E64" s="39">
        <f t="shared" si="0"/>
        <v>-1807.0121527326255</v>
      </c>
      <c r="F64">
        <f t="shared" si="1"/>
        <v>-1807</v>
      </c>
      <c r="G64">
        <f t="shared" si="2"/>
        <v>-1.5138800001295749E-2</v>
      </c>
      <c r="I64">
        <f t="shared" si="3"/>
        <v>-1.5138800001295749E-2</v>
      </c>
      <c r="O64">
        <f t="shared" ca="1" si="4"/>
        <v>1.6980413452918255E-2</v>
      </c>
      <c r="Q64" s="2">
        <f t="shared" si="5"/>
        <v>26940.873</v>
      </c>
    </row>
    <row r="65" spans="1:32" x14ac:dyDescent="0.2">
      <c r="A65" t="s">
        <v>31</v>
      </c>
      <c r="C65" s="14">
        <v>42471.370999999999</v>
      </c>
      <c r="D65" s="12"/>
      <c r="E65">
        <f t="shared" si="0"/>
        <v>-1396.0036978061405</v>
      </c>
      <c r="F65">
        <f t="shared" si="1"/>
        <v>-1396</v>
      </c>
      <c r="G65">
        <f t="shared" si="2"/>
        <v>-4.6064000052865595E-3</v>
      </c>
      <c r="I65">
        <f t="shared" si="3"/>
        <v>-4.6064000052865595E-3</v>
      </c>
      <c r="O65">
        <f t="shared" ca="1" si="4"/>
        <v>1.543299080573907E-2</v>
      </c>
      <c r="Q65" s="2">
        <f t="shared" si="5"/>
        <v>27452.870999999999</v>
      </c>
      <c r="AA65" t="s">
        <v>32</v>
      </c>
      <c r="AB65">
        <v>10</v>
      </c>
      <c r="AD65" t="s">
        <v>28</v>
      </c>
      <c r="AF65" t="s">
        <v>30</v>
      </c>
    </row>
    <row r="66" spans="1:32" x14ac:dyDescent="0.2">
      <c r="A66" s="60" t="s">
        <v>305</v>
      </c>
      <c r="B66" s="59" t="s">
        <v>110</v>
      </c>
      <c r="C66" s="60">
        <v>42751.665000000001</v>
      </c>
      <c r="D66" s="60" t="s">
        <v>146</v>
      </c>
      <c r="E66" s="39">
        <f t="shared" si="0"/>
        <v>-1170.9965613228633</v>
      </c>
      <c r="F66">
        <f t="shared" si="1"/>
        <v>-1171</v>
      </c>
      <c r="G66">
        <f t="shared" si="2"/>
        <v>4.2835999993258156E-3</v>
      </c>
      <c r="I66">
        <f t="shared" si="3"/>
        <v>4.2835999993258156E-3</v>
      </c>
      <c r="O66">
        <f t="shared" ca="1" si="4"/>
        <v>1.4585861619327109E-2</v>
      </c>
      <c r="Q66" s="2">
        <f t="shared" si="5"/>
        <v>27733.165000000001</v>
      </c>
    </row>
    <row r="67" spans="1:32" x14ac:dyDescent="0.2">
      <c r="A67" s="60" t="s">
        <v>308</v>
      </c>
      <c r="B67" s="59" t="s">
        <v>110</v>
      </c>
      <c r="C67" s="60">
        <v>42837.625</v>
      </c>
      <c r="D67" s="60" t="s">
        <v>146</v>
      </c>
      <c r="E67" s="39">
        <f t="shared" si="0"/>
        <v>-1101.9918253952223</v>
      </c>
      <c r="F67">
        <f t="shared" si="1"/>
        <v>-1102</v>
      </c>
      <c r="G67">
        <f t="shared" si="2"/>
        <v>1.0183200000028592E-2</v>
      </c>
      <c r="I67">
        <f t="shared" si="3"/>
        <v>1.0183200000028592E-2</v>
      </c>
      <c r="O67">
        <f t="shared" ca="1" si="4"/>
        <v>1.4326075335494105E-2</v>
      </c>
      <c r="Q67" s="2">
        <f t="shared" si="5"/>
        <v>27819.125</v>
      </c>
    </row>
    <row r="68" spans="1:32" x14ac:dyDescent="0.2">
      <c r="A68" t="s">
        <v>34</v>
      </c>
      <c r="C68" s="14">
        <v>43020.737999999998</v>
      </c>
      <c r="D68" s="12"/>
      <c r="E68">
        <f t="shared" si="0"/>
        <v>-954.99712774610543</v>
      </c>
      <c r="F68">
        <f t="shared" si="1"/>
        <v>-955</v>
      </c>
      <c r="G68">
        <f t="shared" si="2"/>
        <v>3.5779999961960129E-3</v>
      </c>
      <c r="I68">
        <f t="shared" si="3"/>
        <v>3.5779999961960129E-3</v>
      </c>
      <c r="O68">
        <f t="shared" ca="1" si="4"/>
        <v>1.3772617600371625E-2</v>
      </c>
      <c r="Q68" s="2">
        <f t="shared" si="5"/>
        <v>28002.237999999998</v>
      </c>
      <c r="AB68">
        <v>7</v>
      </c>
      <c r="AD68" t="s">
        <v>28</v>
      </c>
      <c r="AF68" t="s">
        <v>30</v>
      </c>
    </row>
    <row r="69" spans="1:32" x14ac:dyDescent="0.2">
      <c r="A69" t="s">
        <v>34</v>
      </c>
      <c r="C69" s="14">
        <v>43020.74</v>
      </c>
      <c r="D69" s="12"/>
      <c r="E69">
        <f t="shared" si="0"/>
        <v>-954.99552223805654</v>
      </c>
      <c r="F69">
        <f t="shared" si="1"/>
        <v>-955</v>
      </c>
      <c r="G69">
        <f t="shared" si="2"/>
        <v>5.5779999966034666E-3</v>
      </c>
      <c r="I69">
        <f t="shared" si="3"/>
        <v>5.5779999966034666E-3</v>
      </c>
      <c r="O69">
        <f t="shared" ca="1" si="4"/>
        <v>1.3772617600371625E-2</v>
      </c>
      <c r="Q69" s="2">
        <f t="shared" si="5"/>
        <v>28002.239999999998</v>
      </c>
      <c r="AB69">
        <v>10</v>
      </c>
      <c r="AD69" t="s">
        <v>33</v>
      </c>
      <c r="AF69" t="s">
        <v>35</v>
      </c>
    </row>
    <row r="70" spans="1:32" x14ac:dyDescent="0.2">
      <c r="A70" t="s">
        <v>34</v>
      </c>
      <c r="C70" s="14">
        <v>43101.714999999997</v>
      </c>
      <c r="D70" s="12" t="s">
        <v>37</v>
      </c>
      <c r="E70">
        <f t="shared" si="0"/>
        <v>-889.99251512148271</v>
      </c>
      <c r="F70">
        <f t="shared" si="1"/>
        <v>-890</v>
      </c>
      <c r="G70">
        <f t="shared" si="2"/>
        <v>9.3239999914658256E-3</v>
      </c>
      <c r="I70">
        <f t="shared" si="3"/>
        <v>9.3239999914658256E-3</v>
      </c>
      <c r="O70">
        <f t="shared" ca="1" si="4"/>
        <v>1.3527891390963723E-2</v>
      </c>
      <c r="Q70" s="2">
        <f t="shared" si="5"/>
        <v>28083.214999999997</v>
      </c>
      <c r="AB70">
        <v>15</v>
      </c>
      <c r="AD70" t="s">
        <v>36</v>
      </c>
      <c r="AF70" t="s">
        <v>35</v>
      </c>
    </row>
    <row r="71" spans="1:32" x14ac:dyDescent="0.2">
      <c r="A71" t="s">
        <v>34</v>
      </c>
      <c r="C71" s="14">
        <v>43131.597999999998</v>
      </c>
      <c r="D71" s="12"/>
      <c r="E71">
        <f t="shared" si="0"/>
        <v>-866.00381661373694</v>
      </c>
      <c r="F71">
        <f t="shared" si="1"/>
        <v>-866</v>
      </c>
      <c r="G71">
        <f t="shared" si="2"/>
        <v>-4.754400004458148E-3</v>
      </c>
      <c r="I71">
        <f t="shared" si="3"/>
        <v>-4.754400004458148E-3</v>
      </c>
      <c r="O71">
        <f t="shared" ca="1" si="4"/>
        <v>1.3437530944413115E-2</v>
      </c>
      <c r="Q71" s="2">
        <f t="shared" si="5"/>
        <v>28113.097999999998</v>
      </c>
      <c r="AA71" t="s">
        <v>32</v>
      </c>
      <c r="AB71">
        <v>16</v>
      </c>
      <c r="AD71" t="s">
        <v>38</v>
      </c>
      <c r="AF71" t="s">
        <v>35</v>
      </c>
    </row>
    <row r="72" spans="1:32" x14ac:dyDescent="0.2">
      <c r="A72" t="s">
        <v>34</v>
      </c>
      <c r="C72" s="14">
        <v>43136.591</v>
      </c>
      <c r="D72" s="12"/>
      <c r="E72">
        <f t="shared" si="0"/>
        <v>-861.99566577047415</v>
      </c>
      <c r="F72">
        <f t="shared" si="1"/>
        <v>-862</v>
      </c>
      <c r="G72">
        <f t="shared" si="2"/>
        <v>5.3991999957361259E-3</v>
      </c>
      <c r="I72">
        <f t="shared" si="3"/>
        <v>5.3991999957361259E-3</v>
      </c>
      <c r="O72">
        <f t="shared" ca="1" si="4"/>
        <v>1.3422470869988013E-2</v>
      </c>
      <c r="Q72" s="2">
        <f t="shared" si="5"/>
        <v>28118.091</v>
      </c>
      <c r="AA72" t="s">
        <v>32</v>
      </c>
      <c r="AB72">
        <v>14</v>
      </c>
      <c r="AD72" t="s">
        <v>38</v>
      </c>
      <c r="AF72" t="s">
        <v>35</v>
      </c>
    </row>
    <row r="73" spans="1:32" x14ac:dyDescent="0.2">
      <c r="A73" t="s">
        <v>34</v>
      </c>
      <c r="C73" s="14">
        <v>43136.593000000001</v>
      </c>
      <c r="D73" s="12"/>
      <c r="E73">
        <f t="shared" si="0"/>
        <v>-861.99406026242525</v>
      </c>
      <c r="F73">
        <f t="shared" si="1"/>
        <v>-862</v>
      </c>
      <c r="G73">
        <f t="shared" si="2"/>
        <v>7.3991999961435795E-3</v>
      </c>
      <c r="I73">
        <f t="shared" si="3"/>
        <v>7.3991999961435795E-3</v>
      </c>
      <c r="O73">
        <f t="shared" ca="1" si="4"/>
        <v>1.3422470869988013E-2</v>
      </c>
      <c r="Q73" s="2">
        <f t="shared" si="5"/>
        <v>28118.093000000001</v>
      </c>
      <c r="AA73" t="s">
        <v>32</v>
      </c>
      <c r="AB73">
        <v>12</v>
      </c>
      <c r="AD73" t="s">
        <v>36</v>
      </c>
      <c r="AF73" t="s">
        <v>35</v>
      </c>
    </row>
    <row r="74" spans="1:32" x14ac:dyDescent="0.2">
      <c r="A74" t="s">
        <v>34</v>
      </c>
      <c r="C74" s="14">
        <v>43380.743999999999</v>
      </c>
      <c r="D74" s="12"/>
      <c r="E74">
        <f t="shared" si="0"/>
        <v>-666.00086247892705</v>
      </c>
      <c r="F74">
        <f t="shared" si="1"/>
        <v>-666</v>
      </c>
      <c r="G74">
        <f t="shared" si="2"/>
        <v>-1.0744000028353184E-3</v>
      </c>
      <c r="I74">
        <f t="shared" si="3"/>
        <v>-1.0744000028353184E-3</v>
      </c>
      <c r="O74">
        <f t="shared" ca="1" si="4"/>
        <v>1.2684527223158038E-2</v>
      </c>
      <c r="Q74" s="2">
        <f t="shared" si="5"/>
        <v>28362.243999999999</v>
      </c>
      <c r="AA74" t="s">
        <v>32</v>
      </c>
      <c r="AB74">
        <v>14</v>
      </c>
      <c r="AD74" t="s">
        <v>38</v>
      </c>
      <c r="AF74" t="s">
        <v>35</v>
      </c>
    </row>
    <row r="75" spans="1:32" x14ac:dyDescent="0.2">
      <c r="A75" s="39" t="s">
        <v>34</v>
      </c>
      <c r="B75" s="36"/>
      <c r="C75" s="33">
        <v>43395.692000000003</v>
      </c>
      <c r="D75" s="33"/>
      <c r="E75" s="39">
        <f t="shared" si="0"/>
        <v>-654.00129532389371</v>
      </c>
      <c r="F75">
        <f t="shared" si="1"/>
        <v>-654</v>
      </c>
      <c r="G75">
        <f t="shared" si="2"/>
        <v>-1.6135999976540916E-3</v>
      </c>
      <c r="I75">
        <f t="shared" si="3"/>
        <v>-1.6135999976540916E-3</v>
      </c>
      <c r="O75">
        <f t="shared" ca="1" si="4"/>
        <v>1.2639346999882731E-2</v>
      </c>
      <c r="Q75" s="2">
        <f t="shared" si="5"/>
        <v>28377.192000000003</v>
      </c>
      <c r="AA75" t="s">
        <v>32</v>
      </c>
      <c r="AB75">
        <v>14</v>
      </c>
      <c r="AD75" t="s">
        <v>36</v>
      </c>
      <c r="AF75" t="s">
        <v>35</v>
      </c>
    </row>
    <row r="76" spans="1:32" x14ac:dyDescent="0.2">
      <c r="A76" s="39" t="s">
        <v>34</v>
      </c>
      <c r="B76" s="36"/>
      <c r="C76" s="33">
        <v>43420.601000000002</v>
      </c>
      <c r="D76" s="33"/>
      <c r="E76" s="39">
        <f t="shared" si="0"/>
        <v>-634.00549533294907</v>
      </c>
      <c r="F76">
        <f t="shared" si="1"/>
        <v>-634</v>
      </c>
      <c r="G76">
        <f t="shared" si="2"/>
        <v>-6.845600000815466E-3</v>
      </c>
      <c r="I76">
        <f t="shared" si="3"/>
        <v>-6.845600000815466E-3</v>
      </c>
      <c r="O76">
        <f t="shared" ca="1" si="4"/>
        <v>1.2564046627757225E-2</v>
      </c>
      <c r="Q76" s="2">
        <f t="shared" si="5"/>
        <v>28402.101000000002</v>
      </c>
      <c r="AA76" t="s">
        <v>32</v>
      </c>
      <c r="AB76">
        <v>13</v>
      </c>
      <c r="AD76" t="s">
        <v>38</v>
      </c>
      <c r="AF76" t="s">
        <v>35</v>
      </c>
    </row>
    <row r="77" spans="1:32" x14ac:dyDescent="0.2">
      <c r="A77" s="39" t="s">
        <v>34</v>
      </c>
      <c r="B77" s="36"/>
      <c r="C77" s="33">
        <v>43436.802000000003</v>
      </c>
      <c r="D77" s="33"/>
      <c r="E77" s="39">
        <f t="shared" si="0"/>
        <v>-621.00007738548766</v>
      </c>
      <c r="F77">
        <f t="shared" si="1"/>
        <v>-621</v>
      </c>
      <c r="G77">
        <f t="shared" si="2"/>
        <v>-9.6399999165441841E-5</v>
      </c>
      <c r="I77">
        <f t="shared" si="3"/>
        <v>-9.6399999165441841E-5</v>
      </c>
      <c r="O77">
        <f t="shared" ca="1" si="4"/>
        <v>1.2515101385875645E-2</v>
      </c>
      <c r="Q77" s="2">
        <f t="shared" si="5"/>
        <v>28418.302000000003</v>
      </c>
      <c r="AA77" t="s">
        <v>32</v>
      </c>
      <c r="AB77">
        <v>12</v>
      </c>
      <c r="AD77" t="s">
        <v>38</v>
      </c>
      <c r="AF77" t="s">
        <v>35</v>
      </c>
    </row>
    <row r="78" spans="1:32" x14ac:dyDescent="0.2">
      <c r="A78" s="39" t="s">
        <v>34</v>
      </c>
      <c r="B78" s="36"/>
      <c r="C78" s="33">
        <v>43506.567000000003</v>
      </c>
      <c r="D78" s="33"/>
      <c r="E78" s="39">
        <f t="shared" si="0"/>
        <v>-564.99594288116134</v>
      </c>
      <c r="F78">
        <f t="shared" si="1"/>
        <v>-565</v>
      </c>
      <c r="G78">
        <f t="shared" si="2"/>
        <v>5.0540000011096708E-3</v>
      </c>
      <c r="I78">
        <f t="shared" si="3"/>
        <v>5.0540000011096708E-3</v>
      </c>
      <c r="O78">
        <f t="shared" ca="1" si="4"/>
        <v>1.2304260343924223E-2</v>
      </c>
      <c r="Q78" s="2">
        <f t="shared" si="5"/>
        <v>28488.067000000003</v>
      </c>
      <c r="AA78" t="s">
        <v>32</v>
      </c>
      <c r="AB78">
        <v>14</v>
      </c>
      <c r="AD78" t="s">
        <v>36</v>
      </c>
      <c r="AF78" t="s">
        <v>35</v>
      </c>
    </row>
    <row r="79" spans="1:32" x14ac:dyDescent="0.2">
      <c r="A79" s="60" t="s">
        <v>340</v>
      </c>
      <c r="B79" s="59" t="s">
        <v>110</v>
      </c>
      <c r="C79" s="60">
        <v>43510.29</v>
      </c>
      <c r="D79" s="60" t="s">
        <v>146</v>
      </c>
      <c r="E79" s="39">
        <f t="shared" si="0"/>
        <v>-562.00728964874531</v>
      </c>
      <c r="F79">
        <f t="shared" si="1"/>
        <v>-562</v>
      </c>
      <c r="G79">
        <f t="shared" si="2"/>
        <v>-9.0808000022661872E-3</v>
      </c>
      <c r="I79">
        <f t="shared" si="3"/>
        <v>-9.0808000022661872E-3</v>
      </c>
      <c r="O79">
        <f t="shared" ca="1" si="4"/>
        <v>1.2292965288105397E-2</v>
      </c>
      <c r="Q79" s="2">
        <f t="shared" si="5"/>
        <v>28491.79</v>
      </c>
    </row>
    <row r="80" spans="1:32" x14ac:dyDescent="0.2">
      <c r="A80" s="39" t="s">
        <v>40</v>
      </c>
      <c r="B80" s="36"/>
      <c r="C80" s="33">
        <v>43510.298000000003</v>
      </c>
      <c r="D80" s="33"/>
      <c r="E80" s="39">
        <f t="shared" si="0"/>
        <v>-562.00086761654973</v>
      </c>
      <c r="F80">
        <f t="shared" si="1"/>
        <v>-562</v>
      </c>
      <c r="G80">
        <f t="shared" si="2"/>
        <v>-1.0808000006363727E-3</v>
      </c>
      <c r="I80">
        <f t="shared" si="3"/>
        <v>-1.0808000006363727E-3</v>
      </c>
      <c r="O80">
        <f t="shared" ca="1" si="4"/>
        <v>1.2292965288105397E-2</v>
      </c>
      <c r="Q80" s="2">
        <f t="shared" si="5"/>
        <v>28491.798000000003</v>
      </c>
      <c r="AA80" t="s">
        <v>32</v>
      </c>
      <c r="AB80">
        <v>10</v>
      </c>
      <c r="AD80" t="s">
        <v>38</v>
      </c>
      <c r="AF80" t="s">
        <v>35</v>
      </c>
    </row>
    <row r="81" spans="1:32" x14ac:dyDescent="0.2">
      <c r="A81" s="39" t="s">
        <v>34</v>
      </c>
      <c r="B81" s="36"/>
      <c r="C81" s="33">
        <v>43755.7</v>
      </c>
      <c r="D81" s="33"/>
      <c r="E81" s="39">
        <f t="shared" si="0"/>
        <v>-365.00342454867223</v>
      </c>
      <c r="F81">
        <f t="shared" si="1"/>
        <v>-365</v>
      </c>
      <c r="G81">
        <f t="shared" si="2"/>
        <v>-4.2660000035539269E-3</v>
      </c>
      <c r="I81">
        <f t="shared" si="3"/>
        <v>-4.2660000035539269E-3</v>
      </c>
      <c r="O81">
        <f t="shared" ca="1" si="4"/>
        <v>1.1551256622669145E-2</v>
      </c>
      <c r="Q81" s="2">
        <f t="shared" si="5"/>
        <v>28737.199999999997</v>
      </c>
      <c r="AA81" t="s">
        <v>32</v>
      </c>
      <c r="AB81">
        <v>8</v>
      </c>
      <c r="AD81" t="s">
        <v>39</v>
      </c>
      <c r="AF81" t="s">
        <v>30</v>
      </c>
    </row>
    <row r="82" spans="1:32" x14ac:dyDescent="0.2">
      <c r="A82" s="39" t="s">
        <v>34</v>
      </c>
      <c r="B82" s="36"/>
      <c r="C82" s="33">
        <v>43755.705000000002</v>
      </c>
      <c r="D82" s="33"/>
      <c r="E82" s="39">
        <f t="shared" si="0"/>
        <v>-364.99941077854709</v>
      </c>
      <c r="F82">
        <f t="shared" si="1"/>
        <v>-365</v>
      </c>
      <c r="G82">
        <f t="shared" si="2"/>
        <v>7.3400000110268593E-4</v>
      </c>
      <c r="I82">
        <f t="shared" si="3"/>
        <v>7.3400000110268593E-4</v>
      </c>
      <c r="O82">
        <f t="shared" ca="1" si="4"/>
        <v>1.1551256622669145E-2</v>
      </c>
      <c r="Q82" s="2">
        <f t="shared" si="5"/>
        <v>28737.205000000002</v>
      </c>
      <c r="AA82" t="s">
        <v>32</v>
      </c>
      <c r="AB82">
        <v>12</v>
      </c>
      <c r="AD82" t="s">
        <v>38</v>
      </c>
      <c r="AF82" t="s">
        <v>35</v>
      </c>
    </row>
    <row r="83" spans="1:32" x14ac:dyDescent="0.2">
      <c r="A83" s="39" t="s">
        <v>34</v>
      </c>
      <c r="B83" s="36"/>
      <c r="C83" s="33">
        <v>43780.612000000001</v>
      </c>
      <c r="D83" s="33"/>
      <c r="E83" s="39">
        <f t="shared" si="0"/>
        <v>-345.00521629565134</v>
      </c>
      <c r="F83">
        <f t="shared" si="1"/>
        <v>-345</v>
      </c>
      <c r="G83">
        <f t="shared" si="2"/>
        <v>-6.4980000024661422E-3</v>
      </c>
      <c r="I83">
        <f t="shared" si="3"/>
        <v>-6.4980000024661422E-3</v>
      </c>
      <c r="O83">
        <f t="shared" ca="1" si="4"/>
        <v>1.1475956250543637E-2</v>
      </c>
      <c r="Q83" s="2">
        <f t="shared" si="5"/>
        <v>28762.112000000001</v>
      </c>
      <c r="AA83" t="s">
        <v>32</v>
      </c>
      <c r="AB83">
        <v>16</v>
      </c>
      <c r="AD83" t="s">
        <v>36</v>
      </c>
      <c r="AF83" t="s">
        <v>35</v>
      </c>
    </row>
    <row r="84" spans="1:32" x14ac:dyDescent="0.2">
      <c r="A84" s="39" t="s">
        <v>34</v>
      </c>
      <c r="B84" s="36"/>
      <c r="C84" s="33">
        <v>43790.576999999997</v>
      </c>
      <c r="D84" s="33"/>
      <c r="E84" s="39">
        <f t="shared" si="0"/>
        <v>-337.00577244364217</v>
      </c>
      <c r="F84">
        <f t="shared" si="1"/>
        <v>-337</v>
      </c>
      <c r="G84">
        <f t="shared" si="2"/>
        <v>-7.1908000027178787E-3</v>
      </c>
      <c r="I84">
        <f t="shared" si="3"/>
        <v>-7.1908000027178787E-3</v>
      </c>
      <c r="O84">
        <f t="shared" ca="1" si="4"/>
        <v>1.1445836101693434E-2</v>
      </c>
      <c r="Q84" s="2">
        <f t="shared" si="5"/>
        <v>28772.076999999997</v>
      </c>
      <c r="AA84" t="s">
        <v>32</v>
      </c>
      <c r="AB84">
        <v>9</v>
      </c>
      <c r="AD84" t="s">
        <v>38</v>
      </c>
      <c r="AF84" t="s">
        <v>35</v>
      </c>
    </row>
    <row r="85" spans="1:32" x14ac:dyDescent="0.2">
      <c r="A85" s="39" t="s">
        <v>41</v>
      </c>
      <c r="B85" s="36"/>
      <c r="C85" s="33">
        <v>43870.303999999996</v>
      </c>
      <c r="D85" s="33"/>
      <c r="E85" s="39">
        <f t="shared" ref="E85:E148" si="6">+(C85-C$7)/C$8</f>
        <v>-273.00460234937719</v>
      </c>
      <c r="F85">
        <f t="shared" ref="F85:F148" si="7">ROUND(2*E85,0)/2</f>
        <v>-273</v>
      </c>
      <c r="G85">
        <f t="shared" ref="G85:G148" si="8">+C85-(C$7+F85*C$8)</f>
        <v>-5.7332000069436617E-3</v>
      </c>
      <c r="I85">
        <f t="shared" ref="I85:I148" si="9">G85</f>
        <v>-5.7332000069436617E-3</v>
      </c>
      <c r="O85">
        <f t="shared" ref="O85:O148" ca="1" si="10">+C$11+C$12*F85</f>
        <v>1.120487491089181E-2</v>
      </c>
      <c r="Q85" s="2">
        <f t="shared" ref="Q85:Q148" si="11">+C85-15018.5</f>
        <v>28851.803999999996</v>
      </c>
      <c r="AA85" t="s">
        <v>32</v>
      </c>
      <c r="AB85">
        <v>10</v>
      </c>
      <c r="AD85" t="s">
        <v>38</v>
      </c>
      <c r="AF85" t="s">
        <v>35</v>
      </c>
    </row>
    <row r="86" spans="1:32" x14ac:dyDescent="0.2">
      <c r="A86" s="39" t="s">
        <v>41</v>
      </c>
      <c r="B86" s="36"/>
      <c r="C86" s="33">
        <v>43931.338000000003</v>
      </c>
      <c r="D86" s="33"/>
      <c r="E86" s="39">
        <f t="shared" si="6"/>
        <v>-224.00931323108776</v>
      </c>
      <c r="F86">
        <f t="shared" si="7"/>
        <v>-224</v>
      </c>
      <c r="G86">
        <f t="shared" si="8"/>
        <v>-1.1601600002904888E-2</v>
      </c>
      <c r="I86">
        <f t="shared" si="9"/>
        <v>-1.1601600002904888E-2</v>
      </c>
      <c r="O86">
        <f t="shared" ca="1" si="10"/>
        <v>1.1020388999184316E-2</v>
      </c>
      <c r="Q86" s="2">
        <f t="shared" si="11"/>
        <v>28912.838000000003</v>
      </c>
      <c r="AA86" t="s">
        <v>32</v>
      </c>
      <c r="AF86" t="s">
        <v>42</v>
      </c>
    </row>
    <row r="87" spans="1:32" x14ac:dyDescent="0.2">
      <c r="A87" s="39" t="s">
        <v>44</v>
      </c>
      <c r="B87" s="36"/>
      <c r="C87" s="33">
        <v>44048.446000000004</v>
      </c>
      <c r="D87" s="33"/>
      <c r="E87" s="39">
        <f t="shared" si="6"/>
        <v>-130.00039495497938</v>
      </c>
      <c r="F87">
        <f t="shared" si="7"/>
        <v>-130</v>
      </c>
      <c r="G87">
        <f t="shared" si="8"/>
        <v>-4.9199999921256676E-4</v>
      </c>
      <c r="I87">
        <f t="shared" si="9"/>
        <v>-4.9199999921256676E-4</v>
      </c>
      <c r="O87">
        <f t="shared" ca="1" si="10"/>
        <v>1.066647725019443E-2</v>
      </c>
      <c r="Q87" s="2">
        <f t="shared" si="11"/>
        <v>29029.946000000004</v>
      </c>
      <c r="AA87" t="s">
        <v>32</v>
      </c>
      <c r="AF87" t="s">
        <v>42</v>
      </c>
    </row>
    <row r="88" spans="1:32" x14ac:dyDescent="0.2">
      <c r="A88" s="39" t="s">
        <v>34</v>
      </c>
      <c r="B88" s="36"/>
      <c r="C88" s="33">
        <v>44049.705000000002</v>
      </c>
      <c r="D88" s="33"/>
      <c r="E88" s="39">
        <f t="shared" si="6"/>
        <v>-128.98972763840453</v>
      </c>
      <c r="F88">
        <f t="shared" si="7"/>
        <v>-129</v>
      </c>
      <c r="G88">
        <f t="shared" si="8"/>
        <v>1.2796399998478591E-2</v>
      </c>
      <c r="I88">
        <f t="shared" si="9"/>
        <v>1.2796399998478591E-2</v>
      </c>
      <c r="O88">
        <f t="shared" ca="1" si="10"/>
        <v>1.0662712231588154E-2</v>
      </c>
      <c r="Q88" s="2">
        <f t="shared" si="11"/>
        <v>29031.205000000002</v>
      </c>
      <c r="AA88" t="s">
        <v>32</v>
      </c>
      <c r="AB88">
        <v>8</v>
      </c>
      <c r="AD88" t="s">
        <v>43</v>
      </c>
      <c r="AF88" t="s">
        <v>30</v>
      </c>
    </row>
    <row r="89" spans="1:32" x14ac:dyDescent="0.2">
      <c r="A89" s="39" t="s">
        <v>34</v>
      </c>
      <c r="B89" s="36"/>
      <c r="C89" s="33">
        <v>44191.707999999999</v>
      </c>
      <c r="D89" s="33"/>
      <c r="E89" s="39">
        <f t="shared" si="6"/>
        <v>-14.996247927693805</v>
      </c>
      <c r="F89">
        <f t="shared" si="7"/>
        <v>-15</v>
      </c>
      <c r="G89">
        <f t="shared" si="8"/>
        <v>4.6739999961573631E-3</v>
      </c>
      <c r="I89">
        <f t="shared" si="9"/>
        <v>4.6739999961573631E-3</v>
      </c>
      <c r="O89">
        <f t="shared" ca="1" si="10"/>
        <v>1.0233500110472759E-2</v>
      </c>
      <c r="Q89" s="2">
        <f t="shared" si="11"/>
        <v>29173.207999999999</v>
      </c>
      <c r="AA89" t="s">
        <v>32</v>
      </c>
      <c r="AB89">
        <v>10</v>
      </c>
      <c r="AD89" t="s">
        <v>38</v>
      </c>
      <c r="AF89" t="s">
        <v>35</v>
      </c>
    </row>
    <row r="90" spans="1:32" x14ac:dyDescent="0.2">
      <c r="A90" s="39" t="s">
        <v>45</v>
      </c>
      <c r="B90" s="36"/>
      <c r="C90" s="33">
        <v>44210.389000000003</v>
      </c>
      <c r="D90" s="33"/>
      <c r="E90" s="39">
        <f t="shared" si="6"/>
        <v>0</v>
      </c>
      <c r="F90">
        <f t="shared" si="7"/>
        <v>0</v>
      </c>
      <c r="G90">
        <f t="shared" si="8"/>
        <v>0</v>
      </c>
      <c r="I90">
        <f t="shared" si="9"/>
        <v>0</v>
      </c>
      <c r="O90">
        <f t="shared" ca="1" si="10"/>
        <v>1.0177024831378629E-2</v>
      </c>
      <c r="Q90" s="2">
        <f t="shared" si="11"/>
        <v>29191.889000000003</v>
      </c>
      <c r="AA90" t="s">
        <v>32</v>
      </c>
      <c r="AB90">
        <v>17</v>
      </c>
      <c r="AD90" t="s">
        <v>36</v>
      </c>
      <c r="AF90" t="s">
        <v>35</v>
      </c>
    </row>
    <row r="91" spans="1:32" x14ac:dyDescent="0.2">
      <c r="A91" t="s">
        <v>14</v>
      </c>
      <c r="C91" s="14">
        <v>44210.389000000003</v>
      </c>
      <c r="D91" s="12" t="s">
        <v>16</v>
      </c>
      <c r="E91">
        <f t="shared" si="6"/>
        <v>0</v>
      </c>
      <c r="F91">
        <f t="shared" si="7"/>
        <v>0</v>
      </c>
      <c r="G91">
        <f t="shared" si="8"/>
        <v>0</v>
      </c>
      <c r="I91">
        <f t="shared" si="9"/>
        <v>0</v>
      </c>
      <c r="O91">
        <f t="shared" ca="1" si="10"/>
        <v>1.0177024831378629E-2</v>
      </c>
      <c r="Q91" s="2">
        <f t="shared" si="11"/>
        <v>29191.889000000003</v>
      </c>
      <c r="AA91" t="s">
        <v>100</v>
      </c>
      <c r="AB91">
        <v>6</v>
      </c>
      <c r="AD91" t="s">
        <v>43</v>
      </c>
      <c r="AF91" t="s">
        <v>30</v>
      </c>
    </row>
    <row r="92" spans="1:32" x14ac:dyDescent="0.2">
      <c r="A92" s="39" t="s">
        <v>45</v>
      </c>
      <c r="B92" s="36"/>
      <c r="C92" s="33">
        <v>44215.370999999999</v>
      </c>
      <c r="D92" s="33"/>
      <c r="E92" s="39">
        <f t="shared" si="6"/>
        <v>3.9993205489909007</v>
      </c>
      <c r="F92">
        <f t="shared" si="7"/>
        <v>4</v>
      </c>
      <c r="G92">
        <f t="shared" si="8"/>
        <v>-8.4640000568469986E-4</v>
      </c>
      <c r="I92">
        <f t="shared" si="9"/>
        <v>-8.4640000568469986E-4</v>
      </c>
      <c r="O92">
        <f t="shared" ca="1" si="10"/>
        <v>1.0161964756953527E-2</v>
      </c>
      <c r="Q92" s="2">
        <f t="shared" si="11"/>
        <v>29196.870999999999</v>
      </c>
      <c r="AA92" t="s">
        <v>32</v>
      </c>
      <c r="AB92">
        <v>6</v>
      </c>
      <c r="AD92" t="s">
        <v>43</v>
      </c>
      <c r="AF92" t="s">
        <v>30</v>
      </c>
    </row>
    <row r="93" spans="1:32" x14ac:dyDescent="0.2">
      <c r="A93" s="39" t="s">
        <v>34</v>
      </c>
      <c r="B93" s="36"/>
      <c r="C93" s="33">
        <v>44221.593000000001</v>
      </c>
      <c r="D93" s="33" t="s">
        <v>37</v>
      </c>
      <c r="E93" s="39">
        <f t="shared" si="6"/>
        <v>8.9940560881008942</v>
      </c>
      <c r="F93">
        <f t="shared" si="7"/>
        <v>9</v>
      </c>
      <c r="G93">
        <f t="shared" si="8"/>
        <v>-7.4043999993591569E-3</v>
      </c>
      <c r="I93">
        <f t="shared" si="9"/>
        <v>-7.4043999993591569E-3</v>
      </c>
      <c r="O93">
        <f t="shared" ca="1" si="10"/>
        <v>1.0143139663922151E-2</v>
      </c>
      <c r="Q93" s="2">
        <f t="shared" si="11"/>
        <v>29203.093000000001</v>
      </c>
      <c r="AA93" t="s">
        <v>32</v>
      </c>
      <c r="AB93">
        <v>9</v>
      </c>
      <c r="AD93" t="s">
        <v>38</v>
      </c>
      <c r="AF93" t="s">
        <v>35</v>
      </c>
    </row>
    <row r="94" spans="1:32" x14ac:dyDescent="0.2">
      <c r="A94" s="39" t="s">
        <v>45</v>
      </c>
      <c r="B94" s="36"/>
      <c r="C94" s="33">
        <v>44225.326000000001</v>
      </c>
      <c r="D94" s="33"/>
      <c r="E94" s="39">
        <f t="shared" si="6"/>
        <v>11.990736860761416</v>
      </c>
      <c r="F94">
        <f t="shared" si="7"/>
        <v>12</v>
      </c>
      <c r="G94">
        <f t="shared" si="8"/>
        <v>-1.1539200000697747E-2</v>
      </c>
      <c r="I94">
        <f t="shared" si="9"/>
        <v>-1.1539200000697747E-2</v>
      </c>
      <c r="O94">
        <f t="shared" ca="1" si="10"/>
        <v>1.0131844608103324E-2</v>
      </c>
      <c r="Q94" s="2">
        <f t="shared" si="11"/>
        <v>29206.826000000001</v>
      </c>
      <c r="AA94" t="s">
        <v>32</v>
      </c>
      <c r="AB94">
        <v>6</v>
      </c>
      <c r="AD94" t="s">
        <v>43</v>
      </c>
      <c r="AF94" t="s">
        <v>30</v>
      </c>
    </row>
    <row r="95" spans="1:32" x14ac:dyDescent="0.2">
      <c r="A95" s="39" t="s">
        <v>34</v>
      </c>
      <c r="B95" s="36"/>
      <c r="C95" s="33">
        <v>44226.589</v>
      </c>
      <c r="D95" s="33"/>
      <c r="E95" s="39">
        <f t="shared" si="6"/>
        <v>13.004615193434091</v>
      </c>
      <c r="F95">
        <f t="shared" si="7"/>
        <v>13</v>
      </c>
      <c r="G95">
        <f t="shared" si="8"/>
        <v>5.7491999978083186E-3</v>
      </c>
      <c r="I95">
        <f t="shared" si="9"/>
        <v>5.7491999978083186E-3</v>
      </c>
      <c r="O95">
        <f t="shared" ca="1" si="10"/>
        <v>1.0128079589497048E-2</v>
      </c>
      <c r="Q95" s="2">
        <f t="shared" si="11"/>
        <v>29208.089</v>
      </c>
      <c r="AA95" t="s">
        <v>32</v>
      </c>
      <c r="AB95">
        <v>11</v>
      </c>
      <c r="AD95" t="s">
        <v>38</v>
      </c>
      <c r="AF95" t="s">
        <v>35</v>
      </c>
    </row>
    <row r="96" spans="1:32" x14ac:dyDescent="0.2">
      <c r="A96" s="39" t="s">
        <v>41</v>
      </c>
      <c r="B96" s="36"/>
      <c r="C96" s="33">
        <v>44459.533000000003</v>
      </c>
      <c r="D96" s="33"/>
      <c r="E96" s="39">
        <f t="shared" si="6"/>
        <v>200.001348626761</v>
      </c>
      <c r="F96">
        <f t="shared" si="7"/>
        <v>200</v>
      </c>
      <c r="G96">
        <f t="shared" si="8"/>
        <v>1.680000001215376E-3</v>
      </c>
      <c r="I96">
        <f t="shared" si="9"/>
        <v>1.680000001215376E-3</v>
      </c>
      <c r="O96">
        <f t="shared" ca="1" si="10"/>
        <v>9.4240211101235521E-3</v>
      </c>
      <c r="Q96" s="2">
        <f t="shared" si="11"/>
        <v>29441.033000000003</v>
      </c>
      <c r="AA96" t="s">
        <v>32</v>
      </c>
      <c r="AF96" t="s">
        <v>42</v>
      </c>
    </row>
    <row r="97" spans="1:32" x14ac:dyDescent="0.2">
      <c r="A97" s="39" t="s">
        <v>34</v>
      </c>
      <c r="B97" s="36"/>
      <c r="C97" s="33">
        <v>44470.741999999998</v>
      </c>
      <c r="D97" s="33"/>
      <c r="E97" s="39">
        <f t="shared" si="6"/>
        <v>208.99941848498122</v>
      </c>
      <c r="F97">
        <f t="shared" si="7"/>
        <v>209</v>
      </c>
      <c r="G97">
        <f t="shared" si="8"/>
        <v>-7.2440000803908333E-4</v>
      </c>
      <c r="I97">
        <f t="shared" si="9"/>
        <v>-7.2440000803908333E-4</v>
      </c>
      <c r="O97">
        <f t="shared" ca="1" si="10"/>
        <v>9.3901359426670737E-3</v>
      </c>
      <c r="Q97" s="2">
        <f t="shared" si="11"/>
        <v>29452.241999999998</v>
      </c>
      <c r="AA97" t="s">
        <v>32</v>
      </c>
      <c r="AB97">
        <v>16</v>
      </c>
      <c r="AD97" t="s">
        <v>36</v>
      </c>
      <c r="AF97" t="s">
        <v>35</v>
      </c>
    </row>
    <row r="98" spans="1:32" x14ac:dyDescent="0.2">
      <c r="A98" s="39" t="s">
        <v>34</v>
      </c>
      <c r="B98" s="36"/>
      <c r="C98" s="33">
        <v>44475.73</v>
      </c>
      <c r="D98" s="33"/>
      <c r="E98" s="39">
        <f t="shared" si="6"/>
        <v>213.00355555812467</v>
      </c>
      <c r="F98">
        <f t="shared" si="7"/>
        <v>213</v>
      </c>
      <c r="G98">
        <f t="shared" si="8"/>
        <v>4.4292000020504929E-3</v>
      </c>
      <c r="I98">
        <f t="shared" si="9"/>
        <v>4.4292000020504929E-3</v>
      </c>
      <c r="O98">
        <f t="shared" ca="1" si="10"/>
        <v>9.3750758682419714E-3</v>
      </c>
      <c r="Q98" s="2">
        <f t="shared" si="11"/>
        <v>29457.230000000003</v>
      </c>
      <c r="AA98" t="s">
        <v>32</v>
      </c>
      <c r="AB98">
        <v>14</v>
      </c>
      <c r="AD98" t="s">
        <v>46</v>
      </c>
      <c r="AF98" t="s">
        <v>35</v>
      </c>
    </row>
    <row r="99" spans="1:32" x14ac:dyDescent="0.2">
      <c r="A99" s="39" t="s">
        <v>34</v>
      </c>
      <c r="B99" s="36"/>
      <c r="C99" s="33">
        <v>44480.705999999998</v>
      </c>
      <c r="D99" s="33"/>
      <c r="E99" s="39">
        <f t="shared" si="6"/>
        <v>216.99805958296886</v>
      </c>
      <c r="F99">
        <f t="shared" si="7"/>
        <v>217</v>
      </c>
      <c r="G99">
        <f t="shared" si="8"/>
        <v>-2.4172000048565678E-3</v>
      </c>
      <c r="I99">
        <f t="shared" si="9"/>
        <v>-2.4172000048565678E-3</v>
      </c>
      <c r="O99">
        <f t="shared" ca="1" si="10"/>
        <v>9.3600157938168692E-3</v>
      </c>
      <c r="Q99" s="2">
        <f t="shared" si="11"/>
        <v>29462.205999999998</v>
      </c>
      <c r="AA99" t="s">
        <v>32</v>
      </c>
      <c r="AB99">
        <v>17</v>
      </c>
      <c r="AD99" t="s">
        <v>47</v>
      </c>
      <c r="AF99" t="s">
        <v>35</v>
      </c>
    </row>
    <row r="100" spans="1:32" x14ac:dyDescent="0.2">
      <c r="A100" s="39" t="s">
        <v>48</v>
      </c>
      <c r="B100" s="36"/>
      <c r="C100" s="33">
        <v>44489.423000000003</v>
      </c>
      <c r="D100" s="33"/>
      <c r="E100" s="39">
        <f t="shared" si="6"/>
        <v>223.99566641267504</v>
      </c>
      <c r="F100">
        <f t="shared" si="7"/>
        <v>224</v>
      </c>
      <c r="G100">
        <f t="shared" si="8"/>
        <v>-5.3983999969204888E-3</v>
      </c>
      <c r="I100">
        <f t="shared" si="9"/>
        <v>-5.3983999969204888E-3</v>
      </c>
      <c r="O100">
        <f t="shared" ca="1" si="10"/>
        <v>9.333660663572942E-3</v>
      </c>
      <c r="Q100" s="2">
        <f t="shared" si="11"/>
        <v>29470.923000000003</v>
      </c>
      <c r="AA100" t="s">
        <v>32</v>
      </c>
      <c r="AB100">
        <v>7</v>
      </c>
      <c r="AD100" t="s">
        <v>28</v>
      </c>
      <c r="AF100" t="s">
        <v>30</v>
      </c>
    </row>
    <row r="101" spans="1:32" x14ac:dyDescent="0.2">
      <c r="A101" s="39" t="s">
        <v>34</v>
      </c>
      <c r="B101" s="36"/>
      <c r="C101" s="33">
        <v>44647.631000000001</v>
      </c>
      <c r="D101" s="33"/>
      <c r="E101" s="39">
        <f t="shared" si="6"/>
        <v>350.99777508694501</v>
      </c>
      <c r="F101">
        <f t="shared" si="7"/>
        <v>351</v>
      </c>
      <c r="G101">
        <f t="shared" si="8"/>
        <v>-2.7716000040527433E-3</v>
      </c>
      <c r="I101">
        <f t="shared" si="9"/>
        <v>-2.7716000040527433E-3</v>
      </c>
      <c r="O101">
        <f t="shared" ca="1" si="10"/>
        <v>8.8555033005759676E-3</v>
      </c>
      <c r="Q101" s="2">
        <f t="shared" si="11"/>
        <v>29629.131000000001</v>
      </c>
      <c r="AA101" t="s">
        <v>32</v>
      </c>
      <c r="AB101">
        <v>18</v>
      </c>
      <c r="AD101" t="s">
        <v>36</v>
      </c>
      <c r="AF101" t="s">
        <v>35</v>
      </c>
    </row>
    <row r="102" spans="1:32" x14ac:dyDescent="0.2">
      <c r="A102" s="39" t="s">
        <v>49</v>
      </c>
      <c r="B102" s="36"/>
      <c r="C102" s="33">
        <v>44844.463000000003</v>
      </c>
      <c r="D102" s="33"/>
      <c r="E102" s="39">
        <f t="shared" si="6"/>
        <v>509.00545519524792</v>
      </c>
      <c r="F102">
        <f t="shared" si="7"/>
        <v>509</v>
      </c>
      <c r="G102">
        <f t="shared" si="8"/>
        <v>6.7955999984405935E-3</v>
      </c>
      <c r="I102">
        <f t="shared" si="9"/>
        <v>6.7955999984405935E-3</v>
      </c>
      <c r="O102">
        <f t="shared" ca="1" si="10"/>
        <v>8.2606303607844558E-3</v>
      </c>
      <c r="Q102" s="2">
        <f t="shared" si="11"/>
        <v>29825.963000000003</v>
      </c>
      <c r="AA102" t="s">
        <v>32</v>
      </c>
      <c r="AB102">
        <v>7</v>
      </c>
      <c r="AD102" t="s">
        <v>39</v>
      </c>
      <c r="AF102" t="s">
        <v>30</v>
      </c>
    </row>
    <row r="103" spans="1:32" x14ac:dyDescent="0.2">
      <c r="A103" s="39" t="s">
        <v>49</v>
      </c>
      <c r="B103" s="36"/>
      <c r="C103" s="33">
        <v>44854.428999999996</v>
      </c>
      <c r="D103" s="33"/>
      <c r="E103" s="39">
        <f t="shared" si="6"/>
        <v>517.00570180127863</v>
      </c>
      <c r="F103">
        <f t="shared" si="7"/>
        <v>517</v>
      </c>
      <c r="G103">
        <f t="shared" si="8"/>
        <v>7.102799994754605E-3</v>
      </c>
      <c r="I103">
        <f t="shared" si="9"/>
        <v>7.102799994754605E-3</v>
      </c>
      <c r="O103">
        <f t="shared" ca="1" si="10"/>
        <v>8.230510211934253E-3</v>
      </c>
      <c r="Q103" s="2">
        <f t="shared" si="11"/>
        <v>29835.928999999996</v>
      </c>
      <c r="AA103" t="s">
        <v>32</v>
      </c>
      <c r="AB103">
        <v>8</v>
      </c>
      <c r="AD103" t="s">
        <v>39</v>
      </c>
      <c r="AF103" t="s">
        <v>30</v>
      </c>
    </row>
    <row r="104" spans="1:32" x14ac:dyDescent="0.2">
      <c r="A104" s="39" t="s">
        <v>51</v>
      </c>
      <c r="B104" s="36" t="s">
        <v>103</v>
      </c>
      <c r="C104" s="33">
        <v>44912.356</v>
      </c>
      <c r="D104" s="33"/>
      <c r="E104" s="39">
        <f t="shared" si="6"/>
        <v>563.50683416610786</v>
      </c>
      <c r="F104">
        <f t="shared" si="7"/>
        <v>563.5</v>
      </c>
      <c r="G104">
        <f t="shared" si="8"/>
        <v>8.5133999964455143E-3</v>
      </c>
      <c r="I104">
        <f t="shared" si="9"/>
        <v>8.5133999964455143E-3</v>
      </c>
      <c r="O104">
        <f t="shared" ca="1" si="10"/>
        <v>8.0554368467424479E-3</v>
      </c>
      <c r="Q104" s="2">
        <f t="shared" si="11"/>
        <v>29893.856</v>
      </c>
      <c r="AA104" t="s">
        <v>32</v>
      </c>
      <c r="AB104">
        <v>10</v>
      </c>
      <c r="AD104" t="s">
        <v>39</v>
      </c>
      <c r="AF104" t="s">
        <v>30</v>
      </c>
    </row>
    <row r="105" spans="1:32" x14ac:dyDescent="0.2">
      <c r="A105" s="39" t="s">
        <v>34</v>
      </c>
      <c r="B105" s="36"/>
      <c r="C105" s="33">
        <v>45170.836000000003</v>
      </c>
      <c r="D105" s="33"/>
      <c r="E105" s="39">
        <f t="shared" si="6"/>
        <v>771.00269436360725</v>
      </c>
      <c r="F105">
        <f t="shared" si="7"/>
        <v>771</v>
      </c>
      <c r="G105">
        <f t="shared" si="8"/>
        <v>3.3563999968464486E-3</v>
      </c>
      <c r="I105">
        <f t="shared" si="9"/>
        <v>3.3563999968464486E-3</v>
      </c>
      <c r="O105">
        <f t="shared" ca="1" si="10"/>
        <v>7.2741954859403051E-3</v>
      </c>
      <c r="Q105" s="2">
        <f t="shared" si="11"/>
        <v>30152.336000000003</v>
      </c>
      <c r="AA105" t="s">
        <v>32</v>
      </c>
      <c r="AB105">
        <v>7</v>
      </c>
      <c r="AD105" t="s">
        <v>52</v>
      </c>
      <c r="AF105" t="s">
        <v>35</v>
      </c>
    </row>
    <row r="106" spans="1:32" x14ac:dyDescent="0.2">
      <c r="A106" s="39" t="s">
        <v>53</v>
      </c>
      <c r="B106" s="36"/>
      <c r="C106" s="33">
        <v>45214.44</v>
      </c>
      <c r="D106" s="33"/>
      <c r="E106" s="39">
        <f t="shared" si="6"/>
        <v>806.00598083858222</v>
      </c>
      <c r="F106">
        <f t="shared" si="7"/>
        <v>806</v>
      </c>
      <c r="G106">
        <f t="shared" si="8"/>
        <v>7.4504000003798865E-3</v>
      </c>
      <c r="I106">
        <f t="shared" si="9"/>
        <v>7.4504000003798865E-3</v>
      </c>
      <c r="O106">
        <f t="shared" ca="1" si="10"/>
        <v>7.1424198347206664E-3</v>
      </c>
      <c r="Q106" s="2">
        <f t="shared" si="11"/>
        <v>30195.940000000002</v>
      </c>
      <c r="AA106" t="s">
        <v>32</v>
      </c>
      <c r="AB106">
        <v>6</v>
      </c>
      <c r="AD106" t="s">
        <v>43</v>
      </c>
      <c r="AF106" t="s">
        <v>30</v>
      </c>
    </row>
    <row r="107" spans="1:32" x14ac:dyDescent="0.2">
      <c r="A107" s="39" t="s">
        <v>53</v>
      </c>
      <c r="B107" s="36"/>
      <c r="C107" s="33">
        <v>45229.385999999999</v>
      </c>
      <c r="D107" s="33"/>
      <c r="E107" s="39">
        <f t="shared" si="6"/>
        <v>818.00394248556074</v>
      </c>
      <c r="F107">
        <f t="shared" si="7"/>
        <v>818</v>
      </c>
      <c r="G107">
        <f t="shared" si="8"/>
        <v>4.9111999978777021E-3</v>
      </c>
      <c r="I107">
        <f t="shared" si="9"/>
        <v>4.9111999978777021E-3</v>
      </c>
      <c r="O107">
        <f t="shared" ca="1" si="10"/>
        <v>7.0972396114453613E-3</v>
      </c>
      <c r="Q107" s="2">
        <f t="shared" si="11"/>
        <v>30210.885999999999</v>
      </c>
      <c r="AA107" t="s">
        <v>32</v>
      </c>
      <c r="AB107">
        <v>11</v>
      </c>
      <c r="AD107" t="s">
        <v>39</v>
      </c>
      <c r="AF107" t="s">
        <v>30</v>
      </c>
    </row>
    <row r="108" spans="1:32" x14ac:dyDescent="0.2">
      <c r="A108" s="39" t="s">
        <v>34</v>
      </c>
      <c r="B108" s="36"/>
      <c r="C108" s="33">
        <v>45235.606</v>
      </c>
      <c r="D108" s="33"/>
      <c r="E108" s="39">
        <f t="shared" si="6"/>
        <v>822.99707251662176</v>
      </c>
      <c r="F108">
        <f t="shared" si="7"/>
        <v>823</v>
      </c>
      <c r="G108">
        <f t="shared" si="8"/>
        <v>-3.6468000034801662E-3</v>
      </c>
      <c r="I108">
        <f t="shared" si="9"/>
        <v>-3.6468000034801662E-3</v>
      </c>
      <c r="O108">
        <f t="shared" ca="1" si="10"/>
        <v>7.0784145184139852E-3</v>
      </c>
      <c r="Q108" s="2">
        <f t="shared" si="11"/>
        <v>30217.106</v>
      </c>
      <c r="AA108" t="s">
        <v>32</v>
      </c>
      <c r="AB108">
        <v>13</v>
      </c>
      <c r="AD108" t="s">
        <v>36</v>
      </c>
      <c r="AF108" t="s">
        <v>35</v>
      </c>
    </row>
    <row r="109" spans="1:32" x14ac:dyDescent="0.2">
      <c r="A109" s="39" t="s">
        <v>54</v>
      </c>
      <c r="B109" s="36"/>
      <c r="C109" s="33">
        <v>45335.252</v>
      </c>
      <c r="D109" s="33"/>
      <c r="E109" s="39">
        <f t="shared" si="6"/>
        <v>902.98830002064494</v>
      </c>
      <c r="F109">
        <f t="shared" si="7"/>
        <v>903</v>
      </c>
      <c r="G109">
        <f t="shared" si="8"/>
        <v>-1.4574799999536481E-2</v>
      </c>
      <c r="I109">
        <f t="shared" si="9"/>
        <v>-1.4574799999536481E-2</v>
      </c>
      <c r="O109">
        <f t="shared" ca="1" si="10"/>
        <v>6.7772130299119538E-3</v>
      </c>
      <c r="Q109" s="2">
        <f t="shared" si="11"/>
        <v>30316.752</v>
      </c>
      <c r="AA109" t="s">
        <v>32</v>
      </c>
      <c r="AB109">
        <v>6</v>
      </c>
      <c r="AD109" t="s">
        <v>43</v>
      </c>
      <c r="AF109" t="s">
        <v>30</v>
      </c>
    </row>
    <row r="110" spans="1:32" x14ac:dyDescent="0.2">
      <c r="A110" s="39" t="s">
        <v>34</v>
      </c>
      <c r="B110" s="36"/>
      <c r="C110" s="33">
        <v>45352.692999999999</v>
      </c>
      <c r="D110" s="33"/>
      <c r="E110" s="39">
        <f t="shared" si="6"/>
        <v>916.98913295821967</v>
      </c>
      <c r="F110">
        <f t="shared" si="7"/>
        <v>917</v>
      </c>
      <c r="G110">
        <f t="shared" si="8"/>
        <v>-1.3537200000428129E-2</v>
      </c>
      <c r="I110">
        <f t="shared" si="9"/>
        <v>-1.3537200000428129E-2</v>
      </c>
      <c r="O110">
        <f t="shared" ca="1" si="10"/>
        <v>6.7245027694240985E-3</v>
      </c>
      <c r="Q110" s="2">
        <f t="shared" si="11"/>
        <v>30334.192999999999</v>
      </c>
      <c r="AA110" t="s">
        <v>32</v>
      </c>
      <c r="AB110">
        <v>19</v>
      </c>
      <c r="AD110" t="s">
        <v>36</v>
      </c>
      <c r="AF110" t="s">
        <v>35</v>
      </c>
    </row>
    <row r="111" spans="1:32" x14ac:dyDescent="0.2">
      <c r="A111" s="39" t="s">
        <v>56</v>
      </c>
      <c r="B111" s="36"/>
      <c r="C111" s="33">
        <v>45381.347000000002</v>
      </c>
      <c r="D111" s="33"/>
      <c r="E111" s="39">
        <f t="shared" si="6"/>
        <v>939.99124677011821</v>
      </c>
      <c r="F111">
        <f t="shared" si="7"/>
        <v>940</v>
      </c>
      <c r="G111">
        <f t="shared" si="8"/>
        <v>-1.0904000002483372E-2</v>
      </c>
      <c r="I111">
        <f t="shared" si="9"/>
        <v>-1.0904000002483372E-2</v>
      </c>
      <c r="O111">
        <f t="shared" ca="1" si="10"/>
        <v>6.6379073414797648E-3</v>
      </c>
      <c r="Q111" s="2">
        <f t="shared" si="11"/>
        <v>30362.847000000002</v>
      </c>
      <c r="AA111" t="s">
        <v>32</v>
      </c>
      <c r="AB111">
        <v>18</v>
      </c>
      <c r="AD111" t="s">
        <v>55</v>
      </c>
      <c r="AF111" t="s">
        <v>30</v>
      </c>
    </row>
    <row r="112" spans="1:32" x14ac:dyDescent="0.2">
      <c r="A112" s="39" t="s">
        <v>57</v>
      </c>
      <c r="B112" s="36"/>
      <c r="C112" s="33">
        <v>45559.487999999998</v>
      </c>
      <c r="D112" s="33"/>
      <c r="E112" s="39">
        <f t="shared" si="6"/>
        <v>1082.9946514104829</v>
      </c>
      <c r="F112">
        <f t="shared" si="7"/>
        <v>1083</v>
      </c>
      <c r="G112">
        <f t="shared" si="8"/>
        <v>-6.6628000058699399E-3</v>
      </c>
      <c r="I112">
        <f t="shared" si="9"/>
        <v>-6.6628000058699399E-3</v>
      </c>
      <c r="O112">
        <f t="shared" ca="1" si="10"/>
        <v>6.0995096807823839E-3</v>
      </c>
      <c r="Q112" s="2">
        <f t="shared" si="11"/>
        <v>30540.987999999998</v>
      </c>
      <c r="AA112" t="s">
        <v>32</v>
      </c>
      <c r="AB112">
        <v>7</v>
      </c>
      <c r="AD112" t="s">
        <v>43</v>
      </c>
      <c r="AF112" t="s">
        <v>30</v>
      </c>
    </row>
    <row r="113" spans="1:32" x14ac:dyDescent="0.2">
      <c r="A113" s="39" t="s">
        <v>57</v>
      </c>
      <c r="B113" s="36"/>
      <c r="C113" s="33">
        <v>45600.593999999997</v>
      </c>
      <c r="D113" s="33"/>
      <c r="E113" s="39">
        <f t="shared" si="6"/>
        <v>1115.9926583327911</v>
      </c>
      <c r="F113">
        <f t="shared" si="7"/>
        <v>1116</v>
      </c>
      <c r="G113">
        <f t="shared" si="8"/>
        <v>-9.1456000081961975E-3</v>
      </c>
      <c r="I113">
        <f t="shared" si="9"/>
        <v>-9.1456000081961975E-3</v>
      </c>
      <c r="O113">
        <f t="shared" ca="1" si="10"/>
        <v>5.9752640667752963E-3</v>
      </c>
      <c r="Q113" s="2">
        <f t="shared" si="11"/>
        <v>30582.093999999997</v>
      </c>
      <c r="AA113" t="s">
        <v>50</v>
      </c>
      <c r="AB113">
        <v>6</v>
      </c>
      <c r="AD113" t="s">
        <v>43</v>
      </c>
      <c r="AF113" t="s">
        <v>30</v>
      </c>
    </row>
    <row r="114" spans="1:32" x14ac:dyDescent="0.2">
      <c r="A114" s="39" t="s">
        <v>57</v>
      </c>
      <c r="B114" s="36"/>
      <c r="C114" s="33">
        <v>45604.349000000002</v>
      </c>
      <c r="D114" s="33"/>
      <c r="E114" s="39">
        <f t="shared" si="6"/>
        <v>1119.0069996939894</v>
      </c>
      <c r="F114">
        <f t="shared" si="7"/>
        <v>1119</v>
      </c>
      <c r="G114">
        <f t="shared" si="8"/>
        <v>8.7196000022231601E-3</v>
      </c>
      <c r="I114">
        <f t="shared" si="9"/>
        <v>8.7196000022231601E-3</v>
      </c>
      <c r="O114">
        <f t="shared" ca="1" si="10"/>
        <v>5.9639690109564705E-3</v>
      </c>
      <c r="Q114" s="2">
        <f t="shared" si="11"/>
        <v>30585.849000000002</v>
      </c>
      <c r="AA114" t="s">
        <v>32</v>
      </c>
      <c r="AB114">
        <v>8</v>
      </c>
      <c r="AD114" t="s">
        <v>39</v>
      </c>
      <c r="AF114" t="s">
        <v>30</v>
      </c>
    </row>
    <row r="115" spans="1:32" x14ac:dyDescent="0.2">
      <c r="A115" s="39" t="s">
        <v>58</v>
      </c>
      <c r="B115" s="36"/>
      <c r="C115" s="33">
        <v>45614.31</v>
      </c>
      <c r="D115" s="33"/>
      <c r="E115" s="39">
        <f t="shared" si="6"/>
        <v>1127.003232529901</v>
      </c>
      <c r="F115">
        <f t="shared" si="7"/>
        <v>1127</v>
      </c>
      <c r="G115">
        <f t="shared" si="8"/>
        <v>4.0267999938805588E-3</v>
      </c>
      <c r="I115">
        <f t="shared" si="9"/>
        <v>4.0267999938805588E-3</v>
      </c>
      <c r="O115">
        <f t="shared" ca="1" si="10"/>
        <v>5.9338488621062668E-3</v>
      </c>
      <c r="Q115" s="2">
        <f t="shared" si="11"/>
        <v>30595.809999999998</v>
      </c>
      <c r="AA115" t="s">
        <v>32</v>
      </c>
      <c r="AB115">
        <v>8</v>
      </c>
      <c r="AD115" t="s">
        <v>55</v>
      </c>
      <c r="AF115" t="s">
        <v>30</v>
      </c>
    </row>
    <row r="116" spans="1:32" x14ac:dyDescent="0.2">
      <c r="A116" s="39" t="s">
        <v>59</v>
      </c>
      <c r="B116" s="36"/>
      <c r="C116" s="33">
        <v>45615.546999999999</v>
      </c>
      <c r="D116" s="33"/>
      <c r="E116" s="39">
        <f t="shared" si="6"/>
        <v>1127.9962392579437</v>
      </c>
      <c r="F116">
        <f t="shared" si="7"/>
        <v>1128</v>
      </c>
      <c r="G116">
        <f t="shared" si="8"/>
        <v>-4.6848000056343153E-3</v>
      </c>
      <c r="I116">
        <f t="shared" si="9"/>
        <v>-4.6848000056343153E-3</v>
      </c>
      <c r="O116">
        <f t="shared" ca="1" si="10"/>
        <v>5.9300838434999913E-3</v>
      </c>
      <c r="Q116" s="2">
        <f t="shared" si="11"/>
        <v>30597.046999999999</v>
      </c>
      <c r="AA116" t="s">
        <v>32</v>
      </c>
      <c r="AF116" t="s">
        <v>42</v>
      </c>
    </row>
    <row r="117" spans="1:32" x14ac:dyDescent="0.2">
      <c r="A117" s="39" t="s">
        <v>59</v>
      </c>
      <c r="B117" s="36"/>
      <c r="C117" s="33">
        <v>45615.548000000003</v>
      </c>
      <c r="D117" s="33"/>
      <c r="E117" s="39">
        <f t="shared" si="6"/>
        <v>1127.9970420119712</v>
      </c>
      <c r="F117">
        <f t="shared" si="7"/>
        <v>1128</v>
      </c>
      <c r="G117">
        <f t="shared" si="8"/>
        <v>-3.6848000017926097E-3</v>
      </c>
      <c r="I117">
        <f t="shared" si="9"/>
        <v>-3.6848000017926097E-3</v>
      </c>
      <c r="O117">
        <f t="shared" ca="1" si="10"/>
        <v>5.9300838434999913E-3</v>
      </c>
      <c r="Q117" s="2">
        <f t="shared" si="11"/>
        <v>30597.048000000003</v>
      </c>
      <c r="AA117" t="s">
        <v>32</v>
      </c>
      <c r="AF117" t="s">
        <v>42</v>
      </c>
    </row>
    <row r="118" spans="1:32" x14ac:dyDescent="0.2">
      <c r="A118" s="39" t="s">
        <v>59</v>
      </c>
      <c r="B118" s="36"/>
      <c r="C118" s="33">
        <v>45645.449000000001</v>
      </c>
      <c r="D118" s="33"/>
      <c r="E118" s="39">
        <f t="shared" si="6"/>
        <v>1152.0001900921511</v>
      </c>
      <c r="F118">
        <f t="shared" si="7"/>
        <v>1152</v>
      </c>
      <c r="G118">
        <f t="shared" si="8"/>
        <v>2.3679999867454171E-4</v>
      </c>
      <c r="I118">
        <f t="shared" si="9"/>
        <v>2.3679999867454171E-4</v>
      </c>
      <c r="O118">
        <f t="shared" ca="1" si="10"/>
        <v>5.839723396949382E-3</v>
      </c>
      <c r="Q118" s="2">
        <f t="shared" si="11"/>
        <v>30626.949000000001</v>
      </c>
      <c r="AA118" t="s">
        <v>32</v>
      </c>
      <c r="AF118" t="s">
        <v>42</v>
      </c>
    </row>
    <row r="119" spans="1:32" x14ac:dyDescent="0.2">
      <c r="A119" s="39" t="s">
        <v>59</v>
      </c>
      <c r="B119" s="36"/>
      <c r="C119" s="33">
        <v>45671.605000000003</v>
      </c>
      <c r="D119" s="33"/>
      <c r="E119" s="39">
        <f t="shared" si="6"/>
        <v>1172.9970243513831</v>
      </c>
      <c r="F119">
        <f t="shared" si="7"/>
        <v>1173</v>
      </c>
      <c r="G119">
        <f t="shared" si="8"/>
        <v>-3.7068000019644387E-3</v>
      </c>
      <c r="I119">
        <f t="shared" si="9"/>
        <v>-3.7068000019644387E-3</v>
      </c>
      <c r="O119">
        <f t="shared" ca="1" si="10"/>
        <v>5.7606580062175994E-3</v>
      </c>
      <c r="Q119" s="2">
        <f t="shared" si="11"/>
        <v>30653.105000000003</v>
      </c>
      <c r="AA119" t="s">
        <v>32</v>
      </c>
      <c r="AF119" t="s">
        <v>42</v>
      </c>
    </row>
    <row r="120" spans="1:32" x14ac:dyDescent="0.2">
      <c r="A120" s="39" t="s">
        <v>60</v>
      </c>
      <c r="B120" s="36"/>
      <c r="C120" s="33">
        <v>45934.461000000003</v>
      </c>
      <c r="D120" s="33"/>
      <c r="E120" s="39">
        <f t="shared" si="6"/>
        <v>1384.0057361591562</v>
      </c>
      <c r="F120">
        <f t="shared" si="7"/>
        <v>1384</v>
      </c>
      <c r="G120">
        <f t="shared" si="8"/>
        <v>7.1456000005127862E-3</v>
      </c>
      <c r="I120">
        <f t="shared" si="9"/>
        <v>7.1456000005127862E-3</v>
      </c>
      <c r="O120">
        <f t="shared" ca="1" si="10"/>
        <v>4.9662390802934922E-3</v>
      </c>
      <c r="Q120" s="2">
        <f t="shared" si="11"/>
        <v>30915.961000000003</v>
      </c>
      <c r="AA120" t="s">
        <v>32</v>
      </c>
      <c r="AF120" t="s">
        <v>42</v>
      </c>
    </row>
    <row r="121" spans="1:32" x14ac:dyDescent="0.2">
      <c r="A121" s="39" t="s">
        <v>34</v>
      </c>
      <c r="B121" s="36"/>
      <c r="C121" s="33">
        <v>46026.635000000002</v>
      </c>
      <c r="D121" s="33"/>
      <c r="E121" s="39">
        <f t="shared" si="6"/>
        <v>1457.9987855937115</v>
      </c>
      <c r="F121">
        <f t="shared" si="7"/>
        <v>1458</v>
      </c>
      <c r="G121">
        <f t="shared" si="8"/>
        <v>-1.512800001364667E-3</v>
      </c>
      <c r="I121">
        <f t="shared" si="9"/>
        <v>-1.512800001364667E-3</v>
      </c>
      <c r="O121">
        <f t="shared" ca="1" si="10"/>
        <v>4.6876277034291133E-3</v>
      </c>
      <c r="Q121" s="2">
        <f t="shared" si="11"/>
        <v>31008.135000000002</v>
      </c>
      <c r="AA121" t="s">
        <v>32</v>
      </c>
      <c r="AB121">
        <v>13</v>
      </c>
      <c r="AD121" t="s">
        <v>61</v>
      </c>
      <c r="AF121" t="s">
        <v>35</v>
      </c>
    </row>
    <row r="122" spans="1:32" x14ac:dyDescent="0.2">
      <c r="A122" s="39" t="s">
        <v>34</v>
      </c>
      <c r="B122" s="36"/>
      <c r="C122" s="33">
        <v>46036.59</v>
      </c>
      <c r="D122" s="33"/>
      <c r="E122" s="39">
        <f t="shared" si="6"/>
        <v>1465.9902019054762</v>
      </c>
      <c r="F122">
        <f t="shared" si="7"/>
        <v>1466</v>
      </c>
      <c r="G122">
        <f t="shared" si="8"/>
        <v>-1.2205600003653672E-2</v>
      </c>
      <c r="I122">
        <f t="shared" si="9"/>
        <v>-1.2205600003653672E-2</v>
      </c>
      <c r="O122">
        <f t="shared" ca="1" si="10"/>
        <v>4.6575075545789105E-3</v>
      </c>
      <c r="Q122" s="2">
        <f t="shared" si="11"/>
        <v>31018.089999999997</v>
      </c>
      <c r="AA122" t="s">
        <v>32</v>
      </c>
      <c r="AB122">
        <v>17</v>
      </c>
      <c r="AD122" t="s">
        <v>38</v>
      </c>
      <c r="AF122" t="s">
        <v>35</v>
      </c>
    </row>
    <row r="123" spans="1:32" x14ac:dyDescent="0.2">
      <c r="A123" s="39" t="s">
        <v>60</v>
      </c>
      <c r="B123" s="36"/>
      <c r="C123" s="33">
        <v>46060.256000000001</v>
      </c>
      <c r="D123" s="33"/>
      <c r="E123" s="39">
        <f t="shared" si="6"/>
        <v>1484.9881786442372</v>
      </c>
      <c r="F123">
        <f t="shared" si="7"/>
        <v>1485</v>
      </c>
      <c r="G123">
        <f t="shared" si="8"/>
        <v>-1.4726000001246575E-2</v>
      </c>
      <c r="I123">
        <f t="shared" si="9"/>
        <v>-1.4726000001246575E-2</v>
      </c>
      <c r="O123">
        <f t="shared" ca="1" si="10"/>
        <v>4.5859722010596782E-3</v>
      </c>
      <c r="Q123" s="2">
        <f t="shared" si="11"/>
        <v>31041.756000000001</v>
      </c>
      <c r="AA123" t="s">
        <v>32</v>
      </c>
      <c r="AF123" t="s">
        <v>42</v>
      </c>
    </row>
    <row r="124" spans="1:32" x14ac:dyDescent="0.2">
      <c r="A124" s="39" t="s">
        <v>62</v>
      </c>
      <c r="B124" s="36"/>
      <c r="C124" s="33">
        <v>46070.249000000003</v>
      </c>
      <c r="D124" s="33"/>
      <c r="E124" s="39">
        <f t="shared" si="6"/>
        <v>1493.0100996089309</v>
      </c>
      <c r="F124">
        <f t="shared" si="7"/>
        <v>1493</v>
      </c>
      <c r="G124">
        <f t="shared" si="8"/>
        <v>1.2581200004206039E-2</v>
      </c>
      <c r="I124">
        <f t="shared" si="9"/>
        <v>1.2581200004206039E-2</v>
      </c>
      <c r="O124">
        <f t="shared" ca="1" si="10"/>
        <v>4.5558520522094755E-3</v>
      </c>
      <c r="Q124" s="2">
        <f t="shared" si="11"/>
        <v>31051.749000000003</v>
      </c>
      <c r="AA124" t="s">
        <v>32</v>
      </c>
      <c r="AB124">
        <v>7</v>
      </c>
      <c r="AD124" t="s">
        <v>43</v>
      </c>
      <c r="AF124" t="s">
        <v>30</v>
      </c>
    </row>
    <row r="125" spans="1:32" x14ac:dyDescent="0.2">
      <c r="A125" s="39" t="s">
        <v>34</v>
      </c>
      <c r="B125" s="36"/>
      <c r="C125" s="33">
        <v>46117.565999999999</v>
      </c>
      <c r="D125" s="33"/>
      <c r="E125" s="39">
        <f t="shared" si="6"/>
        <v>1530.9940117760773</v>
      </c>
      <c r="F125">
        <f t="shared" si="7"/>
        <v>1531</v>
      </c>
      <c r="G125">
        <f t="shared" si="8"/>
        <v>-7.459600004949607E-3</v>
      </c>
      <c r="I125">
        <f t="shared" si="9"/>
        <v>-7.459600004949607E-3</v>
      </c>
      <c r="O125">
        <f t="shared" ca="1" si="10"/>
        <v>4.41278134517101E-3</v>
      </c>
      <c r="Q125" s="2">
        <f t="shared" si="11"/>
        <v>31099.065999999999</v>
      </c>
      <c r="AA125" t="s">
        <v>32</v>
      </c>
      <c r="AB125">
        <v>10</v>
      </c>
      <c r="AD125" t="s">
        <v>38</v>
      </c>
      <c r="AF125" t="s">
        <v>35</v>
      </c>
    </row>
    <row r="126" spans="1:32" x14ac:dyDescent="0.2">
      <c r="A126" s="39" t="s">
        <v>63</v>
      </c>
      <c r="B126" s="36"/>
      <c r="C126" s="33">
        <v>46218.476999999999</v>
      </c>
      <c r="D126" s="33"/>
      <c r="E126" s="39">
        <f t="shared" si="6"/>
        <v>1612.0007231208222</v>
      </c>
      <c r="F126">
        <f t="shared" si="7"/>
        <v>1612</v>
      </c>
      <c r="G126">
        <f t="shared" si="8"/>
        <v>9.0079999790759757E-4</v>
      </c>
      <c r="I126">
        <f t="shared" si="9"/>
        <v>9.0079999790759757E-4</v>
      </c>
      <c r="O126">
        <f t="shared" ca="1" si="10"/>
        <v>4.1078148380627039E-3</v>
      </c>
      <c r="Q126" s="2">
        <f t="shared" si="11"/>
        <v>31199.976999999999</v>
      </c>
      <c r="AA126" t="s">
        <v>32</v>
      </c>
      <c r="AF126" t="s">
        <v>42</v>
      </c>
    </row>
    <row r="127" spans="1:32" x14ac:dyDescent="0.2">
      <c r="A127" s="39" t="s">
        <v>34</v>
      </c>
      <c r="B127" s="36"/>
      <c r="C127" s="33">
        <v>46280.758000000002</v>
      </c>
      <c r="D127" s="33"/>
      <c r="E127" s="39">
        <f t="shared" si="6"/>
        <v>1661.997046507393</v>
      </c>
      <c r="F127">
        <f t="shared" si="7"/>
        <v>1662</v>
      </c>
      <c r="G127">
        <f t="shared" si="8"/>
        <v>-3.6792000028071925E-3</v>
      </c>
      <c r="I127">
        <f t="shared" si="9"/>
        <v>-3.6792000028071925E-3</v>
      </c>
      <c r="O127">
        <f t="shared" ca="1" si="10"/>
        <v>3.9195639077489342E-3</v>
      </c>
      <c r="Q127" s="2">
        <f t="shared" si="11"/>
        <v>31262.258000000002</v>
      </c>
      <c r="AA127" t="s">
        <v>32</v>
      </c>
      <c r="AB127">
        <v>13</v>
      </c>
      <c r="AD127" t="s">
        <v>38</v>
      </c>
      <c r="AF127" t="s">
        <v>35</v>
      </c>
    </row>
    <row r="128" spans="1:32" x14ac:dyDescent="0.2">
      <c r="A128" s="39" t="s">
        <v>60</v>
      </c>
      <c r="B128" s="36"/>
      <c r="C128" s="33">
        <v>46289.474999999999</v>
      </c>
      <c r="D128" s="33"/>
      <c r="E128" s="39">
        <f t="shared" si="6"/>
        <v>1668.9946533370933</v>
      </c>
      <c r="F128">
        <f t="shared" si="7"/>
        <v>1669</v>
      </c>
      <c r="G128">
        <f t="shared" si="8"/>
        <v>-6.6604000021470711E-3</v>
      </c>
      <c r="I128">
        <f t="shared" si="9"/>
        <v>-6.6604000021470711E-3</v>
      </c>
      <c r="O128">
        <f t="shared" ca="1" si="10"/>
        <v>3.893208777505007E-3</v>
      </c>
      <c r="Q128" s="2">
        <f t="shared" si="11"/>
        <v>31270.974999999999</v>
      </c>
      <c r="AA128" t="s">
        <v>32</v>
      </c>
      <c r="AF128" t="s">
        <v>42</v>
      </c>
    </row>
    <row r="129" spans="1:32" x14ac:dyDescent="0.2">
      <c r="A129" s="39" t="s">
        <v>60</v>
      </c>
      <c r="B129" s="36"/>
      <c r="C129" s="33">
        <v>46289.48</v>
      </c>
      <c r="D129" s="33"/>
      <c r="E129" s="39">
        <f t="shared" si="6"/>
        <v>1668.9986671072184</v>
      </c>
      <c r="F129">
        <f t="shared" si="7"/>
        <v>1669</v>
      </c>
      <c r="G129">
        <f t="shared" si="8"/>
        <v>-1.6603999974904582E-3</v>
      </c>
      <c r="I129">
        <f t="shared" si="9"/>
        <v>-1.6603999974904582E-3</v>
      </c>
      <c r="O129">
        <f t="shared" ca="1" si="10"/>
        <v>3.893208777505007E-3</v>
      </c>
      <c r="Q129" s="2">
        <f t="shared" si="11"/>
        <v>31270.980000000003</v>
      </c>
      <c r="AA129" t="s">
        <v>32</v>
      </c>
      <c r="AF129" t="s">
        <v>42</v>
      </c>
    </row>
    <row r="130" spans="1:32" x14ac:dyDescent="0.2">
      <c r="A130" s="39" t="s">
        <v>34</v>
      </c>
      <c r="B130" s="36"/>
      <c r="C130" s="33">
        <v>46295.705999999998</v>
      </c>
      <c r="D130" s="33"/>
      <c r="E130" s="39">
        <f t="shared" si="6"/>
        <v>1673.9966136624205</v>
      </c>
      <c r="F130">
        <f t="shared" si="7"/>
        <v>1674</v>
      </c>
      <c r="G130">
        <f t="shared" si="8"/>
        <v>-4.2184000049019232E-3</v>
      </c>
      <c r="I130">
        <f t="shared" si="9"/>
        <v>-4.2184000049019232E-3</v>
      </c>
      <c r="O130">
        <f t="shared" ca="1" si="10"/>
        <v>3.87438368447363E-3</v>
      </c>
      <c r="Q130" s="2">
        <f t="shared" si="11"/>
        <v>31277.205999999998</v>
      </c>
      <c r="AA130" t="s">
        <v>32</v>
      </c>
      <c r="AB130">
        <v>15</v>
      </c>
      <c r="AD130" t="s">
        <v>38</v>
      </c>
      <c r="AF130" t="s">
        <v>35</v>
      </c>
    </row>
    <row r="131" spans="1:32" x14ac:dyDescent="0.2">
      <c r="A131" s="39" t="s">
        <v>64</v>
      </c>
      <c r="B131" s="36"/>
      <c r="C131" s="33">
        <v>46299.451999999997</v>
      </c>
      <c r="D131" s="33"/>
      <c r="E131" s="39">
        <f t="shared" si="6"/>
        <v>1677.0037302373958</v>
      </c>
      <c r="F131">
        <f t="shared" si="7"/>
        <v>1677</v>
      </c>
      <c r="G131">
        <f t="shared" si="8"/>
        <v>4.6467999927699566E-3</v>
      </c>
      <c r="I131">
        <f t="shared" si="9"/>
        <v>4.6467999927699566E-3</v>
      </c>
      <c r="O131">
        <f t="shared" ca="1" si="10"/>
        <v>3.8630886286548042E-3</v>
      </c>
      <c r="Q131" s="2">
        <f t="shared" si="11"/>
        <v>31280.951999999997</v>
      </c>
      <c r="AA131" t="s">
        <v>32</v>
      </c>
      <c r="AB131">
        <v>7</v>
      </c>
      <c r="AD131" t="s">
        <v>39</v>
      </c>
      <c r="AF131" t="s">
        <v>30</v>
      </c>
    </row>
    <row r="132" spans="1:32" x14ac:dyDescent="0.2">
      <c r="A132" s="39" t="s">
        <v>60</v>
      </c>
      <c r="B132" s="36"/>
      <c r="C132" s="33">
        <v>46319.375</v>
      </c>
      <c r="D132" s="33"/>
      <c r="E132" s="39">
        <f t="shared" si="6"/>
        <v>1692.9969986632518</v>
      </c>
      <c r="F132">
        <f t="shared" si="7"/>
        <v>1693</v>
      </c>
      <c r="G132">
        <f t="shared" si="8"/>
        <v>-3.7388000055216253E-3</v>
      </c>
      <c r="I132">
        <f t="shared" si="9"/>
        <v>-3.7388000055216253E-3</v>
      </c>
      <c r="O132">
        <f t="shared" ca="1" si="10"/>
        <v>3.8028483309543977E-3</v>
      </c>
      <c r="Q132" s="2">
        <f t="shared" si="11"/>
        <v>31300.875</v>
      </c>
      <c r="AA132" t="s">
        <v>32</v>
      </c>
      <c r="AF132" t="s">
        <v>42</v>
      </c>
    </row>
    <row r="133" spans="1:32" x14ac:dyDescent="0.2">
      <c r="A133" s="39" t="s">
        <v>60</v>
      </c>
      <c r="B133" s="36"/>
      <c r="C133" s="33">
        <v>46319.375999999997</v>
      </c>
      <c r="D133" s="33"/>
      <c r="E133" s="39">
        <f t="shared" si="6"/>
        <v>1692.9978014172734</v>
      </c>
      <c r="F133">
        <f t="shared" si="7"/>
        <v>1693</v>
      </c>
      <c r="G133">
        <f t="shared" si="8"/>
        <v>-2.7388000089558773E-3</v>
      </c>
      <c r="I133">
        <f t="shared" si="9"/>
        <v>-2.7388000089558773E-3</v>
      </c>
      <c r="O133">
        <f t="shared" ca="1" si="10"/>
        <v>3.8028483309543977E-3</v>
      </c>
      <c r="Q133" s="2">
        <f t="shared" si="11"/>
        <v>31300.875999999997</v>
      </c>
      <c r="AA133" t="s">
        <v>32</v>
      </c>
      <c r="AF133" t="s">
        <v>42</v>
      </c>
    </row>
    <row r="134" spans="1:32" x14ac:dyDescent="0.2">
      <c r="A134" s="39" t="s">
        <v>63</v>
      </c>
      <c r="B134" s="36"/>
      <c r="C134" s="33">
        <v>46319.377</v>
      </c>
      <c r="D134" s="33"/>
      <c r="E134" s="39">
        <f t="shared" si="6"/>
        <v>1692.9986041713007</v>
      </c>
      <c r="F134">
        <f t="shared" si="7"/>
        <v>1693</v>
      </c>
      <c r="G134">
        <f t="shared" si="8"/>
        <v>-1.7388000051141717E-3</v>
      </c>
      <c r="I134">
        <f t="shared" si="9"/>
        <v>-1.7388000051141717E-3</v>
      </c>
      <c r="O134">
        <f t="shared" ca="1" si="10"/>
        <v>3.8028483309543977E-3</v>
      </c>
      <c r="Q134" s="2">
        <f t="shared" si="11"/>
        <v>31300.877</v>
      </c>
      <c r="AA134" t="s">
        <v>32</v>
      </c>
      <c r="AF134" t="s">
        <v>42</v>
      </c>
    </row>
    <row r="135" spans="1:32" x14ac:dyDescent="0.2">
      <c r="A135" s="39" t="s">
        <v>60</v>
      </c>
      <c r="B135" s="36"/>
      <c r="C135" s="33">
        <v>46319.379000000001</v>
      </c>
      <c r="D135" s="33"/>
      <c r="E135" s="39">
        <f t="shared" si="6"/>
        <v>1693.0002096793496</v>
      </c>
      <c r="F135">
        <f t="shared" si="7"/>
        <v>1693</v>
      </c>
      <c r="G135">
        <f t="shared" si="8"/>
        <v>2.6119999529328197E-4</v>
      </c>
      <c r="I135">
        <f t="shared" si="9"/>
        <v>2.6119999529328197E-4</v>
      </c>
      <c r="O135">
        <f t="shared" ca="1" si="10"/>
        <v>3.8028483309543977E-3</v>
      </c>
      <c r="Q135" s="2">
        <f t="shared" si="11"/>
        <v>31300.879000000001</v>
      </c>
      <c r="AA135" t="s">
        <v>32</v>
      </c>
      <c r="AF135" t="s">
        <v>42</v>
      </c>
    </row>
    <row r="136" spans="1:32" x14ac:dyDescent="0.2">
      <c r="A136" s="39" t="s">
        <v>64</v>
      </c>
      <c r="B136" s="36"/>
      <c r="C136" s="33">
        <v>46319.381000000001</v>
      </c>
      <c r="D136" s="33"/>
      <c r="E136" s="39">
        <f t="shared" si="6"/>
        <v>1693.0018151873985</v>
      </c>
      <c r="F136">
        <f t="shared" si="7"/>
        <v>1693</v>
      </c>
      <c r="G136">
        <f t="shared" si="8"/>
        <v>2.2611999957007356E-3</v>
      </c>
      <c r="I136">
        <f t="shared" si="9"/>
        <v>2.2611999957007356E-3</v>
      </c>
      <c r="O136">
        <f t="shared" ca="1" si="10"/>
        <v>3.8028483309543977E-3</v>
      </c>
      <c r="Q136" s="2">
        <f t="shared" si="11"/>
        <v>31300.881000000001</v>
      </c>
      <c r="AA136" t="s">
        <v>32</v>
      </c>
      <c r="AB136">
        <v>8</v>
      </c>
      <c r="AD136" t="s">
        <v>39</v>
      </c>
      <c r="AF136" t="s">
        <v>30</v>
      </c>
    </row>
    <row r="137" spans="1:32" x14ac:dyDescent="0.2">
      <c r="A137" s="39" t="s">
        <v>66</v>
      </c>
      <c r="B137" s="36"/>
      <c r="C137" s="33">
        <v>46319.387000000002</v>
      </c>
      <c r="D137" s="33"/>
      <c r="E137" s="39">
        <f t="shared" si="6"/>
        <v>1693.0066317115452</v>
      </c>
      <c r="F137">
        <f t="shared" si="7"/>
        <v>1693</v>
      </c>
      <c r="G137">
        <f t="shared" si="8"/>
        <v>8.2611999969230965E-3</v>
      </c>
      <c r="I137">
        <f t="shared" si="9"/>
        <v>8.2611999969230965E-3</v>
      </c>
      <c r="O137">
        <f t="shared" ca="1" si="10"/>
        <v>3.8028483309543977E-3</v>
      </c>
      <c r="Q137" s="2">
        <f t="shared" si="11"/>
        <v>31300.887000000002</v>
      </c>
      <c r="AA137" t="s">
        <v>32</v>
      </c>
      <c r="AB137">
        <v>18</v>
      </c>
      <c r="AD137" t="s">
        <v>65</v>
      </c>
      <c r="AF137" t="s">
        <v>30</v>
      </c>
    </row>
    <row r="138" spans="1:32" x14ac:dyDescent="0.2">
      <c r="A138" s="39" t="s">
        <v>66</v>
      </c>
      <c r="B138" s="36"/>
      <c r="C138" s="33">
        <v>46329.34</v>
      </c>
      <c r="D138" s="33"/>
      <c r="E138" s="39">
        <f t="shared" si="6"/>
        <v>1700.9964425152609</v>
      </c>
      <c r="F138">
        <f t="shared" si="7"/>
        <v>1701</v>
      </c>
      <c r="G138">
        <f t="shared" si="8"/>
        <v>-4.4316000057733618E-3</v>
      </c>
      <c r="I138">
        <f t="shared" si="9"/>
        <v>-4.4316000057733618E-3</v>
      </c>
      <c r="O138">
        <f t="shared" ca="1" si="10"/>
        <v>3.7727281821041941E-3</v>
      </c>
      <c r="Q138" s="2">
        <f t="shared" si="11"/>
        <v>31310.839999999997</v>
      </c>
      <c r="AA138" t="s">
        <v>32</v>
      </c>
      <c r="AB138">
        <v>11</v>
      </c>
      <c r="AD138" t="s">
        <v>65</v>
      </c>
      <c r="AF138" t="s">
        <v>30</v>
      </c>
    </row>
    <row r="139" spans="1:32" x14ac:dyDescent="0.2">
      <c r="A139" s="39" t="s">
        <v>67</v>
      </c>
      <c r="B139" s="36"/>
      <c r="C139" s="33">
        <v>46441.459000000003</v>
      </c>
      <c r="D139" s="33"/>
      <c r="E139" s="39">
        <f t="shared" si="6"/>
        <v>1791.0004209642102</v>
      </c>
      <c r="F139">
        <f t="shared" si="7"/>
        <v>1791</v>
      </c>
      <c r="G139">
        <f t="shared" si="8"/>
        <v>5.2439999853959307E-4</v>
      </c>
      <c r="I139">
        <f t="shared" si="9"/>
        <v>5.2439999853959307E-4</v>
      </c>
      <c r="O139">
        <f t="shared" ca="1" si="10"/>
        <v>3.4338765075394096E-3</v>
      </c>
      <c r="Q139" s="2">
        <f t="shared" si="11"/>
        <v>31422.959000000003</v>
      </c>
      <c r="AA139" t="s">
        <v>32</v>
      </c>
      <c r="AF139" t="s">
        <v>42</v>
      </c>
    </row>
    <row r="140" spans="1:32" x14ac:dyDescent="0.2">
      <c r="A140" s="39" t="s">
        <v>68</v>
      </c>
      <c r="B140" s="36"/>
      <c r="C140" s="33">
        <v>46649.497000000003</v>
      </c>
      <c r="D140" s="33"/>
      <c r="E140" s="39">
        <f t="shared" si="6"/>
        <v>1958.0037626686628</v>
      </c>
      <c r="F140">
        <f t="shared" si="7"/>
        <v>1958</v>
      </c>
      <c r="G140">
        <f t="shared" si="8"/>
        <v>4.6872000020812266E-3</v>
      </c>
      <c r="I140">
        <f t="shared" si="9"/>
        <v>4.6872000020812266E-3</v>
      </c>
      <c r="O140">
        <f t="shared" ca="1" si="10"/>
        <v>2.8051184002914195E-3</v>
      </c>
      <c r="Q140" s="2">
        <f t="shared" si="11"/>
        <v>31630.997000000003</v>
      </c>
      <c r="AA140" t="s">
        <v>32</v>
      </c>
      <c r="AF140" t="s">
        <v>42</v>
      </c>
    </row>
    <row r="141" spans="1:32" x14ac:dyDescent="0.2">
      <c r="A141" s="39" t="s">
        <v>67</v>
      </c>
      <c r="B141" s="36"/>
      <c r="C141" s="33">
        <v>46659.462</v>
      </c>
      <c r="D141" s="33"/>
      <c r="E141" s="39">
        <f t="shared" si="6"/>
        <v>1966.0032065206722</v>
      </c>
      <c r="F141">
        <f t="shared" si="7"/>
        <v>1966</v>
      </c>
      <c r="G141">
        <f t="shared" si="8"/>
        <v>3.9943999945535325E-3</v>
      </c>
      <c r="I141">
        <f t="shared" si="9"/>
        <v>3.9943999945535325E-3</v>
      </c>
      <c r="O141">
        <f t="shared" ca="1" si="10"/>
        <v>2.7749982514412167E-3</v>
      </c>
      <c r="Q141" s="2">
        <f t="shared" si="11"/>
        <v>31640.962</v>
      </c>
      <c r="AA141" t="s">
        <v>32</v>
      </c>
      <c r="AF141" t="s">
        <v>42</v>
      </c>
    </row>
    <row r="142" spans="1:32" x14ac:dyDescent="0.2">
      <c r="A142" s="39" t="s">
        <v>68</v>
      </c>
      <c r="B142" s="36"/>
      <c r="C142" s="33">
        <v>46669.413</v>
      </c>
      <c r="D142" s="33"/>
      <c r="E142" s="39">
        <f t="shared" si="6"/>
        <v>1973.9914118163447</v>
      </c>
      <c r="F142">
        <f t="shared" si="7"/>
        <v>1974</v>
      </c>
      <c r="G142">
        <f t="shared" si="8"/>
        <v>-1.0698400001274422E-2</v>
      </c>
      <c r="I142">
        <f t="shared" si="9"/>
        <v>-1.0698400001274422E-2</v>
      </c>
      <c r="O142">
        <f t="shared" ca="1" si="10"/>
        <v>2.7448781025910139E-3</v>
      </c>
      <c r="Q142" s="2">
        <f t="shared" si="11"/>
        <v>31650.913</v>
      </c>
      <c r="AA142" t="s">
        <v>32</v>
      </c>
      <c r="AF142" t="s">
        <v>42</v>
      </c>
    </row>
    <row r="143" spans="1:32" x14ac:dyDescent="0.2">
      <c r="A143" s="39" t="s">
        <v>68</v>
      </c>
      <c r="B143" s="36"/>
      <c r="C143" s="33">
        <v>46669.413999999997</v>
      </c>
      <c r="D143" s="33"/>
      <c r="E143" s="39">
        <f t="shared" si="6"/>
        <v>1973.9922145703663</v>
      </c>
      <c r="F143">
        <f t="shared" si="7"/>
        <v>1974</v>
      </c>
      <c r="G143">
        <f t="shared" si="8"/>
        <v>-9.6984000047086738E-3</v>
      </c>
      <c r="I143">
        <f t="shared" si="9"/>
        <v>-9.6984000047086738E-3</v>
      </c>
      <c r="O143">
        <f t="shared" ca="1" si="10"/>
        <v>2.7448781025910139E-3</v>
      </c>
      <c r="Q143" s="2">
        <f t="shared" si="11"/>
        <v>31650.913999999997</v>
      </c>
      <c r="AA143" t="s">
        <v>32</v>
      </c>
      <c r="AF143" t="s">
        <v>42</v>
      </c>
    </row>
    <row r="144" spans="1:32" x14ac:dyDescent="0.2">
      <c r="A144" s="39" t="s">
        <v>34</v>
      </c>
      <c r="B144" s="36"/>
      <c r="C144" s="33">
        <v>46736.686999999998</v>
      </c>
      <c r="D144" s="33"/>
      <c r="E144" s="39">
        <f t="shared" si="6"/>
        <v>2027.9958860461727</v>
      </c>
      <c r="F144">
        <f t="shared" si="7"/>
        <v>2028</v>
      </c>
      <c r="G144">
        <f t="shared" si="8"/>
        <v>-5.124800001794938E-3</v>
      </c>
      <c r="I144">
        <f t="shared" si="9"/>
        <v>-5.124800001794938E-3</v>
      </c>
      <c r="O144">
        <f t="shared" ca="1" si="10"/>
        <v>2.5415670978521428E-3</v>
      </c>
      <c r="Q144" s="2">
        <f t="shared" si="11"/>
        <v>31718.186999999998</v>
      </c>
      <c r="AA144" t="s">
        <v>32</v>
      </c>
      <c r="AB144">
        <v>10</v>
      </c>
      <c r="AD144" t="s">
        <v>38</v>
      </c>
      <c r="AF144" t="s">
        <v>35</v>
      </c>
    </row>
    <row r="145" spans="1:32" x14ac:dyDescent="0.2">
      <c r="A145" s="39" t="s">
        <v>69</v>
      </c>
      <c r="B145" s="36"/>
      <c r="C145" s="33">
        <v>46760.357000000004</v>
      </c>
      <c r="D145" s="33"/>
      <c r="E145" s="39">
        <f t="shared" si="6"/>
        <v>2046.9970738010313</v>
      </c>
      <c r="F145">
        <f t="shared" si="7"/>
        <v>2047</v>
      </c>
      <c r="G145">
        <f t="shared" si="8"/>
        <v>-3.6451999985729344E-3</v>
      </c>
      <c r="I145">
        <f t="shared" si="9"/>
        <v>-3.6451999985729344E-3</v>
      </c>
      <c r="O145">
        <f t="shared" ca="1" si="10"/>
        <v>2.4700317443329105E-3</v>
      </c>
      <c r="Q145" s="2">
        <f t="shared" si="11"/>
        <v>31741.857000000004</v>
      </c>
      <c r="AA145" t="s">
        <v>50</v>
      </c>
      <c r="AB145">
        <v>10</v>
      </c>
      <c r="AD145" t="s">
        <v>39</v>
      </c>
      <c r="AF145" t="s">
        <v>30</v>
      </c>
    </row>
    <row r="146" spans="1:32" x14ac:dyDescent="0.2">
      <c r="A146" s="39" t="s">
        <v>69</v>
      </c>
      <c r="B146" s="36"/>
      <c r="C146" s="33">
        <v>46765.341999999997</v>
      </c>
      <c r="D146" s="33"/>
      <c r="E146" s="39">
        <f t="shared" si="6"/>
        <v>2050.9988026120927</v>
      </c>
      <c r="F146">
        <f t="shared" si="7"/>
        <v>2051</v>
      </c>
      <c r="G146">
        <f t="shared" si="8"/>
        <v>-1.4916000072844326E-3</v>
      </c>
      <c r="I146">
        <f t="shared" si="9"/>
        <v>-1.4916000072844326E-3</v>
      </c>
      <c r="O146">
        <f t="shared" ca="1" si="10"/>
        <v>2.4549716699078091E-3</v>
      </c>
      <c r="Q146" s="2">
        <f t="shared" si="11"/>
        <v>31746.841999999997</v>
      </c>
      <c r="AA146" t="s">
        <v>32</v>
      </c>
      <c r="AB146">
        <v>7</v>
      </c>
      <c r="AD146" t="s">
        <v>39</v>
      </c>
      <c r="AF146" t="s">
        <v>30</v>
      </c>
    </row>
    <row r="147" spans="1:32" x14ac:dyDescent="0.2">
      <c r="A147" s="39" t="s">
        <v>70</v>
      </c>
      <c r="B147" s="36"/>
      <c r="C147" s="33">
        <v>46999.538</v>
      </c>
      <c r="D147" s="33"/>
      <c r="E147" s="39">
        <f t="shared" si="6"/>
        <v>2239.0005840838262</v>
      </c>
      <c r="F147">
        <f t="shared" si="7"/>
        <v>2239</v>
      </c>
      <c r="G147">
        <f t="shared" si="8"/>
        <v>7.2759999602567405E-4</v>
      </c>
      <c r="I147">
        <f t="shared" si="9"/>
        <v>7.2759999602567405E-4</v>
      </c>
      <c r="O147">
        <f t="shared" ca="1" si="10"/>
        <v>1.7471481719280365E-3</v>
      </c>
      <c r="Q147" s="2">
        <f t="shared" si="11"/>
        <v>31981.038</v>
      </c>
      <c r="AA147" t="s">
        <v>32</v>
      </c>
      <c r="AB147">
        <v>5</v>
      </c>
      <c r="AD147" t="s">
        <v>43</v>
      </c>
      <c r="AF147" t="s">
        <v>30</v>
      </c>
    </row>
    <row r="148" spans="1:32" x14ac:dyDescent="0.2">
      <c r="A148" s="39" t="s">
        <v>71</v>
      </c>
      <c r="B148" s="36"/>
      <c r="C148" s="33">
        <v>47029.436999999998</v>
      </c>
      <c r="D148" s="33"/>
      <c r="E148" s="39">
        <f t="shared" si="6"/>
        <v>2263.0021266559575</v>
      </c>
      <c r="F148">
        <f t="shared" si="7"/>
        <v>2263</v>
      </c>
      <c r="G148">
        <f t="shared" si="8"/>
        <v>2.6491999960853718E-3</v>
      </c>
      <c r="I148">
        <f t="shared" si="9"/>
        <v>2.6491999960853718E-3</v>
      </c>
      <c r="O148">
        <f t="shared" ca="1" si="10"/>
        <v>1.6567877253774264E-3</v>
      </c>
      <c r="Q148" s="2">
        <f t="shared" si="11"/>
        <v>32010.936999999998</v>
      </c>
      <c r="AA148" t="s">
        <v>32</v>
      </c>
      <c r="AF148" t="s">
        <v>42</v>
      </c>
    </row>
    <row r="149" spans="1:32" x14ac:dyDescent="0.2">
      <c r="A149" s="39" t="s">
        <v>71</v>
      </c>
      <c r="B149" s="36"/>
      <c r="C149" s="33">
        <v>47034.421000000002</v>
      </c>
      <c r="D149" s="33"/>
      <c r="E149" s="39">
        <f t="shared" ref="E149:E212" si="12">+(C149-C$7)/C$8</f>
        <v>2267.0030527130029</v>
      </c>
      <c r="F149">
        <f t="shared" ref="F149:F212" si="13">ROUND(2*E149,0)/2</f>
        <v>2267</v>
      </c>
      <c r="G149">
        <f t="shared" ref="G149:G212" si="14">+C149-(C$7+F149*C$8)</f>
        <v>3.8027999980840832E-3</v>
      </c>
      <c r="I149">
        <f t="shared" ref="I149:I212" si="15">G149</f>
        <v>3.8027999980840832E-3</v>
      </c>
      <c r="O149">
        <f t="shared" ref="O149:O212" ca="1" si="16">+C$11+C$12*F149</f>
        <v>1.6417276509523258E-3</v>
      </c>
      <c r="Q149" s="2">
        <f t="shared" ref="Q149:Q212" si="17">+C149-15018.5</f>
        <v>32015.921000000002</v>
      </c>
      <c r="AA149" t="s">
        <v>32</v>
      </c>
      <c r="AF149" t="s">
        <v>42</v>
      </c>
    </row>
    <row r="150" spans="1:32" x14ac:dyDescent="0.2">
      <c r="A150" s="39" t="s">
        <v>71</v>
      </c>
      <c r="B150" s="36"/>
      <c r="C150" s="33">
        <v>47034.421999999999</v>
      </c>
      <c r="D150" s="33"/>
      <c r="E150" s="39">
        <f t="shared" si="12"/>
        <v>2267.0038554670246</v>
      </c>
      <c r="F150">
        <f t="shared" si="13"/>
        <v>2267</v>
      </c>
      <c r="G150">
        <f t="shared" si="14"/>
        <v>4.8027999946498312E-3</v>
      </c>
      <c r="I150">
        <f t="shared" si="15"/>
        <v>4.8027999946498312E-3</v>
      </c>
      <c r="O150">
        <f t="shared" ca="1" si="16"/>
        <v>1.6417276509523258E-3</v>
      </c>
      <c r="Q150" s="2">
        <f t="shared" si="17"/>
        <v>32015.921999999999</v>
      </c>
      <c r="AA150" t="s">
        <v>32</v>
      </c>
      <c r="AF150" t="s">
        <v>42</v>
      </c>
    </row>
    <row r="151" spans="1:32" x14ac:dyDescent="0.2">
      <c r="A151" s="39" t="s">
        <v>72</v>
      </c>
      <c r="B151" s="36"/>
      <c r="C151" s="33">
        <v>47039.406999999999</v>
      </c>
      <c r="D151" s="33"/>
      <c r="E151" s="39">
        <f t="shared" si="12"/>
        <v>2271.0055842780916</v>
      </c>
      <c r="F151">
        <f t="shared" si="13"/>
        <v>2271</v>
      </c>
      <c r="G151">
        <f t="shared" si="14"/>
        <v>6.9563999932142906E-3</v>
      </c>
      <c r="I151">
        <f t="shared" si="15"/>
        <v>6.9563999932142906E-3</v>
      </c>
      <c r="O151">
        <f t="shared" ca="1" si="16"/>
        <v>1.6266675765272236E-3</v>
      </c>
      <c r="Q151" s="2">
        <f t="shared" si="17"/>
        <v>32020.906999999999</v>
      </c>
      <c r="AA151" t="s">
        <v>32</v>
      </c>
      <c r="AB151">
        <v>6</v>
      </c>
      <c r="AD151" t="s">
        <v>39</v>
      </c>
      <c r="AF151" t="s">
        <v>30</v>
      </c>
    </row>
    <row r="152" spans="1:32" x14ac:dyDescent="0.2">
      <c r="A152" s="39" t="s">
        <v>71</v>
      </c>
      <c r="B152" s="36"/>
      <c r="C152" s="33">
        <v>47064.307999999997</v>
      </c>
      <c r="D152" s="33"/>
      <c r="E152" s="39">
        <f t="shared" si="12"/>
        <v>2290.9949622368408</v>
      </c>
      <c r="F152">
        <f t="shared" si="13"/>
        <v>2291</v>
      </c>
      <c r="G152">
        <f t="shared" si="14"/>
        <v>-6.2756000043009408E-3</v>
      </c>
      <c r="I152">
        <f t="shared" si="15"/>
        <v>-6.2756000043009408E-3</v>
      </c>
      <c r="O152">
        <f t="shared" ca="1" si="16"/>
        <v>1.5513672044017157E-3</v>
      </c>
      <c r="Q152" s="2">
        <f t="shared" si="17"/>
        <v>32045.807999999997</v>
      </c>
      <c r="AA152" t="s">
        <v>32</v>
      </c>
      <c r="AF152" t="s">
        <v>42</v>
      </c>
    </row>
    <row r="153" spans="1:32" x14ac:dyDescent="0.2">
      <c r="A153" s="39" t="s">
        <v>66</v>
      </c>
      <c r="B153" s="36"/>
      <c r="C153" s="33">
        <v>47069.296999999999</v>
      </c>
      <c r="D153" s="33"/>
      <c r="E153" s="39">
        <f t="shared" si="12"/>
        <v>2294.9999020640057</v>
      </c>
      <c r="F153">
        <f t="shared" si="13"/>
        <v>2295</v>
      </c>
      <c r="G153">
        <f t="shared" si="14"/>
        <v>-1.2200000492157415E-4</v>
      </c>
      <c r="I153">
        <f t="shared" si="15"/>
        <v>-1.2200000492157415E-4</v>
      </c>
      <c r="O153">
        <f t="shared" ca="1" si="16"/>
        <v>1.5363071299766135E-3</v>
      </c>
      <c r="Q153" s="2">
        <f t="shared" si="17"/>
        <v>32050.796999999999</v>
      </c>
      <c r="AA153" t="s">
        <v>32</v>
      </c>
      <c r="AB153">
        <v>7</v>
      </c>
      <c r="AD153" t="s">
        <v>39</v>
      </c>
      <c r="AF153" t="s">
        <v>30</v>
      </c>
    </row>
    <row r="154" spans="1:32" x14ac:dyDescent="0.2">
      <c r="A154" s="39" t="s">
        <v>71</v>
      </c>
      <c r="B154" s="36"/>
      <c r="C154" s="33">
        <v>47100.430999999997</v>
      </c>
      <c r="D154" s="33"/>
      <c r="E154" s="39">
        <f t="shared" si="12"/>
        <v>2319.9928458561308</v>
      </c>
      <c r="F154">
        <f t="shared" si="13"/>
        <v>2320</v>
      </c>
      <c r="G154">
        <f t="shared" si="14"/>
        <v>-8.9120000047842041E-3</v>
      </c>
      <c r="I154">
        <f t="shared" si="15"/>
        <v>-8.9120000047842041E-3</v>
      </c>
      <c r="O154">
        <f t="shared" ca="1" si="16"/>
        <v>1.4421816648197295E-3</v>
      </c>
      <c r="Q154" s="2">
        <f t="shared" si="17"/>
        <v>32081.930999999997</v>
      </c>
      <c r="AA154" t="s">
        <v>32</v>
      </c>
      <c r="AF154" t="s">
        <v>42</v>
      </c>
    </row>
    <row r="155" spans="1:32" x14ac:dyDescent="0.2">
      <c r="A155" s="39" t="s">
        <v>71</v>
      </c>
      <c r="B155" s="36"/>
      <c r="C155" s="33">
        <v>47100.436000000002</v>
      </c>
      <c r="D155" s="33"/>
      <c r="E155" s="39">
        <f t="shared" si="12"/>
        <v>2319.9968596262561</v>
      </c>
      <c r="F155">
        <f t="shared" si="13"/>
        <v>2320</v>
      </c>
      <c r="G155">
        <f t="shared" si="14"/>
        <v>-3.9120000001275912E-3</v>
      </c>
      <c r="I155">
        <f t="shared" si="15"/>
        <v>-3.9120000001275912E-3</v>
      </c>
      <c r="O155">
        <f t="shared" ca="1" si="16"/>
        <v>1.4421816648197295E-3</v>
      </c>
      <c r="Q155" s="2">
        <f t="shared" si="17"/>
        <v>32081.936000000002</v>
      </c>
      <c r="AA155" t="s">
        <v>32</v>
      </c>
      <c r="AF155" t="s">
        <v>42</v>
      </c>
    </row>
    <row r="156" spans="1:32" x14ac:dyDescent="0.2">
      <c r="A156" s="39" t="s">
        <v>71</v>
      </c>
      <c r="B156" s="36"/>
      <c r="C156" s="33">
        <v>47100.436000000002</v>
      </c>
      <c r="D156" s="33"/>
      <c r="E156" s="39">
        <f t="shared" si="12"/>
        <v>2319.9968596262561</v>
      </c>
      <c r="F156">
        <f t="shared" si="13"/>
        <v>2320</v>
      </c>
      <c r="G156">
        <f t="shared" si="14"/>
        <v>-3.9120000001275912E-3</v>
      </c>
      <c r="I156">
        <f t="shared" si="15"/>
        <v>-3.9120000001275912E-3</v>
      </c>
      <c r="O156">
        <f t="shared" ca="1" si="16"/>
        <v>1.4421816648197295E-3</v>
      </c>
      <c r="Q156" s="2">
        <f t="shared" si="17"/>
        <v>32081.936000000002</v>
      </c>
      <c r="AA156" t="s">
        <v>32</v>
      </c>
      <c r="AF156" t="s">
        <v>42</v>
      </c>
    </row>
    <row r="157" spans="1:32" x14ac:dyDescent="0.2">
      <c r="A157" s="39" t="s">
        <v>34</v>
      </c>
      <c r="B157" s="36"/>
      <c r="C157" s="33">
        <v>47111.631999999998</v>
      </c>
      <c r="D157" s="33"/>
      <c r="E157" s="39">
        <f t="shared" si="12"/>
        <v>2328.9844936821614</v>
      </c>
      <c r="F157">
        <f t="shared" si="13"/>
        <v>2329</v>
      </c>
      <c r="G157">
        <f t="shared" si="14"/>
        <v>-1.931640000839252E-2</v>
      </c>
      <c r="I157">
        <f t="shared" si="15"/>
        <v>-1.931640000839252E-2</v>
      </c>
      <c r="O157">
        <f t="shared" ca="1" si="16"/>
        <v>1.4082964973632511E-3</v>
      </c>
      <c r="Q157" s="2">
        <f t="shared" si="17"/>
        <v>32093.131999999998</v>
      </c>
      <c r="AA157" t="s">
        <v>32</v>
      </c>
      <c r="AB157">
        <v>17</v>
      </c>
      <c r="AD157" t="s">
        <v>38</v>
      </c>
      <c r="AF157" t="s">
        <v>35</v>
      </c>
    </row>
    <row r="158" spans="1:32" x14ac:dyDescent="0.2">
      <c r="A158" s="39" t="s">
        <v>34</v>
      </c>
      <c r="B158" s="36"/>
      <c r="C158" s="33">
        <v>47121.606</v>
      </c>
      <c r="D158" s="33"/>
      <c r="E158" s="39">
        <f t="shared" si="12"/>
        <v>2336.9911623203934</v>
      </c>
      <c r="F158">
        <f t="shared" si="13"/>
        <v>2337</v>
      </c>
      <c r="G158">
        <f t="shared" si="14"/>
        <v>-1.1009200003172737E-2</v>
      </c>
      <c r="I158">
        <f t="shared" si="15"/>
        <v>-1.1009200003172737E-2</v>
      </c>
      <c r="O158">
        <f t="shared" ca="1" si="16"/>
        <v>1.3781763485130483E-3</v>
      </c>
      <c r="Q158" s="2">
        <f t="shared" si="17"/>
        <v>32103.106</v>
      </c>
      <c r="AA158" t="s">
        <v>32</v>
      </c>
      <c r="AB158">
        <v>20</v>
      </c>
      <c r="AD158" t="s">
        <v>38</v>
      </c>
      <c r="AF158" t="s">
        <v>35</v>
      </c>
    </row>
    <row r="159" spans="1:32" x14ac:dyDescent="0.2">
      <c r="A159" s="39" t="s">
        <v>66</v>
      </c>
      <c r="B159" s="36" t="s">
        <v>103</v>
      </c>
      <c r="C159" s="33">
        <v>47153.374000000003</v>
      </c>
      <c r="D159" s="33"/>
      <c r="E159" s="39">
        <f t="shared" si="12"/>
        <v>2362.4930521639203</v>
      </c>
      <c r="F159">
        <f t="shared" si="13"/>
        <v>2362.5</v>
      </c>
      <c r="G159">
        <f t="shared" si="14"/>
        <v>-8.6549999978160486E-3</v>
      </c>
      <c r="I159">
        <f t="shared" si="15"/>
        <v>-8.6549999978160486E-3</v>
      </c>
      <c r="O159">
        <f t="shared" ca="1" si="16"/>
        <v>1.2821683740530249E-3</v>
      </c>
      <c r="Q159" s="2">
        <f t="shared" si="17"/>
        <v>32134.874000000003</v>
      </c>
      <c r="AA159" t="s">
        <v>32</v>
      </c>
      <c r="AB159">
        <v>5</v>
      </c>
      <c r="AD159" t="s">
        <v>39</v>
      </c>
      <c r="AF159" t="s">
        <v>30</v>
      </c>
    </row>
    <row r="160" spans="1:32" x14ac:dyDescent="0.2">
      <c r="A160" s="39" t="s">
        <v>34</v>
      </c>
      <c r="B160" s="36"/>
      <c r="C160" s="33">
        <v>47197.591</v>
      </c>
      <c r="D160" s="33"/>
      <c r="E160" s="39">
        <f t="shared" si="12"/>
        <v>2397.9884268557807</v>
      </c>
      <c r="F160">
        <f t="shared" si="13"/>
        <v>2398</v>
      </c>
      <c r="G160">
        <f t="shared" si="14"/>
        <v>-1.4416800004255492E-2</v>
      </c>
      <c r="I160">
        <f t="shared" si="15"/>
        <v>-1.4416800004255492E-2</v>
      </c>
      <c r="O160">
        <f t="shared" ca="1" si="16"/>
        <v>1.1485102135302492E-3</v>
      </c>
      <c r="Q160" s="2">
        <f t="shared" si="17"/>
        <v>32179.091</v>
      </c>
      <c r="AA160" t="s">
        <v>32</v>
      </c>
      <c r="AB160">
        <v>15</v>
      </c>
      <c r="AD160" t="s">
        <v>36</v>
      </c>
      <c r="AF160" t="s">
        <v>35</v>
      </c>
    </row>
    <row r="161" spans="1:32" x14ac:dyDescent="0.2">
      <c r="A161" s="39" t="s">
        <v>34</v>
      </c>
      <c r="B161" s="36"/>
      <c r="C161" s="33">
        <v>47380.714</v>
      </c>
      <c r="D161" s="33"/>
      <c r="E161" s="39">
        <f t="shared" si="12"/>
        <v>2544.9911520451424</v>
      </c>
      <c r="F161">
        <f t="shared" si="13"/>
        <v>2545</v>
      </c>
      <c r="G161">
        <f t="shared" si="14"/>
        <v>-1.1022000006050803E-2</v>
      </c>
      <c r="I161">
        <f t="shared" si="15"/>
        <v>-1.1022000006050803E-2</v>
      </c>
      <c r="O161">
        <f t="shared" ca="1" si="16"/>
        <v>5.9505247840776695E-4</v>
      </c>
      <c r="Q161" s="2">
        <f t="shared" si="17"/>
        <v>32362.214</v>
      </c>
      <c r="AA161" t="s">
        <v>32</v>
      </c>
      <c r="AB161">
        <v>8</v>
      </c>
      <c r="AD161" t="s">
        <v>38</v>
      </c>
      <c r="AF161" t="s">
        <v>35</v>
      </c>
    </row>
    <row r="162" spans="1:32" x14ac:dyDescent="0.2">
      <c r="A162" s="39" t="s">
        <v>71</v>
      </c>
      <c r="B162" s="36"/>
      <c r="C162" s="33">
        <v>47384.455000000002</v>
      </c>
      <c r="D162" s="33"/>
      <c r="E162" s="39">
        <f t="shared" si="12"/>
        <v>2547.9942548499985</v>
      </c>
      <c r="F162">
        <f t="shared" si="13"/>
        <v>2548</v>
      </c>
      <c r="G162">
        <f t="shared" si="14"/>
        <v>-7.1567999984836206E-3</v>
      </c>
      <c r="I162">
        <f t="shared" si="15"/>
        <v>-7.1567999984836206E-3</v>
      </c>
      <c r="O162">
        <f t="shared" ca="1" si="16"/>
        <v>5.8375742258894199E-4</v>
      </c>
      <c r="Q162" s="2">
        <f t="shared" si="17"/>
        <v>32365.955000000002</v>
      </c>
      <c r="AA162" t="s">
        <v>32</v>
      </c>
      <c r="AF162" t="s">
        <v>42</v>
      </c>
    </row>
    <row r="163" spans="1:32" x14ac:dyDescent="0.2">
      <c r="A163" s="39" t="s">
        <v>73</v>
      </c>
      <c r="B163" s="36"/>
      <c r="C163" s="33">
        <v>47389.45</v>
      </c>
      <c r="D163" s="33"/>
      <c r="E163" s="39">
        <f t="shared" si="12"/>
        <v>2552.0040112013039</v>
      </c>
      <c r="F163">
        <f t="shared" si="13"/>
        <v>2552</v>
      </c>
      <c r="G163">
        <f t="shared" si="14"/>
        <v>4.9967999948421493E-3</v>
      </c>
      <c r="I163">
        <f t="shared" si="15"/>
        <v>4.9967999948421493E-3</v>
      </c>
      <c r="O163">
        <f t="shared" ca="1" si="16"/>
        <v>5.6869734816383972E-4</v>
      </c>
      <c r="Q163" s="2">
        <f t="shared" si="17"/>
        <v>32370.949999999997</v>
      </c>
      <c r="AA163" t="s">
        <v>32</v>
      </c>
      <c r="AB163">
        <v>6</v>
      </c>
      <c r="AD163" t="s">
        <v>39</v>
      </c>
      <c r="AF163" t="s">
        <v>30</v>
      </c>
    </row>
    <row r="164" spans="1:32" x14ac:dyDescent="0.2">
      <c r="A164" s="39" t="s">
        <v>34</v>
      </c>
      <c r="B164" s="36"/>
      <c r="C164" s="33">
        <v>47390.680999999997</v>
      </c>
      <c r="D164" s="33"/>
      <c r="E164" s="39">
        <f t="shared" si="12"/>
        <v>2552.9922014052004</v>
      </c>
      <c r="F164">
        <f t="shared" si="13"/>
        <v>2553</v>
      </c>
      <c r="G164">
        <f t="shared" si="14"/>
        <v>-9.7148000058950856E-3</v>
      </c>
      <c r="I164">
        <f t="shared" si="15"/>
        <v>-9.7148000058950856E-3</v>
      </c>
      <c r="O164">
        <f t="shared" ca="1" si="16"/>
        <v>5.6493232955756416E-4</v>
      </c>
      <c r="Q164" s="2">
        <f t="shared" si="17"/>
        <v>32372.180999999997</v>
      </c>
      <c r="AA164" t="s">
        <v>32</v>
      </c>
      <c r="AB164">
        <v>13</v>
      </c>
      <c r="AD164" t="s">
        <v>38</v>
      </c>
      <c r="AF164" t="s">
        <v>35</v>
      </c>
    </row>
    <row r="165" spans="1:32" x14ac:dyDescent="0.2">
      <c r="A165" s="39" t="s">
        <v>74</v>
      </c>
      <c r="B165" s="36" t="s">
        <v>103</v>
      </c>
      <c r="C165" s="33">
        <v>47452.347000000002</v>
      </c>
      <c r="D165" s="33"/>
      <c r="E165" s="39">
        <f t="shared" si="12"/>
        <v>2602.4948310668369</v>
      </c>
      <c r="F165">
        <f t="shared" si="13"/>
        <v>2602.5</v>
      </c>
      <c r="G165">
        <f t="shared" si="14"/>
        <v>-6.4390000043204054E-3</v>
      </c>
      <c r="I165">
        <f t="shared" si="15"/>
        <v>-6.4390000043204054E-3</v>
      </c>
      <c r="O165">
        <f t="shared" ca="1" si="16"/>
        <v>3.785639085469323E-4</v>
      </c>
      <c r="Q165" s="2">
        <f t="shared" si="17"/>
        <v>32433.847000000002</v>
      </c>
      <c r="AA165" t="s">
        <v>32</v>
      </c>
      <c r="AB165">
        <v>7</v>
      </c>
      <c r="AD165" t="s">
        <v>43</v>
      </c>
      <c r="AF165" t="s">
        <v>30</v>
      </c>
    </row>
    <row r="166" spans="1:32" x14ac:dyDescent="0.2">
      <c r="A166" s="39" t="s">
        <v>74</v>
      </c>
      <c r="B166" s="36"/>
      <c r="C166" s="33">
        <v>47480.373</v>
      </c>
      <c r="D166" s="33"/>
      <c r="E166" s="39">
        <f t="shared" si="12"/>
        <v>2624.9928153514802</v>
      </c>
      <c r="F166">
        <f t="shared" si="13"/>
        <v>2625</v>
      </c>
      <c r="G166">
        <f t="shared" si="14"/>
        <v>-8.9500000030966476E-3</v>
      </c>
      <c r="I166">
        <f t="shared" si="15"/>
        <v>-8.9500000030966476E-3</v>
      </c>
      <c r="O166">
        <f t="shared" ca="1" si="16"/>
        <v>2.9385098990573552E-4</v>
      </c>
      <c r="Q166" s="2">
        <f t="shared" si="17"/>
        <v>32461.873</v>
      </c>
      <c r="AA166" t="s">
        <v>32</v>
      </c>
      <c r="AB166">
        <v>6</v>
      </c>
      <c r="AD166" t="s">
        <v>43</v>
      </c>
      <c r="AF166" t="s">
        <v>30</v>
      </c>
    </row>
    <row r="167" spans="1:32" x14ac:dyDescent="0.2">
      <c r="A167" s="39" t="s">
        <v>74</v>
      </c>
      <c r="B167" s="36"/>
      <c r="C167" s="33">
        <v>47525.232000000004</v>
      </c>
      <c r="D167" s="33"/>
      <c r="E167" s="39">
        <f t="shared" si="12"/>
        <v>2661.0035581269381</v>
      </c>
      <c r="F167">
        <f t="shared" si="13"/>
        <v>2661</v>
      </c>
      <c r="G167">
        <f t="shared" si="14"/>
        <v>4.4324000045889989E-3</v>
      </c>
      <c r="I167">
        <f t="shared" si="15"/>
        <v>4.4324000045889989E-3</v>
      </c>
      <c r="O167">
        <f t="shared" ca="1" si="16"/>
        <v>1.5831032007982207E-4</v>
      </c>
      <c r="Q167" s="2">
        <f t="shared" si="17"/>
        <v>32506.732000000004</v>
      </c>
      <c r="AA167" t="s">
        <v>32</v>
      </c>
      <c r="AB167">
        <v>7</v>
      </c>
      <c r="AD167" t="s">
        <v>39</v>
      </c>
      <c r="AF167" t="s">
        <v>30</v>
      </c>
    </row>
    <row r="168" spans="1:32" x14ac:dyDescent="0.2">
      <c r="A168" s="39" t="s">
        <v>75</v>
      </c>
      <c r="B168" s="36"/>
      <c r="C168" s="33">
        <v>47739.483999999997</v>
      </c>
      <c r="D168" s="33"/>
      <c r="E168" s="39">
        <f t="shared" si="12"/>
        <v>2832.9952133382994</v>
      </c>
      <c r="F168">
        <f t="shared" si="13"/>
        <v>2833</v>
      </c>
      <c r="G168">
        <f t="shared" si="14"/>
        <v>-5.9628000090015121E-3</v>
      </c>
      <c r="I168">
        <f t="shared" si="15"/>
        <v>-5.9628000090015121E-3</v>
      </c>
      <c r="O168">
        <f t="shared" ca="1" si="16"/>
        <v>-4.8927288019954412E-4</v>
      </c>
      <c r="Q168" s="2">
        <f t="shared" si="17"/>
        <v>32720.983999999997</v>
      </c>
      <c r="AA168" t="s">
        <v>32</v>
      </c>
      <c r="AB168">
        <v>6</v>
      </c>
      <c r="AD168" t="s">
        <v>43</v>
      </c>
      <c r="AF168" t="s">
        <v>30</v>
      </c>
    </row>
    <row r="169" spans="1:32" x14ac:dyDescent="0.2">
      <c r="A169" s="39" t="s">
        <v>75</v>
      </c>
      <c r="B169" s="36"/>
      <c r="C169" s="33">
        <v>47769.387999999999</v>
      </c>
      <c r="D169" s="33"/>
      <c r="E169" s="39">
        <f t="shared" si="12"/>
        <v>2857.0007696805555</v>
      </c>
      <c r="F169">
        <f t="shared" si="13"/>
        <v>2857</v>
      </c>
      <c r="G169">
        <f t="shared" si="14"/>
        <v>9.5879999571479857E-4</v>
      </c>
      <c r="I169">
        <f t="shared" si="15"/>
        <v>9.5879999571479857E-4</v>
      </c>
      <c r="O169">
        <f t="shared" ca="1" si="16"/>
        <v>-5.7963332675015425E-4</v>
      </c>
      <c r="Q169" s="2">
        <f t="shared" si="17"/>
        <v>32750.887999999999</v>
      </c>
      <c r="AA169" t="s">
        <v>32</v>
      </c>
      <c r="AB169">
        <v>6</v>
      </c>
      <c r="AD169" t="s">
        <v>39</v>
      </c>
      <c r="AF169" t="s">
        <v>30</v>
      </c>
    </row>
    <row r="170" spans="1:32" x14ac:dyDescent="0.2">
      <c r="A170" s="39" t="s">
        <v>75</v>
      </c>
      <c r="B170" s="36"/>
      <c r="C170" s="33">
        <v>47794.307999999997</v>
      </c>
      <c r="D170" s="33"/>
      <c r="E170" s="39">
        <f t="shared" si="12"/>
        <v>2877.0053999657662</v>
      </c>
      <c r="F170">
        <f t="shared" si="13"/>
        <v>2877</v>
      </c>
      <c r="G170">
        <f t="shared" si="14"/>
        <v>6.7267999911564402E-3</v>
      </c>
      <c r="I170">
        <f t="shared" si="15"/>
        <v>6.7267999911564402E-3</v>
      </c>
      <c r="O170">
        <f t="shared" ca="1" si="16"/>
        <v>-6.5493369887566211E-4</v>
      </c>
      <c r="Q170" s="2">
        <f t="shared" si="17"/>
        <v>32775.807999999997</v>
      </c>
      <c r="AA170" t="s">
        <v>50</v>
      </c>
      <c r="AB170">
        <v>7</v>
      </c>
      <c r="AD170" t="s">
        <v>39</v>
      </c>
      <c r="AF170" t="s">
        <v>30</v>
      </c>
    </row>
    <row r="171" spans="1:32" x14ac:dyDescent="0.2">
      <c r="A171" s="39" t="s">
        <v>76</v>
      </c>
      <c r="B171" s="36"/>
      <c r="C171" s="33">
        <v>47825.436000000002</v>
      </c>
      <c r="D171" s="33"/>
      <c r="E171" s="39">
        <f t="shared" si="12"/>
        <v>2901.9935272337507</v>
      </c>
      <c r="F171">
        <f t="shared" si="13"/>
        <v>2902</v>
      </c>
      <c r="G171">
        <f t="shared" si="14"/>
        <v>-8.063200002652593E-3</v>
      </c>
      <c r="I171">
        <f t="shared" si="15"/>
        <v>-8.063200002652593E-3</v>
      </c>
      <c r="O171">
        <f t="shared" ca="1" si="16"/>
        <v>-7.4905916403254606E-4</v>
      </c>
      <c r="Q171" s="2">
        <f t="shared" si="17"/>
        <v>32806.936000000002</v>
      </c>
      <c r="AA171" t="s">
        <v>32</v>
      </c>
      <c r="AB171">
        <v>8</v>
      </c>
      <c r="AD171" t="s">
        <v>39</v>
      </c>
      <c r="AF171" t="s">
        <v>30</v>
      </c>
    </row>
    <row r="172" spans="1:32" x14ac:dyDescent="0.2">
      <c r="A172" s="39" t="s">
        <v>34</v>
      </c>
      <c r="B172" s="36"/>
      <c r="C172" s="33">
        <v>47851.591999999997</v>
      </c>
      <c r="D172" s="33"/>
      <c r="E172" s="39">
        <f t="shared" si="12"/>
        <v>2922.9903614929767</v>
      </c>
      <c r="F172">
        <f t="shared" si="13"/>
        <v>2923</v>
      </c>
      <c r="G172">
        <f t="shared" si="14"/>
        <v>-1.2006800003291573E-2</v>
      </c>
      <c r="I172">
        <f t="shared" si="15"/>
        <v>-1.2006800003291573E-2</v>
      </c>
      <c r="O172">
        <f t="shared" ca="1" si="16"/>
        <v>-8.2812455476432949E-4</v>
      </c>
      <c r="Q172" s="2">
        <f t="shared" si="17"/>
        <v>32833.091999999997</v>
      </c>
      <c r="AA172" t="s">
        <v>50</v>
      </c>
      <c r="AB172">
        <v>18</v>
      </c>
      <c r="AD172" t="s">
        <v>36</v>
      </c>
      <c r="AF172" t="s">
        <v>35</v>
      </c>
    </row>
    <row r="173" spans="1:32" x14ac:dyDescent="0.2">
      <c r="A173" s="39" t="s">
        <v>76</v>
      </c>
      <c r="B173" s="36"/>
      <c r="C173" s="33">
        <v>47860.315999999999</v>
      </c>
      <c r="D173" s="33"/>
      <c r="E173" s="39">
        <f t="shared" si="12"/>
        <v>2929.9935876008512</v>
      </c>
      <c r="F173">
        <f t="shared" si="13"/>
        <v>2930</v>
      </c>
      <c r="G173">
        <f t="shared" si="14"/>
        <v>-7.988000004843343E-3</v>
      </c>
      <c r="I173">
        <f t="shared" si="15"/>
        <v>-7.988000004843343E-3</v>
      </c>
      <c r="O173">
        <f t="shared" ca="1" si="16"/>
        <v>-8.5447968500825672E-4</v>
      </c>
      <c r="Q173" s="2">
        <f t="shared" si="17"/>
        <v>32841.815999999999</v>
      </c>
      <c r="AA173" t="s">
        <v>32</v>
      </c>
      <c r="AB173">
        <v>7</v>
      </c>
      <c r="AD173" t="s">
        <v>39</v>
      </c>
      <c r="AF173" t="s">
        <v>30</v>
      </c>
    </row>
    <row r="174" spans="1:32" x14ac:dyDescent="0.2">
      <c r="A174" s="39" t="s">
        <v>76</v>
      </c>
      <c r="B174" s="36"/>
      <c r="C174" s="33">
        <v>47885.224999999999</v>
      </c>
      <c r="D174" s="33"/>
      <c r="E174" s="39">
        <f t="shared" si="12"/>
        <v>2949.9893875917955</v>
      </c>
      <c r="F174">
        <f t="shared" si="13"/>
        <v>2950</v>
      </c>
      <c r="G174">
        <f t="shared" si="14"/>
        <v>-1.322000000072876E-2</v>
      </c>
      <c r="I174">
        <f t="shared" si="15"/>
        <v>-1.322000000072876E-2</v>
      </c>
      <c r="O174">
        <f t="shared" ca="1" si="16"/>
        <v>-9.2978005713376458E-4</v>
      </c>
      <c r="Q174" s="2">
        <f t="shared" si="17"/>
        <v>32866.724999999999</v>
      </c>
      <c r="AA174" t="s">
        <v>50</v>
      </c>
      <c r="AB174">
        <v>6</v>
      </c>
      <c r="AD174" t="s">
        <v>43</v>
      </c>
      <c r="AF174" t="s">
        <v>30</v>
      </c>
    </row>
    <row r="175" spans="1:32" x14ac:dyDescent="0.2">
      <c r="A175" s="39" t="s">
        <v>78</v>
      </c>
      <c r="B175" s="36"/>
      <c r="C175" s="33">
        <v>47891.462</v>
      </c>
      <c r="D175" s="33"/>
      <c r="E175" s="39">
        <f t="shared" si="12"/>
        <v>2954.9961644412697</v>
      </c>
      <c r="F175">
        <f t="shared" si="13"/>
        <v>2955</v>
      </c>
      <c r="G175">
        <f t="shared" si="14"/>
        <v>-4.7780000022612512E-3</v>
      </c>
      <c r="I175">
        <f t="shared" si="15"/>
        <v>-4.7780000022612512E-3</v>
      </c>
      <c r="O175">
        <f t="shared" ca="1" si="16"/>
        <v>-9.4860515016514241E-4</v>
      </c>
      <c r="Q175" s="2">
        <f t="shared" si="17"/>
        <v>32872.962</v>
      </c>
      <c r="AA175" t="s">
        <v>32</v>
      </c>
      <c r="AB175">
        <v>10</v>
      </c>
      <c r="AD175" t="s">
        <v>77</v>
      </c>
      <c r="AF175" t="s">
        <v>30</v>
      </c>
    </row>
    <row r="176" spans="1:32" x14ac:dyDescent="0.2">
      <c r="A176" s="39" t="s">
        <v>78</v>
      </c>
      <c r="B176" s="36"/>
      <c r="C176" s="33">
        <v>47911.394</v>
      </c>
      <c r="D176" s="33"/>
      <c r="E176" s="39">
        <f t="shared" si="12"/>
        <v>2970.9966576533425</v>
      </c>
      <c r="F176">
        <f t="shared" si="13"/>
        <v>2971</v>
      </c>
      <c r="G176">
        <f t="shared" si="14"/>
        <v>-4.1636000023572706E-3</v>
      </c>
      <c r="I176">
        <f t="shared" si="15"/>
        <v>-4.1636000023572706E-3</v>
      </c>
      <c r="O176">
        <f t="shared" ca="1" si="16"/>
        <v>-1.008845447865548E-3</v>
      </c>
      <c r="Q176" s="2">
        <f t="shared" si="17"/>
        <v>32892.894</v>
      </c>
      <c r="AA176" t="s">
        <v>32</v>
      </c>
      <c r="AB176">
        <v>6</v>
      </c>
      <c r="AD176" t="s">
        <v>39</v>
      </c>
      <c r="AF176" t="s">
        <v>30</v>
      </c>
    </row>
    <row r="177" spans="1:32" x14ac:dyDescent="0.2">
      <c r="A177" s="39" t="s">
        <v>34</v>
      </c>
      <c r="B177" s="36"/>
      <c r="C177" s="33">
        <v>47922.595000000001</v>
      </c>
      <c r="D177" s="33"/>
      <c r="E177" s="39">
        <f t="shared" si="12"/>
        <v>2979.9883054793731</v>
      </c>
      <c r="F177">
        <f t="shared" si="13"/>
        <v>2980</v>
      </c>
      <c r="G177">
        <f t="shared" si="14"/>
        <v>-1.4567999998689629E-2</v>
      </c>
      <c r="I177">
        <f t="shared" si="15"/>
        <v>-1.4567999998689629E-2</v>
      </c>
      <c r="O177">
        <f t="shared" ca="1" si="16"/>
        <v>-1.0427306153220264E-3</v>
      </c>
      <c r="Q177" s="2">
        <f t="shared" si="17"/>
        <v>32904.095000000001</v>
      </c>
      <c r="AA177" t="s">
        <v>32</v>
      </c>
      <c r="AB177">
        <v>15</v>
      </c>
      <c r="AD177" t="s">
        <v>36</v>
      </c>
      <c r="AF177" t="s">
        <v>35</v>
      </c>
    </row>
    <row r="178" spans="1:32" x14ac:dyDescent="0.2">
      <c r="A178" s="39" t="s">
        <v>79</v>
      </c>
      <c r="B178" s="36"/>
      <c r="C178" s="33">
        <v>47992.347000000002</v>
      </c>
      <c r="D178" s="33"/>
      <c r="E178" s="39">
        <f t="shared" si="12"/>
        <v>3035.9820041813841</v>
      </c>
      <c r="F178">
        <f t="shared" si="13"/>
        <v>3036</v>
      </c>
      <c r="G178">
        <f t="shared" si="14"/>
        <v>-2.2417599997424986E-2</v>
      </c>
      <c r="I178">
        <f t="shared" si="15"/>
        <v>-2.2417599997424986E-2</v>
      </c>
      <c r="O178">
        <f t="shared" ca="1" si="16"/>
        <v>-1.2535716572734477E-3</v>
      </c>
      <c r="Q178" s="2">
        <f t="shared" si="17"/>
        <v>32973.847000000002</v>
      </c>
      <c r="AA178" t="s">
        <v>32</v>
      </c>
      <c r="AB178">
        <v>6</v>
      </c>
      <c r="AD178" t="s">
        <v>43</v>
      </c>
      <c r="AF178" t="s">
        <v>30</v>
      </c>
    </row>
    <row r="179" spans="1:32" x14ac:dyDescent="0.2">
      <c r="A179" s="39" t="s">
        <v>79</v>
      </c>
      <c r="B179" s="36" t="s">
        <v>103</v>
      </c>
      <c r="C179" s="33">
        <v>48071.474000000002</v>
      </c>
      <c r="D179" s="33"/>
      <c r="E179" s="39">
        <f t="shared" si="12"/>
        <v>3099.5015218610788</v>
      </c>
      <c r="F179">
        <f t="shared" si="13"/>
        <v>3099.5</v>
      </c>
      <c r="G179">
        <f t="shared" si="14"/>
        <v>1.8958000000566244E-3</v>
      </c>
      <c r="I179">
        <f t="shared" si="15"/>
        <v>1.8958000000566244E-3</v>
      </c>
      <c r="O179">
        <f t="shared" ca="1" si="16"/>
        <v>-1.4926503387719357E-3</v>
      </c>
      <c r="Q179" s="2">
        <f t="shared" si="17"/>
        <v>33052.974000000002</v>
      </c>
      <c r="AA179" t="s">
        <v>32</v>
      </c>
      <c r="AB179">
        <v>8</v>
      </c>
      <c r="AD179" t="s">
        <v>39</v>
      </c>
      <c r="AF179" t="s">
        <v>30</v>
      </c>
    </row>
    <row r="180" spans="1:32" x14ac:dyDescent="0.2">
      <c r="A180" s="39" t="s">
        <v>80</v>
      </c>
      <c r="B180" s="36"/>
      <c r="C180" s="33">
        <v>48114.442000000003</v>
      </c>
      <c r="D180" s="33"/>
      <c r="E180" s="39">
        <f t="shared" si="12"/>
        <v>3133.9942567766088</v>
      </c>
      <c r="F180">
        <f t="shared" si="13"/>
        <v>3134</v>
      </c>
      <c r="G180">
        <f t="shared" si="14"/>
        <v>-7.1544000020367093E-3</v>
      </c>
      <c r="I180">
        <f t="shared" si="15"/>
        <v>-7.1544000020367093E-3</v>
      </c>
      <c r="O180">
        <f t="shared" ca="1" si="16"/>
        <v>-1.6225434806884358E-3</v>
      </c>
      <c r="Q180" s="2">
        <f t="shared" si="17"/>
        <v>33095.942000000003</v>
      </c>
      <c r="AA180" t="s">
        <v>32</v>
      </c>
      <c r="AB180">
        <v>8</v>
      </c>
      <c r="AD180" t="s">
        <v>39</v>
      </c>
      <c r="AF180" t="s">
        <v>30</v>
      </c>
    </row>
    <row r="181" spans="1:32" x14ac:dyDescent="0.2">
      <c r="A181" s="39" t="s">
        <v>80</v>
      </c>
      <c r="B181" s="36"/>
      <c r="C181" s="33">
        <v>48144.347000000002</v>
      </c>
      <c r="D181" s="33"/>
      <c r="E181" s="39">
        <f t="shared" si="12"/>
        <v>3158.0006158728866</v>
      </c>
      <c r="F181">
        <f t="shared" si="13"/>
        <v>3158</v>
      </c>
      <c r="G181">
        <f t="shared" si="14"/>
        <v>7.6719999924534932E-4</v>
      </c>
      <c r="I181">
        <f t="shared" si="15"/>
        <v>7.6719999924534932E-4</v>
      </c>
      <c r="O181">
        <f t="shared" ca="1" si="16"/>
        <v>-1.712903927239046E-3</v>
      </c>
      <c r="Q181" s="2">
        <f t="shared" si="17"/>
        <v>33125.847000000002</v>
      </c>
      <c r="AA181" t="s">
        <v>32</v>
      </c>
      <c r="AB181">
        <v>7</v>
      </c>
      <c r="AD181" t="s">
        <v>39</v>
      </c>
      <c r="AF181" t="s">
        <v>30</v>
      </c>
    </row>
    <row r="182" spans="1:32" x14ac:dyDescent="0.2">
      <c r="A182" s="39" t="s">
        <v>80</v>
      </c>
      <c r="B182" s="36" t="s">
        <v>103</v>
      </c>
      <c r="C182" s="33">
        <v>48162.394999999997</v>
      </c>
      <c r="D182" s="33"/>
      <c r="E182" s="39">
        <f t="shared" si="12"/>
        <v>3172.4887205032001</v>
      </c>
      <c r="F182">
        <f t="shared" si="13"/>
        <v>3172.5</v>
      </c>
      <c r="G182">
        <f t="shared" si="14"/>
        <v>-1.4051000005565584E-2</v>
      </c>
      <c r="I182">
        <f t="shared" si="15"/>
        <v>-1.4051000005565584E-2</v>
      </c>
      <c r="O182">
        <f t="shared" ca="1" si="16"/>
        <v>-1.7674966970300382E-3</v>
      </c>
      <c r="Q182" s="2">
        <f t="shared" si="17"/>
        <v>33143.894999999997</v>
      </c>
      <c r="AA182" t="s">
        <v>32</v>
      </c>
      <c r="AB182">
        <v>8</v>
      </c>
      <c r="AD182" t="s">
        <v>39</v>
      </c>
      <c r="AF182" t="s">
        <v>30</v>
      </c>
    </row>
    <row r="183" spans="1:32" x14ac:dyDescent="0.2">
      <c r="A183" s="39" t="s">
        <v>34</v>
      </c>
      <c r="B183" s="36"/>
      <c r="C183" s="33">
        <v>48191.684000000001</v>
      </c>
      <c r="D183" s="33"/>
      <c r="E183" s="39">
        <f t="shared" si="12"/>
        <v>3196.0005831205222</v>
      </c>
      <c r="F183">
        <f t="shared" si="13"/>
        <v>3196</v>
      </c>
      <c r="G183">
        <f t="shared" si="14"/>
        <v>7.2640000144019723E-4</v>
      </c>
      <c r="I183">
        <f t="shared" si="15"/>
        <v>7.2640000144019723E-4</v>
      </c>
      <c r="O183">
        <f t="shared" ca="1" si="16"/>
        <v>-1.8559746342775105E-3</v>
      </c>
      <c r="Q183" s="2">
        <f t="shared" si="17"/>
        <v>33173.184000000001</v>
      </c>
      <c r="AA183" t="s">
        <v>32</v>
      </c>
      <c r="AB183">
        <v>10</v>
      </c>
      <c r="AD183" t="s">
        <v>38</v>
      </c>
      <c r="AF183" t="s">
        <v>35</v>
      </c>
    </row>
    <row r="184" spans="1:32" x14ac:dyDescent="0.2">
      <c r="A184" s="39" t="s">
        <v>81</v>
      </c>
      <c r="B184" s="36"/>
      <c r="C184" s="33">
        <v>48205.385000000002</v>
      </c>
      <c r="D184" s="33"/>
      <c r="E184" s="39">
        <f t="shared" si="12"/>
        <v>3206.9991160072682</v>
      </c>
      <c r="F184">
        <f t="shared" si="13"/>
        <v>3207</v>
      </c>
      <c r="G184">
        <f t="shared" si="14"/>
        <v>-1.1012000031769276E-3</v>
      </c>
      <c r="I184">
        <f t="shared" si="15"/>
        <v>-1.1012000031769276E-3</v>
      </c>
      <c r="O184">
        <f t="shared" ca="1" si="16"/>
        <v>-1.89738983894654E-3</v>
      </c>
      <c r="Q184" s="2">
        <f t="shared" si="17"/>
        <v>33186.885000000002</v>
      </c>
      <c r="AA184" t="s">
        <v>32</v>
      </c>
      <c r="AB184">
        <v>9</v>
      </c>
      <c r="AD184" t="s">
        <v>39</v>
      </c>
      <c r="AF184" t="s">
        <v>30</v>
      </c>
    </row>
    <row r="185" spans="1:32" x14ac:dyDescent="0.2">
      <c r="A185" s="39" t="s">
        <v>81</v>
      </c>
      <c r="B185" s="36"/>
      <c r="C185" s="33">
        <v>48205.394999999997</v>
      </c>
      <c r="D185" s="33"/>
      <c r="E185" s="39">
        <f t="shared" si="12"/>
        <v>3207.0071435475065</v>
      </c>
      <c r="F185">
        <f t="shared" si="13"/>
        <v>3207</v>
      </c>
      <c r="G185">
        <f t="shared" si="14"/>
        <v>8.898799991584383E-3</v>
      </c>
      <c r="I185">
        <f t="shared" si="15"/>
        <v>8.898799991584383E-3</v>
      </c>
      <c r="O185">
        <f t="shared" ca="1" si="16"/>
        <v>-1.89738983894654E-3</v>
      </c>
      <c r="Q185" s="2">
        <f t="shared" si="17"/>
        <v>33186.894999999997</v>
      </c>
      <c r="AA185" t="s">
        <v>32</v>
      </c>
      <c r="AB185">
        <v>5</v>
      </c>
      <c r="AD185" t="s">
        <v>43</v>
      </c>
      <c r="AF185" t="s">
        <v>30</v>
      </c>
    </row>
    <row r="186" spans="1:32" x14ac:dyDescent="0.2">
      <c r="A186" s="39" t="s">
        <v>34</v>
      </c>
      <c r="B186" s="36"/>
      <c r="C186" s="33">
        <v>48211.601999999999</v>
      </c>
      <c r="D186" s="33"/>
      <c r="E186" s="39">
        <f t="shared" si="12"/>
        <v>3211.9898377762529</v>
      </c>
      <c r="F186">
        <f t="shared" si="13"/>
        <v>3212</v>
      </c>
      <c r="G186">
        <f t="shared" si="14"/>
        <v>-1.2659200001507998E-2</v>
      </c>
      <c r="I186">
        <f t="shared" si="15"/>
        <v>-1.2659200001507998E-2</v>
      </c>
      <c r="O186">
        <f t="shared" ca="1" si="16"/>
        <v>-1.9162149319779161E-3</v>
      </c>
      <c r="Q186" s="2">
        <f t="shared" si="17"/>
        <v>33193.101999999999</v>
      </c>
      <c r="AA186" t="s">
        <v>32</v>
      </c>
      <c r="AB186">
        <v>18</v>
      </c>
      <c r="AD186" t="s">
        <v>38</v>
      </c>
      <c r="AF186" t="s">
        <v>35</v>
      </c>
    </row>
    <row r="187" spans="1:32" x14ac:dyDescent="0.2">
      <c r="A187" s="39" t="s">
        <v>82</v>
      </c>
      <c r="B187" s="36"/>
      <c r="C187" s="33">
        <v>48474.46</v>
      </c>
      <c r="D187" s="33">
        <v>6.0000000000000001E-3</v>
      </c>
      <c r="E187" s="39">
        <f t="shared" si="12"/>
        <v>3423.0001550920747</v>
      </c>
      <c r="F187">
        <f t="shared" si="13"/>
        <v>3423</v>
      </c>
      <c r="G187">
        <f t="shared" si="14"/>
        <v>1.9319999410072342E-4</v>
      </c>
      <c r="I187">
        <f t="shared" si="15"/>
        <v>1.9319999410072342E-4</v>
      </c>
      <c r="O187">
        <f t="shared" ca="1" si="16"/>
        <v>-2.7106338579020225E-3</v>
      </c>
      <c r="Q187" s="2">
        <f t="shared" si="17"/>
        <v>33455.96</v>
      </c>
      <c r="AA187" t="s">
        <v>32</v>
      </c>
      <c r="AB187">
        <v>6</v>
      </c>
      <c r="AD187" t="s">
        <v>39</v>
      </c>
      <c r="AF187" t="s">
        <v>30</v>
      </c>
    </row>
    <row r="188" spans="1:32" x14ac:dyDescent="0.2">
      <c r="A188" s="39" t="s">
        <v>82</v>
      </c>
      <c r="B188" s="36"/>
      <c r="C188" s="33">
        <v>48484.413999999997</v>
      </c>
      <c r="D188" s="33">
        <v>6.0000000000000001E-3</v>
      </c>
      <c r="E188" s="39">
        <f t="shared" si="12"/>
        <v>3430.9907686498177</v>
      </c>
      <c r="F188">
        <f t="shared" si="13"/>
        <v>3431</v>
      </c>
      <c r="G188">
        <f t="shared" si="14"/>
        <v>-1.1499600004754029E-2</v>
      </c>
      <c r="I188">
        <f t="shared" si="15"/>
        <v>-1.1499600004754029E-2</v>
      </c>
      <c r="O188">
        <f t="shared" ca="1" si="16"/>
        <v>-2.740754006752227E-3</v>
      </c>
      <c r="Q188" s="2">
        <f t="shared" si="17"/>
        <v>33465.913999999997</v>
      </c>
      <c r="AA188" t="s">
        <v>84</v>
      </c>
      <c r="AB188">
        <v>6</v>
      </c>
      <c r="AD188" t="s">
        <v>39</v>
      </c>
      <c r="AF188" t="s">
        <v>30</v>
      </c>
    </row>
    <row r="189" spans="1:32" x14ac:dyDescent="0.2">
      <c r="A189" s="39" t="s">
        <v>82</v>
      </c>
      <c r="B189" s="36"/>
      <c r="C189" s="33">
        <v>48489.41</v>
      </c>
      <c r="D189" s="33">
        <v>5.0000000000000001E-3</v>
      </c>
      <c r="E189" s="39">
        <f t="shared" si="12"/>
        <v>3435.001327755157</v>
      </c>
      <c r="F189">
        <f t="shared" si="13"/>
        <v>3435</v>
      </c>
      <c r="G189">
        <f t="shared" si="14"/>
        <v>1.6539999996894039E-3</v>
      </c>
      <c r="I189">
        <f t="shared" si="15"/>
        <v>1.6539999996894039E-3</v>
      </c>
      <c r="O189">
        <f t="shared" ca="1" si="16"/>
        <v>-2.7558140811773275E-3</v>
      </c>
      <c r="Q189" s="2">
        <f t="shared" si="17"/>
        <v>33470.910000000003</v>
      </c>
      <c r="AA189" t="s">
        <v>32</v>
      </c>
      <c r="AB189">
        <v>7</v>
      </c>
      <c r="AD189" t="s">
        <v>39</v>
      </c>
      <c r="AF189" t="s">
        <v>30</v>
      </c>
    </row>
    <row r="190" spans="1:32" x14ac:dyDescent="0.2">
      <c r="A190" s="39" t="s">
        <v>82</v>
      </c>
      <c r="B190" s="36"/>
      <c r="C190" s="33">
        <v>48499.368000000002</v>
      </c>
      <c r="D190" s="33">
        <v>3.0000000000000001E-3</v>
      </c>
      <c r="E190" s="39">
        <f t="shared" si="12"/>
        <v>3442.9951523289978</v>
      </c>
      <c r="F190">
        <f t="shared" si="13"/>
        <v>3443</v>
      </c>
      <c r="G190">
        <f t="shared" si="14"/>
        <v>-6.0387999983504415E-3</v>
      </c>
      <c r="I190">
        <f t="shared" si="15"/>
        <v>-6.0387999983504415E-3</v>
      </c>
      <c r="O190">
        <f t="shared" ca="1" si="16"/>
        <v>-2.7859342300275303E-3</v>
      </c>
      <c r="Q190" s="2">
        <f t="shared" si="17"/>
        <v>33480.868000000002</v>
      </c>
      <c r="AA190" t="s">
        <v>32</v>
      </c>
      <c r="AB190">
        <v>6</v>
      </c>
      <c r="AD190" t="s">
        <v>43</v>
      </c>
      <c r="AF190" t="s">
        <v>30</v>
      </c>
    </row>
    <row r="191" spans="1:32" x14ac:dyDescent="0.2">
      <c r="A191" s="39" t="s">
        <v>82</v>
      </c>
      <c r="B191" s="36"/>
      <c r="C191" s="33">
        <v>48499.375999999997</v>
      </c>
      <c r="D191" s="33">
        <v>5.0000000000000001E-3</v>
      </c>
      <c r="E191" s="39">
        <f t="shared" si="12"/>
        <v>3443.0015743611875</v>
      </c>
      <c r="F191">
        <f t="shared" si="13"/>
        <v>3443</v>
      </c>
      <c r="G191">
        <f t="shared" si="14"/>
        <v>1.9611999960034154E-3</v>
      </c>
      <c r="I191">
        <f t="shared" si="15"/>
        <v>1.9611999960034154E-3</v>
      </c>
      <c r="O191">
        <f t="shared" ca="1" si="16"/>
        <v>-2.7859342300275303E-3</v>
      </c>
      <c r="Q191" s="2">
        <f t="shared" si="17"/>
        <v>33480.875999999997</v>
      </c>
      <c r="AA191" t="s">
        <v>32</v>
      </c>
      <c r="AB191">
        <v>8</v>
      </c>
      <c r="AD191" t="s">
        <v>39</v>
      </c>
      <c r="AF191" t="s">
        <v>30</v>
      </c>
    </row>
    <row r="192" spans="1:32" x14ac:dyDescent="0.2">
      <c r="A192" s="39" t="s">
        <v>83</v>
      </c>
      <c r="B192" s="36"/>
      <c r="C192" s="33">
        <v>48510.584000000003</v>
      </c>
      <c r="D192" s="33"/>
      <c r="E192" s="39">
        <f t="shared" si="12"/>
        <v>3451.9988414653922</v>
      </c>
      <c r="F192">
        <f t="shared" si="13"/>
        <v>3452</v>
      </c>
      <c r="G192">
        <f t="shared" si="14"/>
        <v>-1.4432000025408342E-3</v>
      </c>
      <c r="I192">
        <f t="shared" si="15"/>
        <v>-1.4432000025408342E-3</v>
      </c>
      <c r="O192">
        <f t="shared" ca="1" si="16"/>
        <v>-2.8198193974840087E-3</v>
      </c>
      <c r="Q192" s="2">
        <f t="shared" si="17"/>
        <v>33492.084000000003</v>
      </c>
      <c r="AA192" t="s">
        <v>32</v>
      </c>
      <c r="AF192" t="s">
        <v>42</v>
      </c>
    </row>
    <row r="193" spans="1:32" x14ac:dyDescent="0.2">
      <c r="A193" s="39" t="s">
        <v>85</v>
      </c>
      <c r="B193" s="36"/>
      <c r="C193" s="33">
        <v>48561.648999999998</v>
      </c>
      <c r="D193" s="33"/>
      <c r="E193" s="39">
        <f t="shared" si="12"/>
        <v>3492.991475715563</v>
      </c>
      <c r="F193">
        <f t="shared" si="13"/>
        <v>3493</v>
      </c>
      <c r="G193">
        <f t="shared" si="14"/>
        <v>-1.0618800006341189E-2</v>
      </c>
      <c r="I193">
        <f t="shared" si="15"/>
        <v>-1.0618800006341189E-2</v>
      </c>
      <c r="O193">
        <f t="shared" ca="1" si="16"/>
        <v>-2.9741851603413E-3</v>
      </c>
      <c r="Q193" s="2">
        <f t="shared" si="17"/>
        <v>33543.148999999998</v>
      </c>
      <c r="AA193" t="s">
        <v>32</v>
      </c>
      <c r="AF193" t="s">
        <v>42</v>
      </c>
    </row>
    <row r="194" spans="1:32" x14ac:dyDescent="0.2">
      <c r="A194" s="39" t="s">
        <v>86</v>
      </c>
      <c r="B194" s="36"/>
      <c r="C194" s="33">
        <v>48651.343999999997</v>
      </c>
      <c r="D194" s="33">
        <v>4.0000000000000001E-3</v>
      </c>
      <c r="E194" s="39">
        <f t="shared" si="12"/>
        <v>3564.9944979239135</v>
      </c>
      <c r="F194">
        <f t="shared" si="13"/>
        <v>3565</v>
      </c>
      <c r="G194">
        <f t="shared" si="14"/>
        <v>-6.8540000065695494E-3</v>
      </c>
      <c r="I194">
        <f t="shared" si="15"/>
        <v>-6.8540000065695494E-3</v>
      </c>
      <c r="O194">
        <f t="shared" ca="1" si="16"/>
        <v>-3.2452664999931286E-3</v>
      </c>
      <c r="Q194" s="2">
        <f t="shared" si="17"/>
        <v>33632.843999999997</v>
      </c>
      <c r="AA194" t="s">
        <v>32</v>
      </c>
      <c r="AB194">
        <v>6</v>
      </c>
      <c r="AD194" t="s">
        <v>39</v>
      </c>
      <c r="AF194" t="s">
        <v>30</v>
      </c>
    </row>
    <row r="195" spans="1:32" x14ac:dyDescent="0.2">
      <c r="A195" s="39" t="s">
        <v>83</v>
      </c>
      <c r="B195" s="36"/>
      <c r="C195" s="33">
        <v>48839.446000000004</v>
      </c>
      <c r="D195" s="33"/>
      <c r="E195" s="39">
        <f t="shared" si="12"/>
        <v>3715.9941354002008</v>
      </c>
      <c r="F195">
        <f t="shared" si="13"/>
        <v>3716</v>
      </c>
      <c r="G195">
        <f t="shared" si="14"/>
        <v>-7.3055999964708462E-3</v>
      </c>
      <c r="I195">
        <f t="shared" si="15"/>
        <v>-7.3055999964708462E-3</v>
      </c>
      <c r="O195">
        <f t="shared" ca="1" si="16"/>
        <v>-3.8137843095407114E-3</v>
      </c>
      <c r="Q195" s="2">
        <f t="shared" si="17"/>
        <v>33820.946000000004</v>
      </c>
      <c r="AA195" t="s">
        <v>32</v>
      </c>
      <c r="AF195" t="s">
        <v>42</v>
      </c>
    </row>
    <row r="196" spans="1:32" x14ac:dyDescent="0.2">
      <c r="A196" s="39" t="s">
        <v>83</v>
      </c>
      <c r="B196" s="36"/>
      <c r="C196" s="33">
        <v>48839.46</v>
      </c>
      <c r="D196" s="33"/>
      <c r="E196" s="39">
        <f t="shared" si="12"/>
        <v>3716.0053739565374</v>
      </c>
      <c r="F196">
        <f t="shared" si="13"/>
        <v>3716</v>
      </c>
      <c r="G196">
        <f t="shared" si="14"/>
        <v>6.6943999991053715E-3</v>
      </c>
      <c r="I196">
        <f t="shared" si="15"/>
        <v>6.6943999991053715E-3</v>
      </c>
      <c r="O196">
        <f t="shared" ca="1" si="16"/>
        <v>-3.8137843095407114E-3</v>
      </c>
      <c r="Q196" s="2">
        <f t="shared" si="17"/>
        <v>33820.959999999999</v>
      </c>
      <c r="AA196" t="s">
        <v>32</v>
      </c>
      <c r="AF196" t="s">
        <v>42</v>
      </c>
    </row>
    <row r="197" spans="1:32" x14ac:dyDescent="0.2">
      <c r="A197" s="39" t="s">
        <v>87</v>
      </c>
      <c r="B197" s="36"/>
      <c r="C197" s="33">
        <v>48859.385000000002</v>
      </c>
      <c r="D197" s="33">
        <v>5.0000000000000001E-3</v>
      </c>
      <c r="E197" s="39">
        <f t="shared" si="12"/>
        <v>3732.0002478904421</v>
      </c>
      <c r="F197">
        <f t="shared" si="13"/>
        <v>3732</v>
      </c>
      <c r="G197">
        <f t="shared" si="14"/>
        <v>3.0880000122124329E-4</v>
      </c>
      <c r="I197">
        <f t="shared" si="15"/>
        <v>3.0880000122124329E-4</v>
      </c>
      <c r="O197">
        <f t="shared" ca="1" si="16"/>
        <v>-3.8740246072411187E-3</v>
      </c>
      <c r="Q197" s="2">
        <f t="shared" si="17"/>
        <v>33840.885000000002</v>
      </c>
      <c r="AA197" t="s">
        <v>32</v>
      </c>
      <c r="AB197">
        <v>7</v>
      </c>
      <c r="AD197" t="s">
        <v>39</v>
      </c>
      <c r="AF197" t="s">
        <v>30</v>
      </c>
    </row>
    <row r="198" spans="1:32" x14ac:dyDescent="0.2">
      <c r="A198" s="39" t="s">
        <v>34</v>
      </c>
      <c r="B198" s="36"/>
      <c r="C198" s="33">
        <v>49007.62</v>
      </c>
      <c r="D198" s="33"/>
      <c r="E198" s="39">
        <f t="shared" si="12"/>
        <v>3850.9964906805076</v>
      </c>
      <c r="F198">
        <f t="shared" si="13"/>
        <v>3851</v>
      </c>
      <c r="G198">
        <f t="shared" si="14"/>
        <v>-4.3716000000131316E-3</v>
      </c>
      <c r="I198">
        <f t="shared" si="15"/>
        <v>-4.3716000000131316E-3</v>
      </c>
      <c r="O198">
        <f t="shared" ca="1" si="16"/>
        <v>-4.3220618213878886E-3</v>
      </c>
      <c r="Q198" s="2">
        <f t="shared" si="17"/>
        <v>33989.120000000003</v>
      </c>
      <c r="AA198" t="s">
        <v>32</v>
      </c>
      <c r="AB198">
        <v>20</v>
      </c>
      <c r="AD198" t="s">
        <v>36</v>
      </c>
      <c r="AF198" t="s">
        <v>35</v>
      </c>
    </row>
    <row r="199" spans="1:32" x14ac:dyDescent="0.2">
      <c r="A199" s="39" t="s">
        <v>34</v>
      </c>
      <c r="B199" s="36"/>
      <c r="C199" s="33">
        <v>49012.601999999999</v>
      </c>
      <c r="D199" s="33"/>
      <c r="E199" s="39">
        <f t="shared" si="12"/>
        <v>3854.9958112294985</v>
      </c>
      <c r="F199">
        <f t="shared" si="13"/>
        <v>3855</v>
      </c>
      <c r="G199">
        <f t="shared" si="14"/>
        <v>-5.2180000056978315E-3</v>
      </c>
      <c r="I199">
        <f t="shared" si="15"/>
        <v>-5.2180000056978315E-3</v>
      </c>
      <c r="O199">
        <f t="shared" ca="1" si="16"/>
        <v>-4.3371218958129908E-3</v>
      </c>
      <c r="Q199" s="2">
        <f t="shared" si="17"/>
        <v>33994.101999999999</v>
      </c>
      <c r="AA199" t="s">
        <v>32</v>
      </c>
      <c r="AB199">
        <v>19</v>
      </c>
      <c r="AD199" t="s">
        <v>36</v>
      </c>
      <c r="AF199" t="s">
        <v>35</v>
      </c>
    </row>
    <row r="200" spans="1:32" x14ac:dyDescent="0.2">
      <c r="A200" s="39" t="s">
        <v>88</v>
      </c>
      <c r="B200" s="36"/>
      <c r="C200" s="33">
        <v>49026.290999999997</v>
      </c>
      <c r="D200" s="33">
        <v>6.0000000000000001E-3</v>
      </c>
      <c r="E200" s="39">
        <f t="shared" si="12"/>
        <v>3865.9847110679511</v>
      </c>
      <c r="F200">
        <f t="shared" si="13"/>
        <v>3866</v>
      </c>
      <c r="G200">
        <f t="shared" si="14"/>
        <v>-1.904560000548372E-2</v>
      </c>
      <c r="I200">
        <f t="shared" si="15"/>
        <v>-1.904560000548372E-2</v>
      </c>
      <c r="O200">
        <f t="shared" ca="1" si="16"/>
        <v>-4.3785371004820203E-3</v>
      </c>
      <c r="Q200" s="2">
        <f t="shared" si="17"/>
        <v>34007.790999999997</v>
      </c>
      <c r="AA200" t="s">
        <v>32</v>
      </c>
      <c r="AB200">
        <v>6</v>
      </c>
      <c r="AD200" t="s">
        <v>43</v>
      </c>
      <c r="AF200" t="s">
        <v>30</v>
      </c>
    </row>
    <row r="201" spans="1:32" x14ac:dyDescent="0.2">
      <c r="A201" s="39" t="s">
        <v>88</v>
      </c>
      <c r="B201" s="36"/>
      <c r="C201" s="33">
        <v>49026.31</v>
      </c>
      <c r="D201" s="33">
        <v>6.0000000000000001E-3</v>
      </c>
      <c r="E201" s="39">
        <f t="shared" si="12"/>
        <v>3865.9999633944126</v>
      </c>
      <c r="F201">
        <f t="shared" si="13"/>
        <v>3866</v>
      </c>
      <c r="G201">
        <f t="shared" si="14"/>
        <v>-4.5600005250889808E-5</v>
      </c>
      <c r="I201">
        <f t="shared" si="15"/>
        <v>-4.5600005250889808E-5</v>
      </c>
      <c r="O201">
        <f t="shared" ca="1" si="16"/>
        <v>-4.3785371004820203E-3</v>
      </c>
      <c r="Q201" s="2">
        <f t="shared" si="17"/>
        <v>34007.81</v>
      </c>
      <c r="AA201" t="s">
        <v>32</v>
      </c>
      <c r="AB201">
        <v>5</v>
      </c>
      <c r="AD201" t="s">
        <v>39</v>
      </c>
      <c r="AF201" t="s">
        <v>30</v>
      </c>
    </row>
    <row r="202" spans="1:32" x14ac:dyDescent="0.2">
      <c r="A202" s="39" t="s">
        <v>89</v>
      </c>
      <c r="B202" s="36"/>
      <c r="C202" s="33">
        <v>49219.392</v>
      </c>
      <c r="D202" s="33">
        <v>7.0000000000000001E-3</v>
      </c>
      <c r="E202" s="39">
        <f t="shared" si="12"/>
        <v>4020.9973159116421</v>
      </c>
      <c r="F202">
        <f t="shared" si="13"/>
        <v>4021</v>
      </c>
      <c r="G202">
        <f t="shared" si="14"/>
        <v>-3.3436000012443401E-3</v>
      </c>
      <c r="I202">
        <f t="shared" si="15"/>
        <v>-3.3436000012443401E-3</v>
      </c>
      <c r="O202">
        <f t="shared" ca="1" si="16"/>
        <v>-4.9621149844547054E-3</v>
      </c>
      <c r="Q202" s="2">
        <f t="shared" si="17"/>
        <v>34200.892</v>
      </c>
      <c r="AA202" t="s">
        <v>32</v>
      </c>
      <c r="AB202">
        <v>8</v>
      </c>
      <c r="AD202" t="s">
        <v>39</v>
      </c>
      <c r="AF202" t="s">
        <v>30</v>
      </c>
    </row>
    <row r="203" spans="1:32" x14ac:dyDescent="0.2">
      <c r="A203" s="39" t="s">
        <v>89</v>
      </c>
      <c r="B203" s="36"/>
      <c r="C203" s="33">
        <v>49229.351999999999</v>
      </c>
      <c r="D203" s="33">
        <v>3.0000000000000001E-3</v>
      </c>
      <c r="E203" s="39">
        <f t="shared" si="12"/>
        <v>4028.992745993532</v>
      </c>
      <c r="F203">
        <f t="shared" si="13"/>
        <v>4029</v>
      </c>
      <c r="G203">
        <f t="shared" si="14"/>
        <v>-9.0364000061526895E-3</v>
      </c>
      <c r="I203">
        <f t="shared" si="15"/>
        <v>-9.0364000061526895E-3</v>
      </c>
      <c r="O203">
        <f t="shared" ca="1" si="16"/>
        <v>-4.9922351333049082E-3</v>
      </c>
      <c r="Q203" s="2">
        <f t="shared" si="17"/>
        <v>34210.851999999999</v>
      </c>
      <c r="AA203" t="s">
        <v>32</v>
      </c>
      <c r="AB203">
        <v>11</v>
      </c>
      <c r="AD203" t="s">
        <v>39</v>
      </c>
      <c r="AF203" t="s">
        <v>30</v>
      </c>
    </row>
    <row r="204" spans="1:32" x14ac:dyDescent="0.2">
      <c r="A204" s="39" t="s">
        <v>89</v>
      </c>
      <c r="B204" s="36"/>
      <c r="C204" s="33">
        <v>49340.216</v>
      </c>
      <c r="D204" s="33">
        <v>3.0000000000000001E-3</v>
      </c>
      <c r="E204" s="39">
        <f t="shared" si="12"/>
        <v>4117.9892681419988</v>
      </c>
      <c r="F204">
        <f t="shared" si="13"/>
        <v>4118</v>
      </c>
      <c r="G204">
        <f t="shared" si="14"/>
        <v>-1.3368800005991943E-2</v>
      </c>
      <c r="I204">
        <f t="shared" si="15"/>
        <v>-1.3368800005991943E-2</v>
      </c>
      <c r="O204">
        <f t="shared" ca="1" si="16"/>
        <v>-5.327321789263418E-3</v>
      </c>
      <c r="Q204" s="2">
        <f t="shared" si="17"/>
        <v>34321.716</v>
      </c>
      <c r="AA204" t="s">
        <v>32</v>
      </c>
      <c r="AB204">
        <v>6</v>
      </c>
      <c r="AD204" t="s">
        <v>43</v>
      </c>
      <c r="AF204" t="s">
        <v>30</v>
      </c>
    </row>
    <row r="205" spans="1:32" x14ac:dyDescent="0.2">
      <c r="A205" s="39" t="s">
        <v>90</v>
      </c>
      <c r="B205" s="36"/>
      <c r="C205" s="33">
        <v>49564.447</v>
      </c>
      <c r="D205" s="33">
        <v>5.0000000000000001E-3</v>
      </c>
      <c r="E205" s="39">
        <f t="shared" si="12"/>
        <v>4297.9916057617165</v>
      </c>
      <c r="F205">
        <f t="shared" si="13"/>
        <v>4298</v>
      </c>
      <c r="G205">
        <f t="shared" si="14"/>
        <v>-1.04568000024301E-2</v>
      </c>
      <c r="I205">
        <f t="shared" si="15"/>
        <v>-1.04568000024301E-2</v>
      </c>
      <c r="O205">
        <f t="shared" ca="1" si="16"/>
        <v>-6.0050251383929887E-3</v>
      </c>
      <c r="Q205" s="2">
        <f t="shared" si="17"/>
        <v>34545.947</v>
      </c>
      <c r="AA205" t="s">
        <v>32</v>
      </c>
      <c r="AB205">
        <v>6</v>
      </c>
      <c r="AD205" t="s">
        <v>39</v>
      </c>
      <c r="AF205" t="s">
        <v>30</v>
      </c>
    </row>
    <row r="206" spans="1:32" x14ac:dyDescent="0.2">
      <c r="A206" s="39" t="s">
        <v>90</v>
      </c>
      <c r="B206" s="36"/>
      <c r="C206" s="33">
        <v>49569.423999999999</v>
      </c>
      <c r="D206" s="33">
        <v>5.0000000000000001E-3</v>
      </c>
      <c r="E206" s="39">
        <f t="shared" si="12"/>
        <v>4301.9869125405885</v>
      </c>
      <c r="F206">
        <f t="shared" si="13"/>
        <v>4302</v>
      </c>
      <c r="G206">
        <f t="shared" si="14"/>
        <v>-1.6303200005495455E-2</v>
      </c>
      <c r="I206">
        <f t="shared" si="15"/>
        <v>-1.6303200005495455E-2</v>
      </c>
      <c r="O206">
        <f t="shared" ca="1" si="16"/>
        <v>-6.0200852128180875E-3</v>
      </c>
      <c r="Q206" s="2">
        <f t="shared" si="17"/>
        <v>34550.923999999999</v>
      </c>
      <c r="AA206" t="s">
        <v>32</v>
      </c>
      <c r="AB206">
        <v>10</v>
      </c>
      <c r="AD206" t="s">
        <v>39</v>
      </c>
      <c r="AF206" t="s">
        <v>30</v>
      </c>
    </row>
    <row r="207" spans="1:32" x14ac:dyDescent="0.2">
      <c r="A207" s="39" t="s">
        <v>90</v>
      </c>
      <c r="B207" s="36"/>
      <c r="C207" s="33">
        <v>49569.434000000001</v>
      </c>
      <c r="D207" s="33">
        <v>4.0000000000000001E-3</v>
      </c>
      <c r="E207" s="39">
        <f t="shared" si="12"/>
        <v>4301.9949400808327</v>
      </c>
      <c r="F207">
        <f t="shared" si="13"/>
        <v>4302</v>
      </c>
      <c r="G207">
        <f t="shared" si="14"/>
        <v>-6.303200003458187E-3</v>
      </c>
      <c r="I207">
        <f t="shared" si="15"/>
        <v>-6.303200003458187E-3</v>
      </c>
      <c r="O207">
        <f t="shared" ca="1" si="16"/>
        <v>-6.0200852128180875E-3</v>
      </c>
      <c r="Q207" s="2">
        <f t="shared" si="17"/>
        <v>34550.934000000001</v>
      </c>
      <c r="AA207" t="s">
        <v>32</v>
      </c>
      <c r="AB207">
        <v>7</v>
      </c>
      <c r="AD207" t="s">
        <v>43</v>
      </c>
      <c r="AF207" t="s">
        <v>30</v>
      </c>
    </row>
    <row r="208" spans="1:32" x14ac:dyDescent="0.2">
      <c r="A208" s="39" t="s">
        <v>91</v>
      </c>
      <c r="B208" s="36"/>
      <c r="C208" s="33">
        <v>49685.288999999997</v>
      </c>
      <c r="D208" s="33">
        <v>6.0000000000000001E-3</v>
      </c>
      <c r="E208" s="39">
        <f t="shared" si="12"/>
        <v>4394.9980075645071</v>
      </c>
      <c r="F208">
        <f t="shared" si="13"/>
        <v>4395</v>
      </c>
      <c r="G208">
        <f t="shared" si="14"/>
        <v>-2.4820000035106204E-3</v>
      </c>
      <c r="I208">
        <f t="shared" si="15"/>
        <v>-2.4820000035106204E-3</v>
      </c>
      <c r="O208">
        <f t="shared" ca="1" si="16"/>
        <v>-6.3702319432017013E-3</v>
      </c>
      <c r="Q208" s="2">
        <f t="shared" si="17"/>
        <v>34666.788999999997</v>
      </c>
      <c r="AA208" t="s">
        <v>32</v>
      </c>
      <c r="AB208">
        <v>4</v>
      </c>
      <c r="AD208" t="s">
        <v>43</v>
      </c>
      <c r="AF208" t="s">
        <v>30</v>
      </c>
    </row>
    <row r="209" spans="1:32" x14ac:dyDescent="0.2">
      <c r="A209" s="39" t="s">
        <v>92</v>
      </c>
      <c r="B209" s="36"/>
      <c r="C209" s="33">
        <v>49924.459000000003</v>
      </c>
      <c r="D209" s="33">
        <v>4.0000000000000001E-3</v>
      </c>
      <c r="E209" s="39">
        <f t="shared" si="12"/>
        <v>4586.9926875530418</v>
      </c>
      <c r="F209">
        <f t="shared" si="13"/>
        <v>4587</v>
      </c>
      <c r="G209">
        <f t="shared" si="14"/>
        <v>-9.1092000002390705E-3</v>
      </c>
      <c r="I209">
        <f t="shared" si="15"/>
        <v>-9.1092000002390705E-3</v>
      </c>
      <c r="O209">
        <f t="shared" ca="1" si="16"/>
        <v>-7.0931155156065753E-3</v>
      </c>
      <c r="Q209" s="2">
        <f t="shared" si="17"/>
        <v>34905.959000000003</v>
      </c>
      <c r="AA209" t="s">
        <v>32</v>
      </c>
      <c r="AB209">
        <v>6</v>
      </c>
      <c r="AD209" t="s">
        <v>39</v>
      </c>
      <c r="AF209" t="s">
        <v>30</v>
      </c>
    </row>
    <row r="210" spans="1:32" x14ac:dyDescent="0.2">
      <c r="A210" s="39" t="s">
        <v>92</v>
      </c>
      <c r="B210" s="36"/>
      <c r="C210" s="33">
        <v>49934.423000000003</v>
      </c>
      <c r="D210" s="33">
        <v>4.0000000000000001E-3</v>
      </c>
      <c r="E210" s="39">
        <f t="shared" si="12"/>
        <v>4594.99132865103</v>
      </c>
      <c r="F210">
        <f t="shared" si="13"/>
        <v>4595</v>
      </c>
      <c r="G210">
        <f t="shared" si="14"/>
        <v>-1.0801999997056555E-2</v>
      </c>
      <c r="I210">
        <f t="shared" si="15"/>
        <v>-1.0801999997056555E-2</v>
      </c>
      <c r="O210">
        <f t="shared" ca="1" si="16"/>
        <v>-7.1232356644567764E-3</v>
      </c>
      <c r="Q210" s="2">
        <f t="shared" si="17"/>
        <v>34915.923000000003</v>
      </c>
      <c r="AA210" t="s">
        <v>32</v>
      </c>
      <c r="AB210">
        <v>8</v>
      </c>
      <c r="AD210" t="s">
        <v>39</v>
      </c>
      <c r="AF210" t="s">
        <v>30</v>
      </c>
    </row>
    <row r="211" spans="1:32" x14ac:dyDescent="0.2">
      <c r="A211" s="39" t="s">
        <v>93</v>
      </c>
      <c r="B211" s="36"/>
      <c r="C211" s="33">
        <v>50040.303</v>
      </c>
      <c r="D211" s="33">
        <v>5.0000000000000001E-3</v>
      </c>
      <c r="E211" s="39">
        <f t="shared" si="12"/>
        <v>4679.9869247424504</v>
      </c>
      <c r="F211">
        <f t="shared" si="13"/>
        <v>4680</v>
      </c>
      <c r="G211">
        <f t="shared" si="14"/>
        <v>-1.628799999889452E-2</v>
      </c>
      <c r="I211">
        <f t="shared" si="15"/>
        <v>-1.628799999889452E-2</v>
      </c>
      <c r="O211">
        <f t="shared" ca="1" si="16"/>
        <v>-7.4432622459901857E-3</v>
      </c>
      <c r="Q211" s="2">
        <f t="shared" si="17"/>
        <v>35021.803</v>
      </c>
      <c r="AA211" t="s">
        <v>32</v>
      </c>
      <c r="AB211">
        <v>9</v>
      </c>
      <c r="AD211" t="s">
        <v>39</v>
      </c>
      <c r="AF211" t="s">
        <v>30</v>
      </c>
    </row>
    <row r="212" spans="1:32" x14ac:dyDescent="0.2">
      <c r="A212" s="39" t="s">
        <v>93</v>
      </c>
      <c r="B212" s="36"/>
      <c r="C212" s="33">
        <v>50060.243999999999</v>
      </c>
      <c r="D212" s="33">
        <v>8.0000000000000002E-3</v>
      </c>
      <c r="E212" s="39">
        <f t="shared" si="12"/>
        <v>4695.9946427407403</v>
      </c>
      <c r="F212">
        <f t="shared" si="13"/>
        <v>4696</v>
      </c>
      <c r="G212">
        <f t="shared" si="14"/>
        <v>-6.6736000007949769E-3</v>
      </c>
      <c r="I212">
        <f t="shared" si="15"/>
        <v>-6.6736000007949769E-3</v>
      </c>
      <c r="O212">
        <f t="shared" ca="1" si="16"/>
        <v>-7.5035025436905912E-3</v>
      </c>
      <c r="Q212" s="2">
        <f t="shared" si="17"/>
        <v>35041.743999999999</v>
      </c>
      <c r="AA212" t="s">
        <v>32</v>
      </c>
      <c r="AB212">
        <v>6</v>
      </c>
      <c r="AD212" t="s">
        <v>43</v>
      </c>
      <c r="AF212" t="s">
        <v>30</v>
      </c>
    </row>
    <row r="213" spans="1:32" x14ac:dyDescent="0.2">
      <c r="A213" s="39" t="s">
        <v>93</v>
      </c>
      <c r="B213" s="36"/>
      <c r="C213" s="33">
        <v>50096.36</v>
      </c>
      <c r="D213" s="33">
        <v>4.0000000000000001E-3</v>
      </c>
      <c r="E213" s="39">
        <f t="shared" ref="E213:E276" si="18">+(C213-C$7)/C$8</f>
        <v>4724.9869070818622</v>
      </c>
      <c r="F213">
        <f t="shared" ref="F213:F276" si="19">ROUND(2*E213,0)/2</f>
        <v>4725</v>
      </c>
      <c r="G213">
        <f t="shared" ref="G213:G238" si="20">+C213-(C$7+F213*C$8)</f>
        <v>-1.6309999999066349E-2</v>
      </c>
      <c r="I213">
        <f t="shared" ref="I213:I224" si="21">G213</f>
        <v>-1.6309999999066349E-2</v>
      </c>
      <c r="O213">
        <f t="shared" ref="O213:O276" ca="1" si="22">+C$11+C$12*F213</f>
        <v>-7.6126880832725792E-3</v>
      </c>
      <c r="Q213" s="2">
        <f t="shared" ref="Q213:Q276" si="23">+C213-15018.5</f>
        <v>35077.86</v>
      </c>
      <c r="AA213" t="s">
        <v>32</v>
      </c>
      <c r="AB213">
        <v>8</v>
      </c>
      <c r="AD213" t="s">
        <v>77</v>
      </c>
      <c r="AF213" t="s">
        <v>30</v>
      </c>
    </row>
    <row r="214" spans="1:32" x14ac:dyDescent="0.2">
      <c r="A214" s="39" t="s">
        <v>94</v>
      </c>
      <c r="B214" s="36"/>
      <c r="C214" s="33">
        <v>50299.419000000002</v>
      </c>
      <c r="D214" s="33">
        <v>5.0000000000000001E-3</v>
      </c>
      <c r="E214" s="39">
        <f t="shared" si="18"/>
        <v>4887.9933364993949</v>
      </c>
      <c r="F214">
        <f t="shared" si="19"/>
        <v>4888</v>
      </c>
      <c r="G214">
        <f t="shared" si="20"/>
        <v>-8.3008000001427718E-3</v>
      </c>
      <c r="I214">
        <f t="shared" si="21"/>
        <v>-8.3008000001427718E-3</v>
      </c>
      <c r="O214">
        <f t="shared" ca="1" si="22"/>
        <v>-8.2263861160954653E-3</v>
      </c>
      <c r="Q214" s="2">
        <f t="shared" si="23"/>
        <v>35280.919000000002</v>
      </c>
      <c r="AA214" t="s">
        <v>32</v>
      </c>
      <c r="AB214">
        <v>9</v>
      </c>
      <c r="AD214" t="s">
        <v>39</v>
      </c>
      <c r="AF214" t="s">
        <v>30</v>
      </c>
    </row>
    <row r="215" spans="1:32" x14ac:dyDescent="0.2">
      <c r="A215" s="39" t="s">
        <v>94</v>
      </c>
      <c r="B215" s="36"/>
      <c r="C215" s="33">
        <v>50370.417000000001</v>
      </c>
      <c r="D215" s="33">
        <v>5.0000000000000001E-3</v>
      </c>
      <c r="E215" s="39">
        <f t="shared" si="18"/>
        <v>4944.987266715666</v>
      </c>
      <c r="F215">
        <f t="shared" si="19"/>
        <v>4945</v>
      </c>
      <c r="G215">
        <f t="shared" si="20"/>
        <v>-1.586200000019744E-2</v>
      </c>
      <c r="I215">
        <f t="shared" si="21"/>
        <v>-1.586200000019744E-2</v>
      </c>
      <c r="O215">
        <f t="shared" ca="1" si="22"/>
        <v>-8.4409921766531622E-3</v>
      </c>
      <c r="Q215" s="2">
        <f t="shared" si="23"/>
        <v>35351.917000000001</v>
      </c>
      <c r="AA215" t="s">
        <v>32</v>
      </c>
      <c r="AB215">
        <v>7</v>
      </c>
      <c r="AD215" t="s">
        <v>39</v>
      </c>
      <c r="AF215" t="s">
        <v>30</v>
      </c>
    </row>
    <row r="216" spans="1:32" x14ac:dyDescent="0.2">
      <c r="A216" s="39" t="s">
        <v>94</v>
      </c>
      <c r="B216" s="36"/>
      <c r="C216" s="33">
        <v>50380.381999999998</v>
      </c>
      <c r="D216" s="33">
        <v>6.0000000000000001E-3</v>
      </c>
      <c r="E216" s="39">
        <f t="shared" si="18"/>
        <v>4952.9867105676749</v>
      </c>
      <c r="F216">
        <f t="shared" si="19"/>
        <v>4953</v>
      </c>
      <c r="G216">
        <f t="shared" si="20"/>
        <v>-1.6554800007725134E-2</v>
      </c>
      <c r="I216">
        <f t="shared" si="21"/>
        <v>-1.6554800007725134E-2</v>
      </c>
      <c r="O216">
        <f t="shared" ca="1" si="22"/>
        <v>-8.4711123255033667E-3</v>
      </c>
      <c r="Q216" s="2">
        <f t="shared" si="23"/>
        <v>35361.881999999998</v>
      </c>
      <c r="AA216" t="s">
        <v>32</v>
      </c>
      <c r="AB216">
        <v>5</v>
      </c>
      <c r="AD216" t="s">
        <v>43</v>
      </c>
      <c r="AF216" t="s">
        <v>30</v>
      </c>
    </row>
    <row r="217" spans="1:32" x14ac:dyDescent="0.2">
      <c r="A217" s="39" t="s">
        <v>95</v>
      </c>
      <c r="B217" s="36"/>
      <c r="C217" s="33">
        <v>50390.351000000002</v>
      </c>
      <c r="D217" s="33">
        <v>6.0000000000000001E-3</v>
      </c>
      <c r="E217" s="39">
        <f t="shared" si="18"/>
        <v>4960.9893654357875</v>
      </c>
      <c r="F217">
        <f t="shared" si="19"/>
        <v>4961</v>
      </c>
      <c r="G217">
        <f t="shared" si="20"/>
        <v>-1.3247599999886006E-2</v>
      </c>
      <c r="I217">
        <f t="shared" si="21"/>
        <v>-1.3247599999886006E-2</v>
      </c>
      <c r="O217">
        <f t="shared" ca="1" si="22"/>
        <v>-8.5012324743535678E-3</v>
      </c>
      <c r="Q217" s="2">
        <f t="shared" si="23"/>
        <v>35371.851000000002</v>
      </c>
      <c r="AA217" t="s">
        <v>32</v>
      </c>
      <c r="AB217">
        <v>7</v>
      </c>
      <c r="AD217" t="s">
        <v>39</v>
      </c>
      <c r="AF217" t="s">
        <v>30</v>
      </c>
    </row>
    <row r="218" spans="1:32" x14ac:dyDescent="0.2">
      <c r="A218" s="39" t="s">
        <v>95</v>
      </c>
      <c r="B218" s="36"/>
      <c r="C218" s="33">
        <v>50486.27</v>
      </c>
      <c r="D218" s="33">
        <v>5.0000000000000001E-3</v>
      </c>
      <c r="E218" s="39">
        <f t="shared" si="18"/>
        <v>5037.9887286912908</v>
      </c>
      <c r="F218">
        <f t="shared" si="19"/>
        <v>5038</v>
      </c>
      <c r="G218">
        <f t="shared" si="20"/>
        <v>-1.4040800007933285E-2</v>
      </c>
      <c r="I218">
        <f t="shared" si="21"/>
        <v>-1.4040800007933285E-2</v>
      </c>
      <c r="O218">
        <f t="shared" ca="1" si="22"/>
        <v>-8.7911389070367725E-3</v>
      </c>
      <c r="Q218" s="2">
        <f t="shared" si="23"/>
        <v>35467.769999999997</v>
      </c>
      <c r="AA218" t="s">
        <v>32</v>
      </c>
      <c r="AB218">
        <v>7</v>
      </c>
      <c r="AD218" t="s">
        <v>39</v>
      </c>
      <c r="AF218" t="s">
        <v>30</v>
      </c>
    </row>
    <row r="219" spans="1:32" x14ac:dyDescent="0.2">
      <c r="A219" s="39" t="s">
        <v>95</v>
      </c>
      <c r="B219" s="36"/>
      <c r="C219" s="33">
        <v>50538.595000000001</v>
      </c>
      <c r="D219" s="33">
        <v>3.0000000000000001E-3</v>
      </c>
      <c r="E219" s="39">
        <f t="shared" si="18"/>
        <v>5079.9928330120702</v>
      </c>
      <c r="F219">
        <f t="shared" si="19"/>
        <v>5080</v>
      </c>
      <c r="G219">
        <f t="shared" si="20"/>
        <v>-8.9280000029248185E-3</v>
      </c>
      <c r="I219">
        <f t="shared" si="21"/>
        <v>-8.9280000029248185E-3</v>
      </c>
      <c r="O219">
        <f t="shared" ca="1" si="22"/>
        <v>-8.9492696885003394E-3</v>
      </c>
      <c r="Q219" s="2">
        <f t="shared" si="23"/>
        <v>35520.095000000001</v>
      </c>
      <c r="AA219" t="s">
        <v>32</v>
      </c>
      <c r="AB219">
        <v>6</v>
      </c>
      <c r="AD219" t="s">
        <v>43</v>
      </c>
      <c r="AF219" t="s">
        <v>30</v>
      </c>
    </row>
    <row r="220" spans="1:32" x14ac:dyDescent="0.2">
      <c r="A220" s="39" t="s">
        <v>96</v>
      </c>
      <c r="B220" s="36"/>
      <c r="C220" s="33">
        <v>50659.427000000003</v>
      </c>
      <c r="D220" s="33"/>
      <c r="E220" s="39">
        <f t="shared" si="18"/>
        <v>5176.991207274622</v>
      </c>
      <c r="F220">
        <f t="shared" si="19"/>
        <v>5177</v>
      </c>
      <c r="G220">
        <f t="shared" si="20"/>
        <v>-1.095319999876665E-2</v>
      </c>
      <c r="I220">
        <f t="shared" si="21"/>
        <v>-1.095319999876665E-2</v>
      </c>
      <c r="O220">
        <f t="shared" ca="1" si="22"/>
        <v>-9.3144764933090519E-3</v>
      </c>
      <c r="Q220" s="2">
        <f t="shared" si="23"/>
        <v>35640.927000000003</v>
      </c>
      <c r="AA220" t="s">
        <v>32</v>
      </c>
      <c r="AF220" t="s">
        <v>42</v>
      </c>
    </row>
    <row r="221" spans="1:32" x14ac:dyDescent="0.2">
      <c r="A221" s="39" t="s">
        <v>96</v>
      </c>
      <c r="B221" s="36"/>
      <c r="C221" s="33">
        <v>50659.428</v>
      </c>
      <c r="D221" s="33"/>
      <c r="E221" s="39">
        <f t="shared" si="18"/>
        <v>5176.9920100286436</v>
      </c>
      <c r="F221">
        <f t="shared" si="19"/>
        <v>5177</v>
      </c>
      <c r="G221">
        <f t="shared" si="20"/>
        <v>-9.9532000022009015E-3</v>
      </c>
      <c r="I221">
        <f t="shared" si="21"/>
        <v>-9.9532000022009015E-3</v>
      </c>
      <c r="O221">
        <f t="shared" ca="1" si="22"/>
        <v>-9.3144764933090519E-3</v>
      </c>
      <c r="Q221" s="2">
        <f t="shared" si="23"/>
        <v>35640.928</v>
      </c>
      <c r="AA221" t="s">
        <v>32</v>
      </c>
      <c r="AF221" t="s">
        <v>42</v>
      </c>
    </row>
    <row r="222" spans="1:32" x14ac:dyDescent="0.2">
      <c r="A222" s="39" t="s">
        <v>97</v>
      </c>
      <c r="B222" s="36"/>
      <c r="C222" s="33">
        <v>50750.364999999998</v>
      </c>
      <c r="D222" s="33">
        <v>7.0000000000000001E-3</v>
      </c>
      <c r="E222" s="39">
        <f t="shared" si="18"/>
        <v>5249.992052735156</v>
      </c>
      <c r="F222">
        <f t="shared" si="19"/>
        <v>5250</v>
      </c>
      <c r="G222">
        <f t="shared" si="20"/>
        <v>-9.9000000045634806E-3</v>
      </c>
      <c r="I222">
        <f t="shared" si="21"/>
        <v>-9.9000000045634806E-3</v>
      </c>
      <c r="O222">
        <f t="shared" ca="1" si="22"/>
        <v>-9.5893228515671579E-3</v>
      </c>
      <c r="Q222" s="2">
        <f t="shared" si="23"/>
        <v>35731.864999999998</v>
      </c>
      <c r="AA222" t="s">
        <v>32</v>
      </c>
      <c r="AB222">
        <v>11</v>
      </c>
      <c r="AD222" t="s">
        <v>39</v>
      </c>
      <c r="AF222" t="s">
        <v>30</v>
      </c>
    </row>
    <row r="223" spans="1:32" x14ac:dyDescent="0.2">
      <c r="A223" s="39" t="s">
        <v>97</v>
      </c>
      <c r="B223" s="36"/>
      <c r="C223" s="33">
        <v>50755.362000000001</v>
      </c>
      <c r="D223" s="33">
        <v>7.0000000000000001E-3</v>
      </c>
      <c r="E223" s="39">
        <f t="shared" si="18"/>
        <v>5254.0034145945165</v>
      </c>
      <c r="F223">
        <f t="shared" si="19"/>
        <v>5254</v>
      </c>
      <c r="G223">
        <f t="shared" si="20"/>
        <v>4.2535999964457005E-3</v>
      </c>
      <c r="I223">
        <f t="shared" si="21"/>
        <v>4.2535999964457005E-3</v>
      </c>
      <c r="O223">
        <f t="shared" ca="1" si="22"/>
        <v>-9.6043829259922567E-3</v>
      </c>
      <c r="Q223" s="2">
        <f t="shared" si="23"/>
        <v>35736.862000000001</v>
      </c>
      <c r="AA223" t="s">
        <v>32</v>
      </c>
      <c r="AB223">
        <v>8</v>
      </c>
      <c r="AD223" t="s">
        <v>39</v>
      </c>
      <c r="AF223" t="s">
        <v>30</v>
      </c>
    </row>
    <row r="224" spans="1:32" x14ac:dyDescent="0.2">
      <c r="A224" s="39" t="s">
        <v>99</v>
      </c>
      <c r="B224" s="36"/>
      <c r="C224" s="33">
        <v>51034.377</v>
      </c>
      <c r="D224" s="33">
        <v>5.0000000000000001E-3</v>
      </c>
      <c r="E224" s="39">
        <f t="shared" si="18"/>
        <v>5477.9838286807299</v>
      </c>
      <c r="F224">
        <f t="shared" si="19"/>
        <v>5478</v>
      </c>
      <c r="G224">
        <f t="shared" si="20"/>
        <v>-2.0144800000707619E-2</v>
      </c>
      <c r="I224">
        <f t="shared" si="21"/>
        <v>-2.0144800000707619E-2</v>
      </c>
      <c r="O224">
        <f t="shared" ca="1" si="22"/>
        <v>-1.0447747093797945E-2</v>
      </c>
      <c r="Q224" s="2">
        <f t="shared" si="23"/>
        <v>36015.877</v>
      </c>
      <c r="AA224" t="s">
        <v>32</v>
      </c>
      <c r="AB224">
        <v>6</v>
      </c>
      <c r="AD224" t="s">
        <v>98</v>
      </c>
      <c r="AF224" t="s">
        <v>30</v>
      </c>
    </row>
    <row r="225" spans="1:32" x14ac:dyDescent="0.2">
      <c r="A225" s="39" t="s">
        <v>102</v>
      </c>
      <c r="B225" s="36"/>
      <c r="C225" s="33">
        <v>51178.262799999997</v>
      </c>
      <c r="D225" s="33">
        <v>6.9999999999999999E-4</v>
      </c>
      <c r="E225" s="39">
        <f t="shared" si="18"/>
        <v>5593.488733668366</v>
      </c>
      <c r="F225">
        <f t="shared" si="19"/>
        <v>5593.5</v>
      </c>
      <c r="G225">
        <f t="shared" si="20"/>
        <v>-1.4034600004379172E-2</v>
      </c>
      <c r="J225">
        <f>G225</f>
        <v>-1.4034600004379172E-2</v>
      </c>
      <c r="O225">
        <f t="shared" ca="1" si="22"/>
        <v>-1.0882606742822751E-2</v>
      </c>
      <c r="Q225" s="2">
        <f t="shared" si="23"/>
        <v>36159.762799999997</v>
      </c>
      <c r="AA225" t="s">
        <v>32</v>
      </c>
      <c r="AB225">
        <v>26</v>
      </c>
      <c r="AD225" t="s">
        <v>101</v>
      </c>
      <c r="AF225" t="s">
        <v>42</v>
      </c>
    </row>
    <row r="226" spans="1:32" x14ac:dyDescent="0.2">
      <c r="A226" s="33" t="s">
        <v>122</v>
      </c>
      <c r="B226" s="36" t="s">
        <v>110</v>
      </c>
      <c r="C226" s="33">
        <v>52216.555099999998</v>
      </c>
      <c r="D226" s="33" t="s">
        <v>123</v>
      </c>
      <c r="E226" s="39">
        <f t="shared" si="18"/>
        <v>6426.9820558787405</v>
      </c>
      <c r="F226">
        <f t="shared" si="19"/>
        <v>6427</v>
      </c>
      <c r="G226">
        <f t="shared" si="20"/>
        <v>-2.2353200001816731E-2</v>
      </c>
      <c r="K226">
        <f>G226</f>
        <v>-2.2353200001816731E-2</v>
      </c>
      <c r="O226">
        <f t="shared" ca="1" si="22"/>
        <v>-1.4020749751153288E-2</v>
      </c>
      <c r="Q226" s="2">
        <f t="shared" si="23"/>
        <v>37198.055099999998</v>
      </c>
    </row>
    <row r="227" spans="1:32" x14ac:dyDescent="0.2">
      <c r="A227" s="13" t="s">
        <v>109</v>
      </c>
      <c r="B227" s="36" t="s">
        <v>110</v>
      </c>
      <c r="C227" s="33">
        <v>52535.459000000003</v>
      </c>
      <c r="D227" s="33">
        <v>2E-3</v>
      </c>
      <c r="E227" s="39">
        <f t="shared" si="18"/>
        <v>6682.9834449643085</v>
      </c>
      <c r="F227">
        <f t="shared" si="19"/>
        <v>6683</v>
      </c>
      <c r="G227">
        <f t="shared" si="20"/>
        <v>-2.0622800002456643E-2</v>
      </c>
      <c r="I227">
        <f>G227</f>
        <v>-2.0622800002456643E-2</v>
      </c>
      <c r="O227">
        <f t="shared" ca="1" si="22"/>
        <v>-1.4984594514359788E-2</v>
      </c>
      <c r="Q227" s="2">
        <f t="shared" si="23"/>
        <v>37516.959000000003</v>
      </c>
    </row>
    <row r="228" spans="1:32" x14ac:dyDescent="0.2">
      <c r="A228" s="40" t="s">
        <v>106</v>
      </c>
      <c r="B228" s="32"/>
      <c r="C228" s="33">
        <v>53250.5003</v>
      </c>
      <c r="D228" s="33">
        <v>8.0000000000000004E-4</v>
      </c>
      <c r="E228" s="39">
        <f t="shared" si="18"/>
        <v>7256.985726070141</v>
      </c>
      <c r="F228">
        <f t="shared" si="19"/>
        <v>7257</v>
      </c>
      <c r="G228">
        <f t="shared" si="20"/>
        <v>-1.7781200003810227E-2</v>
      </c>
      <c r="J228">
        <f>G228</f>
        <v>-1.7781200003810227E-2</v>
      </c>
      <c r="O228">
        <f t="shared" ca="1" si="22"/>
        <v>-1.7145715194361859E-2</v>
      </c>
      <c r="Q228" s="2">
        <f t="shared" si="23"/>
        <v>38232.0003</v>
      </c>
    </row>
    <row r="229" spans="1:32" x14ac:dyDescent="0.2">
      <c r="A229" s="13" t="s">
        <v>111</v>
      </c>
      <c r="B229" s="36" t="s">
        <v>103</v>
      </c>
      <c r="C229" s="33">
        <v>53283.510999999999</v>
      </c>
      <c r="D229" s="33">
        <v>4.0000000000000002E-4</v>
      </c>
      <c r="E229" s="39">
        <f t="shared" si="18"/>
        <v>7283.4851983396447</v>
      </c>
      <c r="F229">
        <f t="shared" si="19"/>
        <v>7283.5</v>
      </c>
      <c r="G229">
        <f t="shared" si="20"/>
        <v>-1.843860000371933E-2</v>
      </c>
      <c r="K229">
        <f>G229</f>
        <v>-1.843860000371933E-2</v>
      </c>
      <c r="O229">
        <f t="shared" ca="1" si="22"/>
        <v>-1.7245488187428156E-2</v>
      </c>
      <c r="Q229" s="2">
        <f t="shared" si="23"/>
        <v>38265.010999999999</v>
      </c>
    </row>
    <row r="230" spans="1:32" x14ac:dyDescent="0.2">
      <c r="A230" s="13" t="s">
        <v>111</v>
      </c>
      <c r="B230" s="36" t="s">
        <v>103</v>
      </c>
      <c r="C230" s="33">
        <v>53353.269399999997</v>
      </c>
      <c r="D230" s="33">
        <v>1E-3</v>
      </c>
      <c r="E230" s="39">
        <f t="shared" si="18"/>
        <v>7339.48403466741</v>
      </c>
      <c r="F230">
        <f t="shared" si="19"/>
        <v>7339.5</v>
      </c>
      <c r="G230">
        <f t="shared" si="20"/>
        <v>-1.9888200004061218E-2</v>
      </c>
      <c r="K230">
        <f>G230</f>
        <v>-1.9888200004061218E-2</v>
      </c>
      <c r="O230">
        <f t="shared" ca="1" si="22"/>
        <v>-1.7456329229379577E-2</v>
      </c>
      <c r="Q230" s="2">
        <f t="shared" si="23"/>
        <v>38334.769399999997</v>
      </c>
    </row>
    <row r="231" spans="1:32" x14ac:dyDescent="0.2">
      <c r="A231" s="13" t="s">
        <v>108</v>
      </c>
      <c r="B231" s="41"/>
      <c r="C231" s="33">
        <v>53660.337500000001</v>
      </c>
      <c r="D231" s="33">
        <v>1.1999999999999999E-3</v>
      </c>
      <c r="E231" s="39">
        <f t="shared" si="18"/>
        <v>7585.9841876723303</v>
      </c>
      <c r="F231">
        <f t="shared" si="19"/>
        <v>7586</v>
      </c>
      <c r="G231">
        <f t="shared" si="20"/>
        <v>-1.9697600000654347E-2</v>
      </c>
      <c r="J231">
        <f>G231</f>
        <v>-1.9697600000654347E-2</v>
      </c>
      <c r="O231">
        <f t="shared" ca="1" si="22"/>
        <v>-1.8384406315826461E-2</v>
      </c>
      <c r="Q231" s="2">
        <f t="shared" si="23"/>
        <v>38641.837500000001</v>
      </c>
    </row>
    <row r="232" spans="1:32" x14ac:dyDescent="0.2">
      <c r="A232" s="13" t="s">
        <v>108</v>
      </c>
      <c r="B232" s="41"/>
      <c r="C232" s="33">
        <v>53671.549500000001</v>
      </c>
      <c r="D232" s="33">
        <v>1.6000000000000001E-3</v>
      </c>
      <c r="E232" s="39">
        <f t="shared" si="18"/>
        <v>7594.9846657926273</v>
      </c>
      <c r="F232">
        <f t="shared" si="19"/>
        <v>7595</v>
      </c>
      <c r="G232">
        <f t="shared" si="20"/>
        <v>-1.910199999838369E-2</v>
      </c>
      <c r="J232">
        <f>G232</f>
        <v>-1.910199999838369E-2</v>
      </c>
      <c r="O232">
        <f t="shared" ca="1" si="22"/>
        <v>-1.8418291483282941E-2</v>
      </c>
      <c r="Q232" s="2">
        <f t="shared" si="23"/>
        <v>38653.049500000001</v>
      </c>
    </row>
    <row r="233" spans="1:32" x14ac:dyDescent="0.2">
      <c r="A233" s="13" t="s">
        <v>117</v>
      </c>
      <c r="B233" s="32" t="s">
        <v>110</v>
      </c>
      <c r="C233" s="33">
        <v>54020.347600000001</v>
      </c>
      <c r="D233" s="33">
        <v>1.9E-3</v>
      </c>
      <c r="E233" s="39">
        <f t="shared" si="18"/>
        <v>7874.9837442310072</v>
      </c>
      <c r="F233">
        <f t="shared" si="19"/>
        <v>7875</v>
      </c>
      <c r="G233">
        <f t="shared" si="20"/>
        <v>-2.0250000001396984E-2</v>
      </c>
      <c r="J233">
        <f>G233</f>
        <v>-2.0250000001396984E-2</v>
      </c>
      <c r="O233">
        <f t="shared" ca="1" si="22"/>
        <v>-1.9472496693040048E-2</v>
      </c>
      <c r="Q233" s="2">
        <f t="shared" si="23"/>
        <v>39001.847600000001</v>
      </c>
    </row>
    <row r="234" spans="1:32" x14ac:dyDescent="0.2">
      <c r="A234" s="33" t="s">
        <v>118</v>
      </c>
      <c r="B234" s="32"/>
      <c r="C234" s="33">
        <v>54025.330300000001</v>
      </c>
      <c r="D234" s="33">
        <v>2.0000000000000001E-4</v>
      </c>
      <c r="E234" s="39">
        <f t="shared" si="18"/>
        <v>7878.9836267078181</v>
      </c>
      <c r="F234">
        <f t="shared" si="19"/>
        <v>7879</v>
      </c>
      <c r="G234">
        <f t="shared" si="20"/>
        <v>-2.0396400002937298E-2</v>
      </c>
      <c r="J234">
        <f>G234</f>
        <v>-2.0396400002937298E-2</v>
      </c>
      <c r="O234">
        <f t="shared" ca="1" si="22"/>
        <v>-1.948755676746515E-2</v>
      </c>
      <c r="Q234" s="2">
        <f t="shared" si="23"/>
        <v>39006.830300000001</v>
      </c>
    </row>
    <row r="235" spans="1:32" x14ac:dyDescent="0.2">
      <c r="A235" s="13" t="s">
        <v>117</v>
      </c>
      <c r="B235" s="32" t="s">
        <v>110</v>
      </c>
      <c r="C235" s="33">
        <v>54092.599600000001</v>
      </c>
      <c r="D235" s="33">
        <v>1.1000000000000001E-3</v>
      </c>
      <c r="E235" s="39">
        <f t="shared" si="18"/>
        <v>7932.984327993734</v>
      </c>
      <c r="F235">
        <f t="shared" si="19"/>
        <v>7933</v>
      </c>
      <c r="G235">
        <f t="shared" si="20"/>
        <v>-1.952280000114115E-2</v>
      </c>
      <c r="J235">
        <f>G235</f>
        <v>-1.952280000114115E-2</v>
      </c>
      <c r="O235">
        <f t="shared" ca="1" si="22"/>
        <v>-1.969086777220402E-2</v>
      </c>
      <c r="Q235" s="2">
        <f t="shared" si="23"/>
        <v>39074.099600000001</v>
      </c>
    </row>
    <row r="236" spans="1:32" x14ac:dyDescent="0.2">
      <c r="A236" s="13" t="s">
        <v>133</v>
      </c>
      <c r="B236" s="36" t="s">
        <v>110</v>
      </c>
      <c r="C236" s="33">
        <v>54392.814200000001</v>
      </c>
      <c r="D236" s="33">
        <v>1E-4</v>
      </c>
      <c r="E236" s="39">
        <f t="shared" si="18"/>
        <v>8173.9828062932047</v>
      </c>
      <c r="F236">
        <f t="shared" si="19"/>
        <v>8174</v>
      </c>
      <c r="G236">
        <f t="shared" si="20"/>
        <v>-2.1418399999674875E-2</v>
      </c>
      <c r="K236">
        <f>G236</f>
        <v>-2.1418399999674875E-2</v>
      </c>
      <c r="O236">
        <f t="shared" ca="1" si="22"/>
        <v>-2.059823725631639E-2</v>
      </c>
      <c r="Q236" s="2">
        <f t="shared" si="23"/>
        <v>39374.314200000001</v>
      </c>
    </row>
    <row r="237" spans="1:32" x14ac:dyDescent="0.2">
      <c r="A237" s="13" t="s">
        <v>124</v>
      </c>
      <c r="B237" s="34" t="s">
        <v>110</v>
      </c>
      <c r="C237" s="35">
        <v>54406.517</v>
      </c>
      <c r="D237" s="35">
        <v>4.0000000000000001E-3</v>
      </c>
      <c r="E237" s="39">
        <f t="shared" si="18"/>
        <v>8184.9827841371934</v>
      </c>
      <c r="F237">
        <f t="shared" si="19"/>
        <v>8185</v>
      </c>
      <c r="G237">
        <f t="shared" si="20"/>
        <v>-2.1446000006108079E-2</v>
      </c>
      <c r="K237">
        <f>G237</f>
        <v>-2.1446000006108079E-2</v>
      </c>
      <c r="O237">
        <f t="shared" ca="1" si="22"/>
        <v>-2.0639652460985418E-2</v>
      </c>
      <c r="Q237" s="2">
        <f t="shared" si="23"/>
        <v>39388.017</v>
      </c>
    </row>
    <row r="238" spans="1:32" x14ac:dyDescent="0.2">
      <c r="A238" s="13" t="s">
        <v>136</v>
      </c>
      <c r="B238" s="36" t="s">
        <v>110</v>
      </c>
      <c r="C238" s="33">
        <v>54681.818700000003</v>
      </c>
      <c r="D238" s="33">
        <v>2.0000000000000001E-4</v>
      </c>
      <c r="E238" s="39">
        <f t="shared" si="18"/>
        <v>8405.9823317050286</v>
      </c>
      <c r="F238">
        <f t="shared" si="19"/>
        <v>8406</v>
      </c>
      <c r="G238">
        <f t="shared" si="20"/>
        <v>-2.2009599997545592E-2</v>
      </c>
      <c r="K238">
        <f>G238</f>
        <v>-2.2009599997545592E-2</v>
      </c>
      <c r="O238">
        <f t="shared" ca="1" si="22"/>
        <v>-2.1471721572972276E-2</v>
      </c>
      <c r="Q238" s="2">
        <f t="shared" si="23"/>
        <v>39663.318700000003</v>
      </c>
    </row>
    <row r="239" spans="1:32" x14ac:dyDescent="0.2">
      <c r="A239" s="33" t="s">
        <v>121</v>
      </c>
      <c r="B239" s="36" t="s">
        <v>110</v>
      </c>
      <c r="C239" s="33">
        <v>54787.700900000003</v>
      </c>
      <c r="D239" s="33">
        <v>5.9999999999999995E-4</v>
      </c>
      <c r="E239" s="39">
        <f t="shared" si="18"/>
        <v>8490.9796938553045</v>
      </c>
      <c r="F239">
        <f t="shared" si="19"/>
        <v>8491</v>
      </c>
      <c r="O239">
        <f t="shared" ca="1" si="22"/>
        <v>-2.1791748154505689E-2</v>
      </c>
      <c r="Q239" s="2">
        <f t="shared" si="23"/>
        <v>39769.200900000003</v>
      </c>
      <c r="U239">
        <f>+C239-(C$7+F239*C$8)</f>
        <v>-2.5295599996752571E-2</v>
      </c>
    </row>
    <row r="240" spans="1:32" x14ac:dyDescent="0.2">
      <c r="A240" s="13" t="s">
        <v>137</v>
      </c>
      <c r="B240" s="36" t="s">
        <v>110</v>
      </c>
      <c r="C240" s="33">
        <v>54792.686199999996</v>
      </c>
      <c r="D240" s="33">
        <v>1E-4</v>
      </c>
      <c r="E240" s="39">
        <f t="shared" si="18"/>
        <v>8494.9816634925719</v>
      </c>
      <c r="F240">
        <f t="shared" si="19"/>
        <v>8495</v>
      </c>
      <c r="G240">
        <f t="shared" ref="G240:G269" si="24">+C240-(C$7+F240*C$8)</f>
        <v>-2.2842000005766749E-2</v>
      </c>
      <c r="K240">
        <f>G240</f>
        <v>-2.2842000005766749E-2</v>
      </c>
      <c r="O240">
        <f t="shared" ca="1" si="22"/>
        <v>-2.1806808228930791E-2</v>
      </c>
      <c r="Q240" s="2">
        <f t="shared" si="23"/>
        <v>39774.186199999996</v>
      </c>
    </row>
    <row r="241" spans="1:17" x14ac:dyDescent="0.2">
      <c r="A241" s="37" t="s">
        <v>128</v>
      </c>
      <c r="B241" s="38" t="s">
        <v>110</v>
      </c>
      <c r="C241" s="37">
        <v>54841.270499999999</v>
      </c>
      <c r="D241" s="37" t="s">
        <v>129</v>
      </c>
      <c r="E241" s="39">
        <f t="shared" si="18"/>
        <v>8533.9829058347023</v>
      </c>
      <c r="F241">
        <f t="shared" si="19"/>
        <v>8534</v>
      </c>
      <c r="G241">
        <f t="shared" si="24"/>
        <v>-2.1294400001352187E-2</v>
      </c>
      <c r="J241">
        <f>G241</f>
        <v>-2.1294400001352187E-2</v>
      </c>
      <c r="O241">
        <f t="shared" ca="1" si="22"/>
        <v>-2.1953643954575528E-2</v>
      </c>
      <c r="Q241" s="2">
        <f t="shared" si="23"/>
        <v>39822.770499999999</v>
      </c>
    </row>
    <row r="242" spans="1:17" x14ac:dyDescent="0.2">
      <c r="A242" s="37" t="s">
        <v>128</v>
      </c>
      <c r="B242" s="38" t="s">
        <v>110</v>
      </c>
      <c r="C242" s="37">
        <v>54847.498500000002</v>
      </c>
      <c r="D242" s="37" t="s">
        <v>130</v>
      </c>
      <c r="E242" s="39">
        <f t="shared" si="18"/>
        <v>8538.9824578979587</v>
      </c>
      <c r="F242">
        <f t="shared" si="19"/>
        <v>8539</v>
      </c>
      <c r="G242">
        <f t="shared" si="24"/>
        <v>-2.1852400001080241E-2</v>
      </c>
      <c r="J242">
        <f>G242</f>
        <v>-2.1852400001080241E-2</v>
      </c>
      <c r="O242">
        <f t="shared" ca="1" si="22"/>
        <v>-2.1972469047606909E-2</v>
      </c>
      <c r="Q242" s="2">
        <f t="shared" si="23"/>
        <v>39828.998500000002</v>
      </c>
    </row>
    <row r="243" spans="1:17" x14ac:dyDescent="0.2">
      <c r="A243" s="13" t="s">
        <v>138</v>
      </c>
      <c r="B243" s="36" t="s">
        <v>110</v>
      </c>
      <c r="C243" s="33">
        <v>55061.7598</v>
      </c>
      <c r="D243" s="33">
        <v>1E-4</v>
      </c>
      <c r="E243" s="39">
        <f t="shared" si="18"/>
        <v>8710.9815787217503</v>
      </c>
      <c r="F243">
        <f t="shared" si="19"/>
        <v>8711</v>
      </c>
      <c r="G243">
        <f t="shared" si="24"/>
        <v>-2.2947600002225954E-2</v>
      </c>
      <c r="K243">
        <f>G243</f>
        <v>-2.2947600002225954E-2</v>
      </c>
      <c r="O243">
        <f t="shared" ca="1" si="22"/>
        <v>-2.2620052247886272E-2</v>
      </c>
      <c r="Q243" s="2">
        <f t="shared" si="23"/>
        <v>40043.2598</v>
      </c>
    </row>
    <row r="244" spans="1:17" x14ac:dyDescent="0.2">
      <c r="A244" s="13" t="s">
        <v>138</v>
      </c>
      <c r="B244" s="36" t="s">
        <v>110</v>
      </c>
      <c r="C244" s="33">
        <v>55086.673900000002</v>
      </c>
      <c r="D244" s="33">
        <v>2.0000000000000001E-4</v>
      </c>
      <c r="E244" s="39">
        <f t="shared" si="18"/>
        <v>8730.9814727582198</v>
      </c>
      <c r="F244">
        <f t="shared" si="19"/>
        <v>8731</v>
      </c>
      <c r="G244">
        <f t="shared" si="24"/>
        <v>-2.3079600003256928E-2</v>
      </c>
      <c r="K244">
        <f>G244</f>
        <v>-2.3079600003256928E-2</v>
      </c>
      <c r="O244">
        <f t="shared" ca="1" si="22"/>
        <v>-2.2695352620011783E-2</v>
      </c>
      <c r="Q244" s="2">
        <f t="shared" si="23"/>
        <v>40068.173900000002</v>
      </c>
    </row>
    <row r="245" spans="1:17" x14ac:dyDescent="0.2">
      <c r="A245" s="13" t="s">
        <v>138</v>
      </c>
      <c r="B245" s="36" t="s">
        <v>110</v>
      </c>
      <c r="C245" s="33">
        <v>55096.6397</v>
      </c>
      <c r="D245" s="33">
        <v>1E-4</v>
      </c>
      <c r="E245" s="39">
        <f t="shared" si="18"/>
        <v>8738.9815588134497</v>
      </c>
      <c r="F245">
        <f t="shared" si="19"/>
        <v>8739</v>
      </c>
      <c r="G245">
        <f t="shared" si="24"/>
        <v>-2.2972400001890492E-2</v>
      </c>
      <c r="K245">
        <f>G245</f>
        <v>-2.2972400001890492E-2</v>
      </c>
      <c r="O245">
        <f t="shared" ca="1" si="22"/>
        <v>-2.2725472768861981E-2</v>
      </c>
      <c r="Q245" s="2">
        <f t="shared" si="23"/>
        <v>40078.1397</v>
      </c>
    </row>
    <row r="246" spans="1:17" x14ac:dyDescent="0.2">
      <c r="A246" s="13" t="s">
        <v>138</v>
      </c>
      <c r="B246" s="36" t="s">
        <v>110</v>
      </c>
      <c r="C246" s="33">
        <v>55253.598599999998</v>
      </c>
      <c r="D246" s="33">
        <v>2.0000000000000001E-4</v>
      </c>
      <c r="E246" s="39">
        <f t="shared" si="18"/>
        <v>8864.9809474359845</v>
      </c>
      <c r="F246">
        <f t="shared" si="19"/>
        <v>8865</v>
      </c>
      <c r="G246">
        <f t="shared" si="24"/>
        <v>-2.3734000002150424E-2</v>
      </c>
      <c r="K246">
        <f>G246</f>
        <v>-2.3734000002150424E-2</v>
      </c>
      <c r="O246">
        <f t="shared" ca="1" si="22"/>
        <v>-2.3199865113252682E-2</v>
      </c>
      <c r="Q246" s="2">
        <f t="shared" si="23"/>
        <v>40235.098599999998</v>
      </c>
    </row>
    <row r="247" spans="1:17" x14ac:dyDescent="0.2">
      <c r="A247" s="37" t="s">
        <v>131</v>
      </c>
      <c r="B247" s="38" t="s">
        <v>110</v>
      </c>
      <c r="C247" s="37">
        <v>55374.433199999999</v>
      </c>
      <c r="D247" s="37" t="s">
        <v>132</v>
      </c>
      <c r="E247" s="39">
        <f t="shared" si="18"/>
        <v>8961.9814088589992</v>
      </c>
      <c r="F247">
        <f t="shared" si="19"/>
        <v>8962</v>
      </c>
      <c r="G247">
        <f t="shared" si="24"/>
        <v>-2.3159200005466118E-2</v>
      </c>
      <c r="J247">
        <f>G247</f>
        <v>-2.3159200005466118E-2</v>
      </c>
      <c r="O247">
        <f t="shared" ca="1" si="22"/>
        <v>-2.3565071918061394E-2</v>
      </c>
      <c r="Q247" s="2">
        <f t="shared" si="23"/>
        <v>40355.933199999999</v>
      </c>
    </row>
    <row r="248" spans="1:17" x14ac:dyDescent="0.2">
      <c r="A248" s="13" t="s">
        <v>134</v>
      </c>
      <c r="B248" s="36" t="s">
        <v>110</v>
      </c>
      <c r="C248" s="33">
        <v>55436.7186</v>
      </c>
      <c r="D248" s="33">
        <v>1E-4</v>
      </c>
      <c r="E248" s="39">
        <f t="shared" si="18"/>
        <v>9011.981264363274</v>
      </c>
      <c r="F248">
        <f t="shared" si="19"/>
        <v>9012</v>
      </c>
      <c r="G248">
        <f t="shared" si="24"/>
        <v>-2.3339200000918936E-2</v>
      </c>
      <c r="K248">
        <f>G248</f>
        <v>-2.3339200000918936E-2</v>
      </c>
      <c r="O248">
        <f t="shared" ca="1" si="22"/>
        <v>-2.3753322848375166E-2</v>
      </c>
      <c r="Q248" s="2">
        <f t="shared" si="23"/>
        <v>40418.2186</v>
      </c>
    </row>
    <row r="249" spans="1:17" x14ac:dyDescent="0.2">
      <c r="A249" s="42" t="s">
        <v>144</v>
      </c>
      <c r="B249" s="42"/>
      <c r="C249" s="44">
        <v>55491.530500000001</v>
      </c>
      <c r="D249" s="44">
        <v>2.7000000000000001E-3</v>
      </c>
      <c r="E249" s="39">
        <f t="shared" si="18"/>
        <v>9055.9817376670471</v>
      </c>
      <c r="F249">
        <f t="shared" si="19"/>
        <v>9056</v>
      </c>
      <c r="G249">
        <f t="shared" si="24"/>
        <v>-2.2749600000679493E-2</v>
      </c>
      <c r="J249">
        <f>G249</f>
        <v>-2.2749600000679493E-2</v>
      </c>
      <c r="O249">
        <f t="shared" ca="1" si="22"/>
        <v>-2.3918983667051284E-2</v>
      </c>
      <c r="Q249" s="2">
        <f t="shared" si="23"/>
        <v>40473.030500000001</v>
      </c>
    </row>
    <row r="250" spans="1:17" x14ac:dyDescent="0.2">
      <c r="A250" s="42" t="s">
        <v>144</v>
      </c>
      <c r="B250" s="42"/>
      <c r="C250" s="44">
        <v>55514.575700000001</v>
      </c>
      <c r="D250" s="44">
        <v>1.8E-3</v>
      </c>
      <c r="E250" s="39">
        <f t="shared" si="18"/>
        <v>9074.481364707528</v>
      </c>
      <c r="F250">
        <f t="shared" si="19"/>
        <v>9074.5</v>
      </c>
      <c r="G250">
        <f t="shared" si="24"/>
        <v>-2.3214200002257712E-2</v>
      </c>
      <c r="J250">
        <f>G250</f>
        <v>-2.3214200002257712E-2</v>
      </c>
      <c r="O250">
        <f t="shared" ca="1" si="22"/>
        <v>-2.398863651126738E-2</v>
      </c>
      <c r="Q250" s="2">
        <f t="shared" si="23"/>
        <v>40496.075700000001</v>
      </c>
    </row>
    <row r="251" spans="1:17" x14ac:dyDescent="0.2">
      <c r="A251" s="33" t="s">
        <v>139</v>
      </c>
      <c r="B251" s="36" t="s">
        <v>103</v>
      </c>
      <c r="C251" s="33">
        <v>55517.688900000001</v>
      </c>
      <c r="D251" s="33">
        <v>2.0000000000000001E-4</v>
      </c>
      <c r="E251" s="39">
        <f t="shared" si="18"/>
        <v>9076.9804985359369</v>
      </c>
      <c r="F251">
        <f t="shared" si="19"/>
        <v>9077</v>
      </c>
      <c r="G251">
        <f t="shared" si="24"/>
        <v>-2.4293200003739912E-2</v>
      </c>
      <c r="K251">
        <f t="shared" ref="K251:K269" si="25">G251</f>
        <v>-2.4293200003739912E-2</v>
      </c>
      <c r="O251">
        <f t="shared" ca="1" si="22"/>
        <v>-2.3998049057783067E-2</v>
      </c>
      <c r="Q251" s="2">
        <f t="shared" si="23"/>
        <v>40499.188900000001</v>
      </c>
    </row>
    <row r="252" spans="1:17" x14ac:dyDescent="0.2">
      <c r="A252" s="13" t="s">
        <v>125</v>
      </c>
      <c r="B252" s="36" t="s">
        <v>110</v>
      </c>
      <c r="C252" s="33">
        <v>55527.654900000001</v>
      </c>
      <c r="D252" s="33">
        <v>1E-4</v>
      </c>
      <c r="E252" s="39">
        <f t="shared" si="18"/>
        <v>9084.9807451419729</v>
      </c>
      <c r="F252">
        <f t="shared" si="19"/>
        <v>9085</v>
      </c>
      <c r="G252">
        <f t="shared" si="24"/>
        <v>-2.3986000000149943E-2</v>
      </c>
      <c r="K252">
        <f t="shared" si="25"/>
        <v>-2.3986000000149943E-2</v>
      </c>
      <c r="O252">
        <f t="shared" ca="1" si="22"/>
        <v>-2.4028169206633265E-2</v>
      </c>
      <c r="Q252" s="2">
        <f t="shared" si="23"/>
        <v>40509.154900000001</v>
      </c>
    </row>
    <row r="253" spans="1:17" x14ac:dyDescent="0.2">
      <c r="A253" s="13" t="s">
        <v>135</v>
      </c>
      <c r="B253" s="36" t="s">
        <v>110</v>
      </c>
      <c r="C253" s="33">
        <v>55872.716200000003</v>
      </c>
      <c r="D253" s="33">
        <v>1E-4</v>
      </c>
      <c r="E253" s="39">
        <f t="shared" si="18"/>
        <v>9361.9800923424009</v>
      </c>
      <c r="F253">
        <f t="shared" si="19"/>
        <v>9362</v>
      </c>
      <c r="G253">
        <f t="shared" si="24"/>
        <v>-2.4799200000416022E-2</v>
      </c>
      <c r="K253">
        <f t="shared" si="25"/>
        <v>-2.4799200000416022E-2</v>
      </c>
      <c r="O253">
        <f t="shared" ca="1" si="22"/>
        <v>-2.5071079360571551E-2</v>
      </c>
      <c r="Q253" s="2">
        <f t="shared" si="23"/>
        <v>40854.216200000003</v>
      </c>
    </row>
    <row r="254" spans="1:17" x14ac:dyDescent="0.2">
      <c r="A254" s="13" t="s">
        <v>142</v>
      </c>
      <c r="B254" s="36" t="s">
        <v>110</v>
      </c>
      <c r="C254" s="33">
        <v>55872.716200000003</v>
      </c>
      <c r="D254" s="33">
        <v>1E-4</v>
      </c>
      <c r="E254" s="39">
        <f t="shared" si="18"/>
        <v>9361.9800923424009</v>
      </c>
      <c r="F254">
        <f t="shared" si="19"/>
        <v>9362</v>
      </c>
      <c r="G254">
        <f t="shared" si="24"/>
        <v>-2.4799200000416022E-2</v>
      </c>
      <c r="K254">
        <f t="shared" si="25"/>
        <v>-2.4799200000416022E-2</v>
      </c>
      <c r="O254">
        <f t="shared" ca="1" si="22"/>
        <v>-2.5071079360571551E-2</v>
      </c>
      <c r="Q254" s="2">
        <f t="shared" si="23"/>
        <v>40854.216200000003</v>
      </c>
    </row>
    <row r="255" spans="1:17" x14ac:dyDescent="0.2">
      <c r="A255" s="13" t="s">
        <v>141</v>
      </c>
      <c r="B255" s="36" t="s">
        <v>110</v>
      </c>
      <c r="C255" s="33">
        <v>55887.664199999999</v>
      </c>
      <c r="D255" s="33">
        <v>2.0000000000000001E-4</v>
      </c>
      <c r="E255" s="39">
        <f t="shared" si="18"/>
        <v>9373.9796594974287</v>
      </c>
      <c r="F255">
        <f t="shared" si="19"/>
        <v>9374</v>
      </c>
      <c r="G255">
        <f t="shared" si="24"/>
        <v>-2.5338400002510753E-2</v>
      </c>
      <c r="K255">
        <f t="shared" si="25"/>
        <v>-2.5338400002510753E-2</v>
      </c>
      <c r="O255">
        <f t="shared" ca="1" si="22"/>
        <v>-2.5116259583846858E-2</v>
      </c>
      <c r="Q255" s="2">
        <f t="shared" si="23"/>
        <v>40869.164199999999</v>
      </c>
    </row>
    <row r="256" spans="1:17" x14ac:dyDescent="0.2">
      <c r="A256" s="13" t="s">
        <v>140</v>
      </c>
      <c r="B256" s="36" t="s">
        <v>103</v>
      </c>
      <c r="C256" s="33">
        <v>56147.393700000001</v>
      </c>
      <c r="D256" s="33">
        <v>5.0000000000000001E-4</v>
      </c>
      <c r="E256" s="39">
        <f t="shared" si="18"/>
        <v>9582.4785608482725</v>
      </c>
      <c r="F256">
        <f t="shared" si="19"/>
        <v>9582.5</v>
      </c>
      <c r="G256">
        <f t="shared" si="24"/>
        <v>-2.6706999997259118E-2</v>
      </c>
      <c r="K256">
        <f t="shared" si="25"/>
        <v>-2.6706999997259118E-2</v>
      </c>
      <c r="O256">
        <f t="shared" ca="1" si="22"/>
        <v>-2.590126596325527E-2</v>
      </c>
      <c r="Q256" s="2">
        <f t="shared" si="23"/>
        <v>41128.893700000001</v>
      </c>
    </row>
    <row r="257" spans="1:21" x14ac:dyDescent="0.2">
      <c r="A257" s="13" t="s">
        <v>143</v>
      </c>
      <c r="B257" s="36" t="s">
        <v>110</v>
      </c>
      <c r="C257" s="33">
        <v>56566.575400000002</v>
      </c>
      <c r="D257" s="33">
        <v>1E-4</v>
      </c>
      <c r="E257" s="39">
        <f t="shared" si="18"/>
        <v>9918.9783574304038</v>
      </c>
      <c r="F257">
        <f t="shared" si="19"/>
        <v>9919</v>
      </c>
      <c r="G257">
        <f t="shared" si="24"/>
        <v>-2.696039999864297E-2</v>
      </c>
      <c r="K257">
        <f t="shared" si="25"/>
        <v>-2.696039999864297E-2</v>
      </c>
      <c r="O257">
        <f t="shared" ca="1" si="22"/>
        <v>-2.7168194724266941E-2</v>
      </c>
      <c r="Q257" s="2">
        <f t="shared" si="23"/>
        <v>41548.075400000002</v>
      </c>
    </row>
    <row r="258" spans="1:21" x14ac:dyDescent="0.2">
      <c r="A258" s="13" t="s">
        <v>143</v>
      </c>
      <c r="B258" s="36" t="s">
        <v>110</v>
      </c>
      <c r="C258" s="33">
        <v>56927.830499999996</v>
      </c>
      <c r="D258" s="33">
        <v>1E-4</v>
      </c>
      <c r="E258" s="39">
        <f t="shared" si="18"/>
        <v>10208.977342749313</v>
      </c>
      <c r="F258">
        <f t="shared" si="19"/>
        <v>10209</v>
      </c>
      <c r="G258">
        <f t="shared" si="24"/>
        <v>-2.8224400004546624E-2</v>
      </c>
      <c r="K258">
        <f t="shared" si="25"/>
        <v>-2.8224400004546624E-2</v>
      </c>
      <c r="O258">
        <f t="shared" ca="1" si="22"/>
        <v>-2.8260050120086807E-2</v>
      </c>
      <c r="Q258" s="2">
        <f t="shared" si="23"/>
        <v>41909.330499999996</v>
      </c>
    </row>
    <row r="259" spans="1:21" x14ac:dyDescent="0.2">
      <c r="A259" s="45" t="s">
        <v>145</v>
      </c>
      <c r="B259" s="43"/>
      <c r="C259" s="45">
        <v>56928.4519</v>
      </c>
      <c r="D259" s="45">
        <v>2.8E-3</v>
      </c>
      <c r="E259" s="39">
        <f t="shared" si="18"/>
        <v>10209.476174100007</v>
      </c>
      <c r="F259">
        <f t="shared" si="19"/>
        <v>10209.5</v>
      </c>
      <c r="G259">
        <f t="shared" si="24"/>
        <v>-2.9680200001166668E-2</v>
      </c>
      <c r="K259">
        <f t="shared" si="25"/>
        <v>-2.9680200001166668E-2</v>
      </c>
      <c r="O259">
        <f t="shared" ca="1" si="22"/>
        <v>-2.8261932629389943E-2</v>
      </c>
      <c r="Q259" s="2">
        <f t="shared" si="23"/>
        <v>41909.9519</v>
      </c>
    </row>
    <row r="260" spans="1:21" x14ac:dyDescent="0.2">
      <c r="A260" s="64" t="s">
        <v>649</v>
      </c>
      <c r="B260" s="65" t="s">
        <v>110</v>
      </c>
      <c r="C260" s="66">
        <v>56977.658900000002</v>
      </c>
      <c r="D260" s="66">
        <v>1E-4</v>
      </c>
      <c r="E260" s="39">
        <f t="shared" si="18"/>
        <v>10248.977291373059</v>
      </c>
      <c r="F260">
        <f t="shared" si="19"/>
        <v>10249</v>
      </c>
      <c r="G260">
        <f t="shared" si="24"/>
        <v>-2.8288399997109082E-2</v>
      </c>
      <c r="K260">
        <f t="shared" si="25"/>
        <v>-2.8288399997109082E-2</v>
      </c>
      <c r="O260">
        <f t="shared" ca="1" si="22"/>
        <v>-2.8410650864337823E-2</v>
      </c>
      <c r="Q260" s="2">
        <f t="shared" si="23"/>
        <v>41959.158900000002</v>
      </c>
    </row>
    <row r="261" spans="1:21" x14ac:dyDescent="0.2">
      <c r="A261" s="64" t="s">
        <v>650</v>
      </c>
      <c r="B261" s="65" t="s">
        <v>110</v>
      </c>
      <c r="C261" s="66">
        <v>56977.658900000002</v>
      </c>
      <c r="D261" s="66">
        <v>1E-4</v>
      </c>
      <c r="E261" s="39">
        <f t="shared" si="18"/>
        <v>10248.977291373059</v>
      </c>
      <c r="F261">
        <f t="shared" si="19"/>
        <v>10249</v>
      </c>
      <c r="G261">
        <f t="shared" si="24"/>
        <v>-2.8288399997109082E-2</v>
      </c>
      <c r="K261">
        <f t="shared" si="25"/>
        <v>-2.8288399997109082E-2</v>
      </c>
      <c r="O261">
        <f t="shared" ca="1" si="22"/>
        <v>-2.8410650864337823E-2</v>
      </c>
      <c r="Q261" s="2">
        <f t="shared" si="23"/>
        <v>41959.158900000002</v>
      </c>
    </row>
    <row r="262" spans="1:21" x14ac:dyDescent="0.2">
      <c r="A262" s="64" t="s">
        <v>649</v>
      </c>
      <c r="B262" s="65" t="s">
        <v>110</v>
      </c>
      <c r="C262" s="66">
        <v>56982.641499999998</v>
      </c>
      <c r="D262" s="66">
        <v>1E-4</v>
      </c>
      <c r="E262" s="39">
        <f t="shared" si="18"/>
        <v>10252.977093574464</v>
      </c>
      <c r="F262">
        <f t="shared" si="19"/>
        <v>10253</v>
      </c>
      <c r="G262">
        <f t="shared" si="24"/>
        <v>-2.8534800003399141E-2</v>
      </c>
      <c r="K262">
        <f t="shared" si="25"/>
        <v>-2.8534800003399141E-2</v>
      </c>
      <c r="O262">
        <f t="shared" ca="1" si="22"/>
        <v>-2.8425710938762918E-2</v>
      </c>
      <c r="Q262" s="2">
        <f t="shared" si="23"/>
        <v>41964.141499999998</v>
      </c>
    </row>
    <row r="263" spans="1:21" x14ac:dyDescent="0.2">
      <c r="A263" s="64" t="s">
        <v>650</v>
      </c>
      <c r="B263" s="65" t="s">
        <v>110</v>
      </c>
      <c r="C263" s="66">
        <v>56982.641499999998</v>
      </c>
      <c r="D263" s="66">
        <v>1E-4</v>
      </c>
      <c r="E263" s="39">
        <f t="shared" si="18"/>
        <v>10252.977093574464</v>
      </c>
      <c r="F263">
        <f t="shared" si="19"/>
        <v>10253</v>
      </c>
      <c r="G263">
        <f t="shared" si="24"/>
        <v>-2.8534800003399141E-2</v>
      </c>
      <c r="K263">
        <f t="shared" si="25"/>
        <v>-2.8534800003399141E-2</v>
      </c>
      <c r="O263">
        <f t="shared" ca="1" si="22"/>
        <v>-2.8425710938762918E-2</v>
      </c>
      <c r="Q263" s="2">
        <f t="shared" si="23"/>
        <v>41964.141499999998</v>
      </c>
    </row>
    <row r="264" spans="1:21" x14ac:dyDescent="0.2">
      <c r="A264" s="64" t="s">
        <v>651</v>
      </c>
      <c r="B264" s="65" t="s">
        <v>110</v>
      </c>
      <c r="C264" s="66">
        <v>57317.7379</v>
      </c>
      <c r="D264" s="66">
        <v>2.0000000000000001E-4</v>
      </c>
      <c r="E264" s="39">
        <f t="shared" si="18"/>
        <v>10521.977077198284</v>
      </c>
      <c r="F264">
        <f t="shared" si="19"/>
        <v>10522</v>
      </c>
      <c r="G264">
        <f t="shared" si="24"/>
        <v>-2.8555200005939696E-2</v>
      </c>
      <c r="K264">
        <f t="shared" si="25"/>
        <v>-2.8555200005939696E-2</v>
      </c>
      <c r="O264">
        <f t="shared" ca="1" si="22"/>
        <v>-2.9438500943851E-2</v>
      </c>
      <c r="Q264" s="2">
        <f t="shared" si="23"/>
        <v>42299.2379</v>
      </c>
    </row>
    <row r="265" spans="1:21" x14ac:dyDescent="0.2">
      <c r="A265" s="61" t="s">
        <v>1</v>
      </c>
      <c r="B265" s="62" t="s">
        <v>110</v>
      </c>
      <c r="C265" s="63">
        <v>57329.570699999997</v>
      </c>
      <c r="D265" s="63">
        <v>2E-3</v>
      </c>
      <c r="E265" s="39">
        <f t="shared" si="18"/>
        <v>10531.475905016856</v>
      </c>
      <c r="F265">
        <f t="shared" si="19"/>
        <v>10531.5</v>
      </c>
      <c r="G265">
        <f t="shared" si="24"/>
        <v>-3.001540000695968E-2</v>
      </c>
      <c r="K265">
        <f t="shared" si="25"/>
        <v>-3.001540000695968E-2</v>
      </c>
      <c r="O265">
        <f t="shared" ca="1" si="22"/>
        <v>-2.9474268620610613E-2</v>
      </c>
      <c r="Q265" s="2">
        <f t="shared" si="23"/>
        <v>42311.070699999997</v>
      </c>
    </row>
    <row r="266" spans="1:21" x14ac:dyDescent="0.2">
      <c r="A266" s="61" t="s">
        <v>1</v>
      </c>
      <c r="B266" s="62" t="s">
        <v>110</v>
      </c>
      <c r="C266" s="63">
        <v>57356.355100000001</v>
      </c>
      <c r="D266" s="63">
        <v>2.0000000000000001E-4</v>
      </c>
      <c r="E266" s="39">
        <f t="shared" si="18"/>
        <v>10552.97718990495</v>
      </c>
      <c r="F266">
        <f t="shared" si="19"/>
        <v>10553</v>
      </c>
      <c r="G266">
        <f t="shared" si="24"/>
        <v>-2.8414799999154638E-2</v>
      </c>
      <c r="K266">
        <f t="shared" si="25"/>
        <v>-2.8414799999154638E-2</v>
      </c>
      <c r="O266">
        <f t="shared" ca="1" si="22"/>
        <v>-2.9555216520645539E-2</v>
      </c>
      <c r="Q266" s="2">
        <f t="shared" si="23"/>
        <v>42337.855100000001</v>
      </c>
    </row>
    <row r="267" spans="1:21" x14ac:dyDescent="0.2">
      <c r="A267" s="64" t="s">
        <v>652</v>
      </c>
      <c r="B267" s="65" t="s">
        <v>110</v>
      </c>
      <c r="C267" s="66">
        <v>57646.604099999997</v>
      </c>
      <c r="D267" s="66">
        <v>2.9999999999999997E-4</v>
      </c>
      <c r="E267" s="39">
        <f t="shared" si="18"/>
        <v>10785.975742699991</v>
      </c>
      <c r="F267">
        <f t="shared" si="19"/>
        <v>10786</v>
      </c>
      <c r="G267">
        <f t="shared" si="24"/>
        <v>-3.0217600004107226E-2</v>
      </c>
      <c r="K267">
        <f t="shared" si="25"/>
        <v>-3.0217600004107226E-2</v>
      </c>
      <c r="O267">
        <f t="shared" ca="1" si="22"/>
        <v>-3.0432465855907701E-2</v>
      </c>
      <c r="Q267" s="2">
        <f t="shared" si="23"/>
        <v>42628.104099999997</v>
      </c>
    </row>
    <row r="268" spans="1:21" x14ac:dyDescent="0.2">
      <c r="A268" s="67" t="s">
        <v>653</v>
      </c>
      <c r="B268" s="68" t="s">
        <v>110</v>
      </c>
      <c r="C268" s="69">
        <v>57936.853799999997</v>
      </c>
      <c r="D268" s="69">
        <v>4.0000000000000002E-4</v>
      </c>
      <c r="E268" s="39">
        <f t="shared" si="18"/>
        <v>11018.974857422854</v>
      </c>
      <c r="F268">
        <f t="shared" si="19"/>
        <v>11019</v>
      </c>
      <c r="G268">
        <f t="shared" si="24"/>
        <v>-3.1320400004915427E-2</v>
      </c>
      <c r="K268">
        <f t="shared" si="25"/>
        <v>-3.1320400004915427E-2</v>
      </c>
      <c r="O268">
        <f t="shared" ca="1" si="22"/>
        <v>-3.1309715191169873E-2</v>
      </c>
      <c r="Q268" s="2">
        <f t="shared" si="23"/>
        <v>42918.353799999997</v>
      </c>
    </row>
    <row r="269" spans="1:21" x14ac:dyDescent="0.2">
      <c r="A269" s="67" t="s">
        <v>654</v>
      </c>
      <c r="B269" s="70" t="s">
        <v>110</v>
      </c>
      <c r="C269" s="67">
        <v>58052.704400000002</v>
      </c>
      <c r="D269" s="67">
        <v>2.0000000000000001E-4</v>
      </c>
      <c r="E269" s="39">
        <f t="shared" si="18"/>
        <v>11111.974392788828</v>
      </c>
      <c r="F269">
        <f t="shared" si="19"/>
        <v>11112</v>
      </c>
      <c r="G269">
        <f t="shared" si="24"/>
        <v>-3.1899199995677918E-2</v>
      </c>
      <c r="K269">
        <f t="shared" si="25"/>
        <v>-3.1899199995677918E-2</v>
      </c>
      <c r="O269">
        <f t="shared" ca="1" si="22"/>
        <v>-3.1659861921553484E-2</v>
      </c>
      <c r="Q269" s="2">
        <f t="shared" si="23"/>
        <v>43034.204400000002</v>
      </c>
    </row>
    <row r="270" spans="1:21" x14ac:dyDescent="0.2">
      <c r="A270" s="76" t="s">
        <v>657</v>
      </c>
      <c r="B270" s="77" t="s">
        <v>110</v>
      </c>
      <c r="C270" s="78">
        <v>58076.379980000202</v>
      </c>
      <c r="D270" s="78">
        <v>1E-4</v>
      </c>
      <c r="E270" s="39">
        <f t="shared" si="18"/>
        <v>11130.980059911299</v>
      </c>
      <c r="F270">
        <f t="shared" si="19"/>
        <v>11131</v>
      </c>
      <c r="O270">
        <f t="shared" ca="1" si="22"/>
        <v>-3.1731397275072709E-2</v>
      </c>
      <c r="Q270" s="2">
        <f t="shared" si="23"/>
        <v>43057.879980000202</v>
      </c>
      <c r="U270">
        <f>+C270-(C$7+F270*C$8)</f>
        <v>-2.4839599798724521E-2</v>
      </c>
    </row>
    <row r="271" spans="1:21" x14ac:dyDescent="0.2">
      <c r="A271" s="73" t="s">
        <v>655</v>
      </c>
      <c r="B271" s="74" t="s">
        <v>110</v>
      </c>
      <c r="C271" s="75">
        <v>58306.828999999998</v>
      </c>
      <c r="D271" s="75">
        <v>1E-4</v>
      </c>
      <c r="E271" s="39">
        <f t="shared" si="18"/>
        <v>11315.973938108946</v>
      </c>
      <c r="F271">
        <f t="shared" si="19"/>
        <v>11316</v>
      </c>
      <c r="G271">
        <f t="shared" ref="G271:G285" si="26">+C271-(C$7+F271*C$8)</f>
        <v>-3.2465600001160055E-2</v>
      </c>
      <c r="K271">
        <f t="shared" ref="K271:K285" si="27">G271</f>
        <v>-3.2465600001160055E-2</v>
      </c>
      <c r="O271">
        <f t="shared" ca="1" si="22"/>
        <v>-3.2427925717233658E-2</v>
      </c>
      <c r="Q271" s="2">
        <f t="shared" si="23"/>
        <v>43288.328999999998</v>
      </c>
    </row>
    <row r="272" spans="1:21" x14ac:dyDescent="0.2">
      <c r="A272" s="71" t="s">
        <v>0</v>
      </c>
      <c r="B272" s="72" t="s">
        <v>110</v>
      </c>
      <c r="C272" s="71">
        <v>58376.588100000001</v>
      </c>
      <c r="D272" s="71">
        <v>1E-4</v>
      </c>
      <c r="E272" s="39">
        <f t="shared" si="18"/>
        <v>11371.973336364532</v>
      </c>
      <c r="F272">
        <f t="shared" si="19"/>
        <v>11372</v>
      </c>
      <c r="G272">
        <f t="shared" si="26"/>
        <v>-3.3215199997357558E-2</v>
      </c>
      <c r="K272">
        <f t="shared" si="27"/>
        <v>-3.3215199997357558E-2</v>
      </c>
      <c r="O272">
        <f t="shared" ca="1" si="22"/>
        <v>-3.2638766759185076E-2</v>
      </c>
      <c r="Q272" s="2">
        <f t="shared" si="23"/>
        <v>43358.088100000001</v>
      </c>
    </row>
    <row r="273" spans="1:17" x14ac:dyDescent="0.2">
      <c r="A273" s="71" t="s">
        <v>0</v>
      </c>
      <c r="B273" s="72" t="s">
        <v>110</v>
      </c>
      <c r="C273" s="71">
        <v>58381.570500000002</v>
      </c>
      <c r="D273" s="71">
        <v>1E-4</v>
      </c>
      <c r="E273" s="39">
        <f t="shared" si="18"/>
        <v>11375.972978015136</v>
      </c>
      <c r="F273">
        <f t="shared" si="19"/>
        <v>11376</v>
      </c>
      <c r="G273">
        <f t="shared" si="26"/>
        <v>-3.3661599998595193E-2</v>
      </c>
      <c r="K273">
        <f t="shared" si="27"/>
        <v>-3.3661599998595193E-2</v>
      </c>
      <c r="O273">
        <f t="shared" ca="1" si="22"/>
        <v>-3.2653826833610178E-2</v>
      </c>
      <c r="Q273" s="2">
        <f t="shared" si="23"/>
        <v>43363.070500000002</v>
      </c>
    </row>
    <row r="274" spans="1:17" x14ac:dyDescent="0.2">
      <c r="A274" s="71" t="s">
        <v>0</v>
      </c>
      <c r="B274" s="72" t="s">
        <v>110</v>
      </c>
      <c r="C274" s="71">
        <v>58416.450900000003</v>
      </c>
      <c r="D274" s="71">
        <v>1E-4</v>
      </c>
      <c r="E274" s="39">
        <f t="shared" si="18"/>
        <v>11403.973359483849</v>
      </c>
      <c r="F274">
        <f t="shared" si="19"/>
        <v>11404</v>
      </c>
      <c r="G274">
        <f t="shared" si="26"/>
        <v>-3.3186399996338878E-2</v>
      </c>
      <c r="K274">
        <f t="shared" si="27"/>
        <v>-3.3186399996338878E-2</v>
      </c>
      <c r="O274">
        <f t="shared" ca="1" si="22"/>
        <v>-3.2759247354585894E-2</v>
      </c>
      <c r="Q274" s="2">
        <f t="shared" si="23"/>
        <v>43397.950900000003</v>
      </c>
    </row>
    <row r="275" spans="1:17" x14ac:dyDescent="0.2">
      <c r="A275" s="71" t="s">
        <v>0</v>
      </c>
      <c r="B275" s="72" t="s">
        <v>110</v>
      </c>
      <c r="C275" s="71">
        <v>58417.696600000003</v>
      </c>
      <c r="D275" s="71">
        <v>8.0000000000000004E-4</v>
      </c>
      <c r="E275" s="39">
        <f t="shared" si="18"/>
        <v>11404.973350171902</v>
      </c>
      <c r="F275">
        <f t="shared" si="19"/>
        <v>11405</v>
      </c>
      <c r="G275">
        <f t="shared" si="26"/>
        <v>-3.319799999735551E-2</v>
      </c>
      <c r="K275">
        <f t="shared" si="27"/>
        <v>-3.319799999735551E-2</v>
      </c>
      <c r="O275">
        <f t="shared" ca="1" si="22"/>
        <v>-3.2763012373192166E-2</v>
      </c>
      <c r="Q275" s="2">
        <f t="shared" si="23"/>
        <v>43399.196600000003</v>
      </c>
    </row>
    <row r="276" spans="1:17" x14ac:dyDescent="0.2">
      <c r="A276" s="71" t="s">
        <v>0</v>
      </c>
      <c r="B276" s="72" t="s">
        <v>110</v>
      </c>
      <c r="C276" s="71">
        <v>58461.297700000003</v>
      </c>
      <c r="D276" s="71">
        <v>1E-4</v>
      </c>
      <c r="E276" s="39">
        <f t="shared" si="18"/>
        <v>11439.974308660207</v>
      </c>
      <c r="F276">
        <f t="shared" si="19"/>
        <v>11440</v>
      </c>
      <c r="G276">
        <f t="shared" si="26"/>
        <v>-3.2004000000597443E-2</v>
      </c>
      <c r="K276">
        <f t="shared" si="27"/>
        <v>-3.2004000000597443E-2</v>
      </c>
      <c r="O276">
        <f t="shared" ca="1" si="22"/>
        <v>-3.28947880244118E-2</v>
      </c>
      <c r="Q276" s="2">
        <f t="shared" si="23"/>
        <v>43442.797700000003</v>
      </c>
    </row>
    <row r="277" spans="1:17" x14ac:dyDescent="0.2">
      <c r="A277" s="76" t="s">
        <v>656</v>
      </c>
      <c r="B277" s="77" t="s">
        <v>110</v>
      </c>
      <c r="C277" s="78">
        <v>58802.621099999997</v>
      </c>
      <c r="D277" s="78">
        <v>1E-4</v>
      </c>
      <c r="E277" s="39">
        <f t="shared" ref="E277:E285" si="28">+(C277-C$7)/C$8</f>
        <v>11713.97304159325</v>
      </c>
      <c r="F277">
        <f t="shared" ref="F277:F285" si="29">ROUND(2*E277,0)/2</f>
        <v>11714</v>
      </c>
      <c r="G277">
        <f t="shared" si="26"/>
        <v>-3.3582400006707758E-2</v>
      </c>
      <c r="K277">
        <f t="shared" si="27"/>
        <v>-3.3582400006707758E-2</v>
      </c>
      <c r="O277">
        <f t="shared" ref="O277:O285" ca="1" si="30">+C$11+C$12*F277</f>
        <v>-3.3926403122531257E-2</v>
      </c>
      <c r="Q277" s="2">
        <f t="shared" ref="Q277:Q285" si="31">+C277-15018.5</f>
        <v>43784.121099999997</v>
      </c>
    </row>
    <row r="278" spans="1:17" x14ac:dyDescent="0.2">
      <c r="A278" s="76" t="s">
        <v>656</v>
      </c>
      <c r="B278" s="77" t="s">
        <v>110</v>
      </c>
      <c r="C278" s="78">
        <v>58857.431499999999</v>
      </c>
      <c r="D278" s="78">
        <v>2.0000000000000001E-4</v>
      </c>
      <c r="E278" s="39">
        <f t="shared" si="28"/>
        <v>11757.972310765988</v>
      </c>
      <c r="F278">
        <f t="shared" si="29"/>
        <v>11758</v>
      </c>
      <c r="G278">
        <f t="shared" si="26"/>
        <v>-3.4492800004954915E-2</v>
      </c>
      <c r="K278">
        <f t="shared" si="27"/>
        <v>-3.4492800004954915E-2</v>
      </c>
      <c r="O278">
        <f t="shared" ca="1" si="30"/>
        <v>-3.4092063941207382E-2</v>
      </c>
      <c r="Q278" s="2">
        <f t="shared" si="31"/>
        <v>43838.931499999999</v>
      </c>
    </row>
    <row r="279" spans="1:17" x14ac:dyDescent="0.2">
      <c r="A279" s="80" t="s">
        <v>659</v>
      </c>
      <c r="B279" s="74" t="s">
        <v>110</v>
      </c>
      <c r="C279" s="75">
        <v>59081.658199999998</v>
      </c>
      <c r="D279" s="75">
        <v>5.9999999999999995E-4</v>
      </c>
      <c r="E279" s="39">
        <f t="shared" si="28"/>
        <v>11937.971196543402</v>
      </c>
      <c r="F279">
        <f t="shared" si="29"/>
        <v>11938</v>
      </c>
      <c r="G279">
        <f t="shared" si="26"/>
        <v>-3.58808000019053E-2</v>
      </c>
      <c r="K279">
        <f t="shared" si="27"/>
        <v>-3.58808000019053E-2</v>
      </c>
      <c r="O279">
        <f t="shared" ca="1" si="30"/>
        <v>-3.4769767290336956E-2</v>
      </c>
      <c r="Q279" s="2">
        <f t="shared" si="31"/>
        <v>44063.158199999998</v>
      </c>
    </row>
    <row r="280" spans="1:17" ht="12" customHeight="1" x14ac:dyDescent="0.2">
      <c r="A280" s="80" t="s">
        <v>659</v>
      </c>
      <c r="B280" s="74" t="s">
        <v>110</v>
      </c>
      <c r="C280" s="75">
        <v>59127.750999999997</v>
      </c>
      <c r="D280" s="75">
        <v>1E-4</v>
      </c>
      <c r="E280" s="39">
        <f t="shared" si="28"/>
        <v>11974.97237723402</v>
      </c>
      <c r="F280">
        <f t="shared" si="29"/>
        <v>11975</v>
      </c>
      <c r="G280">
        <f t="shared" si="26"/>
        <v>-3.4410000007483177E-2</v>
      </c>
      <c r="K280">
        <f t="shared" si="27"/>
        <v>-3.4410000007483177E-2</v>
      </c>
      <c r="O280">
        <f t="shared" ca="1" si="30"/>
        <v>-3.4909072978769135E-2</v>
      </c>
      <c r="Q280" s="2">
        <f t="shared" si="31"/>
        <v>44109.250999999997</v>
      </c>
    </row>
    <row r="281" spans="1:17" ht="12" customHeight="1" x14ac:dyDescent="0.2">
      <c r="A281" s="80" t="s">
        <v>659</v>
      </c>
      <c r="B281" s="74" t="s">
        <v>110</v>
      </c>
      <c r="C281" s="75">
        <v>59222.424299999999</v>
      </c>
      <c r="D281" s="75">
        <v>1E-4</v>
      </c>
      <c r="E281" s="39">
        <f t="shared" si="28"/>
        <v>12050.971749801476</v>
      </c>
      <c r="F281">
        <f t="shared" si="29"/>
        <v>12051</v>
      </c>
      <c r="G281">
        <f t="shared" si="26"/>
        <v>-3.5191600007237867E-2</v>
      </c>
      <c r="K281">
        <f t="shared" si="27"/>
        <v>-3.5191600007237867E-2</v>
      </c>
      <c r="O281">
        <f t="shared" ca="1" si="30"/>
        <v>-3.5195214392846064E-2</v>
      </c>
      <c r="Q281" s="2">
        <f t="shared" si="31"/>
        <v>44203.924299999999</v>
      </c>
    </row>
    <row r="282" spans="1:17" ht="12" customHeight="1" x14ac:dyDescent="0.2">
      <c r="A282" s="80" t="s">
        <v>659</v>
      </c>
      <c r="B282" s="74" t="s">
        <v>110</v>
      </c>
      <c r="C282" s="75">
        <v>59232.390399999997</v>
      </c>
      <c r="D282" s="75">
        <v>1E-4</v>
      </c>
      <c r="E282" s="39">
        <f t="shared" si="28"/>
        <v>12058.972076682914</v>
      </c>
      <c r="F282">
        <f t="shared" si="29"/>
        <v>12059</v>
      </c>
      <c r="G282">
        <f t="shared" si="26"/>
        <v>-3.478440000617411E-2</v>
      </c>
      <c r="K282">
        <f t="shared" si="27"/>
        <v>-3.478440000617411E-2</v>
      </c>
      <c r="O282">
        <f t="shared" ca="1" si="30"/>
        <v>-3.5225334541696268E-2</v>
      </c>
      <c r="Q282" s="2">
        <f t="shared" si="31"/>
        <v>44213.890399999997</v>
      </c>
    </row>
    <row r="283" spans="1:17" ht="12" customHeight="1" x14ac:dyDescent="0.2">
      <c r="A283" s="84" t="s">
        <v>660</v>
      </c>
      <c r="B283" s="82" t="s">
        <v>110</v>
      </c>
      <c r="C283" s="83">
        <v>59460.357199999999</v>
      </c>
      <c r="D283" s="84">
        <v>4.0000000000000002E-4</v>
      </c>
      <c r="E283" s="39">
        <f t="shared" si="28"/>
        <v>12241.973342786561</v>
      </c>
      <c r="F283">
        <f t="shared" si="29"/>
        <v>12242</v>
      </c>
      <c r="G283">
        <f t="shared" si="26"/>
        <v>-3.320720000192523E-2</v>
      </c>
      <c r="K283">
        <f t="shared" si="27"/>
        <v>-3.320720000192523E-2</v>
      </c>
      <c r="O283">
        <f t="shared" ca="1" si="30"/>
        <v>-3.5914332946644673E-2</v>
      </c>
      <c r="Q283" s="2">
        <f t="shared" si="31"/>
        <v>44441.857199999999</v>
      </c>
    </row>
    <row r="284" spans="1:17" ht="12" customHeight="1" x14ac:dyDescent="0.2">
      <c r="A284" s="81" t="s">
        <v>661</v>
      </c>
      <c r="B284" s="82" t="s">
        <v>110</v>
      </c>
      <c r="C284" s="83">
        <v>59482.777600000001</v>
      </c>
      <c r="D284" s="84">
        <v>5.9999999999999995E-4</v>
      </c>
      <c r="E284" s="39">
        <f t="shared" si="28"/>
        <v>12259.97140911267</v>
      </c>
      <c r="F284">
        <f t="shared" si="29"/>
        <v>12260</v>
      </c>
      <c r="G284">
        <f t="shared" si="26"/>
        <v>-3.5616000001027714E-2</v>
      </c>
      <c r="K284">
        <f t="shared" si="27"/>
        <v>-3.5616000001027714E-2</v>
      </c>
      <c r="O284">
        <f t="shared" ca="1" si="30"/>
        <v>-3.5982103281557626E-2</v>
      </c>
      <c r="Q284" s="2">
        <f t="shared" si="31"/>
        <v>44464.277600000001</v>
      </c>
    </row>
    <row r="285" spans="1:17" ht="12" customHeight="1" x14ac:dyDescent="0.2">
      <c r="A285" s="81" t="s">
        <v>661</v>
      </c>
      <c r="B285" s="82" t="s">
        <v>110</v>
      </c>
      <c r="C285" s="83">
        <v>59536.342900000003</v>
      </c>
      <c r="D285" s="84">
        <v>1E-4</v>
      </c>
      <c r="E285" s="39">
        <f t="shared" si="28"/>
        <v>12302.971169249769</v>
      </c>
      <c r="F285">
        <f t="shared" si="29"/>
        <v>12303</v>
      </c>
      <c r="G285">
        <f t="shared" si="26"/>
        <v>-3.59147999988636E-2</v>
      </c>
      <c r="K285">
        <f t="shared" si="27"/>
        <v>-3.59147999988636E-2</v>
      </c>
      <c r="O285">
        <f t="shared" ca="1" si="30"/>
        <v>-3.6143999081627465E-2</v>
      </c>
      <c r="Q285" s="2">
        <f t="shared" si="31"/>
        <v>44517.842900000003</v>
      </c>
    </row>
    <row r="286" spans="1:17" ht="12" customHeight="1" x14ac:dyDescent="0.2">
      <c r="A286" s="85" t="s">
        <v>662</v>
      </c>
      <c r="B286" s="86" t="s">
        <v>110</v>
      </c>
      <c r="C286" s="83">
        <v>59887.629000000001</v>
      </c>
      <c r="D286" s="84">
        <v>5.9999999999999995E-4</v>
      </c>
      <c r="E286" s="39">
        <f t="shared" ref="E286:E287" si="32">+(C286-C$7)/C$8</f>
        <v>12584.967499700571</v>
      </c>
      <c r="F286">
        <f t="shared" ref="F286:F287" si="33">ROUND(2*E286,0)/2</f>
        <v>12585</v>
      </c>
      <c r="G286">
        <f t="shared" ref="G286:G287" si="34">+C286-(C$7+F286*C$8)</f>
        <v>-4.0485999998054467E-2</v>
      </c>
      <c r="K286">
        <f t="shared" ref="K286:K287" si="35">G286</f>
        <v>-4.0485999998054467E-2</v>
      </c>
      <c r="O286">
        <f t="shared" ref="O286:O287" ca="1" si="36">+C$11+C$12*F286</f>
        <v>-3.7205734328597126E-2</v>
      </c>
      <c r="Q286" s="2">
        <f t="shared" ref="Q286:Q287" si="37">+C286-15018.5</f>
        <v>44869.129000000001</v>
      </c>
    </row>
    <row r="287" spans="1:17" ht="12" customHeight="1" x14ac:dyDescent="0.2">
      <c r="A287" s="85" t="s">
        <v>662</v>
      </c>
      <c r="B287" s="86" t="s">
        <v>110</v>
      </c>
      <c r="C287" s="83">
        <v>59967.358800000002</v>
      </c>
      <c r="D287" s="84">
        <v>1E-4</v>
      </c>
      <c r="E287" s="39">
        <f t="shared" si="32"/>
        <v>12648.970917506107</v>
      </c>
      <c r="F287">
        <f t="shared" si="33"/>
        <v>12649</v>
      </c>
      <c r="G287">
        <f t="shared" si="34"/>
        <v>-3.6228400000254624E-2</v>
      </c>
      <c r="K287">
        <f t="shared" si="35"/>
        <v>-3.6228400000254624E-2</v>
      </c>
      <c r="O287">
        <f t="shared" ca="1" si="36"/>
        <v>-3.7446695519398748E-2</v>
      </c>
      <c r="Q287" s="2">
        <f t="shared" si="37"/>
        <v>44948.858800000002</v>
      </c>
    </row>
    <row r="288" spans="1:17" ht="12" customHeight="1" x14ac:dyDescent="0.2">
      <c r="A288" s="39"/>
      <c r="B288" s="36"/>
      <c r="C288" s="33"/>
      <c r="D288" s="33"/>
      <c r="E288" s="39"/>
    </row>
    <row r="289" spans="1:5" ht="12" customHeight="1" x14ac:dyDescent="0.2">
      <c r="A289" s="39"/>
      <c r="B289" s="36"/>
      <c r="C289" s="33"/>
      <c r="D289" s="33"/>
      <c r="E289" s="39"/>
    </row>
    <row r="290" spans="1:5" ht="12" customHeight="1" x14ac:dyDescent="0.2">
      <c r="A290" s="39"/>
      <c r="B290" s="36"/>
      <c r="C290" s="33"/>
      <c r="D290" s="33"/>
      <c r="E290" s="39"/>
    </row>
    <row r="291" spans="1:5" ht="12" customHeight="1" x14ac:dyDescent="0.2">
      <c r="A291" s="39"/>
      <c r="B291" s="36"/>
      <c r="C291" s="33"/>
      <c r="D291" s="33"/>
      <c r="E291" s="39"/>
    </row>
    <row r="292" spans="1:5" ht="12" customHeight="1" x14ac:dyDescent="0.2">
      <c r="A292" s="39"/>
      <c r="B292" s="36"/>
      <c r="C292" s="33"/>
      <c r="D292" s="33"/>
      <c r="E292" s="39"/>
    </row>
    <row r="293" spans="1:5" ht="12" customHeight="1" x14ac:dyDescent="0.2">
      <c r="A293" s="39"/>
      <c r="B293" s="36"/>
      <c r="C293" s="33"/>
      <c r="D293" s="33"/>
      <c r="E293" s="39"/>
    </row>
    <row r="294" spans="1:5" ht="12" customHeight="1" x14ac:dyDescent="0.2">
      <c r="A294" s="39"/>
      <c r="B294" s="36"/>
      <c r="C294" s="33"/>
      <c r="D294" s="33"/>
      <c r="E294" s="39"/>
    </row>
    <row r="295" spans="1:5" ht="12" customHeight="1" x14ac:dyDescent="0.2">
      <c r="A295" s="39"/>
      <c r="B295" s="36"/>
      <c r="C295" s="33"/>
      <c r="D295" s="33"/>
      <c r="E295" s="39"/>
    </row>
    <row r="296" spans="1:5" ht="12" customHeight="1" x14ac:dyDescent="0.2">
      <c r="A296" s="39"/>
      <c r="B296" s="36"/>
      <c r="C296" s="33"/>
      <c r="D296" s="33"/>
      <c r="E296" s="39"/>
    </row>
    <row r="297" spans="1:5" ht="12" customHeight="1" x14ac:dyDescent="0.2">
      <c r="A297" s="39"/>
      <c r="B297" s="36"/>
      <c r="C297" s="33"/>
      <c r="D297" s="33"/>
      <c r="E297" s="39"/>
    </row>
    <row r="298" spans="1:5" ht="12" customHeight="1" x14ac:dyDescent="0.2">
      <c r="A298" s="39"/>
      <c r="B298" s="36"/>
      <c r="C298" s="33"/>
      <c r="D298" s="33"/>
      <c r="E298" s="39"/>
    </row>
    <row r="299" spans="1:5" ht="12" customHeight="1" x14ac:dyDescent="0.2">
      <c r="A299" s="39"/>
      <c r="B299" s="36"/>
      <c r="C299" s="33"/>
      <c r="D299" s="33"/>
      <c r="E299" s="39"/>
    </row>
    <row r="300" spans="1:5" ht="12" customHeight="1" x14ac:dyDescent="0.2">
      <c r="A300" s="39"/>
      <c r="B300" s="36"/>
      <c r="C300" s="33"/>
      <c r="D300" s="33"/>
      <c r="E300" s="39"/>
    </row>
    <row r="301" spans="1:5" ht="12" customHeight="1" x14ac:dyDescent="0.2">
      <c r="A301" s="39"/>
      <c r="B301" s="36"/>
      <c r="C301" s="33"/>
      <c r="D301" s="33"/>
      <c r="E301" s="39"/>
    </row>
    <row r="302" spans="1:5" ht="12" customHeight="1" x14ac:dyDescent="0.2">
      <c r="A302" s="39"/>
      <c r="B302" s="36"/>
      <c r="C302" s="33"/>
      <c r="D302" s="33"/>
      <c r="E302" s="39"/>
    </row>
    <row r="303" spans="1:5" ht="12" customHeight="1" x14ac:dyDescent="0.2">
      <c r="A303" s="39"/>
      <c r="B303" s="36"/>
      <c r="C303" s="33"/>
      <c r="D303" s="33"/>
      <c r="E303" s="39"/>
    </row>
    <row r="304" spans="1:5" ht="12" customHeight="1" x14ac:dyDescent="0.2">
      <c r="A304" s="39"/>
      <c r="B304" s="36"/>
      <c r="C304" s="33"/>
      <c r="D304" s="33"/>
      <c r="E304" s="39"/>
    </row>
    <row r="305" spans="1:5" ht="12" customHeight="1" x14ac:dyDescent="0.2">
      <c r="A305" s="39"/>
      <c r="B305" s="36"/>
      <c r="C305" s="33"/>
      <c r="D305" s="33"/>
      <c r="E305" s="39"/>
    </row>
    <row r="306" spans="1:5" ht="12" customHeight="1" x14ac:dyDescent="0.2">
      <c r="A306" s="39"/>
      <c r="B306" s="36"/>
      <c r="C306" s="33"/>
      <c r="D306" s="33"/>
      <c r="E306" s="39"/>
    </row>
    <row r="307" spans="1:5" ht="12" customHeight="1" x14ac:dyDescent="0.2">
      <c r="A307" s="39"/>
      <c r="B307" s="36"/>
      <c r="C307" s="33"/>
      <c r="D307" s="33"/>
      <c r="E307" s="39"/>
    </row>
    <row r="308" spans="1:5" ht="12" customHeight="1" x14ac:dyDescent="0.2">
      <c r="A308" s="39"/>
      <c r="B308" s="36"/>
      <c r="C308" s="33"/>
      <c r="D308" s="33"/>
      <c r="E308" s="39"/>
    </row>
    <row r="309" spans="1:5" ht="12" customHeight="1" x14ac:dyDescent="0.2">
      <c r="A309" s="39"/>
      <c r="B309" s="36"/>
      <c r="C309" s="33"/>
      <c r="D309" s="33"/>
      <c r="E309" s="39"/>
    </row>
    <row r="310" spans="1:5" ht="12" customHeight="1" x14ac:dyDescent="0.2">
      <c r="A310" s="39"/>
      <c r="B310" s="36"/>
      <c r="C310" s="33"/>
      <c r="D310" s="33"/>
      <c r="E310" s="39"/>
    </row>
    <row r="311" spans="1:5" ht="12" customHeight="1" x14ac:dyDescent="0.2">
      <c r="A311" s="39"/>
      <c r="B311" s="36"/>
      <c r="C311" s="33"/>
      <c r="D311" s="33"/>
      <c r="E311" s="39"/>
    </row>
    <row r="312" spans="1:5" x14ac:dyDescent="0.2">
      <c r="A312" s="39"/>
      <c r="B312" s="36"/>
      <c r="C312" s="33"/>
      <c r="D312" s="33"/>
      <c r="E312" s="39"/>
    </row>
    <row r="313" spans="1:5" x14ac:dyDescent="0.2">
      <c r="A313" s="39"/>
      <c r="B313" s="36"/>
      <c r="C313" s="33"/>
      <c r="D313" s="33"/>
      <c r="E313" s="39"/>
    </row>
    <row r="314" spans="1:5" x14ac:dyDescent="0.2">
      <c r="A314" s="39"/>
      <c r="B314" s="36"/>
      <c r="C314" s="33"/>
      <c r="D314" s="33"/>
      <c r="E314" s="39"/>
    </row>
    <row r="315" spans="1:5" x14ac:dyDescent="0.2">
      <c r="A315" s="39"/>
      <c r="B315" s="36"/>
      <c r="C315" s="33"/>
      <c r="D315" s="33"/>
      <c r="E315" s="39"/>
    </row>
    <row r="316" spans="1:5" x14ac:dyDescent="0.2">
      <c r="A316" s="39"/>
      <c r="B316" s="36"/>
      <c r="C316" s="33"/>
      <c r="D316" s="33"/>
      <c r="E316" s="39"/>
    </row>
    <row r="317" spans="1:5" x14ac:dyDescent="0.2">
      <c r="A317" s="39"/>
      <c r="B317" s="36"/>
      <c r="C317" s="33"/>
      <c r="D317" s="33"/>
      <c r="E317" s="39"/>
    </row>
    <row r="318" spans="1:5" x14ac:dyDescent="0.2">
      <c r="A318" s="39"/>
      <c r="B318" s="36"/>
      <c r="C318" s="33"/>
      <c r="D318" s="33"/>
      <c r="E318" s="39"/>
    </row>
    <row r="319" spans="1:5" x14ac:dyDescent="0.2">
      <c r="A319" s="39"/>
      <c r="B319" s="36"/>
      <c r="C319" s="33"/>
      <c r="D319" s="33"/>
      <c r="E319" s="39"/>
    </row>
    <row r="320" spans="1:5" x14ac:dyDescent="0.2">
      <c r="A320" s="39"/>
      <c r="B320" s="36"/>
      <c r="C320" s="33"/>
      <c r="D320" s="33"/>
      <c r="E320" s="39"/>
    </row>
    <row r="321" spans="1:5" x14ac:dyDescent="0.2">
      <c r="A321" s="39"/>
      <c r="B321" s="36"/>
      <c r="C321" s="33"/>
      <c r="D321" s="33"/>
      <c r="E321" s="39"/>
    </row>
    <row r="322" spans="1:5" x14ac:dyDescent="0.2">
      <c r="A322" s="39"/>
      <c r="B322" s="36"/>
      <c r="C322" s="33"/>
      <c r="D322" s="33"/>
      <c r="E322" s="39"/>
    </row>
    <row r="323" spans="1:5" x14ac:dyDescent="0.2">
      <c r="A323" s="39"/>
      <c r="B323" s="36"/>
      <c r="C323" s="33"/>
      <c r="D323" s="33"/>
      <c r="E323" s="39"/>
    </row>
    <row r="324" spans="1:5" x14ac:dyDescent="0.2">
      <c r="A324" s="39"/>
      <c r="B324" s="36"/>
      <c r="C324" s="33"/>
      <c r="D324" s="33"/>
      <c r="E324" s="39"/>
    </row>
    <row r="325" spans="1:5" x14ac:dyDescent="0.2">
      <c r="A325" s="39"/>
      <c r="B325" s="36"/>
      <c r="C325" s="33"/>
      <c r="D325" s="33"/>
      <c r="E325" s="39"/>
    </row>
    <row r="326" spans="1:5" x14ac:dyDescent="0.2">
      <c r="A326" s="39"/>
      <c r="B326" s="36"/>
      <c r="C326" s="33"/>
      <c r="D326" s="33"/>
      <c r="E326" s="39"/>
    </row>
    <row r="327" spans="1:5" x14ac:dyDescent="0.2">
      <c r="A327" s="39"/>
      <c r="B327" s="36"/>
      <c r="C327" s="33"/>
      <c r="D327" s="33"/>
      <c r="E327" s="39"/>
    </row>
    <row r="328" spans="1:5" x14ac:dyDescent="0.2">
      <c r="A328" s="39"/>
      <c r="B328" s="36"/>
      <c r="C328" s="33"/>
      <c r="D328" s="33"/>
      <c r="E328" s="39"/>
    </row>
    <row r="329" spans="1:5" x14ac:dyDescent="0.2">
      <c r="A329" s="39"/>
      <c r="B329" s="36"/>
      <c r="C329" s="33"/>
      <c r="D329" s="33"/>
      <c r="E329" s="39"/>
    </row>
    <row r="330" spans="1:5" x14ac:dyDescent="0.2">
      <c r="A330" s="39"/>
      <c r="B330" s="36"/>
      <c r="C330" s="33"/>
      <c r="D330" s="33"/>
      <c r="E330" s="39"/>
    </row>
    <row r="331" spans="1:5" x14ac:dyDescent="0.2">
      <c r="A331" s="39"/>
      <c r="B331" s="36"/>
      <c r="C331" s="33"/>
      <c r="D331" s="33"/>
      <c r="E331" s="39"/>
    </row>
    <row r="332" spans="1:5" x14ac:dyDescent="0.2">
      <c r="A332" s="39"/>
      <c r="B332" s="36"/>
      <c r="C332" s="33"/>
      <c r="D332" s="33"/>
      <c r="E332" s="39"/>
    </row>
    <row r="333" spans="1:5" x14ac:dyDescent="0.2">
      <c r="A333" s="39"/>
      <c r="B333" s="36"/>
      <c r="C333" s="33"/>
      <c r="D333" s="33"/>
      <c r="E333" s="39"/>
    </row>
    <row r="334" spans="1:5" x14ac:dyDescent="0.2">
      <c r="A334" s="39"/>
      <c r="B334" s="36"/>
      <c r="C334" s="33"/>
      <c r="D334" s="33"/>
      <c r="E334" s="39"/>
    </row>
    <row r="335" spans="1:5" x14ac:dyDescent="0.2">
      <c r="A335" s="39"/>
      <c r="B335" s="36"/>
      <c r="C335" s="33"/>
      <c r="D335" s="33"/>
      <c r="E335" s="39"/>
    </row>
    <row r="336" spans="1:5" x14ac:dyDescent="0.2">
      <c r="A336" s="39"/>
      <c r="B336" s="36"/>
      <c r="C336" s="33"/>
      <c r="D336" s="33"/>
      <c r="E336" s="39"/>
    </row>
    <row r="337" spans="1:5" x14ac:dyDescent="0.2">
      <c r="A337" s="39"/>
      <c r="B337" s="36"/>
      <c r="C337" s="33"/>
      <c r="D337" s="33"/>
      <c r="E337" s="39"/>
    </row>
    <row r="338" spans="1:5" x14ac:dyDescent="0.2">
      <c r="A338" s="39"/>
      <c r="B338" s="36"/>
      <c r="C338" s="33"/>
      <c r="D338" s="33"/>
      <c r="E338" s="39"/>
    </row>
    <row r="339" spans="1:5" x14ac:dyDescent="0.2">
      <c r="A339" s="39"/>
      <c r="B339" s="36"/>
      <c r="C339" s="33"/>
      <c r="D339" s="33"/>
      <c r="E339" s="39"/>
    </row>
    <row r="340" spans="1:5" x14ac:dyDescent="0.2">
      <c r="A340" s="39"/>
      <c r="B340" s="36"/>
      <c r="C340" s="33"/>
      <c r="D340" s="33"/>
      <c r="E340" s="39"/>
    </row>
    <row r="341" spans="1:5" x14ac:dyDescent="0.2">
      <c r="A341" s="39"/>
      <c r="B341" s="36"/>
      <c r="C341" s="33"/>
      <c r="D341" s="33"/>
      <c r="E341" s="39"/>
    </row>
    <row r="342" spans="1:5" x14ac:dyDescent="0.2">
      <c r="A342" s="39"/>
      <c r="B342" s="36"/>
      <c r="C342" s="33"/>
      <c r="D342" s="33"/>
      <c r="E342" s="39"/>
    </row>
    <row r="343" spans="1:5" x14ac:dyDescent="0.2">
      <c r="A343" s="39"/>
      <c r="B343" s="36"/>
      <c r="C343" s="33"/>
      <c r="D343" s="33"/>
      <c r="E343" s="39"/>
    </row>
    <row r="344" spans="1:5" x14ac:dyDescent="0.2">
      <c r="A344" s="39"/>
      <c r="B344" s="36"/>
      <c r="C344" s="33"/>
      <c r="D344" s="33"/>
      <c r="E344" s="39"/>
    </row>
    <row r="345" spans="1:5" x14ac:dyDescent="0.2">
      <c r="A345" s="39"/>
      <c r="B345" s="36"/>
      <c r="C345" s="33"/>
      <c r="D345" s="33"/>
      <c r="E345" s="39"/>
    </row>
    <row r="346" spans="1:5" x14ac:dyDescent="0.2">
      <c r="A346" s="39"/>
      <c r="B346" s="36"/>
      <c r="C346" s="33"/>
      <c r="D346" s="33"/>
      <c r="E346" s="39"/>
    </row>
    <row r="347" spans="1:5" x14ac:dyDescent="0.2">
      <c r="A347" s="39"/>
      <c r="B347" s="36"/>
      <c r="C347" s="33"/>
      <c r="D347" s="33"/>
      <c r="E347" s="39"/>
    </row>
    <row r="348" spans="1:5" x14ac:dyDescent="0.2">
      <c r="A348" s="39"/>
      <c r="B348" s="36"/>
      <c r="C348" s="33"/>
      <c r="D348" s="33"/>
      <c r="E348" s="39"/>
    </row>
    <row r="349" spans="1:5" x14ac:dyDescent="0.2">
      <c r="A349" s="39"/>
      <c r="B349" s="36"/>
      <c r="C349" s="33"/>
      <c r="D349" s="33"/>
      <c r="E349" s="39"/>
    </row>
    <row r="350" spans="1:5" x14ac:dyDescent="0.2">
      <c r="A350" s="39"/>
      <c r="B350" s="36"/>
      <c r="C350" s="33"/>
      <c r="D350" s="33"/>
      <c r="E350" s="39"/>
    </row>
    <row r="351" spans="1:5" x14ac:dyDescent="0.2">
      <c r="A351" s="39"/>
      <c r="B351" s="36"/>
      <c r="C351" s="33"/>
      <c r="D351" s="33"/>
      <c r="E351" s="39"/>
    </row>
    <row r="352" spans="1:5" x14ac:dyDescent="0.2">
      <c r="A352" s="39"/>
      <c r="B352" s="36"/>
      <c r="C352" s="33"/>
      <c r="D352" s="33"/>
      <c r="E352" s="39"/>
    </row>
    <row r="353" spans="1:5" x14ac:dyDescent="0.2">
      <c r="A353" s="39"/>
      <c r="B353" s="36"/>
      <c r="C353" s="33"/>
      <c r="D353" s="33"/>
      <c r="E353" s="39"/>
    </row>
    <row r="354" spans="1:5" x14ac:dyDescent="0.2">
      <c r="A354" s="39"/>
      <c r="B354" s="36"/>
      <c r="C354" s="33"/>
      <c r="D354" s="33"/>
      <c r="E354" s="39"/>
    </row>
    <row r="355" spans="1:5" x14ac:dyDescent="0.2">
      <c r="A355" s="39"/>
      <c r="B355" s="36"/>
      <c r="C355" s="33"/>
      <c r="D355" s="33"/>
      <c r="E355" s="39"/>
    </row>
    <row r="356" spans="1:5" x14ac:dyDescent="0.2">
      <c r="A356" s="39"/>
      <c r="B356" s="36"/>
      <c r="C356" s="33"/>
      <c r="D356" s="33"/>
      <c r="E356" s="39"/>
    </row>
    <row r="357" spans="1:5" x14ac:dyDescent="0.2">
      <c r="A357" s="39"/>
      <c r="B357" s="36"/>
      <c r="C357" s="33"/>
      <c r="D357" s="33"/>
      <c r="E357" s="39"/>
    </row>
    <row r="358" spans="1:5" x14ac:dyDescent="0.2">
      <c r="A358" s="39"/>
      <c r="B358" s="36"/>
      <c r="C358" s="33"/>
      <c r="D358" s="33"/>
      <c r="E358" s="39"/>
    </row>
    <row r="359" spans="1:5" x14ac:dyDescent="0.2">
      <c r="A359" s="39"/>
      <c r="B359" s="36"/>
      <c r="C359" s="33"/>
      <c r="D359" s="33"/>
      <c r="E359" s="39"/>
    </row>
    <row r="360" spans="1:5" x14ac:dyDescent="0.2">
      <c r="A360" s="39"/>
      <c r="B360" s="36"/>
      <c r="C360" s="33"/>
      <c r="D360" s="33"/>
      <c r="E360" s="39"/>
    </row>
    <row r="361" spans="1:5" x14ac:dyDescent="0.2">
      <c r="A361" s="39"/>
      <c r="B361" s="36"/>
      <c r="C361" s="33"/>
      <c r="D361" s="33"/>
      <c r="E361" s="39"/>
    </row>
    <row r="362" spans="1:5" x14ac:dyDescent="0.2">
      <c r="A362" s="39"/>
      <c r="B362" s="36"/>
      <c r="C362" s="33"/>
      <c r="D362" s="33"/>
      <c r="E362" s="39"/>
    </row>
    <row r="363" spans="1:5" x14ac:dyDescent="0.2">
      <c r="A363" s="39"/>
      <c r="B363" s="36"/>
      <c r="C363" s="33"/>
      <c r="D363" s="33"/>
      <c r="E363" s="39"/>
    </row>
    <row r="364" spans="1:5" x14ac:dyDescent="0.2">
      <c r="A364" s="39"/>
      <c r="B364" s="36"/>
      <c r="C364" s="33"/>
      <c r="D364" s="33"/>
      <c r="E364" s="39"/>
    </row>
    <row r="365" spans="1:5" x14ac:dyDescent="0.2">
      <c r="A365" s="39"/>
      <c r="B365" s="36"/>
      <c r="C365" s="33"/>
      <c r="D365" s="33"/>
      <c r="E365" s="39"/>
    </row>
    <row r="366" spans="1:5" x14ac:dyDescent="0.2">
      <c r="A366" s="39"/>
      <c r="B366" s="36"/>
      <c r="C366" s="33"/>
      <c r="D366" s="33"/>
      <c r="E366" s="39"/>
    </row>
    <row r="367" spans="1:5" x14ac:dyDescent="0.2">
      <c r="A367" s="39"/>
      <c r="B367" s="36"/>
      <c r="C367" s="33"/>
      <c r="D367" s="33"/>
      <c r="E367" s="39"/>
    </row>
    <row r="368" spans="1:5" x14ac:dyDescent="0.2">
      <c r="A368" s="39"/>
      <c r="B368" s="36"/>
      <c r="C368" s="33"/>
      <c r="D368" s="33"/>
      <c r="E368" s="39"/>
    </row>
    <row r="369" spans="1:5" x14ac:dyDescent="0.2">
      <c r="A369" s="39"/>
      <c r="B369" s="36"/>
      <c r="C369" s="33"/>
      <c r="D369" s="33"/>
      <c r="E369" s="39"/>
    </row>
    <row r="370" spans="1:5" x14ac:dyDescent="0.2">
      <c r="A370" s="39"/>
      <c r="B370" s="36"/>
      <c r="C370" s="33"/>
      <c r="D370" s="33"/>
      <c r="E370" s="39"/>
    </row>
    <row r="371" spans="1:5" x14ac:dyDescent="0.2">
      <c r="A371" s="39"/>
      <c r="B371" s="36"/>
      <c r="C371" s="33"/>
      <c r="D371" s="33"/>
      <c r="E371" s="39"/>
    </row>
    <row r="372" spans="1:5" x14ac:dyDescent="0.2">
      <c r="A372" s="39"/>
      <c r="B372" s="36"/>
      <c r="C372" s="33"/>
      <c r="D372" s="33"/>
      <c r="E372" s="39"/>
    </row>
    <row r="373" spans="1:5" x14ac:dyDescent="0.2">
      <c r="A373" s="39"/>
      <c r="B373" s="36"/>
      <c r="C373" s="33"/>
      <c r="D373" s="33"/>
      <c r="E373" s="39"/>
    </row>
    <row r="374" spans="1:5" x14ac:dyDescent="0.2">
      <c r="A374" s="39"/>
      <c r="B374" s="36"/>
      <c r="C374" s="33"/>
      <c r="D374" s="33"/>
      <c r="E374" s="39"/>
    </row>
    <row r="375" spans="1:5" x14ac:dyDescent="0.2">
      <c r="A375" s="39"/>
      <c r="B375" s="36"/>
      <c r="C375" s="33"/>
      <c r="D375" s="33"/>
      <c r="E375" s="39"/>
    </row>
    <row r="376" spans="1:5" x14ac:dyDescent="0.2">
      <c r="A376" s="39"/>
      <c r="B376" s="36"/>
      <c r="C376" s="33"/>
      <c r="D376" s="33"/>
      <c r="E376" s="39"/>
    </row>
    <row r="377" spans="1:5" x14ac:dyDescent="0.2">
      <c r="A377" s="39"/>
      <c r="B377" s="36"/>
      <c r="C377" s="33"/>
      <c r="D377" s="33"/>
      <c r="E377" s="39"/>
    </row>
    <row r="378" spans="1:5" x14ac:dyDescent="0.2">
      <c r="A378" s="39"/>
      <c r="B378" s="36"/>
      <c r="C378" s="33"/>
      <c r="D378" s="33"/>
      <c r="E378" s="39"/>
    </row>
    <row r="379" spans="1:5" x14ac:dyDescent="0.2">
      <c r="A379" s="39"/>
      <c r="B379" s="36"/>
      <c r="C379" s="33"/>
      <c r="D379" s="33"/>
      <c r="E379" s="39"/>
    </row>
    <row r="380" spans="1:5" x14ac:dyDescent="0.2">
      <c r="A380" s="39"/>
      <c r="B380" s="36"/>
      <c r="C380" s="33"/>
      <c r="D380" s="33"/>
      <c r="E380" s="39"/>
    </row>
    <row r="381" spans="1:5" x14ac:dyDescent="0.2">
      <c r="A381" s="39"/>
      <c r="B381" s="36"/>
      <c r="C381" s="33"/>
      <c r="D381" s="33"/>
      <c r="E381" s="39"/>
    </row>
    <row r="382" spans="1:5" x14ac:dyDescent="0.2">
      <c r="A382" s="39"/>
      <c r="B382" s="36"/>
      <c r="C382" s="33"/>
      <c r="D382" s="33"/>
      <c r="E382" s="39"/>
    </row>
    <row r="383" spans="1:5" x14ac:dyDescent="0.2">
      <c r="A383" s="39"/>
      <c r="B383" s="36"/>
      <c r="C383" s="33"/>
      <c r="D383" s="33"/>
      <c r="E383" s="39"/>
    </row>
    <row r="384" spans="1:5" x14ac:dyDescent="0.2">
      <c r="A384" s="39"/>
      <c r="B384" s="36"/>
      <c r="C384" s="33"/>
      <c r="D384" s="33"/>
      <c r="E384" s="39"/>
    </row>
    <row r="385" spans="1:5" x14ac:dyDescent="0.2">
      <c r="A385" s="39"/>
      <c r="B385" s="36"/>
      <c r="C385" s="33"/>
      <c r="D385" s="33"/>
      <c r="E385" s="39"/>
    </row>
    <row r="386" spans="1:5" x14ac:dyDescent="0.2">
      <c r="A386" s="39"/>
      <c r="B386" s="36"/>
      <c r="C386" s="33"/>
      <c r="D386" s="33"/>
      <c r="E386" s="39"/>
    </row>
    <row r="387" spans="1:5" x14ac:dyDescent="0.2">
      <c r="A387" s="39"/>
      <c r="B387" s="36"/>
      <c r="C387" s="33"/>
      <c r="D387" s="33"/>
      <c r="E387" s="39"/>
    </row>
    <row r="388" spans="1:5" x14ac:dyDescent="0.2">
      <c r="A388" s="39"/>
      <c r="B388" s="36"/>
      <c r="C388" s="33"/>
      <c r="D388" s="33"/>
      <c r="E388" s="39"/>
    </row>
    <row r="389" spans="1:5" x14ac:dyDescent="0.2">
      <c r="A389" s="39"/>
      <c r="B389" s="36"/>
      <c r="C389" s="33"/>
      <c r="D389" s="33"/>
      <c r="E389" s="39"/>
    </row>
    <row r="390" spans="1:5" x14ac:dyDescent="0.2">
      <c r="A390" s="39"/>
      <c r="B390" s="36"/>
      <c r="C390" s="33"/>
      <c r="D390" s="33"/>
      <c r="E390" s="39"/>
    </row>
    <row r="391" spans="1:5" x14ac:dyDescent="0.2">
      <c r="A391" s="39"/>
      <c r="B391" s="36"/>
      <c r="C391" s="33"/>
      <c r="D391" s="33"/>
      <c r="E391" s="39"/>
    </row>
    <row r="392" spans="1:5" x14ac:dyDescent="0.2">
      <c r="A392" s="39"/>
      <c r="B392" s="36"/>
      <c r="C392" s="33"/>
      <c r="D392" s="33"/>
      <c r="E392" s="39"/>
    </row>
    <row r="393" spans="1:5" x14ac:dyDescent="0.2">
      <c r="A393" s="39"/>
      <c r="B393" s="36"/>
      <c r="C393" s="33"/>
      <c r="D393" s="33"/>
      <c r="E393" s="39"/>
    </row>
    <row r="394" spans="1:5" x14ac:dyDescent="0.2">
      <c r="A394" s="39"/>
      <c r="B394" s="36"/>
      <c r="C394" s="33"/>
      <c r="D394" s="33"/>
      <c r="E394" s="39"/>
    </row>
    <row r="395" spans="1:5" x14ac:dyDescent="0.2">
      <c r="A395" s="39"/>
      <c r="B395" s="36"/>
      <c r="C395" s="33"/>
      <c r="D395" s="33"/>
      <c r="E395" s="39"/>
    </row>
    <row r="396" spans="1:5" x14ac:dyDescent="0.2">
      <c r="A396" s="39"/>
      <c r="B396" s="36"/>
      <c r="C396" s="33"/>
      <c r="D396" s="33"/>
      <c r="E396" s="39"/>
    </row>
    <row r="397" spans="1:5" x14ac:dyDescent="0.2">
      <c r="A397" s="39"/>
      <c r="B397" s="36"/>
      <c r="C397" s="33"/>
      <c r="D397" s="33"/>
      <c r="E397" s="39"/>
    </row>
    <row r="398" spans="1:5" x14ac:dyDescent="0.2">
      <c r="A398" s="39"/>
      <c r="B398" s="36"/>
      <c r="C398" s="33"/>
      <c r="D398" s="33"/>
      <c r="E398" s="39"/>
    </row>
    <row r="399" spans="1:5" x14ac:dyDescent="0.2">
      <c r="A399" s="39"/>
      <c r="B399" s="36"/>
      <c r="C399" s="33"/>
      <c r="D399" s="33"/>
      <c r="E399" s="39"/>
    </row>
    <row r="400" spans="1:5" x14ac:dyDescent="0.2">
      <c r="A400" s="39"/>
      <c r="B400" s="36"/>
      <c r="C400" s="33"/>
      <c r="D400" s="33"/>
      <c r="E400" s="39"/>
    </row>
    <row r="401" spans="1:5" x14ac:dyDescent="0.2">
      <c r="A401" s="39"/>
      <c r="B401" s="36"/>
      <c r="C401" s="33"/>
      <c r="D401" s="33"/>
      <c r="E401" s="39"/>
    </row>
    <row r="402" spans="1:5" x14ac:dyDescent="0.2">
      <c r="A402" s="39"/>
      <c r="B402" s="36"/>
      <c r="C402" s="33"/>
      <c r="D402" s="33"/>
      <c r="E402" s="39"/>
    </row>
    <row r="403" spans="1:5" x14ac:dyDescent="0.2">
      <c r="A403" s="39"/>
      <c r="B403" s="36"/>
      <c r="C403" s="33"/>
      <c r="D403" s="33"/>
      <c r="E403" s="39"/>
    </row>
    <row r="404" spans="1:5" x14ac:dyDescent="0.2">
      <c r="A404" s="39"/>
      <c r="B404" s="36"/>
      <c r="C404" s="33"/>
      <c r="D404" s="33"/>
      <c r="E404" s="39"/>
    </row>
    <row r="405" spans="1:5" x14ac:dyDescent="0.2">
      <c r="A405" s="39"/>
      <c r="B405" s="36"/>
      <c r="C405" s="33"/>
      <c r="D405" s="33"/>
      <c r="E405" s="39"/>
    </row>
    <row r="406" spans="1:5" x14ac:dyDescent="0.2">
      <c r="A406" s="39"/>
      <c r="B406" s="36"/>
      <c r="C406" s="33"/>
      <c r="D406" s="33"/>
      <c r="E406" s="39"/>
    </row>
    <row r="407" spans="1:5" x14ac:dyDescent="0.2">
      <c r="A407" s="39"/>
      <c r="B407" s="36"/>
      <c r="C407" s="33"/>
      <c r="D407" s="33"/>
      <c r="E407" s="39"/>
    </row>
    <row r="408" spans="1:5" x14ac:dyDescent="0.2">
      <c r="A408" s="39"/>
      <c r="B408" s="36"/>
      <c r="C408" s="33"/>
      <c r="D408" s="33"/>
      <c r="E408" s="39"/>
    </row>
    <row r="409" spans="1:5" x14ac:dyDescent="0.2">
      <c r="A409" s="39"/>
      <c r="B409" s="36"/>
      <c r="C409" s="33"/>
      <c r="D409" s="33"/>
      <c r="E409" s="39"/>
    </row>
    <row r="410" spans="1:5" x14ac:dyDescent="0.2">
      <c r="A410" s="39"/>
      <c r="B410" s="36"/>
      <c r="C410" s="33"/>
      <c r="D410" s="33"/>
      <c r="E410" s="39"/>
    </row>
    <row r="411" spans="1:5" x14ac:dyDescent="0.2">
      <c r="A411" s="39"/>
      <c r="B411" s="36"/>
      <c r="C411" s="33"/>
      <c r="D411" s="33"/>
      <c r="E411" s="39"/>
    </row>
    <row r="412" spans="1:5" x14ac:dyDescent="0.2">
      <c r="A412" s="39"/>
      <c r="B412" s="36"/>
      <c r="C412" s="33"/>
      <c r="D412" s="33"/>
      <c r="E412" s="39"/>
    </row>
    <row r="413" spans="1:5" x14ac:dyDescent="0.2">
      <c r="A413" s="39"/>
      <c r="B413" s="36"/>
      <c r="C413" s="33"/>
      <c r="D413" s="33"/>
      <c r="E413" s="39"/>
    </row>
    <row r="414" spans="1:5" x14ac:dyDescent="0.2">
      <c r="A414" s="39"/>
      <c r="B414" s="36"/>
      <c r="C414" s="33"/>
      <c r="D414" s="33"/>
      <c r="E414" s="39"/>
    </row>
    <row r="415" spans="1:5" x14ac:dyDescent="0.2">
      <c r="A415" s="39"/>
      <c r="B415" s="36"/>
      <c r="C415" s="33"/>
      <c r="D415" s="33"/>
      <c r="E415" s="39"/>
    </row>
    <row r="416" spans="1:5" x14ac:dyDescent="0.2">
      <c r="A416" s="39"/>
      <c r="B416" s="36"/>
      <c r="C416" s="33"/>
      <c r="D416" s="33"/>
      <c r="E416" s="39"/>
    </row>
    <row r="417" spans="1:5" x14ac:dyDescent="0.2">
      <c r="A417" s="39"/>
      <c r="B417" s="36"/>
      <c r="C417" s="33"/>
      <c r="D417" s="33"/>
      <c r="E417" s="39"/>
    </row>
    <row r="418" spans="1:5" x14ac:dyDescent="0.2">
      <c r="A418" s="39"/>
      <c r="B418" s="36"/>
      <c r="C418" s="33"/>
      <c r="D418" s="33"/>
      <c r="E418" s="39"/>
    </row>
    <row r="419" spans="1:5" x14ac:dyDescent="0.2">
      <c r="A419" s="39"/>
      <c r="B419" s="36"/>
      <c r="C419" s="33"/>
      <c r="D419" s="33"/>
      <c r="E419" s="39"/>
    </row>
    <row r="420" spans="1:5" x14ac:dyDescent="0.2">
      <c r="A420" s="39"/>
      <c r="B420" s="36"/>
      <c r="C420" s="33"/>
      <c r="D420" s="33"/>
      <c r="E420" s="39"/>
    </row>
    <row r="421" spans="1:5" x14ac:dyDescent="0.2">
      <c r="A421" s="39"/>
      <c r="B421" s="36"/>
      <c r="C421" s="33"/>
      <c r="D421" s="33"/>
      <c r="E421" s="39"/>
    </row>
    <row r="422" spans="1:5" x14ac:dyDescent="0.2">
      <c r="A422" s="39"/>
      <c r="B422" s="36"/>
      <c r="C422" s="33"/>
      <c r="D422" s="33"/>
      <c r="E422" s="39"/>
    </row>
    <row r="423" spans="1:5" x14ac:dyDescent="0.2">
      <c r="A423" s="39"/>
      <c r="B423" s="36"/>
      <c r="C423" s="33"/>
      <c r="D423" s="33"/>
      <c r="E423" s="39"/>
    </row>
    <row r="424" spans="1:5" x14ac:dyDescent="0.2">
      <c r="A424" s="39"/>
      <c r="B424" s="36"/>
      <c r="C424" s="33"/>
      <c r="D424" s="33"/>
      <c r="E424" s="39"/>
    </row>
    <row r="425" spans="1:5" x14ac:dyDescent="0.2">
      <c r="A425" s="39"/>
      <c r="B425" s="36"/>
      <c r="C425" s="33"/>
      <c r="D425" s="33"/>
      <c r="E425" s="39"/>
    </row>
    <row r="426" spans="1:5" x14ac:dyDescent="0.2">
      <c r="A426" s="39"/>
      <c r="B426" s="36"/>
      <c r="C426" s="33"/>
      <c r="D426" s="33"/>
      <c r="E426" s="39"/>
    </row>
    <row r="427" spans="1:5" x14ac:dyDescent="0.2">
      <c r="A427" s="39"/>
      <c r="B427" s="36"/>
      <c r="C427" s="33"/>
      <c r="D427" s="33"/>
      <c r="E427" s="39"/>
    </row>
    <row r="428" spans="1:5" x14ac:dyDescent="0.2">
      <c r="A428" s="39"/>
      <c r="B428" s="36"/>
      <c r="C428" s="33"/>
      <c r="D428" s="33"/>
      <c r="E428" s="39"/>
    </row>
    <row r="429" spans="1:5" x14ac:dyDescent="0.2">
      <c r="A429" s="39"/>
      <c r="B429" s="36"/>
      <c r="C429" s="33"/>
      <c r="D429" s="33"/>
      <c r="E429" s="39"/>
    </row>
    <row r="430" spans="1:5" x14ac:dyDescent="0.2">
      <c r="A430" s="39"/>
      <c r="B430" s="36"/>
      <c r="C430" s="33"/>
      <c r="D430" s="33"/>
      <c r="E430" s="39"/>
    </row>
    <row r="431" spans="1:5" x14ac:dyDescent="0.2">
      <c r="A431" s="39"/>
      <c r="B431" s="36"/>
      <c r="C431" s="33"/>
      <c r="D431" s="33"/>
      <c r="E431" s="39"/>
    </row>
    <row r="432" spans="1:5" x14ac:dyDescent="0.2">
      <c r="A432" s="39"/>
      <c r="B432" s="36"/>
      <c r="C432" s="33"/>
      <c r="D432" s="33"/>
      <c r="E432" s="39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</sheetData>
  <protectedRanges>
    <protectedRange sqref="A275:D277" name="Range1"/>
  </protectedRanges>
  <sortState xmlns:xlrd2="http://schemas.microsoft.com/office/spreadsheetml/2017/richdata2" ref="A21:Y285">
    <sortCondition ref="C21:C285"/>
  </sortState>
  <phoneticPr fontId="8" type="noConversion"/>
  <hyperlinks>
    <hyperlink ref="H2592" r:id="rId1" display="http://vsolj.cetus-net.org/bulletin.html" xr:uid="{00000000-0004-0000-0000-000000000000}"/>
    <hyperlink ref="H64958" r:id="rId2" display="http://vsolj.cetus-net.org/bulletin.html" xr:uid="{00000000-0004-0000-0000-000001000000}"/>
    <hyperlink ref="H64951" r:id="rId3" display="https://www.aavso.org/ejaavso" xr:uid="{00000000-0004-0000-0000-000002000000}"/>
    <hyperlink ref="I64958" r:id="rId4" display="http://vsolj.cetus-net.org/bulletin.html" xr:uid="{00000000-0004-0000-0000-000003000000}"/>
    <hyperlink ref="AQ58609" r:id="rId5" display="http://cdsbib.u-strasbg.fr/cgi-bin/cdsbib?1990RMxAA..21..381G" xr:uid="{00000000-0004-0000-0000-000004000000}"/>
    <hyperlink ref="H64955" r:id="rId6" display="https://www.aavso.org/ejaavso" xr:uid="{00000000-0004-0000-0000-000005000000}"/>
    <hyperlink ref="AP5973" r:id="rId7" display="http://cdsbib.u-strasbg.fr/cgi-bin/cdsbib?1990RMxAA..21..381G" xr:uid="{00000000-0004-0000-0000-000006000000}"/>
    <hyperlink ref="AP5976" r:id="rId8" display="http://cdsbib.u-strasbg.fr/cgi-bin/cdsbib?1990RMxAA..21..381G" xr:uid="{00000000-0004-0000-0000-000007000000}"/>
    <hyperlink ref="AP5974" r:id="rId9" display="http://cdsbib.u-strasbg.fr/cgi-bin/cdsbib?1990RMxAA..21..381G" xr:uid="{00000000-0004-0000-0000-000008000000}"/>
    <hyperlink ref="AP5958" r:id="rId10" display="http://cdsbib.u-strasbg.fr/cgi-bin/cdsbib?1990RMxAA..21..381G" xr:uid="{00000000-0004-0000-0000-000009000000}"/>
    <hyperlink ref="AQ6187" r:id="rId11" display="http://cdsbib.u-strasbg.fr/cgi-bin/cdsbib?1990RMxAA..21..381G" xr:uid="{00000000-0004-0000-0000-00000A000000}"/>
    <hyperlink ref="AQ6191" r:id="rId12" display="http://cdsbib.u-strasbg.fr/cgi-bin/cdsbib?1990RMxAA..21..381G" xr:uid="{00000000-0004-0000-0000-00000B000000}"/>
    <hyperlink ref="AQ335" r:id="rId13" display="http://cdsbib.u-strasbg.fr/cgi-bin/cdsbib?1990RMxAA..21..381G" xr:uid="{00000000-0004-0000-0000-00000C000000}"/>
    <hyperlink ref="I3079" r:id="rId14" display="http://vsolj.cetus-net.org/bulletin.html" xr:uid="{00000000-0004-0000-0000-00000D000000}"/>
    <hyperlink ref="H3079" r:id="rId15" display="http://vsolj.cetus-net.org/bulletin.html" xr:uid="{00000000-0004-0000-0000-00000E000000}"/>
    <hyperlink ref="AQ996" r:id="rId16" display="http://cdsbib.u-strasbg.fr/cgi-bin/cdsbib?1990RMxAA..21..381G" xr:uid="{00000000-0004-0000-0000-00000F000000}"/>
    <hyperlink ref="AQ995" r:id="rId17" display="http://cdsbib.u-strasbg.fr/cgi-bin/cdsbib?1990RMxAA..21..381G" xr:uid="{00000000-0004-0000-0000-000010000000}"/>
    <hyperlink ref="AP4249" r:id="rId18" display="http://cdsbib.u-strasbg.fr/cgi-bin/cdsbib?1990RMxAA..21..381G" xr:uid="{00000000-0004-0000-0000-000011000000}"/>
    <hyperlink ref="AP4267" r:id="rId19" display="http://cdsbib.u-strasbg.fr/cgi-bin/cdsbib?1990RMxAA..21..381G" xr:uid="{00000000-0004-0000-0000-000012000000}"/>
    <hyperlink ref="AP4268" r:id="rId20" display="http://cdsbib.u-strasbg.fr/cgi-bin/cdsbib?1990RMxAA..21..381G" xr:uid="{00000000-0004-0000-0000-000013000000}"/>
    <hyperlink ref="AP42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47" workbookViewId="0">
      <selection activeCell="A143" sqref="A143:D188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6" t="s">
        <v>150</v>
      </c>
      <c r="I1" s="47" t="s">
        <v>151</v>
      </c>
      <c r="J1" s="48" t="s">
        <v>123</v>
      </c>
    </row>
    <row r="2" spans="1:16" x14ac:dyDescent="0.2">
      <c r="I2" s="49" t="s">
        <v>152</v>
      </c>
      <c r="J2" s="50" t="s">
        <v>147</v>
      </c>
    </row>
    <row r="3" spans="1:16" x14ac:dyDescent="0.2">
      <c r="A3" s="51" t="s">
        <v>153</v>
      </c>
      <c r="I3" s="49" t="s">
        <v>154</v>
      </c>
      <c r="J3" s="50" t="s">
        <v>84</v>
      </c>
    </row>
    <row r="4" spans="1:16" x14ac:dyDescent="0.2">
      <c r="I4" s="49" t="s">
        <v>155</v>
      </c>
      <c r="J4" s="50" t="s">
        <v>84</v>
      </c>
    </row>
    <row r="5" spans="1:16" ht="13.5" thickBot="1" x14ac:dyDescent="0.25">
      <c r="I5" s="52" t="s">
        <v>156</v>
      </c>
      <c r="J5" s="53" t="s">
        <v>146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11 </v>
      </c>
      <c r="B11" s="5" t="str">
        <f t="shared" ref="B11:B42" si="1">IF(H11=INT(H11),"I","II")</f>
        <v>I</v>
      </c>
      <c r="C11" s="12">
        <f t="shared" ref="C11:C42" si="2">1*G11</f>
        <v>41904.584999999999</v>
      </c>
      <c r="D11" s="11" t="str">
        <f t="shared" ref="D11:D42" si="3">VLOOKUP(F11,I$1:J$5,2,FALSE)</f>
        <v>vis</v>
      </c>
      <c r="E11" s="54">
        <f>VLOOKUP(C11,Active!C$21:E$967,3,FALSE)</f>
        <v>-1850.9934402152182</v>
      </c>
      <c r="F11" s="5" t="s">
        <v>156</v>
      </c>
      <c r="G11" s="11" t="str">
        <f t="shared" ref="G11:G42" si="4">MID(I11,3,LEN(I11)-3)</f>
        <v>41904.585</v>
      </c>
      <c r="H11" s="12">
        <f t="shared" ref="H11:H42" si="5">1*K11</f>
        <v>-1851</v>
      </c>
      <c r="I11" s="55" t="s">
        <v>291</v>
      </c>
      <c r="J11" s="56" t="s">
        <v>292</v>
      </c>
      <c r="K11" s="55">
        <v>-1851</v>
      </c>
      <c r="L11" s="55" t="s">
        <v>293</v>
      </c>
      <c r="M11" s="56" t="s">
        <v>205</v>
      </c>
      <c r="N11" s="56"/>
      <c r="O11" s="57" t="s">
        <v>294</v>
      </c>
      <c r="P11" s="57" t="s">
        <v>295</v>
      </c>
    </row>
    <row r="12" spans="1:16" ht="12.75" customHeight="1" thickBot="1" x14ac:dyDescent="0.25">
      <c r="A12" s="12" t="str">
        <f t="shared" si="0"/>
        <v> BBS 21 </v>
      </c>
      <c r="B12" s="5" t="str">
        <f t="shared" si="1"/>
        <v>I</v>
      </c>
      <c r="C12" s="12">
        <f t="shared" si="2"/>
        <v>42471.370999999999</v>
      </c>
      <c r="D12" s="11" t="str">
        <f t="shared" si="3"/>
        <v>vis</v>
      </c>
      <c r="E12" s="54">
        <f>VLOOKUP(C12,Active!C$21:E$967,3,FALSE)</f>
        <v>-1396.0036978061405</v>
      </c>
      <c r="F12" s="5" t="s">
        <v>156</v>
      </c>
      <c r="G12" s="11" t="str">
        <f t="shared" si="4"/>
        <v>42471.371</v>
      </c>
      <c r="H12" s="12">
        <f t="shared" si="5"/>
        <v>-1396</v>
      </c>
      <c r="I12" s="55" t="s">
        <v>298</v>
      </c>
      <c r="J12" s="56" t="s">
        <v>299</v>
      </c>
      <c r="K12" s="55">
        <v>-1396</v>
      </c>
      <c r="L12" s="55" t="s">
        <v>300</v>
      </c>
      <c r="M12" s="56" t="s">
        <v>205</v>
      </c>
      <c r="N12" s="56"/>
      <c r="O12" s="57" t="s">
        <v>294</v>
      </c>
      <c r="P12" s="57" t="s">
        <v>301</v>
      </c>
    </row>
    <row r="13" spans="1:16" ht="12.75" customHeight="1" thickBot="1" x14ac:dyDescent="0.25">
      <c r="A13" s="12" t="str">
        <f t="shared" si="0"/>
        <v> AOEB 2 </v>
      </c>
      <c r="B13" s="5" t="str">
        <f t="shared" si="1"/>
        <v>I</v>
      </c>
      <c r="C13" s="12">
        <f t="shared" si="2"/>
        <v>43020.737999999998</v>
      </c>
      <c r="D13" s="11" t="str">
        <f t="shared" si="3"/>
        <v>vis</v>
      </c>
      <c r="E13" s="54">
        <f>VLOOKUP(C13,Active!C$21:E$967,3,FALSE)</f>
        <v>-954.99712774610543</v>
      </c>
      <c r="F13" s="5" t="s">
        <v>156</v>
      </c>
      <c r="G13" s="11" t="str">
        <f t="shared" si="4"/>
        <v>43020.738</v>
      </c>
      <c r="H13" s="12">
        <f t="shared" si="5"/>
        <v>-955</v>
      </c>
      <c r="I13" s="55" t="s">
        <v>309</v>
      </c>
      <c r="J13" s="56" t="s">
        <v>310</v>
      </c>
      <c r="K13" s="55">
        <v>-955</v>
      </c>
      <c r="L13" s="55" t="s">
        <v>184</v>
      </c>
      <c r="M13" s="56" t="s">
        <v>205</v>
      </c>
      <c r="N13" s="56"/>
      <c r="O13" s="57" t="s">
        <v>311</v>
      </c>
      <c r="P13" s="57" t="s">
        <v>308</v>
      </c>
    </row>
    <row r="14" spans="1:16" ht="12.75" customHeight="1" thickBot="1" x14ac:dyDescent="0.25">
      <c r="A14" s="12" t="str">
        <f t="shared" si="0"/>
        <v> AOEB 2 </v>
      </c>
      <c r="B14" s="5" t="str">
        <f t="shared" si="1"/>
        <v>I</v>
      </c>
      <c r="C14" s="12">
        <f t="shared" si="2"/>
        <v>43020.74</v>
      </c>
      <c r="D14" s="11" t="str">
        <f t="shared" si="3"/>
        <v>vis</v>
      </c>
      <c r="E14" s="54">
        <f>VLOOKUP(C14,Active!C$21:E$967,3,FALSE)</f>
        <v>-954.99552223805654</v>
      </c>
      <c r="F14" s="5" t="s">
        <v>156</v>
      </c>
      <c r="G14" s="11" t="str">
        <f t="shared" si="4"/>
        <v>43020.740</v>
      </c>
      <c r="H14" s="12">
        <f t="shared" si="5"/>
        <v>-955</v>
      </c>
      <c r="I14" s="55" t="s">
        <v>312</v>
      </c>
      <c r="J14" s="56" t="s">
        <v>313</v>
      </c>
      <c r="K14" s="55">
        <v>-955</v>
      </c>
      <c r="L14" s="55" t="s">
        <v>314</v>
      </c>
      <c r="M14" s="56" t="s">
        <v>205</v>
      </c>
      <c r="N14" s="56"/>
      <c r="O14" s="57" t="s">
        <v>315</v>
      </c>
      <c r="P14" s="57" t="s">
        <v>308</v>
      </c>
    </row>
    <row r="15" spans="1:16" ht="12.75" customHeight="1" thickBot="1" x14ac:dyDescent="0.25">
      <c r="A15" s="12" t="str">
        <f t="shared" si="0"/>
        <v> AOEB 2 </v>
      </c>
      <c r="B15" s="5" t="str">
        <f t="shared" si="1"/>
        <v>I</v>
      </c>
      <c r="C15" s="12">
        <f t="shared" si="2"/>
        <v>43101.714999999997</v>
      </c>
      <c r="D15" s="11" t="str">
        <f t="shared" si="3"/>
        <v>vis</v>
      </c>
      <c r="E15" s="54">
        <f>VLOOKUP(C15,Active!C$21:E$967,3,FALSE)</f>
        <v>-889.99251512148271</v>
      </c>
      <c r="F15" s="5" t="s">
        <v>156</v>
      </c>
      <c r="G15" s="11" t="str">
        <f t="shared" si="4"/>
        <v>43101.715</v>
      </c>
      <c r="H15" s="12">
        <f t="shared" si="5"/>
        <v>-890</v>
      </c>
      <c r="I15" s="55" t="s">
        <v>316</v>
      </c>
      <c r="J15" s="56" t="s">
        <v>317</v>
      </c>
      <c r="K15" s="55">
        <v>-890</v>
      </c>
      <c r="L15" s="55" t="s">
        <v>318</v>
      </c>
      <c r="M15" s="56" t="s">
        <v>205</v>
      </c>
      <c r="N15" s="56"/>
      <c r="O15" s="57" t="s">
        <v>304</v>
      </c>
      <c r="P15" s="57" t="s">
        <v>308</v>
      </c>
    </row>
    <row r="16" spans="1:16" ht="12.75" customHeight="1" thickBot="1" x14ac:dyDescent="0.25">
      <c r="A16" s="12" t="str">
        <f t="shared" si="0"/>
        <v> AOEB 2 </v>
      </c>
      <c r="B16" s="5" t="str">
        <f t="shared" si="1"/>
        <v>I</v>
      </c>
      <c r="C16" s="12">
        <f t="shared" si="2"/>
        <v>43131.597999999998</v>
      </c>
      <c r="D16" s="11" t="str">
        <f t="shared" si="3"/>
        <v>vis</v>
      </c>
      <c r="E16" s="54">
        <f>VLOOKUP(C16,Active!C$21:E$967,3,FALSE)</f>
        <v>-866.00381661373694</v>
      </c>
      <c r="F16" s="5" t="s">
        <v>156</v>
      </c>
      <c r="G16" s="11" t="str">
        <f t="shared" si="4"/>
        <v>43131.598</v>
      </c>
      <c r="H16" s="12">
        <f t="shared" si="5"/>
        <v>-866</v>
      </c>
      <c r="I16" s="55" t="s">
        <v>319</v>
      </c>
      <c r="J16" s="56" t="s">
        <v>320</v>
      </c>
      <c r="K16" s="55">
        <v>-866</v>
      </c>
      <c r="L16" s="55" t="s">
        <v>300</v>
      </c>
      <c r="M16" s="56" t="s">
        <v>205</v>
      </c>
      <c r="N16" s="56"/>
      <c r="O16" s="57" t="s">
        <v>304</v>
      </c>
      <c r="P16" s="57" t="s">
        <v>308</v>
      </c>
    </row>
    <row r="17" spans="1:16" ht="12.75" customHeight="1" thickBot="1" x14ac:dyDescent="0.25">
      <c r="A17" s="12" t="str">
        <f t="shared" si="0"/>
        <v> AOEB 2 </v>
      </c>
      <c r="B17" s="5" t="str">
        <f t="shared" si="1"/>
        <v>I</v>
      </c>
      <c r="C17" s="12">
        <f t="shared" si="2"/>
        <v>43136.591</v>
      </c>
      <c r="D17" s="11" t="str">
        <f t="shared" si="3"/>
        <v>vis</v>
      </c>
      <c r="E17" s="54">
        <f>VLOOKUP(C17,Active!C$21:E$967,3,FALSE)</f>
        <v>-861.99566577047415</v>
      </c>
      <c r="F17" s="5" t="s">
        <v>156</v>
      </c>
      <c r="G17" s="11" t="str">
        <f t="shared" si="4"/>
        <v>43136.591</v>
      </c>
      <c r="H17" s="12">
        <f t="shared" si="5"/>
        <v>-862</v>
      </c>
      <c r="I17" s="55" t="s">
        <v>321</v>
      </c>
      <c r="J17" s="56" t="s">
        <v>322</v>
      </c>
      <c r="K17" s="55">
        <v>-862</v>
      </c>
      <c r="L17" s="55" t="s">
        <v>323</v>
      </c>
      <c r="M17" s="56" t="s">
        <v>205</v>
      </c>
      <c r="N17" s="56"/>
      <c r="O17" s="57" t="s">
        <v>315</v>
      </c>
      <c r="P17" s="57" t="s">
        <v>308</v>
      </c>
    </row>
    <row r="18" spans="1:16" ht="12.75" customHeight="1" thickBot="1" x14ac:dyDescent="0.25">
      <c r="A18" s="12" t="str">
        <f t="shared" si="0"/>
        <v> AOEB 2 </v>
      </c>
      <c r="B18" s="5" t="str">
        <f t="shared" si="1"/>
        <v>I</v>
      </c>
      <c r="C18" s="12">
        <f t="shared" si="2"/>
        <v>43136.593000000001</v>
      </c>
      <c r="D18" s="11" t="str">
        <f t="shared" si="3"/>
        <v>vis</v>
      </c>
      <c r="E18" s="54">
        <f>VLOOKUP(C18,Active!C$21:E$967,3,FALSE)</f>
        <v>-861.99406026242525</v>
      </c>
      <c r="F18" s="5" t="s">
        <v>156</v>
      </c>
      <c r="G18" s="11" t="str">
        <f t="shared" si="4"/>
        <v>43136.593</v>
      </c>
      <c r="H18" s="12">
        <f t="shared" si="5"/>
        <v>-862</v>
      </c>
      <c r="I18" s="55" t="s">
        <v>324</v>
      </c>
      <c r="J18" s="56" t="s">
        <v>325</v>
      </c>
      <c r="K18" s="55">
        <v>-862</v>
      </c>
      <c r="L18" s="55" t="s">
        <v>274</v>
      </c>
      <c r="M18" s="56" t="s">
        <v>205</v>
      </c>
      <c r="N18" s="56"/>
      <c r="O18" s="57" t="s">
        <v>304</v>
      </c>
      <c r="P18" s="57" t="s">
        <v>308</v>
      </c>
    </row>
    <row r="19" spans="1:16" ht="12.75" customHeight="1" thickBot="1" x14ac:dyDescent="0.25">
      <c r="A19" s="12" t="str">
        <f t="shared" si="0"/>
        <v> AOEB 2 </v>
      </c>
      <c r="B19" s="5" t="str">
        <f t="shared" si="1"/>
        <v>I</v>
      </c>
      <c r="C19" s="12">
        <f t="shared" si="2"/>
        <v>43380.743999999999</v>
      </c>
      <c r="D19" s="11" t="str">
        <f t="shared" si="3"/>
        <v>vis</v>
      </c>
      <c r="E19" s="54">
        <f>VLOOKUP(C19,Active!C$21:E$967,3,FALSE)</f>
        <v>-666.00086247892705</v>
      </c>
      <c r="F19" s="5" t="s">
        <v>156</v>
      </c>
      <c r="G19" s="11" t="str">
        <f t="shared" si="4"/>
        <v>43380.744</v>
      </c>
      <c r="H19" s="12">
        <f t="shared" si="5"/>
        <v>-666</v>
      </c>
      <c r="I19" s="55" t="s">
        <v>326</v>
      </c>
      <c r="J19" s="56" t="s">
        <v>327</v>
      </c>
      <c r="K19" s="55">
        <v>-666</v>
      </c>
      <c r="L19" s="55" t="s">
        <v>218</v>
      </c>
      <c r="M19" s="56" t="s">
        <v>205</v>
      </c>
      <c r="N19" s="56"/>
      <c r="O19" s="57" t="s">
        <v>315</v>
      </c>
      <c r="P19" s="57" t="s">
        <v>308</v>
      </c>
    </row>
    <row r="20" spans="1:16" ht="12.75" customHeight="1" thickBot="1" x14ac:dyDescent="0.25">
      <c r="A20" s="12" t="str">
        <f t="shared" si="0"/>
        <v> AOEB 2 </v>
      </c>
      <c r="B20" s="5" t="str">
        <f t="shared" si="1"/>
        <v>I</v>
      </c>
      <c r="C20" s="12">
        <f t="shared" si="2"/>
        <v>43395.692000000003</v>
      </c>
      <c r="D20" s="11" t="str">
        <f t="shared" si="3"/>
        <v>vis</v>
      </c>
      <c r="E20" s="54">
        <f>VLOOKUP(C20,Active!C$21:E$967,3,FALSE)</f>
        <v>-654.00129532389371</v>
      </c>
      <c r="F20" s="5" t="s">
        <v>156</v>
      </c>
      <c r="G20" s="11" t="str">
        <f t="shared" si="4"/>
        <v>43395.692</v>
      </c>
      <c r="H20" s="12">
        <f t="shared" si="5"/>
        <v>-654</v>
      </c>
      <c r="I20" s="55" t="s">
        <v>328</v>
      </c>
      <c r="J20" s="56" t="s">
        <v>329</v>
      </c>
      <c r="K20" s="55">
        <v>-654</v>
      </c>
      <c r="L20" s="55" t="s">
        <v>176</v>
      </c>
      <c r="M20" s="56" t="s">
        <v>205</v>
      </c>
      <c r="N20" s="56"/>
      <c r="O20" s="57" t="s">
        <v>304</v>
      </c>
      <c r="P20" s="57" t="s">
        <v>308</v>
      </c>
    </row>
    <row r="21" spans="1:16" ht="12.75" customHeight="1" thickBot="1" x14ac:dyDescent="0.25">
      <c r="A21" s="12" t="str">
        <f t="shared" si="0"/>
        <v> AOEB 2 </v>
      </c>
      <c r="B21" s="5" t="str">
        <f t="shared" si="1"/>
        <v>I</v>
      </c>
      <c r="C21" s="12">
        <f t="shared" si="2"/>
        <v>43420.601000000002</v>
      </c>
      <c r="D21" s="11" t="str">
        <f t="shared" si="3"/>
        <v>vis</v>
      </c>
      <c r="E21" s="54">
        <f>VLOOKUP(C21,Active!C$21:E$967,3,FALSE)</f>
        <v>-634.00549533294907</v>
      </c>
      <c r="F21" s="5" t="s">
        <v>156</v>
      </c>
      <c r="G21" s="11" t="str">
        <f t="shared" si="4"/>
        <v>43420.601</v>
      </c>
      <c r="H21" s="12">
        <f t="shared" si="5"/>
        <v>-634</v>
      </c>
      <c r="I21" s="55" t="s">
        <v>330</v>
      </c>
      <c r="J21" s="56" t="s">
        <v>331</v>
      </c>
      <c r="K21" s="55">
        <v>-634</v>
      </c>
      <c r="L21" s="55" t="s">
        <v>193</v>
      </c>
      <c r="M21" s="56" t="s">
        <v>205</v>
      </c>
      <c r="N21" s="56"/>
      <c r="O21" s="57" t="s">
        <v>304</v>
      </c>
      <c r="P21" s="57" t="s">
        <v>308</v>
      </c>
    </row>
    <row r="22" spans="1:16" ht="12.75" customHeight="1" thickBot="1" x14ac:dyDescent="0.25">
      <c r="A22" s="12" t="str">
        <f t="shared" si="0"/>
        <v> AOEB 2 </v>
      </c>
      <c r="B22" s="5" t="str">
        <f t="shared" si="1"/>
        <v>I</v>
      </c>
      <c r="C22" s="12">
        <f t="shared" si="2"/>
        <v>43436.802000000003</v>
      </c>
      <c r="D22" s="11" t="str">
        <f t="shared" si="3"/>
        <v>vis</v>
      </c>
      <c r="E22" s="54">
        <f>VLOOKUP(C22,Active!C$21:E$967,3,FALSE)</f>
        <v>-621.00007738548766</v>
      </c>
      <c r="F22" s="5" t="s">
        <v>156</v>
      </c>
      <c r="G22" s="11" t="str">
        <f t="shared" si="4"/>
        <v>43436.802</v>
      </c>
      <c r="H22" s="12">
        <f t="shared" si="5"/>
        <v>-621</v>
      </c>
      <c r="I22" s="55" t="s">
        <v>332</v>
      </c>
      <c r="J22" s="56" t="s">
        <v>333</v>
      </c>
      <c r="K22" s="55">
        <v>-621</v>
      </c>
      <c r="L22" s="55" t="s">
        <v>334</v>
      </c>
      <c r="M22" s="56" t="s">
        <v>205</v>
      </c>
      <c r="N22" s="56"/>
      <c r="O22" s="57" t="s">
        <v>315</v>
      </c>
      <c r="P22" s="57" t="s">
        <v>308</v>
      </c>
    </row>
    <row r="23" spans="1:16" ht="12.75" customHeight="1" thickBot="1" x14ac:dyDescent="0.25">
      <c r="A23" s="12" t="str">
        <f t="shared" si="0"/>
        <v> AOEB 2 </v>
      </c>
      <c r="B23" s="5" t="str">
        <f t="shared" si="1"/>
        <v>I</v>
      </c>
      <c r="C23" s="12">
        <f t="shared" si="2"/>
        <v>43506.567000000003</v>
      </c>
      <c r="D23" s="11" t="str">
        <f t="shared" si="3"/>
        <v>vis</v>
      </c>
      <c r="E23" s="54">
        <f>VLOOKUP(C23,Active!C$21:E$967,3,FALSE)</f>
        <v>-564.99594288116134</v>
      </c>
      <c r="F23" s="5" t="s">
        <v>156</v>
      </c>
      <c r="G23" s="11" t="str">
        <f t="shared" si="4"/>
        <v>43506.567</v>
      </c>
      <c r="H23" s="12">
        <f t="shared" si="5"/>
        <v>-565</v>
      </c>
      <c r="I23" s="55" t="s">
        <v>335</v>
      </c>
      <c r="J23" s="56" t="s">
        <v>336</v>
      </c>
      <c r="K23" s="55">
        <v>-565</v>
      </c>
      <c r="L23" s="55" t="s">
        <v>323</v>
      </c>
      <c r="M23" s="56" t="s">
        <v>205</v>
      </c>
      <c r="N23" s="56"/>
      <c r="O23" s="57" t="s">
        <v>304</v>
      </c>
      <c r="P23" s="57" t="s">
        <v>308</v>
      </c>
    </row>
    <row r="24" spans="1:16" ht="12.75" customHeight="1" thickBot="1" x14ac:dyDescent="0.25">
      <c r="A24" s="12" t="str">
        <f t="shared" si="0"/>
        <v> AOEB 2 </v>
      </c>
      <c r="B24" s="5" t="str">
        <f t="shared" si="1"/>
        <v>I</v>
      </c>
      <c r="C24" s="12">
        <f t="shared" si="2"/>
        <v>43755.7</v>
      </c>
      <c r="D24" s="11" t="str">
        <f t="shared" si="3"/>
        <v>vis</v>
      </c>
      <c r="E24" s="54">
        <f>VLOOKUP(C24,Active!C$21:E$967,3,FALSE)</f>
        <v>-365.00342454867223</v>
      </c>
      <c r="F24" s="5" t="s">
        <v>156</v>
      </c>
      <c r="G24" s="11" t="str">
        <f t="shared" si="4"/>
        <v>43755.700</v>
      </c>
      <c r="H24" s="12">
        <f t="shared" si="5"/>
        <v>-365</v>
      </c>
      <c r="I24" s="55" t="s">
        <v>341</v>
      </c>
      <c r="J24" s="56" t="s">
        <v>342</v>
      </c>
      <c r="K24" s="55">
        <v>-365</v>
      </c>
      <c r="L24" s="55" t="s">
        <v>343</v>
      </c>
      <c r="M24" s="56" t="s">
        <v>205</v>
      </c>
      <c r="N24" s="56"/>
      <c r="O24" s="57" t="s">
        <v>304</v>
      </c>
      <c r="P24" s="57" t="s">
        <v>308</v>
      </c>
    </row>
    <row r="25" spans="1:16" ht="12.75" customHeight="1" thickBot="1" x14ac:dyDescent="0.25">
      <c r="A25" s="12" t="str">
        <f t="shared" si="0"/>
        <v> AOEB 2 </v>
      </c>
      <c r="B25" s="5" t="str">
        <f t="shared" si="1"/>
        <v>I</v>
      </c>
      <c r="C25" s="12">
        <f t="shared" si="2"/>
        <v>43755.705000000002</v>
      </c>
      <c r="D25" s="11" t="str">
        <f t="shared" si="3"/>
        <v>vis</v>
      </c>
      <c r="E25" s="54">
        <f>VLOOKUP(C25,Active!C$21:E$967,3,FALSE)</f>
        <v>-364.99941077854709</v>
      </c>
      <c r="F25" s="5" t="s">
        <v>156</v>
      </c>
      <c r="G25" s="11" t="str">
        <f t="shared" si="4"/>
        <v>43755.705</v>
      </c>
      <c r="H25" s="12">
        <f t="shared" si="5"/>
        <v>-365</v>
      </c>
      <c r="I25" s="55" t="s">
        <v>344</v>
      </c>
      <c r="J25" s="56" t="s">
        <v>345</v>
      </c>
      <c r="K25" s="55">
        <v>-365</v>
      </c>
      <c r="L25" s="55" t="s">
        <v>266</v>
      </c>
      <c r="M25" s="56" t="s">
        <v>205</v>
      </c>
      <c r="N25" s="56"/>
      <c r="O25" s="57" t="s">
        <v>315</v>
      </c>
      <c r="P25" s="57" t="s">
        <v>308</v>
      </c>
    </row>
    <row r="26" spans="1:16" ht="12.75" customHeight="1" thickBot="1" x14ac:dyDescent="0.25">
      <c r="A26" s="12" t="str">
        <f t="shared" si="0"/>
        <v> AOEB 2 </v>
      </c>
      <c r="B26" s="5" t="str">
        <f t="shared" si="1"/>
        <v>I</v>
      </c>
      <c r="C26" s="12">
        <f t="shared" si="2"/>
        <v>43780.612000000001</v>
      </c>
      <c r="D26" s="11" t="str">
        <f t="shared" si="3"/>
        <v>vis</v>
      </c>
      <c r="E26" s="54">
        <f>VLOOKUP(C26,Active!C$21:E$967,3,FALSE)</f>
        <v>-345.00521629565134</v>
      </c>
      <c r="F26" s="5" t="s">
        <v>156</v>
      </c>
      <c r="G26" s="11" t="str">
        <f t="shared" si="4"/>
        <v>43780.612</v>
      </c>
      <c r="H26" s="12">
        <f t="shared" si="5"/>
        <v>-345</v>
      </c>
      <c r="I26" s="55" t="s">
        <v>346</v>
      </c>
      <c r="J26" s="56" t="s">
        <v>347</v>
      </c>
      <c r="K26" s="55">
        <v>-345</v>
      </c>
      <c r="L26" s="55" t="s">
        <v>348</v>
      </c>
      <c r="M26" s="56" t="s">
        <v>205</v>
      </c>
      <c r="N26" s="56"/>
      <c r="O26" s="57" t="s">
        <v>304</v>
      </c>
      <c r="P26" s="57" t="s">
        <v>308</v>
      </c>
    </row>
    <row r="27" spans="1:16" ht="12.75" customHeight="1" thickBot="1" x14ac:dyDescent="0.25">
      <c r="A27" s="12" t="str">
        <f t="shared" si="0"/>
        <v> AOEB 2 </v>
      </c>
      <c r="B27" s="5" t="str">
        <f t="shared" si="1"/>
        <v>I</v>
      </c>
      <c r="C27" s="12">
        <f t="shared" si="2"/>
        <v>43790.576999999997</v>
      </c>
      <c r="D27" s="11" t="str">
        <f t="shared" si="3"/>
        <v>vis</v>
      </c>
      <c r="E27" s="54">
        <f>VLOOKUP(C27,Active!C$21:E$967,3,FALSE)</f>
        <v>-337.00577244364217</v>
      </c>
      <c r="F27" s="5" t="s">
        <v>156</v>
      </c>
      <c r="G27" s="11" t="str">
        <f t="shared" si="4"/>
        <v>43790.577</v>
      </c>
      <c r="H27" s="12">
        <f t="shared" si="5"/>
        <v>-337</v>
      </c>
      <c r="I27" s="55" t="s">
        <v>349</v>
      </c>
      <c r="J27" s="56" t="s">
        <v>350</v>
      </c>
      <c r="K27" s="55">
        <v>-337</v>
      </c>
      <c r="L27" s="55" t="s">
        <v>193</v>
      </c>
      <c r="M27" s="56" t="s">
        <v>205</v>
      </c>
      <c r="N27" s="56"/>
      <c r="O27" s="57" t="s">
        <v>304</v>
      </c>
      <c r="P27" s="57" t="s">
        <v>308</v>
      </c>
    </row>
    <row r="28" spans="1:16" ht="12.75" customHeight="1" thickBot="1" x14ac:dyDescent="0.25">
      <c r="A28" s="12" t="str">
        <f t="shared" si="0"/>
        <v> BRNO 23 </v>
      </c>
      <c r="B28" s="5" t="str">
        <f t="shared" si="1"/>
        <v>I</v>
      </c>
      <c r="C28" s="12">
        <f t="shared" si="2"/>
        <v>43870.303999999996</v>
      </c>
      <c r="D28" s="11" t="str">
        <f t="shared" si="3"/>
        <v>vis</v>
      </c>
      <c r="E28" s="54">
        <f>VLOOKUP(C28,Active!C$21:E$967,3,FALSE)</f>
        <v>-273.00460234937719</v>
      </c>
      <c r="F28" s="5" t="s">
        <v>156</v>
      </c>
      <c r="G28" s="11" t="str">
        <f t="shared" si="4"/>
        <v>43870.304</v>
      </c>
      <c r="H28" s="12">
        <f t="shared" si="5"/>
        <v>-273</v>
      </c>
      <c r="I28" s="55" t="s">
        <v>351</v>
      </c>
      <c r="J28" s="56" t="s">
        <v>352</v>
      </c>
      <c r="K28" s="55">
        <v>-273</v>
      </c>
      <c r="L28" s="55" t="s">
        <v>348</v>
      </c>
      <c r="M28" s="56" t="s">
        <v>205</v>
      </c>
      <c r="N28" s="56"/>
      <c r="O28" s="57" t="s">
        <v>267</v>
      </c>
      <c r="P28" s="57" t="s">
        <v>353</v>
      </c>
    </row>
    <row r="29" spans="1:16" ht="12.75" customHeight="1" thickBot="1" x14ac:dyDescent="0.25">
      <c r="A29" s="12" t="str">
        <f t="shared" si="0"/>
        <v> BRNO 23 </v>
      </c>
      <c r="B29" s="5" t="str">
        <f t="shared" si="1"/>
        <v>I</v>
      </c>
      <c r="C29" s="12">
        <f t="shared" si="2"/>
        <v>43931.338000000003</v>
      </c>
      <c r="D29" s="11" t="str">
        <f t="shared" si="3"/>
        <v>vis</v>
      </c>
      <c r="E29" s="54">
        <f>VLOOKUP(C29,Active!C$21:E$967,3,FALSE)</f>
        <v>-224.00931323108776</v>
      </c>
      <c r="F29" s="5" t="s">
        <v>156</v>
      </c>
      <c r="G29" s="11" t="str">
        <f t="shared" si="4"/>
        <v>43931.338</v>
      </c>
      <c r="H29" s="12">
        <f t="shared" si="5"/>
        <v>-224</v>
      </c>
      <c r="I29" s="55" t="s">
        <v>354</v>
      </c>
      <c r="J29" s="56" t="s">
        <v>355</v>
      </c>
      <c r="K29" s="55">
        <v>-224</v>
      </c>
      <c r="L29" s="55" t="s">
        <v>190</v>
      </c>
      <c r="M29" s="56" t="s">
        <v>205</v>
      </c>
      <c r="N29" s="56"/>
      <c r="O29" s="57" t="s">
        <v>356</v>
      </c>
      <c r="P29" s="57" t="s">
        <v>353</v>
      </c>
    </row>
    <row r="30" spans="1:16" ht="12.75" customHeight="1" thickBot="1" x14ac:dyDescent="0.25">
      <c r="A30" s="12" t="str">
        <f t="shared" si="0"/>
        <v> BBS 44 </v>
      </c>
      <c r="B30" s="5" t="str">
        <f t="shared" si="1"/>
        <v>I</v>
      </c>
      <c r="C30" s="12">
        <f t="shared" si="2"/>
        <v>44048.446000000004</v>
      </c>
      <c r="D30" s="11" t="str">
        <f t="shared" si="3"/>
        <v>vis</v>
      </c>
      <c r="E30" s="54">
        <f>VLOOKUP(C30,Active!C$21:E$967,3,FALSE)</f>
        <v>-130.00039495497938</v>
      </c>
      <c r="F30" s="5" t="s">
        <v>156</v>
      </c>
      <c r="G30" s="11" t="str">
        <f t="shared" si="4"/>
        <v>44048.446</v>
      </c>
      <c r="H30" s="12">
        <f t="shared" si="5"/>
        <v>-130</v>
      </c>
      <c r="I30" s="55" t="s">
        <v>357</v>
      </c>
      <c r="J30" s="56" t="s">
        <v>358</v>
      </c>
      <c r="K30" s="55">
        <v>-130</v>
      </c>
      <c r="L30" s="55" t="s">
        <v>334</v>
      </c>
      <c r="M30" s="56" t="s">
        <v>205</v>
      </c>
      <c r="N30" s="56"/>
      <c r="O30" s="57" t="s">
        <v>339</v>
      </c>
      <c r="P30" s="57" t="s">
        <v>359</v>
      </c>
    </row>
    <row r="31" spans="1:16" ht="12.75" customHeight="1" thickBot="1" x14ac:dyDescent="0.25">
      <c r="A31" s="12" t="str">
        <f t="shared" si="0"/>
        <v> AOEB 2 </v>
      </c>
      <c r="B31" s="5" t="str">
        <f t="shared" si="1"/>
        <v>I</v>
      </c>
      <c r="C31" s="12">
        <f t="shared" si="2"/>
        <v>44049.705000000002</v>
      </c>
      <c r="D31" s="11" t="str">
        <f t="shared" si="3"/>
        <v>vis</v>
      </c>
      <c r="E31" s="54">
        <f>VLOOKUP(C31,Active!C$21:E$967,3,FALSE)</f>
        <v>-128.98972763840453</v>
      </c>
      <c r="F31" s="5" t="s">
        <v>156</v>
      </c>
      <c r="G31" s="11" t="str">
        <f t="shared" si="4"/>
        <v>44049.705</v>
      </c>
      <c r="H31" s="12">
        <f t="shared" si="5"/>
        <v>-129</v>
      </c>
      <c r="I31" s="55" t="s">
        <v>360</v>
      </c>
      <c r="J31" s="56" t="s">
        <v>361</v>
      </c>
      <c r="K31" s="55">
        <v>-129</v>
      </c>
      <c r="L31" s="55" t="s">
        <v>278</v>
      </c>
      <c r="M31" s="56" t="s">
        <v>205</v>
      </c>
      <c r="N31" s="56"/>
      <c r="O31" s="57" t="s">
        <v>304</v>
      </c>
      <c r="P31" s="57" t="s">
        <v>308</v>
      </c>
    </row>
    <row r="32" spans="1:16" ht="12.75" customHeight="1" thickBot="1" x14ac:dyDescent="0.25">
      <c r="A32" s="12" t="str">
        <f t="shared" si="0"/>
        <v> AOEB 2 </v>
      </c>
      <c r="B32" s="5" t="str">
        <f t="shared" si="1"/>
        <v>I</v>
      </c>
      <c r="C32" s="12">
        <f t="shared" si="2"/>
        <v>44191.707999999999</v>
      </c>
      <c r="D32" s="11" t="str">
        <f t="shared" si="3"/>
        <v>vis</v>
      </c>
      <c r="E32" s="54">
        <f>VLOOKUP(C32,Active!C$21:E$967,3,FALSE)</f>
        <v>-14.996247927693805</v>
      </c>
      <c r="F32" s="5" t="str">
        <f>LEFT(M32,1)</f>
        <v>V</v>
      </c>
      <c r="G32" s="11" t="str">
        <f t="shared" si="4"/>
        <v>44191.708</v>
      </c>
      <c r="H32" s="12">
        <f t="shared" si="5"/>
        <v>-15</v>
      </c>
      <c r="I32" s="55" t="s">
        <v>362</v>
      </c>
      <c r="J32" s="56" t="s">
        <v>363</v>
      </c>
      <c r="K32" s="55">
        <v>-15</v>
      </c>
      <c r="L32" s="55" t="s">
        <v>323</v>
      </c>
      <c r="M32" s="56" t="s">
        <v>205</v>
      </c>
      <c r="N32" s="56"/>
      <c r="O32" s="57" t="s">
        <v>315</v>
      </c>
      <c r="P32" s="57" t="s">
        <v>308</v>
      </c>
    </row>
    <row r="33" spans="1:16" ht="12.75" customHeight="1" thickBot="1" x14ac:dyDescent="0.25">
      <c r="A33" s="12" t="str">
        <f t="shared" si="0"/>
        <v> BBS 46 </v>
      </c>
      <c r="B33" s="5" t="str">
        <f t="shared" si="1"/>
        <v>I</v>
      </c>
      <c r="C33" s="12">
        <f t="shared" si="2"/>
        <v>44210.389000000003</v>
      </c>
      <c r="D33" s="11" t="str">
        <f t="shared" si="3"/>
        <v>vis</v>
      </c>
      <c r="E33" s="54">
        <f>VLOOKUP(C33,Active!C$21:E$967,3,FALSE)</f>
        <v>0</v>
      </c>
      <c r="F33" s="5" t="str">
        <f>LEFT(M33,1)</f>
        <v>V</v>
      </c>
      <c r="G33" s="11" t="str">
        <f t="shared" si="4"/>
        <v>44210.389</v>
      </c>
      <c r="H33" s="12">
        <f t="shared" si="5"/>
        <v>0</v>
      </c>
      <c r="I33" s="55" t="s">
        <v>364</v>
      </c>
      <c r="J33" s="56" t="s">
        <v>365</v>
      </c>
      <c r="K33" s="55">
        <v>0</v>
      </c>
      <c r="L33" s="55" t="s">
        <v>366</v>
      </c>
      <c r="M33" s="56" t="s">
        <v>205</v>
      </c>
      <c r="N33" s="56"/>
      <c r="O33" s="57" t="s">
        <v>367</v>
      </c>
      <c r="P33" s="57" t="s">
        <v>368</v>
      </c>
    </row>
    <row r="34" spans="1:16" ht="12.75" customHeight="1" thickBot="1" x14ac:dyDescent="0.25">
      <c r="A34" s="12" t="str">
        <f t="shared" si="0"/>
        <v> BBS 46 </v>
      </c>
      <c r="B34" s="5" t="str">
        <f t="shared" si="1"/>
        <v>I</v>
      </c>
      <c r="C34" s="12">
        <f t="shared" si="2"/>
        <v>44215.370999999999</v>
      </c>
      <c r="D34" s="11" t="str">
        <f t="shared" si="3"/>
        <v>vis</v>
      </c>
      <c r="E34" s="54">
        <f>VLOOKUP(C34,Active!C$21:E$967,3,FALSE)</f>
        <v>3.9993205489909007</v>
      </c>
      <c r="F34" s="5" t="str">
        <f>LEFT(M34,1)</f>
        <v>V</v>
      </c>
      <c r="G34" s="11" t="str">
        <f t="shared" si="4"/>
        <v>44215.371</v>
      </c>
      <c r="H34" s="12">
        <f t="shared" si="5"/>
        <v>4</v>
      </c>
      <c r="I34" s="55" t="s">
        <v>369</v>
      </c>
      <c r="J34" s="56" t="s">
        <v>370</v>
      </c>
      <c r="K34" s="55">
        <v>4</v>
      </c>
      <c r="L34" s="55" t="s">
        <v>218</v>
      </c>
      <c r="M34" s="56" t="s">
        <v>205</v>
      </c>
      <c r="N34" s="56"/>
      <c r="O34" s="57" t="s">
        <v>367</v>
      </c>
      <c r="P34" s="57" t="s">
        <v>368</v>
      </c>
    </row>
    <row r="35" spans="1:16" ht="12.75" customHeight="1" thickBot="1" x14ac:dyDescent="0.25">
      <c r="A35" s="12" t="str">
        <f t="shared" si="0"/>
        <v> AOEB 2 </v>
      </c>
      <c r="B35" s="5" t="str">
        <f t="shared" si="1"/>
        <v>I</v>
      </c>
      <c r="C35" s="12">
        <f t="shared" si="2"/>
        <v>44221.593000000001</v>
      </c>
      <c r="D35" s="11" t="str">
        <f t="shared" si="3"/>
        <v>vis</v>
      </c>
      <c r="E35" s="54">
        <f>VLOOKUP(C35,Active!C$21:E$967,3,FALSE)</f>
        <v>8.9940560881008942</v>
      </c>
      <c r="F35" s="5" t="str">
        <f>LEFT(M35,1)</f>
        <v>V</v>
      </c>
      <c r="G35" s="11" t="str">
        <f t="shared" si="4"/>
        <v>44221.593</v>
      </c>
      <c r="H35" s="12">
        <f t="shared" si="5"/>
        <v>9</v>
      </c>
      <c r="I35" s="55" t="s">
        <v>371</v>
      </c>
      <c r="J35" s="56" t="s">
        <v>372</v>
      </c>
      <c r="K35" s="55">
        <v>9</v>
      </c>
      <c r="L35" s="55" t="s">
        <v>193</v>
      </c>
      <c r="M35" s="56" t="s">
        <v>205</v>
      </c>
      <c r="N35" s="56"/>
      <c r="O35" s="57" t="s">
        <v>304</v>
      </c>
      <c r="P35" s="57" t="s">
        <v>308</v>
      </c>
    </row>
    <row r="36" spans="1:16" ht="12.75" customHeight="1" thickBot="1" x14ac:dyDescent="0.25">
      <c r="A36" s="12" t="str">
        <f t="shared" si="0"/>
        <v> BBS 46 </v>
      </c>
      <c r="B36" s="5" t="str">
        <f t="shared" si="1"/>
        <v>I</v>
      </c>
      <c r="C36" s="12">
        <f t="shared" si="2"/>
        <v>44225.326000000001</v>
      </c>
      <c r="D36" s="11" t="str">
        <f t="shared" si="3"/>
        <v>vis</v>
      </c>
      <c r="E36" s="54">
        <f>VLOOKUP(C36,Active!C$21:E$967,3,FALSE)</f>
        <v>11.990736860761416</v>
      </c>
      <c r="F36" s="5" t="str">
        <f>LEFT(M36,1)</f>
        <v>V</v>
      </c>
      <c r="G36" s="11" t="str">
        <f t="shared" si="4"/>
        <v>44225.326</v>
      </c>
      <c r="H36" s="12">
        <f t="shared" si="5"/>
        <v>12</v>
      </c>
      <c r="I36" s="55" t="s">
        <v>373</v>
      </c>
      <c r="J36" s="56" t="s">
        <v>374</v>
      </c>
      <c r="K36" s="55">
        <v>12</v>
      </c>
      <c r="L36" s="55" t="s">
        <v>190</v>
      </c>
      <c r="M36" s="56" t="s">
        <v>205</v>
      </c>
      <c r="N36" s="56"/>
      <c r="O36" s="57" t="s">
        <v>367</v>
      </c>
      <c r="P36" s="57" t="s">
        <v>368</v>
      </c>
    </row>
    <row r="37" spans="1:16" ht="12.75" customHeight="1" thickBot="1" x14ac:dyDescent="0.25">
      <c r="A37" s="12" t="str">
        <f t="shared" si="0"/>
        <v> AOEB 2 </v>
      </c>
      <c r="B37" s="5" t="str">
        <f t="shared" si="1"/>
        <v>I</v>
      </c>
      <c r="C37" s="12">
        <f t="shared" si="2"/>
        <v>44226.589</v>
      </c>
      <c r="D37" s="11" t="str">
        <f t="shared" si="3"/>
        <v>vis</v>
      </c>
      <c r="E37" s="54">
        <f>VLOOKUP(C37,Active!C$21:E$967,3,FALSE)</f>
        <v>13.004615193434091</v>
      </c>
      <c r="F37" s="5" t="s">
        <v>156</v>
      </c>
      <c r="G37" s="11" t="str">
        <f t="shared" si="4"/>
        <v>44226.589</v>
      </c>
      <c r="H37" s="12">
        <f t="shared" si="5"/>
        <v>13</v>
      </c>
      <c r="I37" s="55" t="s">
        <v>375</v>
      </c>
      <c r="J37" s="56" t="s">
        <v>376</v>
      </c>
      <c r="K37" s="55">
        <v>13</v>
      </c>
      <c r="L37" s="55" t="s">
        <v>314</v>
      </c>
      <c r="M37" s="56" t="s">
        <v>205</v>
      </c>
      <c r="N37" s="56"/>
      <c r="O37" s="57" t="s">
        <v>304</v>
      </c>
      <c r="P37" s="57" t="s">
        <v>308</v>
      </c>
    </row>
    <row r="38" spans="1:16" ht="12.75" customHeight="1" thickBot="1" x14ac:dyDescent="0.25">
      <c r="A38" s="12" t="str">
        <f t="shared" si="0"/>
        <v> BRNO 23 </v>
      </c>
      <c r="B38" s="5" t="str">
        <f t="shared" si="1"/>
        <v>I</v>
      </c>
      <c r="C38" s="12">
        <f t="shared" si="2"/>
        <v>44459.533000000003</v>
      </c>
      <c r="D38" s="11" t="str">
        <f t="shared" si="3"/>
        <v>vis</v>
      </c>
      <c r="E38" s="54">
        <f>VLOOKUP(C38,Active!C$21:E$967,3,FALSE)</f>
        <v>200.001348626761</v>
      </c>
      <c r="F38" s="5" t="s">
        <v>156</v>
      </c>
      <c r="G38" s="11" t="str">
        <f t="shared" si="4"/>
        <v>44459.533</v>
      </c>
      <c r="H38" s="12">
        <f t="shared" si="5"/>
        <v>200</v>
      </c>
      <c r="I38" s="55" t="s">
        <v>377</v>
      </c>
      <c r="J38" s="56" t="s">
        <v>378</v>
      </c>
      <c r="K38" s="55">
        <v>200</v>
      </c>
      <c r="L38" s="55" t="s">
        <v>229</v>
      </c>
      <c r="M38" s="56" t="s">
        <v>205</v>
      </c>
      <c r="N38" s="56"/>
      <c r="O38" s="57" t="s">
        <v>379</v>
      </c>
      <c r="P38" s="57" t="s">
        <v>353</v>
      </c>
    </row>
    <row r="39" spans="1:16" ht="12.75" customHeight="1" thickBot="1" x14ac:dyDescent="0.25">
      <c r="A39" s="12" t="str">
        <f t="shared" si="0"/>
        <v> AOEB 2 </v>
      </c>
      <c r="B39" s="5" t="str">
        <f t="shared" si="1"/>
        <v>I</v>
      </c>
      <c r="C39" s="12">
        <f t="shared" si="2"/>
        <v>44470.741999999998</v>
      </c>
      <c r="D39" s="11" t="str">
        <f t="shared" si="3"/>
        <v>vis</v>
      </c>
      <c r="E39" s="54">
        <f>VLOOKUP(C39,Active!C$21:E$967,3,FALSE)</f>
        <v>208.99941848498122</v>
      </c>
      <c r="F39" s="5" t="s">
        <v>156</v>
      </c>
      <c r="G39" s="11" t="str">
        <f t="shared" si="4"/>
        <v>44470.742</v>
      </c>
      <c r="H39" s="12">
        <f t="shared" si="5"/>
        <v>209</v>
      </c>
      <c r="I39" s="55" t="s">
        <v>380</v>
      </c>
      <c r="J39" s="56" t="s">
        <v>381</v>
      </c>
      <c r="K39" s="55">
        <v>209</v>
      </c>
      <c r="L39" s="55" t="s">
        <v>218</v>
      </c>
      <c r="M39" s="56" t="s">
        <v>205</v>
      </c>
      <c r="N39" s="56"/>
      <c r="O39" s="57" t="s">
        <v>315</v>
      </c>
      <c r="P39" s="57" t="s">
        <v>308</v>
      </c>
    </row>
    <row r="40" spans="1:16" ht="12.75" customHeight="1" thickBot="1" x14ac:dyDescent="0.25">
      <c r="A40" s="12" t="str">
        <f t="shared" si="0"/>
        <v> AOEB 2 </v>
      </c>
      <c r="B40" s="5" t="str">
        <f t="shared" si="1"/>
        <v>I</v>
      </c>
      <c r="C40" s="12">
        <f t="shared" si="2"/>
        <v>44475.73</v>
      </c>
      <c r="D40" s="11" t="str">
        <f t="shared" si="3"/>
        <v>vis</v>
      </c>
      <c r="E40" s="54">
        <f>VLOOKUP(C40,Active!C$21:E$967,3,FALSE)</f>
        <v>213.00355555812467</v>
      </c>
      <c r="F40" s="5" t="s">
        <v>156</v>
      </c>
      <c r="G40" s="11" t="str">
        <f t="shared" si="4"/>
        <v>44475.730</v>
      </c>
      <c r="H40" s="12">
        <f t="shared" si="5"/>
        <v>213</v>
      </c>
      <c r="I40" s="55" t="s">
        <v>382</v>
      </c>
      <c r="J40" s="56" t="s">
        <v>383</v>
      </c>
      <c r="K40" s="55">
        <v>213</v>
      </c>
      <c r="L40" s="55" t="s">
        <v>184</v>
      </c>
      <c r="M40" s="56" t="s">
        <v>205</v>
      </c>
      <c r="N40" s="56"/>
      <c r="O40" s="57" t="s">
        <v>384</v>
      </c>
      <c r="P40" s="57" t="s">
        <v>308</v>
      </c>
    </row>
    <row r="41" spans="1:16" ht="12.75" customHeight="1" thickBot="1" x14ac:dyDescent="0.25">
      <c r="A41" s="12" t="str">
        <f t="shared" si="0"/>
        <v> AOEB 2 </v>
      </c>
      <c r="B41" s="5" t="str">
        <f t="shared" si="1"/>
        <v>I</v>
      </c>
      <c r="C41" s="12">
        <f t="shared" si="2"/>
        <v>44480.705999999998</v>
      </c>
      <c r="D41" s="11" t="str">
        <f t="shared" si="3"/>
        <v>vis</v>
      </c>
      <c r="E41" s="54">
        <f>VLOOKUP(C41,Active!C$21:E$967,3,FALSE)</f>
        <v>216.99805958296886</v>
      </c>
      <c r="F41" s="5" t="s">
        <v>156</v>
      </c>
      <c r="G41" s="11" t="str">
        <f t="shared" si="4"/>
        <v>44480.706</v>
      </c>
      <c r="H41" s="12">
        <f t="shared" si="5"/>
        <v>217</v>
      </c>
      <c r="I41" s="55" t="s">
        <v>385</v>
      </c>
      <c r="J41" s="56" t="s">
        <v>386</v>
      </c>
      <c r="K41" s="55">
        <v>217</v>
      </c>
      <c r="L41" s="55" t="s">
        <v>176</v>
      </c>
      <c r="M41" s="56" t="s">
        <v>205</v>
      </c>
      <c r="N41" s="56"/>
      <c r="O41" s="57" t="s">
        <v>387</v>
      </c>
      <c r="P41" s="57" t="s">
        <v>308</v>
      </c>
    </row>
    <row r="42" spans="1:16" ht="12.75" customHeight="1" thickBot="1" x14ac:dyDescent="0.25">
      <c r="A42" s="12" t="str">
        <f t="shared" si="0"/>
        <v> BBS 50 </v>
      </c>
      <c r="B42" s="5" t="str">
        <f t="shared" si="1"/>
        <v>I</v>
      </c>
      <c r="C42" s="12">
        <f t="shared" si="2"/>
        <v>44489.423000000003</v>
      </c>
      <c r="D42" s="11" t="str">
        <f t="shared" si="3"/>
        <v>vis</v>
      </c>
      <c r="E42" s="54">
        <f>VLOOKUP(C42,Active!C$21:E$967,3,FALSE)</f>
        <v>223.99566641267504</v>
      </c>
      <c r="F42" s="5" t="s">
        <v>156</v>
      </c>
      <c r="G42" s="11" t="str">
        <f t="shared" si="4"/>
        <v>44489.423</v>
      </c>
      <c r="H42" s="12">
        <f t="shared" si="5"/>
        <v>224</v>
      </c>
      <c r="I42" s="55" t="s">
        <v>388</v>
      </c>
      <c r="J42" s="56" t="s">
        <v>389</v>
      </c>
      <c r="K42" s="55">
        <v>224</v>
      </c>
      <c r="L42" s="55" t="s">
        <v>300</v>
      </c>
      <c r="M42" s="56" t="s">
        <v>205</v>
      </c>
      <c r="N42" s="56"/>
      <c r="O42" s="57" t="s">
        <v>294</v>
      </c>
      <c r="P42" s="57" t="s">
        <v>390</v>
      </c>
    </row>
    <row r="43" spans="1:16" ht="12.75" customHeight="1" thickBot="1" x14ac:dyDescent="0.25">
      <c r="A43" s="12" t="str">
        <f t="shared" ref="A43:A74" si="6">P43</f>
        <v> AOEB 2 </v>
      </c>
      <c r="B43" s="5" t="str">
        <f t="shared" ref="B43:B74" si="7">IF(H43=INT(H43),"I","II")</f>
        <v>I</v>
      </c>
      <c r="C43" s="12">
        <f t="shared" ref="C43:C74" si="8">1*G43</f>
        <v>44647.631000000001</v>
      </c>
      <c r="D43" s="11" t="str">
        <f t="shared" ref="D43:D74" si="9">VLOOKUP(F43,I$1:J$5,2,FALSE)</f>
        <v>vis</v>
      </c>
      <c r="E43" s="54">
        <f>VLOOKUP(C43,Active!C$21:E$967,3,FALSE)</f>
        <v>350.99777508694501</v>
      </c>
      <c r="F43" s="5" t="s">
        <v>156</v>
      </c>
      <c r="G43" s="11" t="str">
        <f t="shared" ref="G43:G74" si="10">MID(I43,3,LEN(I43)-3)</f>
        <v>44647.631</v>
      </c>
      <c r="H43" s="12">
        <f t="shared" ref="H43:H74" si="11">1*K43</f>
        <v>351</v>
      </c>
      <c r="I43" s="55" t="s">
        <v>391</v>
      </c>
      <c r="J43" s="56" t="s">
        <v>392</v>
      </c>
      <c r="K43" s="55">
        <v>351</v>
      </c>
      <c r="L43" s="55" t="s">
        <v>157</v>
      </c>
      <c r="M43" s="56" t="s">
        <v>205</v>
      </c>
      <c r="N43" s="56"/>
      <c r="O43" s="57" t="s">
        <v>315</v>
      </c>
      <c r="P43" s="57" t="s">
        <v>308</v>
      </c>
    </row>
    <row r="44" spans="1:16" ht="12.75" customHeight="1" thickBot="1" x14ac:dyDescent="0.25">
      <c r="A44" s="12" t="str">
        <f t="shared" si="6"/>
        <v> BBS 56 </v>
      </c>
      <c r="B44" s="5" t="str">
        <f t="shared" si="7"/>
        <v>I</v>
      </c>
      <c r="C44" s="12">
        <f t="shared" si="8"/>
        <v>44844.463000000003</v>
      </c>
      <c r="D44" s="11" t="str">
        <f t="shared" si="9"/>
        <v>vis</v>
      </c>
      <c r="E44" s="54">
        <f>VLOOKUP(C44,Active!C$21:E$967,3,FALSE)</f>
        <v>509.00545519524792</v>
      </c>
      <c r="F44" s="5" t="s">
        <v>156</v>
      </c>
      <c r="G44" s="11" t="str">
        <f t="shared" si="10"/>
        <v>44844.463</v>
      </c>
      <c r="H44" s="12">
        <f t="shared" si="11"/>
        <v>509</v>
      </c>
      <c r="I44" s="55" t="s">
        <v>393</v>
      </c>
      <c r="J44" s="56" t="s">
        <v>394</v>
      </c>
      <c r="K44" s="55">
        <v>509</v>
      </c>
      <c r="L44" s="55" t="s">
        <v>274</v>
      </c>
      <c r="M44" s="56" t="s">
        <v>205</v>
      </c>
      <c r="N44" s="56"/>
      <c r="O44" s="57" t="s">
        <v>339</v>
      </c>
      <c r="P44" s="57" t="s">
        <v>395</v>
      </c>
    </row>
    <row r="45" spans="1:16" ht="12.75" customHeight="1" thickBot="1" x14ac:dyDescent="0.25">
      <c r="A45" s="12" t="str">
        <f t="shared" si="6"/>
        <v> BBS 56 </v>
      </c>
      <c r="B45" s="5" t="str">
        <f t="shared" si="7"/>
        <v>I</v>
      </c>
      <c r="C45" s="12">
        <f t="shared" si="8"/>
        <v>44854.428999999996</v>
      </c>
      <c r="D45" s="11" t="str">
        <f t="shared" si="9"/>
        <v>vis</v>
      </c>
      <c r="E45" s="54">
        <f>VLOOKUP(C45,Active!C$21:E$967,3,FALSE)</f>
        <v>517.00570180127863</v>
      </c>
      <c r="F45" s="5" t="s">
        <v>156</v>
      </c>
      <c r="G45" s="11" t="str">
        <f t="shared" si="10"/>
        <v>44854.429</v>
      </c>
      <c r="H45" s="12">
        <f t="shared" si="11"/>
        <v>517</v>
      </c>
      <c r="I45" s="55" t="s">
        <v>396</v>
      </c>
      <c r="J45" s="56" t="s">
        <v>397</v>
      </c>
      <c r="K45" s="55">
        <v>517</v>
      </c>
      <c r="L45" s="55" t="s">
        <v>274</v>
      </c>
      <c r="M45" s="56" t="s">
        <v>205</v>
      </c>
      <c r="N45" s="56"/>
      <c r="O45" s="57" t="s">
        <v>339</v>
      </c>
      <c r="P45" s="57" t="s">
        <v>395</v>
      </c>
    </row>
    <row r="46" spans="1:16" ht="12.75" customHeight="1" thickBot="1" x14ac:dyDescent="0.25">
      <c r="A46" s="12" t="str">
        <f t="shared" si="6"/>
        <v> BBS 57 </v>
      </c>
      <c r="B46" s="5" t="str">
        <f t="shared" si="7"/>
        <v>II</v>
      </c>
      <c r="C46" s="12">
        <f t="shared" si="8"/>
        <v>44912.356</v>
      </c>
      <c r="D46" s="11" t="str">
        <f t="shared" si="9"/>
        <v>vis</v>
      </c>
      <c r="E46" s="54">
        <f>VLOOKUP(C46,Active!C$21:E$967,3,FALSE)</f>
        <v>563.50683416610786</v>
      </c>
      <c r="F46" s="5" t="s">
        <v>156</v>
      </c>
      <c r="G46" s="11" t="str">
        <f t="shared" si="10"/>
        <v>44912.356</v>
      </c>
      <c r="H46" s="12">
        <f t="shared" si="11"/>
        <v>563.5</v>
      </c>
      <c r="I46" s="55" t="s">
        <v>398</v>
      </c>
      <c r="J46" s="56" t="s">
        <v>399</v>
      </c>
      <c r="K46" s="55">
        <v>563.5</v>
      </c>
      <c r="L46" s="55" t="s">
        <v>318</v>
      </c>
      <c r="M46" s="56" t="s">
        <v>205</v>
      </c>
      <c r="N46" s="56"/>
      <c r="O46" s="57" t="s">
        <v>339</v>
      </c>
      <c r="P46" s="57" t="s">
        <v>400</v>
      </c>
    </row>
    <row r="47" spans="1:16" ht="12.75" customHeight="1" thickBot="1" x14ac:dyDescent="0.25">
      <c r="A47" s="12" t="str">
        <f t="shared" si="6"/>
        <v> AOEB 2 </v>
      </c>
      <c r="B47" s="5" t="str">
        <f t="shared" si="7"/>
        <v>I</v>
      </c>
      <c r="C47" s="12">
        <f t="shared" si="8"/>
        <v>45170.836000000003</v>
      </c>
      <c r="D47" s="11" t="str">
        <f t="shared" si="9"/>
        <v>vis</v>
      </c>
      <c r="E47" s="54">
        <f>VLOOKUP(C47,Active!C$21:E$967,3,FALSE)</f>
        <v>771.00269436360725</v>
      </c>
      <c r="F47" s="5" t="s">
        <v>156</v>
      </c>
      <c r="G47" s="11" t="str">
        <f t="shared" si="10"/>
        <v>45170.836</v>
      </c>
      <c r="H47" s="12">
        <f t="shared" si="11"/>
        <v>771</v>
      </c>
      <c r="I47" s="55" t="s">
        <v>401</v>
      </c>
      <c r="J47" s="56" t="s">
        <v>402</v>
      </c>
      <c r="K47" s="55">
        <v>771</v>
      </c>
      <c r="L47" s="55" t="s">
        <v>212</v>
      </c>
      <c r="M47" s="56" t="s">
        <v>205</v>
      </c>
      <c r="N47" s="56"/>
      <c r="O47" s="57" t="s">
        <v>403</v>
      </c>
      <c r="P47" s="57" t="s">
        <v>308</v>
      </c>
    </row>
    <row r="48" spans="1:16" ht="12.75" customHeight="1" thickBot="1" x14ac:dyDescent="0.25">
      <c r="A48" s="12" t="str">
        <f t="shared" si="6"/>
        <v> BBS 62 </v>
      </c>
      <c r="B48" s="5" t="str">
        <f t="shared" si="7"/>
        <v>I</v>
      </c>
      <c r="C48" s="12">
        <f t="shared" si="8"/>
        <v>45214.44</v>
      </c>
      <c r="D48" s="11" t="str">
        <f t="shared" si="9"/>
        <v>vis</v>
      </c>
      <c r="E48" s="54">
        <f>VLOOKUP(C48,Active!C$21:E$967,3,FALSE)</f>
        <v>806.00598083858222</v>
      </c>
      <c r="F48" s="5" t="s">
        <v>156</v>
      </c>
      <c r="G48" s="11" t="str">
        <f t="shared" si="10"/>
        <v>45214.440</v>
      </c>
      <c r="H48" s="12">
        <f t="shared" si="11"/>
        <v>806</v>
      </c>
      <c r="I48" s="55" t="s">
        <v>404</v>
      </c>
      <c r="J48" s="56" t="s">
        <v>405</v>
      </c>
      <c r="K48" s="55">
        <v>806</v>
      </c>
      <c r="L48" s="55" t="s">
        <v>274</v>
      </c>
      <c r="M48" s="56" t="s">
        <v>205</v>
      </c>
      <c r="N48" s="56"/>
      <c r="O48" s="57" t="s">
        <v>367</v>
      </c>
      <c r="P48" s="57" t="s">
        <v>406</v>
      </c>
    </row>
    <row r="49" spans="1:16" ht="12.75" customHeight="1" thickBot="1" x14ac:dyDescent="0.25">
      <c r="A49" s="12" t="str">
        <f t="shared" si="6"/>
        <v> BBS 62 </v>
      </c>
      <c r="B49" s="5" t="str">
        <f t="shared" si="7"/>
        <v>I</v>
      </c>
      <c r="C49" s="12">
        <f t="shared" si="8"/>
        <v>45229.385999999999</v>
      </c>
      <c r="D49" s="11" t="str">
        <f t="shared" si="9"/>
        <v>vis</v>
      </c>
      <c r="E49" s="54">
        <f>VLOOKUP(C49,Active!C$21:E$967,3,FALSE)</f>
        <v>818.00394248556074</v>
      </c>
      <c r="F49" s="5" t="s">
        <v>156</v>
      </c>
      <c r="G49" s="11" t="str">
        <f t="shared" si="10"/>
        <v>45229.386</v>
      </c>
      <c r="H49" s="12">
        <f t="shared" si="11"/>
        <v>818</v>
      </c>
      <c r="I49" s="55" t="s">
        <v>407</v>
      </c>
      <c r="J49" s="56" t="s">
        <v>408</v>
      </c>
      <c r="K49" s="55">
        <v>818</v>
      </c>
      <c r="L49" s="55" t="s">
        <v>323</v>
      </c>
      <c r="M49" s="56" t="s">
        <v>205</v>
      </c>
      <c r="N49" s="56"/>
      <c r="O49" s="57" t="s">
        <v>339</v>
      </c>
      <c r="P49" s="57" t="s">
        <v>406</v>
      </c>
    </row>
    <row r="50" spans="1:16" ht="12.75" customHeight="1" thickBot="1" x14ac:dyDescent="0.25">
      <c r="A50" s="12" t="str">
        <f t="shared" si="6"/>
        <v> AOEB 2 </v>
      </c>
      <c r="B50" s="5" t="str">
        <f t="shared" si="7"/>
        <v>I</v>
      </c>
      <c r="C50" s="12">
        <f t="shared" si="8"/>
        <v>45235.606</v>
      </c>
      <c r="D50" s="11" t="str">
        <f t="shared" si="9"/>
        <v>vis</v>
      </c>
      <c r="E50" s="54">
        <f>VLOOKUP(C50,Active!C$21:E$967,3,FALSE)</f>
        <v>822.99707251662176</v>
      </c>
      <c r="F50" s="5" t="s">
        <v>156</v>
      </c>
      <c r="G50" s="11" t="str">
        <f t="shared" si="10"/>
        <v>45235.606</v>
      </c>
      <c r="H50" s="12">
        <f t="shared" si="11"/>
        <v>823</v>
      </c>
      <c r="I50" s="55" t="s">
        <v>409</v>
      </c>
      <c r="J50" s="56" t="s">
        <v>410</v>
      </c>
      <c r="K50" s="55">
        <v>823</v>
      </c>
      <c r="L50" s="55" t="s">
        <v>343</v>
      </c>
      <c r="M50" s="56" t="s">
        <v>205</v>
      </c>
      <c r="N50" s="56"/>
      <c r="O50" s="57" t="s">
        <v>315</v>
      </c>
      <c r="P50" s="57" t="s">
        <v>308</v>
      </c>
    </row>
    <row r="51" spans="1:16" ht="12.75" customHeight="1" thickBot="1" x14ac:dyDescent="0.25">
      <c r="A51" s="12" t="str">
        <f t="shared" si="6"/>
        <v> BBS 64 </v>
      </c>
      <c r="B51" s="5" t="str">
        <f t="shared" si="7"/>
        <v>I</v>
      </c>
      <c r="C51" s="12">
        <f t="shared" si="8"/>
        <v>45335.252</v>
      </c>
      <c r="D51" s="11" t="str">
        <f t="shared" si="9"/>
        <v>vis</v>
      </c>
      <c r="E51" s="54">
        <f>VLOOKUP(C51,Active!C$21:E$967,3,FALSE)</f>
        <v>902.98830002064494</v>
      </c>
      <c r="F51" s="5" t="s">
        <v>156</v>
      </c>
      <c r="G51" s="11" t="str">
        <f t="shared" si="10"/>
        <v>45335.252</v>
      </c>
      <c r="H51" s="12">
        <f t="shared" si="11"/>
        <v>903</v>
      </c>
      <c r="I51" s="55" t="s">
        <v>411</v>
      </c>
      <c r="J51" s="56" t="s">
        <v>412</v>
      </c>
      <c r="K51" s="55">
        <v>903</v>
      </c>
      <c r="L51" s="55" t="s">
        <v>234</v>
      </c>
      <c r="M51" s="56" t="s">
        <v>205</v>
      </c>
      <c r="N51" s="56"/>
      <c r="O51" s="57" t="s">
        <v>367</v>
      </c>
      <c r="P51" s="57" t="s">
        <v>413</v>
      </c>
    </row>
    <row r="52" spans="1:16" ht="12.75" customHeight="1" thickBot="1" x14ac:dyDescent="0.25">
      <c r="A52" s="12" t="str">
        <f t="shared" si="6"/>
        <v> AOEB 2 </v>
      </c>
      <c r="B52" s="5" t="str">
        <f t="shared" si="7"/>
        <v>I</v>
      </c>
      <c r="C52" s="12">
        <f t="shared" si="8"/>
        <v>45352.692999999999</v>
      </c>
      <c r="D52" s="11" t="str">
        <f t="shared" si="9"/>
        <v>vis</v>
      </c>
      <c r="E52" s="54">
        <f>VLOOKUP(C52,Active!C$21:E$967,3,FALSE)</f>
        <v>916.98913295821967</v>
      </c>
      <c r="F52" s="5" t="s">
        <v>156</v>
      </c>
      <c r="G52" s="11" t="str">
        <f t="shared" si="10"/>
        <v>45352.693</v>
      </c>
      <c r="H52" s="12">
        <f t="shared" si="11"/>
        <v>917</v>
      </c>
      <c r="I52" s="55" t="s">
        <v>414</v>
      </c>
      <c r="J52" s="56" t="s">
        <v>415</v>
      </c>
      <c r="K52" s="55">
        <v>917</v>
      </c>
      <c r="L52" s="55" t="s">
        <v>187</v>
      </c>
      <c r="M52" s="56" t="s">
        <v>205</v>
      </c>
      <c r="N52" s="56"/>
      <c r="O52" s="57" t="s">
        <v>315</v>
      </c>
      <c r="P52" s="57" t="s">
        <v>308</v>
      </c>
    </row>
    <row r="53" spans="1:16" ht="12.75" customHeight="1" thickBot="1" x14ac:dyDescent="0.25">
      <c r="A53" s="12" t="str">
        <f t="shared" si="6"/>
        <v> BBS 65 </v>
      </c>
      <c r="B53" s="5" t="str">
        <f t="shared" si="7"/>
        <v>I</v>
      </c>
      <c r="C53" s="12">
        <f t="shared" si="8"/>
        <v>45381.347000000002</v>
      </c>
      <c r="D53" s="11" t="str">
        <f t="shared" si="9"/>
        <v>vis</v>
      </c>
      <c r="E53" s="54">
        <f>VLOOKUP(C53,Active!C$21:E$967,3,FALSE)</f>
        <v>939.99124677011821</v>
      </c>
      <c r="F53" s="5" t="s">
        <v>156</v>
      </c>
      <c r="G53" s="11" t="str">
        <f t="shared" si="10"/>
        <v>45381.347</v>
      </c>
      <c r="H53" s="12">
        <f t="shared" si="11"/>
        <v>940</v>
      </c>
      <c r="I53" s="55" t="s">
        <v>416</v>
      </c>
      <c r="J53" s="56" t="s">
        <v>417</v>
      </c>
      <c r="K53" s="55">
        <v>940</v>
      </c>
      <c r="L53" s="55" t="s">
        <v>418</v>
      </c>
      <c r="M53" s="56" t="s">
        <v>205</v>
      </c>
      <c r="N53" s="56"/>
      <c r="O53" s="57" t="s">
        <v>419</v>
      </c>
      <c r="P53" s="57" t="s">
        <v>420</v>
      </c>
    </row>
    <row r="54" spans="1:16" ht="12.75" customHeight="1" thickBot="1" x14ac:dyDescent="0.25">
      <c r="A54" s="12" t="str">
        <f t="shared" si="6"/>
        <v> BBS 68 </v>
      </c>
      <c r="B54" s="5" t="str">
        <f t="shared" si="7"/>
        <v>I</v>
      </c>
      <c r="C54" s="12">
        <f t="shared" si="8"/>
        <v>45559.487999999998</v>
      </c>
      <c r="D54" s="11" t="str">
        <f t="shared" si="9"/>
        <v>vis</v>
      </c>
      <c r="E54" s="54">
        <f>VLOOKUP(C54,Active!C$21:E$967,3,FALSE)</f>
        <v>1082.9946514104829</v>
      </c>
      <c r="F54" s="5" t="s">
        <v>156</v>
      </c>
      <c r="G54" s="11" t="str">
        <f t="shared" si="10"/>
        <v>45559.488</v>
      </c>
      <c r="H54" s="12">
        <f t="shared" si="11"/>
        <v>1083</v>
      </c>
      <c r="I54" s="55" t="s">
        <v>421</v>
      </c>
      <c r="J54" s="56" t="s">
        <v>422</v>
      </c>
      <c r="K54" s="55">
        <v>1083</v>
      </c>
      <c r="L54" s="55" t="s">
        <v>193</v>
      </c>
      <c r="M54" s="56" t="s">
        <v>205</v>
      </c>
      <c r="N54" s="56"/>
      <c r="O54" s="57" t="s">
        <v>367</v>
      </c>
      <c r="P54" s="57" t="s">
        <v>423</v>
      </c>
    </row>
    <row r="55" spans="1:16" ht="12.75" customHeight="1" thickBot="1" x14ac:dyDescent="0.25">
      <c r="A55" s="12" t="str">
        <f t="shared" si="6"/>
        <v> BBS 68 </v>
      </c>
      <c r="B55" s="5" t="str">
        <f t="shared" si="7"/>
        <v>I</v>
      </c>
      <c r="C55" s="12">
        <f t="shared" si="8"/>
        <v>45600.593999999997</v>
      </c>
      <c r="D55" s="11" t="str">
        <f t="shared" si="9"/>
        <v>vis</v>
      </c>
      <c r="E55" s="54">
        <f>VLOOKUP(C55,Active!C$21:E$967,3,FALSE)</f>
        <v>1115.9926583327911</v>
      </c>
      <c r="F55" s="5" t="s">
        <v>156</v>
      </c>
      <c r="G55" s="11" t="str">
        <f t="shared" si="10"/>
        <v>45600.594</v>
      </c>
      <c r="H55" s="12">
        <f t="shared" si="11"/>
        <v>1116</v>
      </c>
      <c r="I55" s="55" t="s">
        <v>424</v>
      </c>
      <c r="J55" s="56" t="s">
        <v>425</v>
      </c>
      <c r="K55" s="55">
        <v>1116</v>
      </c>
      <c r="L55" s="55" t="s">
        <v>248</v>
      </c>
      <c r="M55" s="56" t="s">
        <v>205</v>
      </c>
      <c r="N55" s="56"/>
      <c r="O55" s="57" t="s">
        <v>367</v>
      </c>
      <c r="P55" s="57" t="s">
        <v>423</v>
      </c>
    </row>
    <row r="56" spans="1:16" ht="12.75" customHeight="1" thickBot="1" x14ac:dyDescent="0.25">
      <c r="A56" s="12" t="str">
        <f t="shared" si="6"/>
        <v> BBS 68 </v>
      </c>
      <c r="B56" s="5" t="str">
        <f t="shared" si="7"/>
        <v>I</v>
      </c>
      <c r="C56" s="12">
        <f t="shared" si="8"/>
        <v>45604.349000000002</v>
      </c>
      <c r="D56" s="11" t="str">
        <f t="shared" si="9"/>
        <v>vis</v>
      </c>
      <c r="E56" s="54">
        <f>VLOOKUP(C56,Active!C$21:E$967,3,FALSE)</f>
        <v>1119.0069996939894</v>
      </c>
      <c r="F56" s="5" t="s">
        <v>156</v>
      </c>
      <c r="G56" s="11" t="str">
        <f t="shared" si="10"/>
        <v>45604.349</v>
      </c>
      <c r="H56" s="12">
        <f t="shared" si="11"/>
        <v>1119</v>
      </c>
      <c r="I56" s="55" t="s">
        <v>426</v>
      </c>
      <c r="J56" s="56" t="s">
        <v>427</v>
      </c>
      <c r="K56" s="55">
        <v>1119</v>
      </c>
      <c r="L56" s="55" t="s">
        <v>318</v>
      </c>
      <c r="M56" s="56" t="s">
        <v>205</v>
      </c>
      <c r="N56" s="56"/>
      <c r="O56" s="57" t="s">
        <v>339</v>
      </c>
      <c r="P56" s="57" t="s">
        <v>423</v>
      </c>
    </row>
    <row r="57" spans="1:16" ht="12.75" customHeight="1" thickBot="1" x14ac:dyDescent="0.25">
      <c r="A57" s="12" t="str">
        <f t="shared" si="6"/>
        <v> BBS 69 </v>
      </c>
      <c r="B57" s="5" t="str">
        <f t="shared" si="7"/>
        <v>I</v>
      </c>
      <c r="C57" s="12">
        <f t="shared" si="8"/>
        <v>45614.31</v>
      </c>
      <c r="D57" s="11" t="str">
        <f t="shared" si="9"/>
        <v>vis</v>
      </c>
      <c r="E57" s="54">
        <f>VLOOKUP(C57,Active!C$21:E$967,3,FALSE)</f>
        <v>1127.003232529901</v>
      </c>
      <c r="F57" s="5" t="s">
        <v>156</v>
      </c>
      <c r="G57" s="11" t="str">
        <f t="shared" si="10"/>
        <v>45614.310</v>
      </c>
      <c r="H57" s="12">
        <f t="shared" si="11"/>
        <v>1127</v>
      </c>
      <c r="I57" s="55" t="s">
        <v>428</v>
      </c>
      <c r="J57" s="56" t="s">
        <v>429</v>
      </c>
      <c r="K57" s="55">
        <v>1127</v>
      </c>
      <c r="L57" s="55" t="s">
        <v>184</v>
      </c>
      <c r="M57" s="56" t="s">
        <v>205</v>
      </c>
      <c r="N57" s="56"/>
      <c r="O57" s="57" t="s">
        <v>419</v>
      </c>
      <c r="P57" s="57" t="s">
        <v>430</v>
      </c>
    </row>
    <row r="58" spans="1:16" ht="12.75" customHeight="1" thickBot="1" x14ac:dyDescent="0.25">
      <c r="A58" s="12" t="str">
        <f t="shared" si="6"/>
        <v> BRNO 26 </v>
      </c>
      <c r="B58" s="5" t="str">
        <f t="shared" si="7"/>
        <v>I</v>
      </c>
      <c r="C58" s="12">
        <f t="shared" si="8"/>
        <v>45615.546999999999</v>
      </c>
      <c r="D58" s="11" t="str">
        <f t="shared" si="9"/>
        <v>vis</v>
      </c>
      <c r="E58" s="54">
        <f>VLOOKUP(C58,Active!C$21:E$967,3,FALSE)</f>
        <v>1127.9962392579437</v>
      </c>
      <c r="F58" s="5" t="s">
        <v>156</v>
      </c>
      <c r="G58" s="11" t="str">
        <f t="shared" si="10"/>
        <v>45615.547</v>
      </c>
      <c r="H58" s="12">
        <f t="shared" si="11"/>
        <v>1128</v>
      </c>
      <c r="I58" s="55" t="s">
        <v>431</v>
      </c>
      <c r="J58" s="56" t="s">
        <v>432</v>
      </c>
      <c r="K58" s="55">
        <v>1128</v>
      </c>
      <c r="L58" s="55" t="s">
        <v>300</v>
      </c>
      <c r="M58" s="56" t="s">
        <v>205</v>
      </c>
      <c r="N58" s="56"/>
      <c r="O58" s="57" t="s">
        <v>433</v>
      </c>
      <c r="P58" s="57" t="s">
        <v>434</v>
      </c>
    </row>
    <row r="59" spans="1:16" ht="12.75" customHeight="1" thickBot="1" x14ac:dyDescent="0.25">
      <c r="A59" s="12" t="str">
        <f t="shared" si="6"/>
        <v> BRNO 26 </v>
      </c>
      <c r="B59" s="5" t="str">
        <f t="shared" si="7"/>
        <v>I</v>
      </c>
      <c r="C59" s="12">
        <f t="shared" si="8"/>
        <v>45615.548000000003</v>
      </c>
      <c r="D59" s="11" t="str">
        <f t="shared" si="9"/>
        <v>vis</v>
      </c>
      <c r="E59" s="54">
        <f>VLOOKUP(C59,Active!C$21:E$967,3,FALSE)</f>
        <v>1127.9970420119712</v>
      </c>
      <c r="F59" s="5" t="s">
        <v>156</v>
      </c>
      <c r="G59" s="11" t="str">
        <f t="shared" si="10"/>
        <v>45615.548</v>
      </c>
      <c r="H59" s="12">
        <f t="shared" si="11"/>
        <v>1128</v>
      </c>
      <c r="I59" s="55" t="s">
        <v>435</v>
      </c>
      <c r="J59" s="56" t="s">
        <v>436</v>
      </c>
      <c r="K59" s="55">
        <v>1128</v>
      </c>
      <c r="L59" s="55" t="s">
        <v>343</v>
      </c>
      <c r="M59" s="56" t="s">
        <v>205</v>
      </c>
      <c r="N59" s="56"/>
      <c r="O59" s="57" t="s">
        <v>437</v>
      </c>
      <c r="P59" s="57" t="s">
        <v>434</v>
      </c>
    </row>
    <row r="60" spans="1:16" ht="12.75" customHeight="1" thickBot="1" x14ac:dyDescent="0.25">
      <c r="A60" s="12" t="str">
        <f t="shared" si="6"/>
        <v> BRNO 26 </v>
      </c>
      <c r="B60" s="5" t="str">
        <f t="shared" si="7"/>
        <v>I</v>
      </c>
      <c r="C60" s="12">
        <f t="shared" si="8"/>
        <v>45645.449000000001</v>
      </c>
      <c r="D60" s="11" t="str">
        <f t="shared" si="9"/>
        <v>vis</v>
      </c>
      <c r="E60" s="54">
        <f>VLOOKUP(C60,Active!C$21:E$967,3,FALSE)</f>
        <v>1152.0001900921511</v>
      </c>
      <c r="F60" s="5" t="s">
        <v>156</v>
      </c>
      <c r="G60" s="11" t="str">
        <f t="shared" si="10"/>
        <v>45645.449</v>
      </c>
      <c r="H60" s="12">
        <f t="shared" si="11"/>
        <v>1152</v>
      </c>
      <c r="I60" s="55" t="s">
        <v>438</v>
      </c>
      <c r="J60" s="56" t="s">
        <v>439</v>
      </c>
      <c r="K60" s="55">
        <v>1152</v>
      </c>
      <c r="L60" s="55" t="s">
        <v>366</v>
      </c>
      <c r="M60" s="56" t="s">
        <v>205</v>
      </c>
      <c r="N60" s="56"/>
      <c r="O60" s="57" t="s">
        <v>267</v>
      </c>
      <c r="P60" s="57" t="s">
        <v>434</v>
      </c>
    </row>
    <row r="61" spans="1:16" ht="12.75" customHeight="1" thickBot="1" x14ac:dyDescent="0.25">
      <c r="A61" s="12" t="str">
        <f t="shared" si="6"/>
        <v> BRNO 26 </v>
      </c>
      <c r="B61" s="5" t="str">
        <f t="shared" si="7"/>
        <v>I</v>
      </c>
      <c r="C61" s="12">
        <f t="shared" si="8"/>
        <v>45671.605000000003</v>
      </c>
      <c r="D61" s="11" t="str">
        <f t="shared" si="9"/>
        <v>vis</v>
      </c>
      <c r="E61" s="54">
        <f>VLOOKUP(C61,Active!C$21:E$967,3,FALSE)</f>
        <v>1172.9970243513831</v>
      </c>
      <c r="F61" s="5" t="s">
        <v>156</v>
      </c>
      <c r="G61" s="11" t="str">
        <f t="shared" si="10"/>
        <v>45671.605</v>
      </c>
      <c r="H61" s="12">
        <f t="shared" si="11"/>
        <v>1173</v>
      </c>
      <c r="I61" s="55" t="s">
        <v>440</v>
      </c>
      <c r="J61" s="56" t="s">
        <v>441</v>
      </c>
      <c r="K61" s="55">
        <v>1173</v>
      </c>
      <c r="L61" s="55" t="s">
        <v>343</v>
      </c>
      <c r="M61" s="56" t="s">
        <v>205</v>
      </c>
      <c r="N61" s="56"/>
      <c r="O61" s="57" t="s">
        <v>267</v>
      </c>
      <c r="P61" s="57" t="s">
        <v>434</v>
      </c>
    </row>
    <row r="62" spans="1:16" ht="12.75" customHeight="1" thickBot="1" x14ac:dyDescent="0.25">
      <c r="A62" s="12" t="str">
        <f t="shared" si="6"/>
        <v> BRNO 27 </v>
      </c>
      <c r="B62" s="5" t="str">
        <f t="shared" si="7"/>
        <v>I</v>
      </c>
      <c r="C62" s="12">
        <f t="shared" si="8"/>
        <v>45934.461000000003</v>
      </c>
      <c r="D62" s="11" t="str">
        <f t="shared" si="9"/>
        <v>vis</v>
      </c>
      <c r="E62" s="54">
        <f>VLOOKUP(C62,Active!C$21:E$967,3,FALSE)</f>
        <v>1384.0057361591562</v>
      </c>
      <c r="F62" s="5" t="s">
        <v>156</v>
      </c>
      <c r="G62" s="11" t="str">
        <f t="shared" si="10"/>
        <v>45934.461</v>
      </c>
      <c r="H62" s="12">
        <f t="shared" si="11"/>
        <v>1384</v>
      </c>
      <c r="I62" s="55" t="s">
        <v>442</v>
      </c>
      <c r="J62" s="56" t="s">
        <v>443</v>
      </c>
      <c r="K62" s="55">
        <v>1384</v>
      </c>
      <c r="L62" s="55" t="s">
        <v>274</v>
      </c>
      <c r="M62" s="56" t="s">
        <v>205</v>
      </c>
      <c r="N62" s="56"/>
      <c r="O62" s="57" t="s">
        <v>444</v>
      </c>
      <c r="P62" s="57" t="s">
        <v>445</v>
      </c>
    </row>
    <row r="63" spans="1:16" ht="12.75" customHeight="1" thickBot="1" x14ac:dyDescent="0.25">
      <c r="A63" s="12" t="str">
        <f t="shared" si="6"/>
        <v> AOEB 2 </v>
      </c>
      <c r="B63" s="5" t="str">
        <f t="shared" si="7"/>
        <v>I</v>
      </c>
      <c r="C63" s="12">
        <f t="shared" si="8"/>
        <v>46026.635000000002</v>
      </c>
      <c r="D63" s="11" t="str">
        <f t="shared" si="9"/>
        <v>vis</v>
      </c>
      <c r="E63" s="54">
        <f>VLOOKUP(C63,Active!C$21:E$967,3,FALSE)</f>
        <v>1457.9987855937115</v>
      </c>
      <c r="F63" s="5" t="s">
        <v>156</v>
      </c>
      <c r="G63" s="11" t="str">
        <f t="shared" si="10"/>
        <v>46026.635</v>
      </c>
      <c r="H63" s="12">
        <f t="shared" si="11"/>
        <v>1458</v>
      </c>
      <c r="I63" s="55" t="s">
        <v>446</v>
      </c>
      <c r="J63" s="56" t="s">
        <v>447</v>
      </c>
      <c r="K63" s="55">
        <v>1458</v>
      </c>
      <c r="L63" s="55" t="s">
        <v>176</v>
      </c>
      <c r="M63" s="56" t="s">
        <v>205</v>
      </c>
      <c r="N63" s="56"/>
      <c r="O63" s="57" t="s">
        <v>448</v>
      </c>
      <c r="P63" s="57" t="s">
        <v>308</v>
      </c>
    </row>
    <row r="64" spans="1:16" ht="12.75" customHeight="1" thickBot="1" x14ac:dyDescent="0.25">
      <c r="A64" s="12" t="str">
        <f t="shared" si="6"/>
        <v> AOEB 2 </v>
      </c>
      <c r="B64" s="5" t="str">
        <f t="shared" si="7"/>
        <v>I</v>
      </c>
      <c r="C64" s="12">
        <f t="shared" si="8"/>
        <v>46036.59</v>
      </c>
      <c r="D64" s="11" t="str">
        <f t="shared" si="9"/>
        <v>vis</v>
      </c>
      <c r="E64" s="54">
        <f>VLOOKUP(C64,Active!C$21:E$967,3,FALSE)</f>
        <v>1465.9902019054762</v>
      </c>
      <c r="F64" s="5" t="s">
        <v>156</v>
      </c>
      <c r="G64" s="11" t="str">
        <f t="shared" si="10"/>
        <v>46036.590</v>
      </c>
      <c r="H64" s="12">
        <f t="shared" si="11"/>
        <v>1466</v>
      </c>
      <c r="I64" s="55" t="s">
        <v>449</v>
      </c>
      <c r="J64" s="56" t="s">
        <v>450</v>
      </c>
      <c r="K64" s="55">
        <v>1466</v>
      </c>
      <c r="L64" s="55" t="s">
        <v>190</v>
      </c>
      <c r="M64" s="56" t="s">
        <v>205</v>
      </c>
      <c r="N64" s="56"/>
      <c r="O64" s="57" t="s">
        <v>304</v>
      </c>
      <c r="P64" s="57" t="s">
        <v>308</v>
      </c>
    </row>
    <row r="65" spans="1:16" ht="12.75" customHeight="1" thickBot="1" x14ac:dyDescent="0.25">
      <c r="A65" s="12" t="str">
        <f t="shared" si="6"/>
        <v> BRNO 27 </v>
      </c>
      <c r="B65" s="5" t="str">
        <f t="shared" si="7"/>
        <v>I</v>
      </c>
      <c r="C65" s="12">
        <f t="shared" si="8"/>
        <v>46060.256000000001</v>
      </c>
      <c r="D65" s="11" t="str">
        <f t="shared" si="9"/>
        <v>vis</v>
      </c>
      <c r="E65" s="54">
        <f>VLOOKUP(C65,Active!C$21:E$967,3,FALSE)</f>
        <v>1484.9881786442372</v>
      </c>
      <c r="F65" s="5" t="s">
        <v>156</v>
      </c>
      <c r="G65" s="11" t="str">
        <f t="shared" si="10"/>
        <v>46060.256</v>
      </c>
      <c r="H65" s="12">
        <f t="shared" si="11"/>
        <v>1485</v>
      </c>
      <c r="I65" s="55" t="s">
        <v>451</v>
      </c>
      <c r="J65" s="56" t="s">
        <v>452</v>
      </c>
      <c r="K65" s="55">
        <v>1485</v>
      </c>
      <c r="L65" s="55" t="s">
        <v>234</v>
      </c>
      <c r="M65" s="56" t="s">
        <v>205</v>
      </c>
      <c r="N65" s="56"/>
      <c r="O65" s="57" t="s">
        <v>267</v>
      </c>
      <c r="P65" s="57" t="s">
        <v>445</v>
      </c>
    </row>
    <row r="66" spans="1:16" ht="12.75" customHeight="1" thickBot="1" x14ac:dyDescent="0.25">
      <c r="A66" s="12" t="str">
        <f t="shared" si="6"/>
        <v> BBS 75 </v>
      </c>
      <c r="B66" s="5" t="str">
        <f t="shared" si="7"/>
        <v>I</v>
      </c>
      <c r="C66" s="12">
        <f t="shared" si="8"/>
        <v>46070.249000000003</v>
      </c>
      <c r="D66" s="11" t="str">
        <f t="shared" si="9"/>
        <v>vis</v>
      </c>
      <c r="E66" s="54">
        <f>VLOOKUP(C66,Active!C$21:E$967,3,FALSE)</f>
        <v>1493.0100996089309</v>
      </c>
      <c r="F66" s="5" t="s">
        <v>156</v>
      </c>
      <c r="G66" s="11" t="str">
        <f t="shared" si="10"/>
        <v>46070.249</v>
      </c>
      <c r="H66" s="12">
        <f t="shared" si="11"/>
        <v>1493</v>
      </c>
      <c r="I66" s="55" t="s">
        <v>453</v>
      </c>
      <c r="J66" s="56" t="s">
        <v>454</v>
      </c>
      <c r="K66" s="55">
        <v>1493</v>
      </c>
      <c r="L66" s="55" t="s">
        <v>278</v>
      </c>
      <c r="M66" s="56" t="s">
        <v>205</v>
      </c>
      <c r="N66" s="56"/>
      <c r="O66" s="57" t="s">
        <v>367</v>
      </c>
      <c r="P66" s="57" t="s">
        <v>455</v>
      </c>
    </row>
    <row r="67" spans="1:16" ht="12.75" customHeight="1" thickBot="1" x14ac:dyDescent="0.25">
      <c r="A67" s="12" t="str">
        <f t="shared" si="6"/>
        <v> AOEB 2 </v>
      </c>
      <c r="B67" s="5" t="str">
        <f t="shared" si="7"/>
        <v>I</v>
      </c>
      <c r="C67" s="12">
        <f t="shared" si="8"/>
        <v>46117.565999999999</v>
      </c>
      <c r="D67" s="11" t="str">
        <f t="shared" si="9"/>
        <v>vis</v>
      </c>
      <c r="E67" s="54">
        <f>VLOOKUP(C67,Active!C$21:E$967,3,FALSE)</f>
        <v>1530.9940117760773</v>
      </c>
      <c r="F67" s="5" t="s">
        <v>156</v>
      </c>
      <c r="G67" s="11" t="str">
        <f t="shared" si="10"/>
        <v>46117.566</v>
      </c>
      <c r="H67" s="12">
        <f t="shared" si="11"/>
        <v>1531</v>
      </c>
      <c r="I67" s="55" t="s">
        <v>456</v>
      </c>
      <c r="J67" s="56" t="s">
        <v>457</v>
      </c>
      <c r="K67" s="55">
        <v>1531</v>
      </c>
      <c r="L67" s="55" t="s">
        <v>193</v>
      </c>
      <c r="M67" s="56" t="s">
        <v>205</v>
      </c>
      <c r="N67" s="56"/>
      <c r="O67" s="57" t="s">
        <v>304</v>
      </c>
      <c r="P67" s="57" t="s">
        <v>308</v>
      </c>
    </row>
    <row r="68" spans="1:16" ht="12.75" customHeight="1" thickBot="1" x14ac:dyDescent="0.25">
      <c r="A68" s="12" t="str">
        <f t="shared" si="6"/>
        <v> VSSC 63.23 </v>
      </c>
      <c r="B68" s="5" t="str">
        <f t="shared" si="7"/>
        <v>I</v>
      </c>
      <c r="C68" s="12">
        <f t="shared" si="8"/>
        <v>46218.476999999999</v>
      </c>
      <c r="D68" s="11" t="str">
        <f t="shared" si="9"/>
        <v>vis</v>
      </c>
      <c r="E68" s="54">
        <f>VLOOKUP(C68,Active!C$21:E$967,3,FALSE)</f>
        <v>1612.0007231208222</v>
      </c>
      <c r="F68" s="5" t="s">
        <v>156</v>
      </c>
      <c r="G68" s="11" t="str">
        <f t="shared" si="10"/>
        <v>46218.477</v>
      </c>
      <c r="H68" s="12">
        <f t="shared" si="11"/>
        <v>1612</v>
      </c>
      <c r="I68" s="55" t="s">
        <v>458</v>
      </c>
      <c r="J68" s="56" t="s">
        <v>459</v>
      </c>
      <c r="K68" s="55">
        <v>1612</v>
      </c>
      <c r="L68" s="55" t="s">
        <v>266</v>
      </c>
      <c r="M68" s="56" t="s">
        <v>205</v>
      </c>
      <c r="N68" s="56"/>
      <c r="O68" s="57" t="s">
        <v>460</v>
      </c>
      <c r="P68" s="57" t="s">
        <v>461</v>
      </c>
    </row>
    <row r="69" spans="1:16" ht="12.75" customHeight="1" thickBot="1" x14ac:dyDescent="0.25">
      <c r="A69" s="12" t="str">
        <f t="shared" si="6"/>
        <v> AOEB 2 </v>
      </c>
      <c r="B69" s="5" t="str">
        <f t="shared" si="7"/>
        <v>I</v>
      </c>
      <c r="C69" s="12">
        <f t="shared" si="8"/>
        <v>46280.758000000002</v>
      </c>
      <c r="D69" s="11" t="str">
        <f t="shared" si="9"/>
        <v>vis</v>
      </c>
      <c r="E69" s="54">
        <f>VLOOKUP(C69,Active!C$21:E$967,3,FALSE)</f>
        <v>1661.997046507393</v>
      </c>
      <c r="F69" s="5" t="s">
        <v>156</v>
      </c>
      <c r="G69" s="11" t="str">
        <f t="shared" si="10"/>
        <v>46280.758</v>
      </c>
      <c r="H69" s="12">
        <f t="shared" si="11"/>
        <v>1662</v>
      </c>
      <c r="I69" s="55" t="s">
        <v>462</v>
      </c>
      <c r="J69" s="56" t="s">
        <v>463</v>
      </c>
      <c r="K69" s="55">
        <v>1662</v>
      </c>
      <c r="L69" s="55" t="s">
        <v>343</v>
      </c>
      <c r="M69" s="56" t="s">
        <v>205</v>
      </c>
      <c r="N69" s="56"/>
      <c r="O69" s="57" t="s">
        <v>304</v>
      </c>
      <c r="P69" s="57" t="s">
        <v>308</v>
      </c>
    </row>
    <row r="70" spans="1:16" ht="12.75" customHeight="1" thickBot="1" x14ac:dyDescent="0.25">
      <c r="A70" s="12" t="str">
        <f t="shared" si="6"/>
        <v> BRNO 27 </v>
      </c>
      <c r="B70" s="5" t="str">
        <f t="shared" si="7"/>
        <v>I</v>
      </c>
      <c r="C70" s="12">
        <f t="shared" si="8"/>
        <v>46289.474999999999</v>
      </c>
      <c r="D70" s="11" t="str">
        <f t="shared" si="9"/>
        <v>vis</v>
      </c>
      <c r="E70" s="54">
        <f>VLOOKUP(C70,Active!C$21:E$967,3,FALSE)</f>
        <v>1668.9946533370933</v>
      </c>
      <c r="F70" s="5" t="s">
        <v>156</v>
      </c>
      <c r="G70" s="11" t="str">
        <f t="shared" si="10"/>
        <v>46289.475</v>
      </c>
      <c r="H70" s="12">
        <f t="shared" si="11"/>
        <v>1669</v>
      </c>
      <c r="I70" s="55" t="s">
        <v>464</v>
      </c>
      <c r="J70" s="56" t="s">
        <v>465</v>
      </c>
      <c r="K70" s="55">
        <v>1669</v>
      </c>
      <c r="L70" s="55" t="s">
        <v>193</v>
      </c>
      <c r="M70" s="56" t="s">
        <v>205</v>
      </c>
      <c r="N70" s="56"/>
      <c r="O70" s="57" t="s">
        <v>466</v>
      </c>
      <c r="P70" s="57" t="s">
        <v>445</v>
      </c>
    </row>
    <row r="71" spans="1:16" ht="12.75" customHeight="1" thickBot="1" x14ac:dyDescent="0.25">
      <c r="A71" s="12" t="str">
        <f t="shared" si="6"/>
        <v> BRNO 27 </v>
      </c>
      <c r="B71" s="5" t="str">
        <f t="shared" si="7"/>
        <v>I</v>
      </c>
      <c r="C71" s="12">
        <f t="shared" si="8"/>
        <v>46289.48</v>
      </c>
      <c r="D71" s="11" t="str">
        <f t="shared" si="9"/>
        <v>vis</v>
      </c>
      <c r="E71" s="54">
        <f>VLOOKUP(C71,Active!C$21:E$967,3,FALSE)</f>
        <v>1668.9986671072184</v>
      </c>
      <c r="F71" s="5" t="s">
        <v>156</v>
      </c>
      <c r="G71" s="11" t="str">
        <f t="shared" si="10"/>
        <v>46289.480</v>
      </c>
      <c r="H71" s="12">
        <f t="shared" si="11"/>
        <v>1669</v>
      </c>
      <c r="I71" s="55" t="s">
        <v>467</v>
      </c>
      <c r="J71" s="56" t="s">
        <v>468</v>
      </c>
      <c r="K71" s="55">
        <v>1669</v>
      </c>
      <c r="L71" s="55" t="s">
        <v>176</v>
      </c>
      <c r="M71" s="56" t="s">
        <v>205</v>
      </c>
      <c r="N71" s="56"/>
      <c r="O71" s="57" t="s">
        <v>469</v>
      </c>
      <c r="P71" s="57" t="s">
        <v>445</v>
      </c>
    </row>
    <row r="72" spans="1:16" ht="12.75" customHeight="1" thickBot="1" x14ac:dyDescent="0.25">
      <c r="A72" s="12" t="str">
        <f t="shared" si="6"/>
        <v> AOEB 2 </v>
      </c>
      <c r="B72" s="5" t="str">
        <f t="shared" si="7"/>
        <v>I</v>
      </c>
      <c r="C72" s="12">
        <f t="shared" si="8"/>
        <v>46295.705999999998</v>
      </c>
      <c r="D72" s="11" t="str">
        <f t="shared" si="9"/>
        <v>vis</v>
      </c>
      <c r="E72" s="54">
        <f>VLOOKUP(C72,Active!C$21:E$967,3,FALSE)</f>
        <v>1673.9966136624205</v>
      </c>
      <c r="F72" s="5" t="s">
        <v>156</v>
      </c>
      <c r="G72" s="11" t="str">
        <f t="shared" si="10"/>
        <v>46295.706</v>
      </c>
      <c r="H72" s="12">
        <f t="shared" si="11"/>
        <v>1674</v>
      </c>
      <c r="I72" s="55" t="s">
        <v>470</v>
      </c>
      <c r="J72" s="56" t="s">
        <v>471</v>
      </c>
      <c r="K72" s="55">
        <v>1674</v>
      </c>
      <c r="L72" s="55" t="s">
        <v>343</v>
      </c>
      <c r="M72" s="56" t="s">
        <v>205</v>
      </c>
      <c r="N72" s="56"/>
      <c r="O72" s="57" t="s">
        <v>304</v>
      </c>
      <c r="P72" s="57" t="s">
        <v>308</v>
      </c>
    </row>
    <row r="73" spans="1:16" ht="12.75" customHeight="1" thickBot="1" x14ac:dyDescent="0.25">
      <c r="A73" s="12" t="str">
        <f t="shared" si="6"/>
        <v> BBS 78 </v>
      </c>
      <c r="B73" s="5" t="str">
        <f t="shared" si="7"/>
        <v>I</v>
      </c>
      <c r="C73" s="12">
        <f t="shared" si="8"/>
        <v>46299.451999999997</v>
      </c>
      <c r="D73" s="11" t="str">
        <f t="shared" si="9"/>
        <v>vis</v>
      </c>
      <c r="E73" s="54">
        <f>VLOOKUP(C73,Active!C$21:E$967,3,FALSE)</f>
        <v>1677.0037302373958</v>
      </c>
      <c r="F73" s="5" t="s">
        <v>156</v>
      </c>
      <c r="G73" s="11" t="str">
        <f t="shared" si="10"/>
        <v>46299.452</v>
      </c>
      <c r="H73" s="12">
        <f t="shared" si="11"/>
        <v>1677</v>
      </c>
      <c r="I73" s="55" t="s">
        <v>472</v>
      </c>
      <c r="J73" s="56" t="s">
        <v>473</v>
      </c>
      <c r="K73" s="55">
        <v>1677</v>
      </c>
      <c r="L73" s="55" t="s">
        <v>323</v>
      </c>
      <c r="M73" s="56" t="s">
        <v>205</v>
      </c>
      <c r="N73" s="56"/>
      <c r="O73" s="57" t="s">
        <v>339</v>
      </c>
      <c r="P73" s="57" t="s">
        <v>474</v>
      </c>
    </row>
    <row r="74" spans="1:16" ht="12.75" customHeight="1" thickBot="1" x14ac:dyDescent="0.25">
      <c r="A74" s="12" t="str">
        <f t="shared" si="6"/>
        <v> BRNO 27 </v>
      </c>
      <c r="B74" s="5" t="str">
        <f t="shared" si="7"/>
        <v>I</v>
      </c>
      <c r="C74" s="12">
        <f t="shared" si="8"/>
        <v>46319.375</v>
      </c>
      <c r="D74" s="11" t="str">
        <f t="shared" si="9"/>
        <v>vis</v>
      </c>
      <c r="E74" s="54">
        <f>VLOOKUP(C74,Active!C$21:E$967,3,FALSE)</f>
        <v>1692.9969986632518</v>
      </c>
      <c r="F74" s="5" t="s">
        <v>156</v>
      </c>
      <c r="G74" s="11" t="str">
        <f t="shared" si="10"/>
        <v>46319.375</v>
      </c>
      <c r="H74" s="12">
        <f t="shared" si="11"/>
        <v>1693</v>
      </c>
      <c r="I74" s="55" t="s">
        <v>475</v>
      </c>
      <c r="J74" s="56" t="s">
        <v>476</v>
      </c>
      <c r="K74" s="55">
        <v>1693</v>
      </c>
      <c r="L74" s="55" t="s">
        <v>343</v>
      </c>
      <c r="M74" s="56" t="s">
        <v>205</v>
      </c>
      <c r="N74" s="56"/>
      <c r="O74" s="57" t="s">
        <v>477</v>
      </c>
      <c r="P74" s="57" t="s">
        <v>445</v>
      </c>
    </row>
    <row r="75" spans="1:16" ht="12.75" customHeight="1" thickBot="1" x14ac:dyDescent="0.25">
      <c r="A75" s="12" t="str">
        <f t="shared" ref="A75:A106" si="12">P75</f>
        <v> BRNO 27 </v>
      </c>
      <c r="B75" s="5" t="str">
        <f t="shared" ref="B75:B106" si="13">IF(H75=INT(H75),"I","II")</f>
        <v>I</v>
      </c>
      <c r="C75" s="12">
        <f t="shared" ref="C75:C106" si="14">1*G75</f>
        <v>46319.375999999997</v>
      </c>
      <c r="D75" s="11" t="str">
        <f t="shared" ref="D75:D106" si="15">VLOOKUP(F75,I$1:J$5,2,FALSE)</f>
        <v>vis</v>
      </c>
      <c r="E75" s="54">
        <f>VLOOKUP(C75,Active!C$21:E$967,3,FALSE)</f>
        <v>1692.9978014172734</v>
      </c>
      <c r="F75" s="5" t="s">
        <v>156</v>
      </c>
      <c r="G75" s="11" t="str">
        <f t="shared" ref="G75:G106" si="16">MID(I75,3,LEN(I75)-3)</f>
        <v>46319.376</v>
      </c>
      <c r="H75" s="12">
        <f t="shared" ref="H75:H106" si="17">1*K75</f>
        <v>1693</v>
      </c>
      <c r="I75" s="55" t="s">
        <v>478</v>
      </c>
      <c r="J75" s="56" t="s">
        <v>479</v>
      </c>
      <c r="K75" s="55">
        <v>1693</v>
      </c>
      <c r="L75" s="55" t="s">
        <v>157</v>
      </c>
      <c r="M75" s="56" t="s">
        <v>205</v>
      </c>
      <c r="N75" s="56"/>
      <c r="O75" s="57" t="s">
        <v>480</v>
      </c>
      <c r="P75" s="57" t="s">
        <v>445</v>
      </c>
    </row>
    <row r="76" spans="1:16" ht="12.75" customHeight="1" thickBot="1" x14ac:dyDescent="0.25">
      <c r="A76" s="12" t="str">
        <f t="shared" si="12"/>
        <v> VSSC 63.23 </v>
      </c>
      <c r="B76" s="5" t="str">
        <f t="shared" si="13"/>
        <v>I</v>
      </c>
      <c r="C76" s="12">
        <f t="shared" si="14"/>
        <v>46319.377</v>
      </c>
      <c r="D76" s="11" t="str">
        <f t="shared" si="15"/>
        <v>vis</v>
      </c>
      <c r="E76" s="54">
        <f>VLOOKUP(C76,Active!C$21:E$967,3,FALSE)</f>
        <v>1692.9986041713007</v>
      </c>
      <c r="F76" s="5" t="s">
        <v>156</v>
      </c>
      <c r="G76" s="11" t="str">
        <f t="shared" si="16"/>
        <v>46319.377</v>
      </c>
      <c r="H76" s="12">
        <f t="shared" si="17"/>
        <v>1693</v>
      </c>
      <c r="I76" s="55" t="s">
        <v>481</v>
      </c>
      <c r="J76" s="56" t="s">
        <v>482</v>
      </c>
      <c r="K76" s="55">
        <v>1693</v>
      </c>
      <c r="L76" s="55" t="s">
        <v>176</v>
      </c>
      <c r="M76" s="56" t="s">
        <v>205</v>
      </c>
      <c r="N76" s="56"/>
      <c r="O76" s="57" t="s">
        <v>460</v>
      </c>
      <c r="P76" s="57" t="s">
        <v>461</v>
      </c>
    </row>
    <row r="77" spans="1:16" ht="12.75" customHeight="1" thickBot="1" x14ac:dyDescent="0.25">
      <c r="A77" s="12" t="str">
        <f t="shared" si="12"/>
        <v> BRNO 27 </v>
      </c>
      <c r="B77" s="5" t="str">
        <f t="shared" si="13"/>
        <v>I</v>
      </c>
      <c r="C77" s="12">
        <f t="shared" si="14"/>
        <v>46319.379000000001</v>
      </c>
      <c r="D77" s="11" t="str">
        <f t="shared" si="15"/>
        <v>vis</v>
      </c>
      <c r="E77" s="54">
        <f>VLOOKUP(C77,Active!C$21:E$967,3,FALSE)</f>
        <v>1693.0002096793496</v>
      </c>
      <c r="F77" s="5" t="s">
        <v>156</v>
      </c>
      <c r="G77" s="11" t="str">
        <f t="shared" si="16"/>
        <v>46319.379</v>
      </c>
      <c r="H77" s="12">
        <f t="shared" si="17"/>
        <v>1693</v>
      </c>
      <c r="I77" s="55" t="s">
        <v>483</v>
      </c>
      <c r="J77" s="56" t="s">
        <v>484</v>
      </c>
      <c r="K77" s="55">
        <v>1693</v>
      </c>
      <c r="L77" s="55" t="s">
        <v>366</v>
      </c>
      <c r="M77" s="56" t="s">
        <v>205</v>
      </c>
      <c r="N77" s="56"/>
      <c r="O77" s="57" t="s">
        <v>485</v>
      </c>
      <c r="P77" s="57" t="s">
        <v>445</v>
      </c>
    </row>
    <row r="78" spans="1:16" ht="12.75" customHeight="1" thickBot="1" x14ac:dyDescent="0.25">
      <c r="A78" s="12" t="str">
        <f t="shared" si="12"/>
        <v> BBS 78 </v>
      </c>
      <c r="B78" s="5" t="str">
        <f t="shared" si="13"/>
        <v>I</v>
      </c>
      <c r="C78" s="12">
        <f t="shared" si="14"/>
        <v>46319.381000000001</v>
      </c>
      <c r="D78" s="11" t="str">
        <f t="shared" si="15"/>
        <v>vis</v>
      </c>
      <c r="E78" s="54">
        <f>VLOOKUP(C78,Active!C$21:E$967,3,FALSE)</f>
        <v>1693.0018151873985</v>
      </c>
      <c r="F78" s="5" t="s">
        <v>156</v>
      </c>
      <c r="G78" s="11" t="str">
        <f t="shared" si="16"/>
        <v>46319.381</v>
      </c>
      <c r="H78" s="12">
        <f t="shared" si="17"/>
        <v>1693</v>
      </c>
      <c r="I78" s="55" t="s">
        <v>486</v>
      </c>
      <c r="J78" s="56" t="s">
        <v>487</v>
      </c>
      <c r="K78" s="55">
        <v>1693</v>
      </c>
      <c r="L78" s="55" t="s">
        <v>229</v>
      </c>
      <c r="M78" s="56" t="s">
        <v>205</v>
      </c>
      <c r="N78" s="56"/>
      <c r="O78" s="57" t="s">
        <v>339</v>
      </c>
      <c r="P78" s="57" t="s">
        <v>474</v>
      </c>
    </row>
    <row r="79" spans="1:16" ht="12.75" customHeight="1" thickBot="1" x14ac:dyDescent="0.25">
      <c r="A79" s="12" t="str">
        <f t="shared" si="12"/>
        <v> BBS 86 </v>
      </c>
      <c r="B79" s="5" t="str">
        <f t="shared" si="13"/>
        <v>I</v>
      </c>
      <c r="C79" s="12">
        <f t="shared" si="14"/>
        <v>46319.387000000002</v>
      </c>
      <c r="D79" s="11" t="str">
        <f t="shared" si="15"/>
        <v>vis</v>
      </c>
      <c r="E79" s="54">
        <f>VLOOKUP(C79,Active!C$21:E$967,3,FALSE)</f>
        <v>1693.0066317115452</v>
      </c>
      <c r="F79" s="5" t="s">
        <v>156</v>
      </c>
      <c r="G79" s="11" t="str">
        <f t="shared" si="16"/>
        <v>46319.387</v>
      </c>
      <c r="H79" s="12">
        <f t="shared" si="17"/>
        <v>1693</v>
      </c>
      <c r="I79" s="55" t="s">
        <v>488</v>
      </c>
      <c r="J79" s="56" t="s">
        <v>489</v>
      </c>
      <c r="K79" s="55">
        <v>1693</v>
      </c>
      <c r="L79" s="55" t="s">
        <v>293</v>
      </c>
      <c r="M79" s="56" t="s">
        <v>205</v>
      </c>
      <c r="N79" s="56"/>
      <c r="O79" s="57" t="s">
        <v>490</v>
      </c>
      <c r="P79" s="57" t="s">
        <v>491</v>
      </c>
    </row>
    <row r="80" spans="1:16" ht="12.75" customHeight="1" thickBot="1" x14ac:dyDescent="0.25">
      <c r="A80" s="12" t="str">
        <f t="shared" si="12"/>
        <v> BBS 86 </v>
      </c>
      <c r="B80" s="5" t="str">
        <f t="shared" si="13"/>
        <v>I</v>
      </c>
      <c r="C80" s="12">
        <f t="shared" si="14"/>
        <v>46329.34</v>
      </c>
      <c r="D80" s="11" t="str">
        <f t="shared" si="15"/>
        <v>vis</v>
      </c>
      <c r="E80" s="54">
        <f>VLOOKUP(C80,Active!C$21:E$967,3,FALSE)</f>
        <v>1700.9964425152609</v>
      </c>
      <c r="F80" s="5" t="s">
        <v>156</v>
      </c>
      <c r="G80" s="11" t="str">
        <f t="shared" si="16"/>
        <v>46329.340</v>
      </c>
      <c r="H80" s="12">
        <f t="shared" si="17"/>
        <v>1701</v>
      </c>
      <c r="I80" s="55" t="s">
        <v>492</v>
      </c>
      <c r="J80" s="56" t="s">
        <v>493</v>
      </c>
      <c r="K80" s="55">
        <v>1701</v>
      </c>
      <c r="L80" s="55" t="s">
        <v>343</v>
      </c>
      <c r="M80" s="56" t="s">
        <v>205</v>
      </c>
      <c r="N80" s="56"/>
      <c r="O80" s="57" t="s">
        <v>490</v>
      </c>
      <c r="P80" s="57" t="s">
        <v>491</v>
      </c>
    </row>
    <row r="81" spans="1:16" ht="12.75" customHeight="1" thickBot="1" x14ac:dyDescent="0.25">
      <c r="A81" s="12" t="str">
        <f t="shared" si="12"/>
        <v> VSSC 66.35 </v>
      </c>
      <c r="B81" s="5" t="str">
        <f t="shared" si="13"/>
        <v>I</v>
      </c>
      <c r="C81" s="12">
        <f t="shared" si="14"/>
        <v>46441.459000000003</v>
      </c>
      <c r="D81" s="11" t="str">
        <f t="shared" si="15"/>
        <v>vis</v>
      </c>
      <c r="E81" s="54">
        <f>VLOOKUP(C81,Active!C$21:E$967,3,FALSE)</f>
        <v>1791.0004209642102</v>
      </c>
      <c r="F81" s="5" t="s">
        <v>156</v>
      </c>
      <c r="G81" s="11" t="str">
        <f t="shared" si="16"/>
        <v>46441.459</v>
      </c>
      <c r="H81" s="12">
        <f t="shared" si="17"/>
        <v>1791</v>
      </c>
      <c r="I81" s="55" t="s">
        <v>494</v>
      </c>
      <c r="J81" s="56" t="s">
        <v>495</v>
      </c>
      <c r="K81" s="55">
        <v>1791</v>
      </c>
      <c r="L81" s="55" t="s">
        <v>266</v>
      </c>
      <c r="M81" s="56" t="s">
        <v>205</v>
      </c>
      <c r="N81" s="56"/>
      <c r="O81" s="57" t="s">
        <v>460</v>
      </c>
      <c r="P81" s="57" t="s">
        <v>496</v>
      </c>
    </row>
    <row r="82" spans="1:16" ht="12.75" customHeight="1" thickBot="1" x14ac:dyDescent="0.25">
      <c r="A82" s="12" t="str">
        <f t="shared" si="12"/>
        <v> BRNO 28 </v>
      </c>
      <c r="B82" s="5" t="str">
        <f t="shared" si="13"/>
        <v>I</v>
      </c>
      <c r="C82" s="12">
        <f t="shared" si="14"/>
        <v>46649.497000000003</v>
      </c>
      <c r="D82" s="11" t="str">
        <f t="shared" si="15"/>
        <v>vis</v>
      </c>
      <c r="E82" s="54">
        <f>VLOOKUP(C82,Active!C$21:E$967,3,FALSE)</f>
        <v>1958.0037626686628</v>
      </c>
      <c r="F82" s="5" t="s">
        <v>156</v>
      </c>
      <c r="G82" s="11" t="str">
        <f t="shared" si="16"/>
        <v>46649.497</v>
      </c>
      <c r="H82" s="12">
        <f t="shared" si="17"/>
        <v>1958</v>
      </c>
      <c r="I82" s="55" t="s">
        <v>497</v>
      </c>
      <c r="J82" s="56" t="s">
        <v>498</v>
      </c>
      <c r="K82" s="55">
        <v>1958</v>
      </c>
      <c r="L82" s="55" t="s">
        <v>323</v>
      </c>
      <c r="M82" s="56" t="s">
        <v>205</v>
      </c>
      <c r="N82" s="56"/>
      <c r="O82" s="57" t="s">
        <v>499</v>
      </c>
      <c r="P82" s="57" t="s">
        <v>500</v>
      </c>
    </row>
    <row r="83" spans="1:16" ht="12.75" customHeight="1" thickBot="1" x14ac:dyDescent="0.25">
      <c r="A83" s="12" t="str">
        <f t="shared" si="12"/>
        <v> VSSC 66.35 </v>
      </c>
      <c r="B83" s="5" t="str">
        <f t="shared" si="13"/>
        <v>I</v>
      </c>
      <c r="C83" s="12">
        <f t="shared" si="14"/>
        <v>46659.462</v>
      </c>
      <c r="D83" s="11" t="str">
        <f t="shared" si="15"/>
        <v>vis</v>
      </c>
      <c r="E83" s="54">
        <f>VLOOKUP(C83,Active!C$21:E$967,3,FALSE)</f>
        <v>1966.0032065206722</v>
      </c>
      <c r="F83" s="5" t="s">
        <v>156</v>
      </c>
      <c r="G83" s="11" t="str">
        <f t="shared" si="16"/>
        <v>46659.462</v>
      </c>
      <c r="H83" s="12">
        <f t="shared" si="17"/>
        <v>1966</v>
      </c>
      <c r="I83" s="55" t="s">
        <v>501</v>
      </c>
      <c r="J83" s="56" t="s">
        <v>502</v>
      </c>
      <c r="K83" s="55">
        <v>1966</v>
      </c>
      <c r="L83" s="55" t="s">
        <v>184</v>
      </c>
      <c r="M83" s="56" t="s">
        <v>205</v>
      </c>
      <c r="N83" s="56"/>
      <c r="O83" s="57" t="s">
        <v>460</v>
      </c>
      <c r="P83" s="57" t="s">
        <v>496</v>
      </c>
    </row>
    <row r="84" spans="1:16" ht="12.75" customHeight="1" thickBot="1" x14ac:dyDescent="0.25">
      <c r="A84" s="12" t="str">
        <f t="shared" si="12"/>
        <v> BRNO 28 </v>
      </c>
      <c r="B84" s="5" t="str">
        <f t="shared" si="13"/>
        <v>I</v>
      </c>
      <c r="C84" s="12">
        <f t="shared" si="14"/>
        <v>46669.413</v>
      </c>
      <c r="D84" s="11" t="str">
        <f t="shared" si="15"/>
        <v>vis</v>
      </c>
      <c r="E84" s="54">
        <f>VLOOKUP(C84,Active!C$21:E$967,3,FALSE)</f>
        <v>1973.9914118163447</v>
      </c>
      <c r="F84" s="5" t="s">
        <v>156</v>
      </c>
      <c r="G84" s="11" t="str">
        <f t="shared" si="16"/>
        <v>46669.413</v>
      </c>
      <c r="H84" s="12">
        <f t="shared" si="17"/>
        <v>1974</v>
      </c>
      <c r="I84" s="55" t="s">
        <v>503</v>
      </c>
      <c r="J84" s="56" t="s">
        <v>504</v>
      </c>
      <c r="K84" s="55">
        <v>1974</v>
      </c>
      <c r="L84" s="55" t="s">
        <v>418</v>
      </c>
      <c r="M84" s="56" t="s">
        <v>205</v>
      </c>
      <c r="N84" s="56"/>
      <c r="O84" s="57" t="s">
        <v>505</v>
      </c>
      <c r="P84" s="57" t="s">
        <v>500</v>
      </c>
    </row>
    <row r="85" spans="1:16" ht="12.75" customHeight="1" thickBot="1" x14ac:dyDescent="0.25">
      <c r="A85" s="12" t="str">
        <f t="shared" si="12"/>
        <v> BRNO 28 </v>
      </c>
      <c r="B85" s="5" t="str">
        <f t="shared" si="13"/>
        <v>I</v>
      </c>
      <c r="C85" s="12">
        <f t="shared" si="14"/>
        <v>46669.413999999997</v>
      </c>
      <c r="D85" s="11" t="str">
        <f t="shared" si="15"/>
        <v>vis</v>
      </c>
      <c r="E85" s="54">
        <f>VLOOKUP(C85,Active!C$21:E$967,3,FALSE)</f>
        <v>1973.9922145703663</v>
      </c>
      <c r="F85" s="5" t="s">
        <v>156</v>
      </c>
      <c r="G85" s="11" t="str">
        <f t="shared" si="16"/>
        <v>46669.414</v>
      </c>
      <c r="H85" s="12">
        <f t="shared" si="17"/>
        <v>1974</v>
      </c>
      <c r="I85" s="55" t="s">
        <v>506</v>
      </c>
      <c r="J85" s="56" t="s">
        <v>507</v>
      </c>
      <c r="K85" s="55">
        <v>1974</v>
      </c>
      <c r="L85" s="55" t="s">
        <v>251</v>
      </c>
      <c r="M85" s="56" t="s">
        <v>205</v>
      </c>
      <c r="N85" s="56"/>
      <c r="O85" s="57" t="s">
        <v>499</v>
      </c>
      <c r="P85" s="57" t="s">
        <v>500</v>
      </c>
    </row>
    <row r="86" spans="1:16" ht="12.75" customHeight="1" thickBot="1" x14ac:dyDescent="0.25">
      <c r="A86" s="12" t="str">
        <f t="shared" si="12"/>
        <v> AOEB 2 </v>
      </c>
      <c r="B86" s="5" t="str">
        <f t="shared" si="13"/>
        <v>I</v>
      </c>
      <c r="C86" s="12">
        <f t="shared" si="14"/>
        <v>46736.686999999998</v>
      </c>
      <c r="D86" s="11" t="str">
        <f t="shared" si="15"/>
        <v>vis</v>
      </c>
      <c r="E86" s="54">
        <f>VLOOKUP(C86,Active!C$21:E$967,3,FALSE)</f>
        <v>2027.9958860461727</v>
      </c>
      <c r="F86" s="5" t="s">
        <v>156</v>
      </c>
      <c r="G86" s="11" t="str">
        <f t="shared" si="16"/>
        <v>46736.687</v>
      </c>
      <c r="H86" s="12">
        <f t="shared" si="17"/>
        <v>2028</v>
      </c>
      <c r="I86" s="55" t="s">
        <v>508</v>
      </c>
      <c r="J86" s="56" t="s">
        <v>509</v>
      </c>
      <c r="K86" s="55">
        <v>2028</v>
      </c>
      <c r="L86" s="55" t="s">
        <v>300</v>
      </c>
      <c r="M86" s="56" t="s">
        <v>205</v>
      </c>
      <c r="N86" s="56"/>
      <c r="O86" s="57" t="s">
        <v>304</v>
      </c>
      <c r="P86" s="57" t="s">
        <v>308</v>
      </c>
    </row>
    <row r="87" spans="1:16" ht="12.75" customHeight="1" thickBot="1" x14ac:dyDescent="0.25">
      <c r="A87" s="12" t="str">
        <f t="shared" si="12"/>
        <v> BBS 82 </v>
      </c>
      <c r="B87" s="5" t="str">
        <f t="shared" si="13"/>
        <v>I</v>
      </c>
      <c r="C87" s="12">
        <f t="shared" si="14"/>
        <v>46760.357000000004</v>
      </c>
      <c r="D87" s="11" t="str">
        <f t="shared" si="15"/>
        <v>vis</v>
      </c>
      <c r="E87" s="54">
        <f>VLOOKUP(C87,Active!C$21:E$967,3,FALSE)</f>
        <v>2046.9970738010313</v>
      </c>
      <c r="F87" s="5" t="s">
        <v>156</v>
      </c>
      <c r="G87" s="11" t="str">
        <f t="shared" si="16"/>
        <v>46760.357</v>
      </c>
      <c r="H87" s="12">
        <f t="shared" si="17"/>
        <v>2047</v>
      </c>
      <c r="I87" s="55" t="s">
        <v>510</v>
      </c>
      <c r="J87" s="56" t="s">
        <v>511</v>
      </c>
      <c r="K87" s="55">
        <v>2047</v>
      </c>
      <c r="L87" s="55" t="s">
        <v>343</v>
      </c>
      <c r="M87" s="56" t="s">
        <v>205</v>
      </c>
      <c r="N87" s="56"/>
      <c r="O87" s="57" t="s">
        <v>339</v>
      </c>
      <c r="P87" s="57" t="s">
        <v>512</v>
      </c>
    </row>
    <row r="88" spans="1:16" ht="12.75" customHeight="1" thickBot="1" x14ac:dyDescent="0.25">
      <c r="A88" s="12" t="str">
        <f t="shared" si="12"/>
        <v> BBS 82 </v>
      </c>
      <c r="B88" s="5" t="str">
        <f t="shared" si="13"/>
        <v>I</v>
      </c>
      <c r="C88" s="12">
        <f t="shared" si="14"/>
        <v>46765.341999999997</v>
      </c>
      <c r="D88" s="11" t="str">
        <f t="shared" si="15"/>
        <v>vis</v>
      </c>
      <c r="E88" s="54">
        <f>VLOOKUP(C88,Active!C$21:E$967,3,FALSE)</f>
        <v>2050.9988026120927</v>
      </c>
      <c r="F88" s="5" t="s">
        <v>156</v>
      </c>
      <c r="G88" s="11" t="str">
        <f t="shared" si="16"/>
        <v>46765.342</v>
      </c>
      <c r="H88" s="12">
        <f t="shared" si="17"/>
        <v>2051</v>
      </c>
      <c r="I88" s="55" t="s">
        <v>513</v>
      </c>
      <c r="J88" s="56" t="s">
        <v>514</v>
      </c>
      <c r="K88" s="55">
        <v>2051</v>
      </c>
      <c r="L88" s="55" t="s">
        <v>218</v>
      </c>
      <c r="M88" s="56" t="s">
        <v>205</v>
      </c>
      <c r="N88" s="56"/>
      <c r="O88" s="57" t="s">
        <v>339</v>
      </c>
      <c r="P88" s="57" t="s">
        <v>512</v>
      </c>
    </row>
    <row r="89" spans="1:16" ht="12.75" customHeight="1" thickBot="1" x14ac:dyDescent="0.25">
      <c r="A89" s="12" t="str">
        <f t="shared" si="12"/>
        <v> BBS 84 </v>
      </c>
      <c r="B89" s="5" t="str">
        <f t="shared" si="13"/>
        <v>I</v>
      </c>
      <c r="C89" s="12">
        <f t="shared" si="14"/>
        <v>46999.538</v>
      </c>
      <c r="D89" s="11" t="str">
        <f t="shared" si="15"/>
        <v>vis</v>
      </c>
      <c r="E89" s="54">
        <f>VLOOKUP(C89,Active!C$21:E$967,3,FALSE)</f>
        <v>2239.0005840838262</v>
      </c>
      <c r="F89" s="5" t="s">
        <v>156</v>
      </c>
      <c r="G89" s="11" t="str">
        <f t="shared" si="16"/>
        <v>46999.538</v>
      </c>
      <c r="H89" s="12">
        <f t="shared" si="17"/>
        <v>2239</v>
      </c>
      <c r="I89" s="55" t="s">
        <v>515</v>
      </c>
      <c r="J89" s="56" t="s">
        <v>516</v>
      </c>
      <c r="K89" s="55">
        <v>2239</v>
      </c>
      <c r="L89" s="55" t="s">
        <v>266</v>
      </c>
      <c r="M89" s="56" t="s">
        <v>205</v>
      </c>
      <c r="N89" s="56"/>
      <c r="O89" s="57" t="s">
        <v>367</v>
      </c>
      <c r="P89" s="57" t="s">
        <v>517</v>
      </c>
    </row>
    <row r="90" spans="1:16" ht="12.75" customHeight="1" thickBot="1" x14ac:dyDescent="0.25">
      <c r="A90" s="12" t="str">
        <f t="shared" si="12"/>
        <v> BRNO 30 </v>
      </c>
      <c r="B90" s="5" t="str">
        <f t="shared" si="13"/>
        <v>I</v>
      </c>
      <c r="C90" s="12">
        <f t="shared" si="14"/>
        <v>47029.436999999998</v>
      </c>
      <c r="D90" s="11" t="str">
        <f t="shared" si="15"/>
        <v>vis</v>
      </c>
      <c r="E90" s="54">
        <f>VLOOKUP(C90,Active!C$21:E$967,3,FALSE)</f>
        <v>2263.0021266559575</v>
      </c>
      <c r="F90" s="5" t="s">
        <v>156</v>
      </c>
      <c r="G90" s="11" t="str">
        <f t="shared" si="16"/>
        <v>47029.437</v>
      </c>
      <c r="H90" s="12">
        <f t="shared" si="17"/>
        <v>2263</v>
      </c>
      <c r="I90" s="55" t="s">
        <v>518</v>
      </c>
      <c r="J90" s="56" t="s">
        <v>519</v>
      </c>
      <c r="K90" s="55">
        <v>2263</v>
      </c>
      <c r="L90" s="55" t="s">
        <v>212</v>
      </c>
      <c r="M90" s="56" t="s">
        <v>205</v>
      </c>
      <c r="N90" s="56"/>
      <c r="O90" s="57" t="s">
        <v>433</v>
      </c>
      <c r="P90" s="57" t="s">
        <v>520</v>
      </c>
    </row>
    <row r="91" spans="1:16" ht="12.75" customHeight="1" thickBot="1" x14ac:dyDescent="0.25">
      <c r="A91" s="12" t="str">
        <f t="shared" si="12"/>
        <v> BRNO 30 </v>
      </c>
      <c r="B91" s="5" t="str">
        <f t="shared" si="13"/>
        <v>I</v>
      </c>
      <c r="C91" s="12">
        <f t="shared" si="14"/>
        <v>47034.421000000002</v>
      </c>
      <c r="D91" s="11" t="str">
        <f t="shared" si="15"/>
        <v>vis</v>
      </c>
      <c r="E91" s="54">
        <f>VLOOKUP(C91,Active!C$21:E$967,3,FALSE)</f>
        <v>2267.0030527130029</v>
      </c>
      <c r="F91" s="5" t="s">
        <v>156</v>
      </c>
      <c r="G91" s="11" t="str">
        <f t="shared" si="16"/>
        <v>47034.421</v>
      </c>
      <c r="H91" s="12">
        <f t="shared" si="17"/>
        <v>2267</v>
      </c>
      <c r="I91" s="55" t="s">
        <v>521</v>
      </c>
      <c r="J91" s="56" t="s">
        <v>522</v>
      </c>
      <c r="K91" s="55">
        <v>2267</v>
      </c>
      <c r="L91" s="55" t="s">
        <v>184</v>
      </c>
      <c r="M91" s="56" t="s">
        <v>205</v>
      </c>
      <c r="N91" s="56"/>
      <c r="O91" s="57" t="s">
        <v>523</v>
      </c>
      <c r="P91" s="57" t="s">
        <v>520</v>
      </c>
    </row>
    <row r="92" spans="1:16" ht="12.75" customHeight="1" thickBot="1" x14ac:dyDescent="0.25">
      <c r="A92" s="12" t="str">
        <f t="shared" si="12"/>
        <v> BRNO 30 </v>
      </c>
      <c r="B92" s="5" t="str">
        <f t="shared" si="13"/>
        <v>I</v>
      </c>
      <c r="C92" s="12">
        <f t="shared" si="14"/>
        <v>47034.421999999999</v>
      </c>
      <c r="D92" s="11" t="str">
        <f t="shared" si="15"/>
        <v>vis</v>
      </c>
      <c r="E92" s="54">
        <f>VLOOKUP(C92,Active!C$21:E$967,3,FALSE)</f>
        <v>2267.0038554670246</v>
      </c>
      <c r="F92" s="5" t="s">
        <v>156</v>
      </c>
      <c r="G92" s="11" t="str">
        <f t="shared" si="16"/>
        <v>47034.422</v>
      </c>
      <c r="H92" s="12">
        <f t="shared" si="17"/>
        <v>2267</v>
      </c>
      <c r="I92" s="55" t="s">
        <v>524</v>
      </c>
      <c r="J92" s="56" t="s">
        <v>525</v>
      </c>
      <c r="K92" s="55">
        <v>2267</v>
      </c>
      <c r="L92" s="55" t="s">
        <v>323</v>
      </c>
      <c r="M92" s="56" t="s">
        <v>205</v>
      </c>
      <c r="N92" s="56"/>
      <c r="O92" s="57" t="s">
        <v>526</v>
      </c>
      <c r="P92" s="57" t="s">
        <v>520</v>
      </c>
    </row>
    <row r="93" spans="1:16" ht="12.75" customHeight="1" thickBot="1" x14ac:dyDescent="0.25">
      <c r="A93" s="12" t="str">
        <f t="shared" si="12"/>
        <v> BBS 85 </v>
      </c>
      <c r="B93" s="5" t="str">
        <f t="shared" si="13"/>
        <v>I</v>
      </c>
      <c r="C93" s="12">
        <f t="shared" si="14"/>
        <v>47039.406999999999</v>
      </c>
      <c r="D93" s="11" t="str">
        <f t="shared" si="15"/>
        <v>vis</v>
      </c>
      <c r="E93" s="54">
        <f>VLOOKUP(C93,Active!C$21:E$967,3,FALSE)</f>
        <v>2271.0055842780916</v>
      </c>
      <c r="F93" s="5" t="s">
        <v>156</v>
      </c>
      <c r="G93" s="11" t="str">
        <f t="shared" si="16"/>
        <v>47039.407</v>
      </c>
      <c r="H93" s="12">
        <f t="shared" si="17"/>
        <v>2271</v>
      </c>
      <c r="I93" s="55" t="s">
        <v>527</v>
      </c>
      <c r="J93" s="56" t="s">
        <v>528</v>
      </c>
      <c r="K93" s="55">
        <v>2271</v>
      </c>
      <c r="L93" s="55" t="s">
        <v>274</v>
      </c>
      <c r="M93" s="56" t="s">
        <v>205</v>
      </c>
      <c r="N93" s="56"/>
      <c r="O93" s="57" t="s">
        <v>339</v>
      </c>
      <c r="P93" s="57" t="s">
        <v>529</v>
      </c>
    </row>
    <row r="94" spans="1:16" ht="12.75" customHeight="1" thickBot="1" x14ac:dyDescent="0.25">
      <c r="A94" s="12" t="str">
        <f t="shared" si="12"/>
        <v> BRNO 30 </v>
      </c>
      <c r="B94" s="5" t="str">
        <f t="shared" si="13"/>
        <v>I</v>
      </c>
      <c r="C94" s="12">
        <f t="shared" si="14"/>
        <v>47064.307999999997</v>
      </c>
      <c r="D94" s="11" t="str">
        <f t="shared" si="15"/>
        <v>vis</v>
      </c>
      <c r="E94" s="54">
        <f>VLOOKUP(C94,Active!C$21:E$967,3,FALSE)</f>
        <v>2290.9949622368408</v>
      </c>
      <c r="F94" s="5" t="s">
        <v>156</v>
      </c>
      <c r="G94" s="11" t="str">
        <f t="shared" si="16"/>
        <v>47064.308</v>
      </c>
      <c r="H94" s="12">
        <f t="shared" si="17"/>
        <v>2291</v>
      </c>
      <c r="I94" s="55" t="s">
        <v>530</v>
      </c>
      <c r="J94" s="56" t="s">
        <v>531</v>
      </c>
      <c r="K94" s="55">
        <v>2291</v>
      </c>
      <c r="L94" s="55" t="s">
        <v>348</v>
      </c>
      <c r="M94" s="56" t="s">
        <v>205</v>
      </c>
      <c r="N94" s="56"/>
      <c r="O94" s="57" t="s">
        <v>499</v>
      </c>
      <c r="P94" s="57" t="s">
        <v>520</v>
      </c>
    </row>
    <row r="95" spans="1:16" ht="12.75" customHeight="1" thickBot="1" x14ac:dyDescent="0.25">
      <c r="A95" s="12" t="str">
        <f t="shared" si="12"/>
        <v> BBS 86 </v>
      </c>
      <c r="B95" s="5" t="str">
        <f t="shared" si="13"/>
        <v>I</v>
      </c>
      <c r="C95" s="12">
        <f t="shared" si="14"/>
        <v>47069.296999999999</v>
      </c>
      <c r="D95" s="11" t="str">
        <f t="shared" si="15"/>
        <v>vis</v>
      </c>
      <c r="E95" s="54">
        <f>VLOOKUP(C95,Active!C$21:E$967,3,FALSE)</f>
        <v>2294.9999020640057</v>
      </c>
      <c r="F95" s="5" t="s">
        <v>156</v>
      </c>
      <c r="G95" s="11" t="str">
        <f t="shared" si="16"/>
        <v>47069.297</v>
      </c>
      <c r="H95" s="12">
        <f t="shared" si="17"/>
        <v>2295</v>
      </c>
      <c r="I95" s="55" t="s">
        <v>532</v>
      </c>
      <c r="J95" s="56" t="s">
        <v>533</v>
      </c>
      <c r="K95" s="55">
        <v>2295</v>
      </c>
      <c r="L95" s="55" t="s">
        <v>334</v>
      </c>
      <c r="M95" s="56" t="s">
        <v>205</v>
      </c>
      <c r="N95" s="56"/>
      <c r="O95" s="57" t="s">
        <v>339</v>
      </c>
      <c r="P95" s="57" t="s">
        <v>491</v>
      </c>
    </row>
    <row r="96" spans="1:16" ht="12.75" customHeight="1" thickBot="1" x14ac:dyDescent="0.25">
      <c r="A96" s="12" t="str">
        <f t="shared" si="12"/>
        <v> BRNO 30 </v>
      </c>
      <c r="B96" s="5" t="str">
        <f t="shared" si="13"/>
        <v>I</v>
      </c>
      <c r="C96" s="12">
        <f t="shared" si="14"/>
        <v>47100.430999999997</v>
      </c>
      <c r="D96" s="11" t="str">
        <f t="shared" si="15"/>
        <v>vis</v>
      </c>
      <c r="E96" s="54">
        <f>VLOOKUP(C96,Active!C$21:E$967,3,FALSE)</f>
        <v>2319.9928458561308</v>
      </c>
      <c r="F96" s="5" t="s">
        <v>156</v>
      </c>
      <c r="G96" s="11" t="str">
        <f t="shared" si="16"/>
        <v>47100.431</v>
      </c>
      <c r="H96" s="12">
        <f t="shared" si="17"/>
        <v>2320</v>
      </c>
      <c r="I96" s="55" t="s">
        <v>534</v>
      </c>
      <c r="J96" s="56" t="s">
        <v>535</v>
      </c>
      <c r="K96" s="55">
        <v>2320</v>
      </c>
      <c r="L96" s="55" t="s">
        <v>248</v>
      </c>
      <c r="M96" s="56" t="s">
        <v>205</v>
      </c>
      <c r="N96" s="56"/>
      <c r="O96" s="57" t="s">
        <v>536</v>
      </c>
      <c r="P96" s="57" t="s">
        <v>520</v>
      </c>
    </row>
    <row r="97" spans="1:16" ht="12.75" customHeight="1" thickBot="1" x14ac:dyDescent="0.25">
      <c r="A97" s="12" t="str">
        <f t="shared" si="12"/>
        <v> BRNO 30 </v>
      </c>
      <c r="B97" s="5" t="str">
        <f t="shared" si="13"/>
        <v>I</v>
      </c>
      <c r="C97" s="12">
        <f t="shared" si="14"/>
        <v>47100.436000000002</v>
      </c>
      <c r="D97" s="11" t="str">
        <f t="shared" si="15"/>
        <v>vis</v>
      </c>
      <c r="E97" s="54">
        <f>VLOOKUP(C97,Active!C$21:E$967,3,FALSE)</f>
        <v>2319.9968596262561</v>
      </c>
      <c r="F97" s="5" t="s">
        <v>156</v>
      </c>
      <c r="G97" s="11" t="str">
        <f t="shared" si="16"/>
        <v>47100.436</v>
      </c>
      <c r="H97" s="12">
        <f t="shared" si="17"/>
        <v>2320</v>
      </c>
      <c r="I97" s="55" t="s">
        <v>537</v>
      </c>
      <c r="J97" s="56" t="s">
        <v>538</v>
      </c>
      <c r="K97" s="55">
        <v>2320</v>
      </c>
      <c r="L97" s="55" t="s">
        <v>343</v>
      </c>
      <c r="M97" s="56" t="s">
        <v>205</v>
      </c>
      <c r="N97" s="56"/>
      <c r="O97" s="57" t="s">
        <v>539</v>
      </c>
      <c r="P97" s="57" t="s">
        <v>520</v>
      </c>
    </row>
    <row r="98" spans="1:16" ht="12.75" customHeight="1" thickBot="1" x14ac:dyDescent="0.25">
      <c r="A98" s="12" t="str">
        <f t="shared" si="12"/>
        <v> BRNO 30 </v>
      </c>
      <c r="B98" s="5" t="str">
        <f t="shared" si="13"/>
        <v>I</v>
      </c>
      <c r="C98" s="12">
        <f t="shared" si="14"/>
        <v>47100.436000000002</v>
      </c>
      <c r="D98" s="11" t="str">
        <f t="shared" si="15"/>
        <v>vis</v>
      </c>
      <c r="E98" s="54">
        <f>VLOOKUP(C98,Active!C$21:E$967,3,FALSE)</f>
        <v>2319.9968596262561</v>
      </c>
      <c r="F98" s="5" t="s">
        <v>156</v>
      </c>
      <c r="G98" s="11" t="str">
        <f t="shared" si="16"/>
        <v>47100.436</v>
      </c>
      <c r="H98" s="12">
        <f t="shared" si="17"/>
        <v>2320</v>
      </c>
      <c r="I98" s="55" t="s">
        <v>537</v>
      </c>
      <c r="J98" s="56" t="s">
        <v>538</v>
      </c>
      <c r="K98" s="55">
        <v>2320</v>
      </c>
      <c r="L98" s="55" t="s">
        <v>343</v>
      </c>
      <c r="M98" s="56" t="s">
        <v>205</v>
      </c>
      <c r="N98" s="56"/>
      <c r="O98" s="57" t="s">
        <v>267</v>
      </c>
      <c r="P98" s="57" t="s">
        <v>520</v>
      </c>
    </row>
    <row r="99" spans="1:16" ht="12.75" customHeight="1" thickBot="1" x14ac:dyDescent="0.25">
      <c r="A99" s="12" t="str">
        <f t="shared" si="12"/>
        <v> AOEB 2 </v>
      </c>
      <c r="B99" s="5" t="str">
        <f t="shared" si="13"/>
        <v>I</v>
      </c>
      <c r="C99" s="12">
        <f t="shared" si="14"/>
        <v>47111.631999999998</v>
      </c>
      <c r="D99" s="11" t="str">
        <f t="shared" si="15"/>
        <v>vis</v>
      </c>
      <c r="E99" s="54">
        <f>VLOOKUP(C99,Active!C$21:E$967,3,FALSE)</f>
        <v>2328.9844936821614</v>
      </c>
      <c r="F99" s="5" t="s">
        <v>156</v>
      </c>
      <c r="G99" s="11" t="str">
        <f t="shared" si="16"/>
        <v>47111.632</v>
      </c>
      <c r="H99" s="12">
        <f t="shared" si="17"/>
        <v>2329</v>
      </c>
      <c r="I99" s="55" t="s">
        <v>540</v>
      </c>
      <c r="J99" s="56" t="s">
        <v>541</v>
      </c>
      <c r="K99" s="55">
        <v>2329</v>
      </c>
      <c r="L99" s="55" t="s">
        <v>256</v>
      </c>
      <c r="M99" s="56" t="s">
        <v>205</v>
      </c>
      <c r="N99" s="56"/>
      <c r="O99" s="57" t="s">
        <v>304</v>
      </c>
      <c r="P99" s="57" t="s">
        <v>308</v>
      </c>
    </row>
    <row r="100" spans="1:16" ht="12.75" customHeight="1" thickBot="1" x14ac:dyDescent="0.25">
      <c r="A100" s="12" t="str">
        <f t="shared" si="12"/>
        <v> AOEB 2 </v>
      </c>
      <c r="B100" s="5" t="str">
        <f t="shared" si="13"/>
        <v>I</v>
      </c>
      <c r="C100" s="12">
        <f t="shared" si="14"/>
        <v>47121.606</v>
      </c>
      <c r="D100" s="11" t="str">
        <f t="shared" si="15"/>
        <v>vis</v>
      </c>
      <c r="E100" s="54">
        <f>VLOOKUP(C100,Active!C$21:E$967,3,FALSE)</f>
        <v>2336.9911623203934</v>
      </c>
      <c r="F100" s="5" t="s">
        <v>156</v>
      </c>
      <c r="G100" s="11" t="str">
        <f t="shared" si="16"/>
        <v>47121.606</v>
      </c>
      <c r="H100" s="12">
        <f t="shared" si="17"/>
        <v>2337</v>
      </c>
      <c r="I100" s="55" t="s">
        <v>542</v>
      </c>
      <c r="J100" s="56" t="s">
        <v>543</v>
      </c>
      <c r="K100" s="55">
        <v>2337</v>
      </c>
      <c r="L100" s="55" t="s">
        <v>418</v>
      </c>
      <c r="M100" s="56" t="s">
        <v>205</v>
      </c>
      <c r="N100" s="56"/>
      <c r="O100" s="57" t="s">
        <v>304</v>
      </c>
      <c r="P100" s="57" t="s">
        <v>308</v>
      </c>
    </row>
    <row r="101" spans="1:16" ht="12.75" customHeight="1" thickBot="1" x14ac:dyDescent="0.25">
      <c r="A101" s="12" t="str">
        <f t="shared" si="12"/>
        <v> BBS 86 </v>
      </c>
      <c r="B101" s="5" t="str">
        <f t="shared" si="13"/>
        <v>II</v>
      </c>
      <c r="C101" s="12">
        <f t="shared" si="14"/>
        <v>47153.374000000003</v>
      </c>
      <c r="D101" s="11" t="str">
        <f t="shared" si="15"/>
        <v>vis</v>
      </c>
      <c r="E101" s="54">
        <f>VLOOKUP(C101,Active!C$21:E$967,3,FALSE)</f>
        <v>2362.4930521639203</v>
      </c>
      <c r="F101" s="5" t="s">
        <v>156</v>
      </c>
      <c r="G101" s="11" t="str">
        <f t="shared" si="16"/>
        <v>47153.374</v>
      </c>
      <c r="H101" s="12">
        <f t="shared" si="17"/>
        <v>2362.5</v>
      </c>
      <c r="I101" s="55" t="s">
        <v>544</v>
      </c>
      <c r="J101" s="56" t="s">
        <v>545</v>
      </c>
      <c r="K101" s="55">
        <v>2362.5</v>
      </c>
      <c r="L101" s="55" t="s">
        <v>248</v>
      </c>
      <c r="M101" s="56" t="s">
        <v>205</v>
      </c>
      <c r="N101" s="56"/>
      <c r="O101" s="57" t="s">
        <v>339</v>
      </c>
      <c r="P101" s="57" t="s">
        <v>491</v>
      </c>
    </row>
    <row r="102" spans="1:16" ht="12.75" customHeight="1" thickBot="1" x14ac:dyDescent="0.25">
      <c r="A102" s="12" t="str">
        <f t="shared" si="12"/>
        <v> AOEB 2 </v>
      </c>
      <c r="B102" s="5" t="str">
        <f t="shared" si="13"/>
        <v>I</v>
      </c>
      <c r="C102" s="12">
        <f t="shared" si="14"/>
        <v>47197.591</v>
      </c>
      <c r="D102" s="11" t="str">
        <f t="shared" si="15"/>
        <v>vis</v>
      </c>
      <c r="E102" s="54">
        <f>VLOOKUP(C102,Active!C$21:E$967,3,FALSE)</f>
        <v>2397.9884268557807</v>
      </c>
      <c r="F102" s="5" t="s">
        <v>156</v>
      </c>
      <c r="G102" s="11" t="str">
        <f t="shared" si="16"/>
        <v>47197.591</v>
      </c>
      <c r="H102" s="12">
        <f t="shared" si="17"/>
        <v>2398</v>
      </c>
      <c r="I102" s="55" t="s">
        <v>546</v>
      </c>
      <c r="J102" s="56" t="s">
        <v>547</v>
      </c>
      <c r="K102" s="55">
        <v>2398</v>
      </c>
      <c r="L102" s="55" t="s">
        <v>187</v>
      </c>
      <c r="M102" s="56" t="s">
        <v>205</v>
      </c>
      <c r="N102" s="56"/>
      <c r="O102" s="57" t="s">
        <v>315</v>
      </c>
      <c r="P102" s="57" t="s">
        <v>308</v>
      </c>
    </row>
    <row r="103" spans="1:16" ht="12.75" customHeight="1" thickBot="1" x14ac:dyDescent="0.25">
      <c r="A103" s="12" t="str">
        <f t="shared" si="12"/>
        <v> AOEB 2 </v>
      </c>
      <c r="B103" s="5" t="str">
        <f t="shared" si="13"/>
        <v>I</v>
      </c>
      <c r="C103" s="12">
        <f t="shared" si="14"/>
        <v>47380.714</v>
      </c>
      <c r="D103" s="11" t="str">
        <f t="shared" si="15"/>
        <v>vis</v>
      </c>
      <c r="E103" s="54">
        <f>VLOOKUP(C103,Active!C$21:E$967,3,FALSE)</f>
        <v>2544.9911520451424</v>
      </c>
      <c r="F103" s="5" t="s">
        <v>156</v>
      </c>
      <c r="G103" s="11" t="str">
        <f t="shared" si="16"/>
        <v>47380.714</v>
      </c>
      <c r="H103" s="12">
        <f t="shared" si="17"/>
        <v>2545</v>
      </c>
      <c r="I103" s="55" t="s">
        <v>548</v>
      </c>
      <c r="J103" s="56" t="s">
        <v>549</v>
      </c>
      <c r="K103" s="55">
        <v>2545</v>
      </c>
      <c r="L103" s="55" t="s">
        <v>418</v>
      </c>
      <c r="M103" s="56" t="s">
        <v>205</v>
      </c>
      <c r="N103" s="56"/>
      <c r="O103" s="57" t="s">
        <v>304</v>
      </c>
      <c r="P103" s="57" t="s">
        <v>308</v>
      </c>
    </row>
    <row r="104" spans="1:16" ht="12.75" customHeight="1" thickBot="1" x14ac:dyDescent="0.25">
      <c r="A104" s="12" t="str">
        <f t="shared" si="12"/>
        <v> BRNO 30 </v>
      </c>
      <c r="B104" s="5" t="str">
        <f t="shared" si="13"/>
        <v>I</v>
      </c>
      <c r="C104" s="12">
        <f t="shared" si="14"/>
        <v>47384.455000000002</v>
      </c>
      <c r="D104" s="11" t="str">
        <f t="shared" si="15"/>
        <v>vis</v>
      </c>
      <c r="E104" s="54">
        <f>VLOOKUP(C104,Active!C$21:E$967,3,FALSE)</f>
        <v>2547.9942548499985</v>
      </c>
      <c r="F104" s="5" t="s">
        <v>156</v>
      </c>
      <c r="G104" s="11" t="str">
        <f t="shared" si="16"/>
        <v>47384.455</v>
      </c>
      <c r="H104" s="12">
        <f t="shared" si="17"/>
        <v>2548</v>
      </c>
      <c r="I104" s="55" t="s">
        <v>550</v>
      </c>
      <c r="J104" s="56" t="s">
        <v>551</v>
      </c>
      <c r="K104" s="55">
        <v>2548</v>
      </c>
      <c r="L104" s="55" t="s">
        <v>193</v>
      </c>
      <c r="M104" s="56" t="s">
        <v>205</v>
      </c>
      <c r="N104" s="56"/>
      <c r="O104" s="57" t="s">
        <v>552</v>
      </c>
      <c r="P104" s="57" t="s">
        <v>520</v>
      </c>
    </row>
    <row r="105" spans="1:16" ht="12.75" customHeight="1" thickBot="1" x14ac:dyDescent="0.25">
      <c r="A105" s="12" t="str">
        <f t="shared" si="12"/>
        <v> BBS 89 </v>
      </c>
      <c r="B105" s="5" t="str">
        <f t="shared" si="13"/>
        <v>I</v>
      </c>
      <c r="C105" s="12">
        <f t="shared" si="14"/>
        <v>47389.45</v>
      </c>
      <c r="D105" s="11" t="str">
        <f t="shared" si="15"/>
        <v>vis</v>
      </c>
      <c r="E105" s="54">
        <f>VLOOKUP(C105,Active!C$21:E$967,3,FALSE)</f>
        <v>2552.0040112013039</v>
      </c>
      <c r="F105" s="5" t="s">
        <v>156</v>
      </c>
      <c r="G105" s="11" t="str">
        <f t="shared" si="16"/>
        <v>47389.450</v>
      </c>
      <c r="H105" s="12">
        <f t="shared" si="17"/>
        <v>2552</v>
      </c>
      <c r="I105" s="55" t="s">
        <v>553</v>
      </c>
      <c r="J105" s="56" t="s">
        <v>554</v>
      </c>
      <c r="K105" s="55">
        <v>2552</v>
      </c>
      <c r="L105" s="55" t="s">
        <v>323</v>
      </c>
      <c r="M105" s="56" t="s">
        <v>205</v>
      </c>
      <c r="N105" s="56"/>
      <c r="O105" s="57" t="s">
        <v>339</v>
      </c>
      <c r="P105" s="57" t="s">
        <v>555</v>
      </c>
    </row>
    <row r="106" spans="1:16" ht="12.75" customHeight="1" thickBot="1" x14ac:dyDescent="0.25">
      <c r="A106" s="12" t="str">
        <f t="shared" si="12"/>
        <v> AOEB 2 </v>
      </c>
      <c r="B106" s="5" t="str">
        <f t="shared" si="13"/>
        <v>I</v>
      </c>
      <c r="C106" s="12">
        <f t="shared" si="14"/>
        <v>47390.680999999997</v>
      </c>
      <c r="D106" s="11" t="str">
        <f t="shared" si="15"/>
        <v>vis</v>
      </c>
      <c r="E106" s="54">
        <f>VLOOKUP(C106,Active!C$21:E$967,3,FALSE)</f>
        <v>2552.9922014052004</v>
      </c>
      <c r="F106" s="5" t="s">
        <v>156</v>
      </c>
      <c r="G106" s="11" t="str">
        <f t="shared" si="16"/>
        <v>47390.681</v>
      </c>
      <c r="H106" s="12">
        <f t="shared" si="17"/>
        <v>2553</v>
      </c>
      <c r="I106" s="55" t="s">
        <v>556</v>
      </c>
      <c r="J106" s="56" t="s">
        <v>557</v>
      </c>
      <c r="K106" s="55">
        <v>2553</v>
      </c>
      <c r="L106" s="55" t="s">
        <v>251</v>
      </c>
      <c r="M106" s="56" t="s">
        <v>205</v>
      </c>
      <c r="N106" s="56"/>
      <c r="O106" s="57" t="s">
        <v>304</v>
      </c>
      <c r="P106" s="57" t="s">
        <v>308</v>
      </c>
    </row>
    <row r="107" spans="1:16" ht="12.75" customHeight="1" thickBot="1" x14ac:dyDescent="0.25">
      <c r="A107" s="12" t="str">
        <f t="shared" ref="A107:A138" si="18">P107</f>
        <v> BBS 90 </v>
      </c>
      <c r="B107" s="5" t="str">
        <f t="shared" ref="B107:B138" si="19">IF(H107=INT(H107),"I","II")</f>
        <v>II</v>
      </c>
      <c r="C107" s="12">
        <f t="shared" ref="C107:C138" si="20">1*G107</f>
        <v>47452.347000000002</v>
      </c>
      <c r="D107" s="11" t="str">
        <f t="shared" ref="D107:D138" si="21">VLOOKUP(F107,I$1:J$5,2,FALSE)</f>
        <v>vis</v>
      </c>
      <c r="E107" s="54">
        <f>VLOOKUP(C107,Active!C$21:E$967,3,FALSE)</f>
        <v>2602.4948310668369</v>
      </c>
      <c r="F107" s="5" t="s">
        <v>156</v>
      </c>
      <c r="G107" s="11" t="str">
        <f t="shared" ref="G107:G138" si="22">MID(I107,3,LEN(I107)-3)</f>
        <v>47452.347</v>
      </c>
      <c r="H107" s="12">
        <f t="shared" ref="H107:H138" si="23">1*K107</f>
        <v>2602.5</v>
      </c>
      <c r="I107" s="55" t="s">
        <v>558</v>
      </c>
      <c r="J107" s="56" t="s">
        <v>559</v>
      </c>
      <c r="K107" s="55">
        <v>2602.5</v>
      </c>
      <c r="L107" s="55" t="s">
        <v>348</v>
      </c>
      <c r="M107" s="56" t="s">
        <v>205</v>
      </c>
      <c r="N107" s="56"/>
      <c r="O107" s="57" t="s">
        <v>367</v>
      </c>
      <c r="P107" s="57" t="s">
        <v>560</v>
      </c>
    </row>
    <row r="108" spans="1:16" ht="12.75" customHeight="1" thickBot="1" x14ac:dyDescent="0.25">
      <c r="A108" s="12" t="str">
        <f t="shared" si="18"/>
        <v> BBS 90 </v>
      </c>
      <c r="B108" s="5" t="str">
        <f t="shared" si="19"/>
        <v>I</v>
      </c>
      <c r="C108" s="12">
        <f t="shared" si="20"/>
        <v>47480.373</v>
      </c>
      <c r="D108" s="11" t="str">
        <f t="shared" si="21"/>
        <v>vis</v>
      </c>
      <c r="E108" s="54">
        <f>VLOOKUP(C108,Active!C$21:E$967,3,FALSE)</f>
        <v>2624.9928153514802</v>
      </c>
      <c r="F108" s="5" t="s">
        <v>156</v>
      </c>
      <c r="G108" s="11" t="str">
        <f t="shared" si="22"/>
        <v>47480.373</v>
      </c>
      <c r="H108" s="12">
        <f t="shared" si="23"/>
        <v>2625</v>
      </c>
      <c r="I108" s="55" t="s">
        <v>561</v>
      </c>
      <c r="J108" s="56" t="s">
        <v>562</v>
      </c>
      <c r="K108" s="55">
        <v>2625</v>
      </c>
      <c r="L108" s="55" t="s">
        <v>248</v>
      </c>
      <c r="M108" s="56" t="s">
        <v>205</v>
      </c>
      <c r="N108" s="56"/>
      <c r="O108" s="57" t="s">
        <v>367</v>
      </c>
      <c r="P108" s="57" t="s">
        <v>560</v>
      </c>
    </row>
    <row r="109" spans="1:16" ht="12.75" customHeight="1" thickBot="1" x14ac:dyDescent="0.25">
      <c r="A109" s="12" t="str">
        <f t="shared" si="18"/>
        <v> BBS 90 </v>
      </c>
      <c r="B109" s="5" t="str">
        <f t="shared" si="19"/>
        <v>I</v>
      </c>
      <c r="C109" s="12">
        <f t="shared" si="20"/>
        <v>47525.232000000004</v>
      </c>
      <c r="D109" s="11" t="str">
        <f t="shared" si="21"/>
        <v>vis</v>
      </c>
      <c r="E109" s="54">
        <f>VLOOKUP(C109,Active!C$21:E$967,3,FALSE)</f>
        <v>2661.0035581269381</v>
      </c>
      <c r="F109" s="5" t="s">
        <v>156</v>
      </c>
      <c r="G109" s="11" t="str">
        <f t="shared" si="22"/>
        <v>47525.232</v>
      </c>
      <c r="H109" s="12">
        <f t="shared" si="23"/>
        <v>2661</v>
      </c>
      <c r="I109" s="55" t="s">
        <v>563</v>
      </c>
      <c r="J109" s="56" t="s">
        <v>564</v>
      </c>
      <c r="K109" s="55">
        <v>2661</v>
      </c>
      <c r="L109" s="55" t="s">
        <v>184</v>
      </c>
      <c r="M109" s="56" t="s">
        <v>205</v>
      </c>
      <c r="N109" s="56"/>
      <c r="O109" s="57" t="s">
        <v>339</v>
      </c>
      <c r="P109" s="57" t="s">
        <v>560</v>
      </c>
    </row>
    <row r="110" spans="1:16" ht="12.75" customHeight="1" thickBot="1" x14ac:dyDescent="0.25">
      <c r="A110" s="12" t="str">
        <f t="shared" si="18"/>
        <v> BBS 92 </v>
      </c>
      <c r="B110" s="5" t="str">
        <f t="shared" si="19"/>
        <v>I</v>
      </c>
      <c r="C110" s="12">
        <f t="shared" si="20"/>
        <v>47739.483999999997</v>
      </c>
      <c r="D110" s="11" t="str">
        <f t="shared" si="21"/>
        <v>vis</v>
      </c>
      <c r="E110" s="54">
        <f>VLOOKUP(C110,Active!C$21:E$967,3,FALSE)</f>
        <v>2832.9952133382994</v>
      </c>
      <c r="F110" s="5" t="s">
        <v>156</v>
      </c>
      <c r="G110" s="11" t="str">
        <f t="shared" si="22"/>
        <v>47739.484</v>
      </c>
      <c r="H110" s="12">
        <f t="shared" si="23"/>
        <v>2833</v>
      </c>
      <c r="I110" s="55" t="s">
        <v>565</v>
      </c>
      <c r="J110" s="56" t="s">
        <v>566</v>
      </c>
      <c r="K110" s="55">
        <v>2833</v>
      </c>
      <c r="L110" s="55" t="s">
        <v>348</v>
      </c>
      <c r="M110" s="56" t="s">
        <v>205</v>
      </c>
      <c r="N110" s="56"/>
      <c r="O110" s="57" t="s">
        <v>367</v>
      </c>
      <c r="P110" s="57" t="s">
        <v>567</v>
      </c>
    </row>
    <row r="111" spans="1:16" ht="12.75" customHeight="1" thickBot="1" x14ac:dyDescent="0.25">
      <c r="A111" s="12" t="str">
        <f t="shared" si="18"/>
        <v> BBS 92 </v>
      </c>
      <c r="B111" s="5" t="str">
        <f t="shared" si="19"/>
        <v>I</v>
      </c>
      <c r="C111" s="12">
        <f t="shared" si="20"/>
        <v>47769.387999999999</v>
      </c>
      <c r="D111" s="11" t="str">
        <f t="shared" si="21"/>
        <v>vis</v>
      </c>
      <c r="E111" s="54">
        <f>VLOOKUP(C111,Active!C$21:E$967,3,FALSE)</f>
        <v>2857.0007696805555</v>
      </c>
      <c r="F111" s="5" t="s">
        <v>156</v>
      </c>
      <c r="G111" s="11" t="str">
        <f t="shared" si="22"/>
        <v>47769.388</v>
      </c>
      <c r="H111" s="12">
        <f t="shared" si="23"/>
        <v>2857</v>
      </c>
      <c r="I111" s="55" t="s">
        <v>568</v>
      </c>
      <c r="J111" s="56" t="s">
        <v>569</v>
      </c>
      <c r="K111" s="55">
        <v>2857</v>
      </c>
      <c r="L111" s="55" t="s">
        <v>266</v>
      </c>
      <c r="M111" s="56" t="s">
        <v>205</v>
      </c>
      <c r="N111" s="56"/>
      <c r="O111" s="57" t="s">
        <v>339</v>
      </c>
      <c r="P111" s="57" t="s">
        <v>567</v>
      </c>
    </row>
    <row r="112" spans="1:16" ht="12.75" customHeight="1" thickBot="1" x14ac:dyDescent="0.25">
      <c r="A112" s="12" t="str">
        <f t="shared" si="18"/>
        <v> BBS 92 </v>
      </c>
      <c r="B112" s="5" t="str">
        <f t="shared" si="19"/>
        <v>I</v>
      </c>
      <c r="C112" s="12">
        <f t="shared" si="20"/>
        <v>47794.307999999997</v>
      </c>
      <c r="D112" s="11" t="str">
        <f t="shared" si="21"/>
        <v>vis</v>
      </c>
      <c r="E112" s="54">
        <f>VLOOKUP(C112,Active!C$21:E$967,3,FALSE)</f>
        <v>2877.0053999657662</v>
      </c>
      <c r="F112" s="5" t="s">
        <v>156</v>
      </c>
      <c r="G112" s="11" t="str">
        <f t="shared" si="22"/>
        <v>47794.308</v>
      </c>
      <c r="H112" s="12">
        <f t="shared" si="23"/>
        <v>2877</v>
      </c>
      <c r="I112" s="55" t="s">
        <v>570</v>
      </c>
      <c r="J112" s="56" t="s">
        <v>571</v>
      </c>
      <c r="K112" s="55">
        <v>2877</v>
      </c>
      <c r="L112" s="55" t="s">
        <v>274</v>
      </c>
      <c r="M112" s="56" t="s">
        <v>205</v>
      </c>
      <c r="N112" s="56"/>
      <c r="O112" s="57" t="s">
        <v>339</v>
      </c>
      <c r="P112" s="57" t="s">
        <v>567</v>
      </c>
    </row>
    <row r="113" spans="1:16" ht="12.75" customHeight="1" thickBot="1" x14ac:dyDescent="0.25">
      <c r="A113" s="12" t="str">
        <f t="shared" si="18"/>
        <v> BBS 93 </v>
      </c>
      <c r="B113" s="5" t="str">
        <f t="shared" si="19"/>
        <v>I</v>
      </c>
      <c r="C113" s="12">
        <f t="shared" si="20"/>
        <v>47825.436000000002</v>
      </c>
      <c r="D113" s="11" t="str">
        <f t="shared" si="21"/>
        <v>vis</v>
      </c>
      <c r="E113" s="54">
        <f>VLOOKUP(C113,Active!C$21:E$967,3,FALSE)</f>
        <v>2901.9935272337507</v>
      </c>
      <c r="F113" s="5" t="s">
        <v>156</v>
      </c>
      <c r="G113" s="11" t="str">
        <f t="shared" si="22"/>
        <v>47825.436</v>
      </c>
      <c r="H113" s="12">
        <f t="shared" si="23"/>
        <v>2902</v>
      </c>
      <c r="I113" s="55" t="s">
        <v>572</v>
      </c>
      <c r="J113" s="56" t="s">
        <v>573</v>
      </c>
      <c r="K113" s="55">
        <v>2902</v>
      </c>
      <c r="L113" s="55" t="s">
        <v>181</v>
      </c>
      <c r="M113" s="56" t="s">
        <v>205</v>
      </c>
      <c r="N113" s="56"/>
      <c r="O113" s="57" t="s">
        <v>339</v>
      </c>
      <c r="P113" s="57" t="s">
        <v>574</v>
      </c>
    </row>
    <row r="114" spans="1:16" ht="12.75" customHeight="1" thickBot="1" x14ac:dyDescent="0.25">
      <c r="A114" s="12" t="str">
        <f t="shared" si="18"/>
        <v> AOEB 2 </v>
      </c>
      <c r="B114" s="5" t="str">
        <f t="shared" si="19"/>
        <v>I</v>
      </c>
      <c r="C114" s="12">
        <f t="shared" si="20"/>
        <v>47851.591999999997</v>
      </c>
      <c r="D114" s="11" t="str">
        <f t="shared" si="21"/>
        <v>vis</v>
      </c>
      <c r="E114" s="54">
        <f>VLOOKUP(C114,Active!C$21:E$967,3,FALSE)</f>
        <v>2922.9903614929767</v>
      </c>
      <c r="F114" s="5" t="s">
        <v>156</v>
      </c>
      <c r="G114" s="11" t="str">
        <f t="shared" si="22"/>
        <v>47851.592</v>
      </c>
      <c r="H114" s="12">
        <f t="shared" si="23"/>
        <v>2923</v>
      </c>
      <c r="I114" s="55" t="s">
        <v>575</v>
      </c>
      <c r="J114" s="56" t="s">
        <v>576</v>
      </c>
      <c r="K114" s="55">
        <v>2923</v>
      </c>
      <c r="L114" s="55" t="s">
        <v>190</v>
      </c>
      <c r="M114" s="56" t="s">
        <v>205</v>
      </c>
      <c r="N114" s="56"/>
      <c r="O114" s="57" t="s">
        <v>315</v>
      </c>
      <c r="P114" s="57" t="s">
        <v>308</v>
      </c>
    </row>
    <row r="115" spans="1:16" ht="12.75" customHeight="1" thickBot="1" x14ac:dyDescent="0.25">
      <c r="A115" s="12" t="str">
        <f t="shared" si="18"/>
        <v> BBS 93 </v>
      </c>
      <c r="B115" s="5" t="str">
        <f t="shared" si="19"/>
        <v>I</v>
      </c>
      <c r="C115" s="12">
        <f t="shared" si="20"/>
        <v>47860.315999999999</v>
      </c>
      <c r="D115" s="11" t="str">
        <f t="shared" si="21"/>
        <v>vis</v>
      </c>
      <c r="E115" s="54">
        <f>VLOOKUP(C115,Active!C$21:E$967,3,FALSE)</f>
        <v>2929.9935876008512</v>
      </c>
      <c r="F115" s="5" t="s">
        <v>156</v>
      </c>
      <c r="G115" s="11" t="str">
        <f t="shared" si="22"/>
        <v>47860.316</v>
      </c>
      <c r="H115" s="12">
        <f t="shared" si="23"/>
        <v>2930</v>
      </c>
      <c r="I115" s="55" t="s">
        <v>577</v>
      </c>
      <c r="J115" s="56" t="s">
        <v>578</v>
      </c>
      <c r="K115" s="55">
        <v>2930</v>
      </c>
      <c r="L115" s="55" t="s">
        <v>181</v>
      </c>
      <c r="M115" s="56" t="s">
        <v>205</v>
      </c>
      <c r="N115" s="56"/>
      <c r="O115" s="57" t="s">
        <v>339</v>
      </c>
      <c r="P115" s="57" t="s">
        <v>574</v>
      </c>
    </row>
    <row r="116" spans="1:16" ht="12.75" customHeight="1" thickBot="1" x14ac:dyDescent="0.25">
      <c r="A116" s="12" t="str">
        <f t="shared" si="18"/>
        <v> BBS 93 </v>
      </c>
      <c r="B116" s="5" t="str">
        <f t="shared" si="19"/>
        <v>I</v>
      </c>
      <c r="C116" s="12">
        <f t="shared" si="20"/>
        <v>47885.224999999999</v>
      </c>
      <c r="D116" s="11" t="str">
        <f t="shared" si="21"/>
        <v>vis</v>
      </c>
      <c r="E116" s="54">
        <f>VLOOKUP(C116,Active!C$21:E$967,3,FALSE)</f>
        <v>2949.9893875917955</v>
      </c>
      <c r="F116" s="5" t="s">
        <v>156</v>
      </c>
      <c r="G116" s="11" t="str">
        <f t="shared" si="22"/>
        <v>47885.225</v>
      </c>
      <c r="H116" s="12">
        <f t="shared" si="23"/>
        <v>2950</v>
      </c>
      <c r="I116" s="55" t="s">
        <v>579</v>
      </c>
      <c r="J116" s="56" t="s">
        <v>580</v>
      </c>
      <c r="K116" s="55">
        <v>2950</v>
      </c>
      <c r="L116" s="55" t="s">
        <v>581</v>
      </c>
      <c r="M116" s="56" t="s">
        <v>205</v>
      </c>
      <c r="N116" s="56"/>
      <c r="O116" s="57" t="s">
        <v>367</v>
      </c>
      <c r="P116" s="57" t="s">
        <v>574</v>
      </c>
    </row>
    <row r="117" spans="1:16" ht="12.75" customHeight="1" thickBot="1" x14ac:dyDescent="0.25">
      <c r="A117" s="12" t="str">
        <f t="shared" si="18"/>
        <v> BBS 94 </v>
      </c>
      <c r="B117" s="5" t="str">
        <f t="shared" si="19"/>
        <v>I</v>
      </c>
      <c r="C117" s="12">
        <f t="shared" si="20"/>
        <v>47891.462</v>
      </c>
      <c r="D117" s="11" t="str">
        <f t="shared" si="21"/>
        <v>vis</v>
      </c>
      <c r="E117" s="54">
        <f>VLOOKUP(C117,Active!C$21:E$967,3,FALSE)</f>
        <v>2954.9961644412697</v>
      </c>
      <c r="F117" s="5" t="s">
        <v>156</v>
      </c>
      <c r="G117" s="11" t="str">
        <f t="shared" si="22"/>
        <v>47891.462</v>
      </c>
      <c r="H117" s="12">
        <f t="shared" si="23"/>
        <v>2955</v>
      </c>
      <c r="I117" s="55" t="s">
        <v>582</v>
      </c>
      <c r="J117" s="56" t="s">
        <v>583</v>
      </c>
      <c r="K117" s="55">
        <v>2955</v>
      </c>
      <c r="L117" s="55" t="s">
        <v>300</v>
      </c>
      <c r="M117" s="56" t="s">
        <v>205</v>
      </c>
      <c r="N117" s="56"/>
      <c r="O117" s="57" t="s">
        <v>584</v>
      </c>
      <c r="P117" s="57" t="s">
        <v>585</v>
      </c>
    </row>
    <row r="118" spans="1:16" ht="12.75" customHeight="1" thickBot="1" x14ac:dyDescent="0.25">
      <c r="A118" s="12" t="str">
        <f t="shared" si="18"/>
        <v> BBS 94 </v>
      </c>
      <c r="B118" s="5" t="str">
        <f t="shared" si="19"/>
        <v>I</v>
      </c>
      <c r="C118" s="12">
        <f t="shared" si="20"/>
        <v>47911.394</v>
      </c>
      <c r="D118" s="11" t="str">
        <f t="shared" si="21"/>
        <v>vis</v>
      </c>
      <c r="E118" s="54">
        <f>VLOOKUP(C118,Active!C$21:E$967,3,FALSE)</f>
        <v>2970.9966576533425</v>
      </c>
      <c r="F118" s="5" t="s">
        <v>156</v>
      </c>
      <c r="G118" s="11" t="str">
        <f t="shared" si="22"/>
        <v>47911.394</v>
      </c>
      <c r="H118" s="12">
        <f t="shared" si="23"/>
        <v>2971</v>
      </c>
      <c r="I118" s="55" t="s">
        <v>586</v>
      </c>
      <c r="J118" s="56" t="s">
        <v>587</v>
      </c>
      <c r="K118" s="55">
        <v>2971</v>
      </c>
      <c r="L118" s="55" t="s">
        <v>343</v>
      </c>
      <c r="M118" s="56" t="s">
        <v>205</v>
      </c>
      <c r="N118" s="56"/>
      <c r="O118" s="57" t="s">
        <v>339</v>
      </c>
      <c r="P118" s="57" t="s">
        <v>585</v>
      </c>
    </row>
    <row r="119" spans="1:16" ht="12.75" customHeight="1" thickBot="1" x14ac:dyDescent="0.25">
      <c r="A119" s="12" t="str">
        <f t="shared" si="18"/>
        <v> AOEB 2 </v>
      </c>
      <c r="B119" s="5" t="str">
        <f t="shared" si="19"/>
        <v>I</v>
      </c>
      <c r="C119" s="12">
        <f t="shared" si="20"/>
        <v>47922.595000000001</v>
      </c>
      <c r="D119" s="11" t="str">
        <f t="shared" si="21"/>
        <v>vis</v>
      </c>
      <c r="E119" s="54">
        <f>VLOOKUP(C119,Active!C$21:E$967,3,FALSE)</f>
        <v>2979.9883054793731</v>
      </c>
      <c r="F119" s="5" t="s">
        <v>156</v>
      </c>
      <c r="G119" s="11" t="str">
        <f t="shared" si="22"/>
        <v>47922.595</v>
      </c>
      <c r="H119" s="12">
        <f t="shared" si="23"/>
        <v>2980</v>
      </c>
      <c r="I119" s="55" t="s">
        <v>588</v>
      </c>
      <c r="J119" s="56" t="s">
        <v>589</v>
      </c>
      <c r="K119" s="55">
        <v>2980</v>
      </c>
      <c r="L119" s="55" t="s">
        <v>234</v>
      </c>
      <c r="M119" s="56" t="s">
        <v>205</v>
      </c>
      <c r="N119" s="56"/>
      <c r="O119" s="57" t="s">
        <v>315</v>
      </c>
      <c r="P119" s="57" t="s">
        <v>308</v>
      </c>
    </row>
    <row r="120" spans="1:16" ht="12.75" customHeight="1" thickBot="1" x14ac:dyDescent="0.25">
      <c r="A120" s="12" t="str">
        <f t="shared" si="18"/>
        <v> BBS 95 </v>
      </c>
      <c r="B120" s="5" t="str">
        <f t="shared" si="19"/>
        <v>I</v>
      </c>
      <c r="C120" s="12">
        <f t="shared" si="20"/>
        <v>47992.347000000002</v>
      </c>
      <c r="D120" s="11" t="str">
        <f t="shared" si="21"/>
        <v>vis</v>
      </c>
      <c r="E120" s="54">
        <f>VLOOKUP(C120,Active!C$21:E$967,3,FALSE)</f>
        <v>3035.9820041813841</v>
      </c>
      <c r="F120" s="5" t="s">
        <v>156</v>
      </c>
      <c r="G120" s="11" t="str">
        <f t="shared" si="22"/>
        <v>47992.347</v>
      </c>
      <c r="H120" s="12">
        <f t="shared" si="23"/>
        <v>3036</v>
      </c>
      <c r="I120" s="55" t="s">
        <v>590</v>
      </c>
      <c r="J120" s="56" t="s">
        <v>591</v>
      </c>
      <c r="K120" s="55">
        <v>3036</v>
      </c>
      <c r="L120" s="55" t="s">
        <v>592</v>
      </c>
      <c r="M120" s="56" t="s">
        <v>205</v>
      </c>
      <c r="N120" s="56"/>
      <c r="O120" s="57" t="s">
        <v>367</v>
      </c>
      <c r="P120" s="57" t="s">
        <v>593</v>
      </c>
    </row>
    <row r="121" spans="1:16" ht="12.75" customHeight="1" thickBot="1" x14ac:dyDescent="0.25">
      <c r="A121" s="12" t="str">
        <f t="shared" si="18"/>
        <v> BBS 95 </v>
      </c>
      <c r="B121" s="5" t="str">
        <f t="shared" si="19"/>
        <v>II</v>
      </c>
      <c r="C121" s="12">
        <f t="shared" si="20"/>
        <v>48071.474000000002</v>
      </c>
      <c r="D121" s="11" t="str">
        <f t="shared" si="21"/>
        <v>vis</v>
      </c>
      <c r="E121" s="54">
        <f>VLOOKUP(C121,Active!C$21:E$967,3,FALSE)</f>
        <v>3099.5015218610788</v>
      </c>
      <c r="F121" s="5" t="s">
        <v>156</v>
      </c>
      <c r="G121" s="11" t="str">
        <f t="shared" si="22"/>
        <v>48071.474</v>
      </c>
      <c r="H121" s="12">
        <f t="shared" si="23"/>
        <v>3099.5</v>
      </c>
      <c r="I121" s="55" t="s">
        <v>594</v>
      </c>
      <c r="J121" s="56" t="s">
        <v>595</v>
      </c>
      <c r="K121" s="55">
        <v>3099.5</v>
      </c>
      <c r="L121" s="55" t="s">
        <v>229</v>
      </c>
      <c r="M121" s="56" t="s">
        <v>205</v>
      </c>
      <c r="N121" s="56"/>
      <c r="O121" s="57" t="s">
        <v>339</v>
      </c>
      <c r="P121" s="57" t="s">
        <v>593</v>
      </c>
    </row>
    <row r="122" spans="1:16" ht="12.75" customHeight="1" thickBot="1" x14ac:dyDescent="0.25">
      <c r="A122" s="12" t="str">
        <f t="shared" si="18"/>
        <v> BBS 96 </v>
      </c>
      <c r="B122" s="5" t="str">
        <f t="shared" si="19"/>
        <v>I</v>
      </c>
      <c r="C122" s="12">
        <f t="shared" si="20"/>
        <v>48114.442000000003</v>
      </c>
      <c r="D122" s="11" t="str">
        <f t="shared" si="21"/>
        <v>vis</v>
      </c>
      <c r="E122" s="54">
        <f>VLOOKUP(C122,Active!C$21:E$967,3,FALSE)</f>
        <v>3133.9942567766088</v>
      </c>
      <c r="F122" s="5" t="s">
        <v>156</v>
      </c>
      <c r="G122" s="11" t="str">
        <f t="shared" si="22"/>
        <v>48114.442</v>
      </c>
      <c r="H122" s="12">
        <f t="shared" si="23"/>
        <v>3134</v>
      </c>
      <c r="I122" s="55" t="s">
        <v>596</v>
      </c>
      <c r="J122" s="56" t="s">
        <v>597</v>
      </c>
      <c r="K122" s="55">
        <v>3134</v>
      </c>
      <c r="L122" s="55" t="s">
        <v>193</v>
      </c>
      <c r="M122" s="56" t="s">
        <v>205</v>
      </c>
      <c r="N122" s="56"/>
      <c r="O122" s="57" t="s">
        <v>339</v>
      </c>
      <c r="P122" s="57" t="s">
        <v>598</v>
      </c>
    </row>
    <row r="123" spans="1:16" ht="12.75" customHeight="1" thickBot="1" x14ac:dyDescent="0.25">
      <c r="A123" s="12" t="str">
        <f t="shared" si="18"/>
        <v> BBS 96 </v>
      </c>
      <c r="B123" s="5" t="str">
        <f t="shared" si="19"/>
        <v>I</v>
      </c>
      <c r="C123" s="12">
        <f t="shared" si="20"/>
        <v>48144.347000000002</v>
      </c>
      <c r="D123" s="11" t="str">
        <f t="shared" si="21"/>
        <v>vis</v>
      </c>
      <c r="E123" s="54">
        <f>VLOOKUP(C123,Active!C$21:E$967,3,FALSE)</f>
        <v>3158.0006158728866</v>
      </c>
      <c r="F123" s="5" t="s">
        <v>156</v>
      </c>
      <c r="G123" s="11" t="str">
        <f t="shared" si="22"/>
        <v>48144.347</v>
      </c>
      <c r="H123" s="12">
        <f t="shared" si="23"/>
        <v>3158</v>
      </c>
      <c r="I123" s="55" t="s">
        <v>599</v>
      </c>
      <c r="J123" s="56" t="s">
        <v>600</v>
      </c>
      <c r="K123" s="55">
        <v>3158</v>
      </c>
      <c r="L123" s="55" t="s">
        <v>266</v>
      </c>
      <c r="M123" s="56" t="s">
        <v>205</v>
      </c>
      <c r="N123" s="56"/>
      <c r="O123" s="57" t="s">
        <v>339</v>
      </c>
      <c r="P123" s="57" t="s">
        <v>598</v>
      </c>
    </row>
    <row r="124" spans="1:16" ht="12.75" customHeight="1" thickBot="1" x14ac:dyDescent="0.25">
      <c r="A124" s="12" t="str">
        <f t="shared" si="18"/>
        <v> BBS 96 </v>
      </c>
      <c r="B124" s="5" t="str">
        <f t="shared" si="19"/>
        <v>II</v>
      </c>
      <c r="C124" s="12">
        <f t="shared" si="20"/>
        <v>48162.394999999997</v>
      </c>
      <c r="D124" s="11" t="str">
        <f t="shared" si="21"/>
        <v>vis</v>
      </c>
      <c r="E124" s="54">
        <f>VLOOKUP(C124,Active!C$21:E$967,3,FALSE)</f>
        <v>3172.4887205032001</v>
      </c>
      <c r="F124" s="5" t="s">
        <v>156</v>
      </c>
      <c r="G124" s="11" t="str">
        <f t="shared" si="22"/>
        <v>48162.395</v>
      </c>
      <c r="H124" s="12">
        <f t="shared" si="23"/>
        <v>3172.5</v>
      </c>
      <c r="I124" s="55" t="s">
        <v>601</v>
      </c>
      <c r="J124" s="56" t="s">
        <v>602</v>
      </c>
      <c r="K124" s="55">
        <v>3172.5</v>
      </c>
      <c r="L124" s="55" t="s">
        <v>187</v>
      </c>
      <c r="M124" s="56" t="s">
        <v>205</v>
      </c>
      <c r="N124" s="56"/>
      <c r="O124" s="57" t="s">
        <v>339</v>
      </c>
      <c r="P124" s="57" t="s">
        <v>598</v>
      </c>
    </row>
    <row r="125" spans="1:16" ht="12.75" customHeight="1" thickBot="1" x14ac:dyDescent="0.25">
      <c r="A125" s="12" t="str">
        <f t="shared" si="18"/>
        <v> AOEB 2 </v>
      </c>
      <c r="B125" s="5" t="str">
        <f t="shared" si="19"/>
        <v>I</v>
      </c>
      <c r="C125" s="12">
        <f t="shared" si="20"/>
        <v>48191.684000000001</v>
      </c>
      <c r="D125" s="11" t="str">
        <f t="shared" si="21"/>
        <v>vis</v>
      </c>
      <c r="E125" s="54">
        <f>VLOOKUP(C125,Active!C$21:E$967,3,FALSE)</f>
        <v>3196.0005831205222</v>
      </c>
      <c r="F125" s="5" t="s">
        <v>156</v>
      </c>
      <c r="G125" s="11" t="str">
        <f t="shared" si="22"/>
        <v>48191.684</v>
      </c>
      <c r="H125" s="12">
        <f t="shared" si="23"/>
        <v>3196</v>
      </c>
      <c r="I125" s="55" t="s">
        <v>603</v>
      </c>
      <c r="J125" s="56" t="s">
        <v>604</v>
      </c>
      <c r="K125" s="55">
        <v>3196</v>
      </c>
      <c r="L125" s="55" t="s">
        <v>266</v>
      </c>
      <c r="M125" s="56" t="s">
        <v>205</v>
      </c>
      <c r="N125" s="56"/>
      <c r="O125" s="57" t="s">
        <v>304</v>
      </c>
      <c r="P125" s="57" t="s">
        <v>308</v>
      </c>
    </row>
    <row r="126" spans="1:16" ht="12.75" customHeight="1" thickBot="1" x14ac:dyDescent="0.25">
      <c r="A126" s="12" t="str">
        <f t="shared" si="18"/>
        <v> BBS 97 </v>
      </c>
      <c r="B126" s="5" t="str">
        <f t="shared" si="19"/>
        <v>I</v>
      </c>
      <c r="C126" s="12">
        <f t="shared" si="20"/>
        <v>48205.385000000002</v>
      </c>
      <c r="D126" s="11" t="str">
        <f t="shared" si="21"/>
        <v>vis</v>
      </c>
      <c r="E126" s="54">
        <f>VLOOKUP(C126,Active!C$21:E$967,3,FALSE)</f>
        <v>3206.9991160072682</v>
      </c>
      <c r="F126" s="5" t="s">
        <v>156</v>
      </c>
      <c r="G126" s="11" t="str">
        <f t="shared" si="22"/>
        <v>48205.385</v>
      </c>
      <c r="H126" s="12">
        <f t="shared" si="23"/>
        <v>3207</v>
      </c>
      <c r="I126" s="55" t="s">
        <v>605</v>
      </c>
      <c r="J126" s="56" t="s">
        <v>606</v>
      </c>
      <c r="K126" s="55">
        <v>3207</v>
      </c>
      <c r="L126" s="55" t="s">
        <v>218</v>
      </c>
      <c r="M126" s="56" t="s">
        <v>205</v>
      </c>
      <c r="N126" s="56"/>
      <c r="O126" s="57" t="s">
        <v>339</v>
      </c>
      <c r="P126" s="57" t="s">
        <v>607</v>
      </c>
    </row>
    <row r="127" spans="1:16" ht="12.75" customHeight="1" thickBot="1" x14ac:dyDescent="0.25">
      <c r="A127" s="12" t="str">
        <f t="shared" si="18"/>
        <v> BBS 97 </v>
      </c>
      <c r="B127" s="5" t="str">
        <f t="shared" si="19"/>
        <v>I</v>
      </c>
      <c r="C127" s="12">
        <f t="shared" si="20"/>
        <v>48205.394999999997</v>
      </c>
      <c r="D127" s="11" t="str">
        <f t="shared" si="21"/>
        <v>vis</v>
      </c>
      <c r="E127" s="54">
        <f>VLOOKUP(C127,Active!C$21:E$967,3,FALSE)</f>
        <v>3207.0071435475065</v>
      </c>
      <c r="F127" s="5" t="s">
        <v>156</v>
      </c>
      <c r="G127" s="11" t="str">
        <f t="shared" si="22"/>
        <v>48205.395</v>
      </c>
      <c r="H127" s="12">
        <f t="shared" si="23"/>
        <v>3207</v>
      </c>
      <c r="I127" s="55" t="s">
        <v>608</v>
      </c>
      <c r="J127" s="56" t="s">
        <v>609</v>
      </c>
      <c r="K127" s="55">
        <v>3207</v>
      </c>
      <c r="L127" s="55" t="s">
        <v>318</v>
      </c>
      <c r="M127" s="56" t="s">
        <v>205</v>
      </c>
      <c r="N127" s="56"/>
      <c r="O127" s="57" t="s">
        <v>367</v>
      </c>
      <c r="P127" s="57" t="s">
        <v>607</v>
      </c>
    </row>
    <row r="128" spans="1:16" ht="12.75" customHeight="1" thickBot="1" x14ac:dyDescent="0.25">
      <c r="A128" s="12" t="str">
        <f t="shared" si="18"/>
        <v> AOEB 2 </v>
      </c>
      <c r="B128" s="5" t="str">
        <f t="shared" si="19"/>
        <v>I</v>
      </c>
      <c r="C128" s="12">
        <f t="shared" si="20"/>
        <v>48211.601999999999</v>
      </c>
      <c r="D128" s="11" t="str">
        <f t="shared" si="21"/>
        <v>vis</v>
      </c>
      <c r="E128" s="54">
        <f>VLOOKUP(C128,Active!C$21:E$967,3,FALSE)</f>
        <v>3211.9898377762529</v>
      </c>
      <c r="F128" s="5" t="s">
        <v>156</v>
      </c>
      <c r="G128" s="11" t="str">
        <f t="shared" si="22"/>
        <v>48211.602</v>
      </c>
      <c r="H128" s="12">
        <f t="shared" si="23"/>
        <v>3212</v>
      </c>
      <c r="I128" s="55" t="s">
        <v>610</v>
      </c>
      <c r="J128" s="56" t="s">
        <v>611</v>
      </c>
      <c r="K128" s="55">
        <v>3212</v>
      </c>
      <c r="L128" s="55" t="s">
        <v>581</v>
      </c>
      <c r="M128" s="56" t="s">
        <v>205</v>
      </c>
      <c r="N128" s="56"/>
      <c r="O128" s="57" t="s">
        <v>304</v>
      </c>
      <c r="P128" s="57" t="s">
        <v>308</v>
      </c>
    </row>
    <row r="129" spans="1:16" ht="12.75" customHeight="1" thickBot="1" x14ac:dyDescent="0.25">
      <c r="A129" s="12" t="str">
        <f t="shared" si="18"/>
        <v> BBS 98 </v>
      </c>
      <c r="B129" s="5" t="str">
        <f t="shared" si="19"/>
        <v>I</v>
      </c>
      <c r="C129" s="12">
        <f t="shared" si="20"/>
        <v>48474.46</v>
      </c>
      <c r="D129" s="11" t="str">
        <f t="shared" si="21"/>
        <v>vis</v>
      </c>
      <c r="E129" s="54">
        <f>VLOOKUP(C129,Active!C$21:E$967,3,FALSE)</f>
        <v>3423.0001550920747</v>
      </c>
      <c r="F129" s="5" t="s">
        <v>156</v>
      </c>
      <c r="G129" s="11" t="str">
        <f t="shared" si="22"/>
        <v>48474.460</v>
      </c>
      <c r="H129" s="12">
        <f t="shared" si="23"/>
        <v>3423</v>
      </c>
      <c r="I129" s="55" t="s">
        <v>612</v>
      </c>
      <c r="J129" s="56" t="s">
        <v>613</v>
      </c>
      <c r="K129" s="55">
        <v>3423</v>
      </c>
      <c r="L129" s="55" t="s">
        <v>366</v>
      </c>
      <c r="M129" s="56" t="s">
        <v>205</v>
      </c>
      <c r="N129" s="56"/>
      <c r="O129" s="57" t="s">
        <v>339</v>
      </c>
      <c r="P129" s="57" t="s">
        <v>614</v>
      </c>
    </row>
    <row r="130" spans="1:16" ht="12.75" customHeight="1" thickBot="1" x14ac:dyDescent="0.25">
      <c r="A130" s="12" t="str">
        <f t="shared" si="18"/>
        <v> BBS 98 </v>
      </c>
      <c r="B130" s="5" t="str">
        <f t="shared" si="19"/>
        <v>I</v>
      </c>
      <c r="C130" s="12">
        <f t="shared" si="20"/>
        <v>48484.413999999997</v>
      </c>
      <c r="D130" s="11" t="str">
        <f t="shared" si="21"/>
        <v>vis</v>
      </c>
      <c r="E130" s="54">
        <f>VLOOKUP(C130,Active!C$21:E$967,3,FALSE)</f>
        <v>3430.9907686498177</v>
      </c>
      <c r="F130" s="5" t="s">
        <v>156</v>
      </c>
      <c r="G130" s="11" t="str">
        <f t="shared" si="22"/>
        <v>48484.414</v>
      </c>
      <c r="H130" s="12">
        <f t="shared" si="23"/>
        <v>3431</v>
      </c>
      <c r="I130" s="55" t="s">
        <v>615</v>
      </c>
      <c r="J130" s="56" t="s">
        <v>616</v>
      </c>
      <c r="K130" s="55">
        <v>3431</v>
      </c>
      <c r="L130" s="55" t="s">
        <v>418</v>
      </c>
      <c r="M130" s="56" t="s">
        <v>205</v>
      </c>
      <c r="N130" s="56"/>
      <c r="O130" s="57" t="s">
        <v>339</v>
      </c>
      <c r="P130" s="57" t="s">
        <v>614</v>
      </c>
    </row>
    <row r="131" spans="1:16" ht="12.75" customHeight="1" thickBot="1" x14ac:dyDescent="0.25">
      <c r="A131" s="12" t="str">
        <f t="shared" si="18"/>
        <v> BBS 98 </v>
      </c>
      <c r="B131" s="5" t="str">
        <f t="shared" si="19"/>
        <v>I</v>
      </c>
      <c r="C131" s="12">
        <f t="shared" si="20"/>
        <v>48489.41</v>
      </c>
      <c r="D131" s="11" t="str">
        <f t="shared" si="21"/>
        <v>vis</v>
      </c>
      <c r="E131" s="54">
        <f>VLOOKUP(C131,Active!C$21:E$967,3,FALSE)</f>
        <v>3435.001327755157</v>
      </c>
      <c r="F131" s="5" t="s">
        <v>156</v>
      </c>
      <c r="G131" s="11" t="str">
        <f t="shared" si="22"/>
        <v>48489.410</v>
      </c>
      <c r="H131" s="12">
        <f t="shared" si="23"/>
        <v>3435</v>
      </c>
      <c r="I131" s="55" t="s">
        <v>617</v>
      </c>
      <c r="J131" s="56" t="s">
        <v>618</v>
      </c>
      <c r="K131" s="55">
        <v>3435</v>
      </c>
      <c r="L131" s="55" t="s">
        <v>229</v>
      </c>
      <c r="M131" s="56" t="s">
        <v>205</v>
      </c>
      <c r="N131" s="56"/>
      <c r="O131" s="57" t="s">
        <v>339</v>
      </c>
      <c r="P131" s="57" t="s">
        <v>614</v>
      </c>
    </row>
    <row r="132" spans="1:16" ht="12.75" customHeight="1" thickBot="1" x14ac:dyDescent="0.25">
      <c r="A132" s="12" t="str">
        <f t="shared" si="18"/>
        <v> BBS 98 </v>
      </c>
      <c r="B132" s="5" t="str">
        <f t="shared" si="19"/>
        <v>I</v>
      </c>
      <c r="C132" s="12">
        <f t="shared" si="20"/>
        <v>48499.368000000002</v>
      </c>
      <c r="D132" s="11" t="str">
        <f t="shared" si="21"/>
        <v>vis</v>
      </c>
      <c r="E132" s="54">
        <f>VLOOKUP(C132,Active!C$21:E$967,3,FALSE)</f>
        <v>3442.9951523289978</v>
      </c>
      <c r="F132" s="5" t="s">
        <v>156</v>
      </c>
      <c r="G132" s="11" t="str">
        <f t="shared" si="22"/>
        <v>48499.368</v>
      </c>
      <c r="H132" s="12">
        <f t="shared" si="23"/>
        <v>3443</v>
      </c>
      <c r="I132" s="55" t="s">
        <v>619</v>
      </c>
      <c r="J132" s="56" t="s">
        <v>620</v>
      </c>
      <c r="K132" s="55">
        <v>3443</v>
      </c>
      <c r="L132" s="55" t="s">
        <v>348</v>
      </c>
      <c r="M132" s="56" t="s">
        <v>205</v>
      </c>
      <c r="N132" s="56"/>
      <c r="O132" s="57" t="s">
        <v>367</v>
      </c>
      <c r="P132" s="57" t="s">
        <v>614</v>
      </c>
    </row>
    <row r="133" spans="1:16" ht="12.75" customHeight="1" thickBot="1" x14ac:dyDescent="0.25">
      <c r="A133" s="12" t="str">
        <f t="shared" si="18"/>
        <v> BBS 98 </v>
      </c>
      <c r="B133" s="5" t="str">
        <f t="shared" si="19"/>
        <v>I</v>
      </c>
      <c r="C133" s="12">
        <f t="shared" si="20"/>
        <v>48499.375999999997</v>
      </c>
      <c r="D133" s="11" t="str">
        <f t="shared" si="21"/>
        <v>vis</v>
      </c>
      <c r="E133" s="54">
        <f>VLOOKUP(C133,Active!C$21:E$967,3,FALSE)</f>
        <v>3443.0015743611875</v>
      </c>
      <c r="F133" s="5" t="s">
        <v>156</v>
      </c>
      <c r="G133" s="11" t="str">
        <f t="shared" si="22"/>
        <v>48499.376</v>
      </c>
      <c r="H133" s="12">
        <f t="shared" si="23"/>
        <v>3443</v>
      </c>
      <c r="I133" s="55" t="s">
        <v>621</v>
      </c>
      <c r="J133" s="56" t="s">
        <v>622</v>
      </c>
      <c r="K133" s="55">
        <v>3443</v>
      </c>
      <c r="L133" s="55" t="s">
        <v>229</v>
      </c>
      <c r="M133" s="56" t="s">
        <v>205</v>
      </c>
      <c r="N133" s="56"/>
      <c r="O133" s="57" t="s">
        <v>339</v>
      </c>
      <c r="P133" s="57" t="s">
        <v>614</v>
      </c>
    </row>
    <row r="134" spans="1:16" ht="12.75" customHeight="1" thickBot="1" x14ac:dyDescent="0.25">
      <c r="A134" s="12" t="str">
        <f t="shared" si="18"/>
        <v> BRNO 31 </v>
      </c>
      <c r="B134" s="5" t="str">
        <f t="shared" si="19"/>
        <v>I</v>
      </c>
      <c r="C134" s="12">
        <f t="shared" si="20"/>
        <v>48510.584000000003</v>
      </c>
      <c r="D134" s="11" t="str">
        <f t="shared" si="21"/>
        <v>vis</v>
      </c>
      <c r="E134" s="54">
        <f>VLOOKUP(C134,Active!C$21:E$967,3,FALSE)</f>
        <v>3451.9988414653922</v>
      </c>
      <c r="F134" s="5" t="s">
        <v>156</v>
      </c>
      <c r="G134" s="11" t="str">
        <f t="shared" si="22"/>
        <v>48510.584</v>
      </c>
      <c r="H134" s="12">
        <f t="shared" si="23"/>
        <v>3452</v>
      </c>
      <c r="I134" s="55" t="s">
        <v>623</v>
      </c>
      <c r="J134" s="56" t="s">
        <v>624</v>
      </c>
      <c r="K134" s="55">
        <v>3452</v>
      </c>
      <c r="L134" s="55" t="s">
        <v>218</v>
      </c>
      <c r="M134" s="56" t="s">
        <v>205</v>
      </c>
      <c r="N134" s="56"/>
      <c r="O134" s="57" t="s">
        <v>625</v>
      </c>
      <c r="P134" s="57" t="s">
        <v>626</v>
      </c>
    </row>
    <row r="135" spans="1:16" ht="12.75" customHeight="1" thickBot="1" x14ac:dyDescent="0.25">
      <c r="A135" s="12" t="str">
        <f t="shared" si="18"/>
        <v>BAVM 60 </v>
      </c>
      <c r="B135" s="5" t="str">
        <f t="shared" si="19"/>
        <v>I</v>
      </c>
      <c r="C135" s="12">
        <f t="shared" si="20"/>
        <v>48561.648999999998</v>
      </c>
      <c r="D135" s="11" t="str">
        <f t="shared" si="21"/>
        <v>vis</v>
      </c>
      <c r="E135" s="54">
        <f>VLOOKUP(C135,Active!C$21:E$967,3,FALSE)</f>
        <v>3492.991475715563</v>
      </c>
      <c r="F135" s="5" t="s">
        <v>156</v>
      </c>
      <c r="G135" s="11" t="str">
        <f t="shared" si="22"/>
        <v>48561.649</v>
      </c>
      <c r="H135" s="12">
        <f t="shared" si="23"/>
        <v>3493</v>
      </c>
      <c r="I135" s="55" t="s">
        <v>627</v>
      </c>
      <c r="J135" s="56" t="s">
        <v>628</v>
      </c>
      <c r="K135" s="55">
        <v>3493</v>
      </c>
      <c r="L135" s="55" t="s">
        <v>418</v>
      </c>
      <c r="M135" s="56" t="s">
        <v>158</v>
      </c>
      <c r="N135" s="56"/>
      <c r="O135" s="57" t="s">
        <v>629</v>
      </c>
      <c r="P135" s="58" t="s">
        <v>630</v>
      </c>
    </row>
    <row r="136" spans="1:16" ht="12.75" customHeight="1" thickBot="1" x14ac:dyDescent="0.25">
      <c r="A136" s="12" t="str">
        <f t="shared" si="18"/>
        <v> BBS 100 </v>
      </c>
      <c r="B136" s="5" t="str">
        <f t="shared" si="19"/>
        <v>I</v>
      </c>
      <c r="C136" s="12">
        <f t="shared" si="20"/>
        <v>48651.343999999997</v>
      </c>
      <c r="D136" s="11" t="str">
        <f t="shared" si="21"/>
        <v>vis</v>
      </c>
      <c r="E136" s="54">
        <f>VLOOKUP(C136,Active!C$21:E$967,3,FALSE)</f>
        <v>3564.9944979239135</v>
      </c>
      <c r="F136" s="5" t="s">
        <v>156</v>
      </c>
      <c r="G136" s="11" t="str">
        <f t="shared" si="22"/>
        <v>48651.344</v>
      </c>
      <c r="H136" s="12">
        <f t="shared" si="23"/>
        <v>3565</v>
      </c>
      <c r="I136" s="55" t="s">
        <v>631</v>
      </c>
      <c r="J136" s="56" t="s">
        <v>632</v>
      </c>
      <c r="K136" s="55">
        <v>3565</v>
      </c>
      <c r="L136" s="55" t="s">
        <v>193</v>
      </c>
      <c r="M136" s="56" t="s">
        <v>205</v>
      </c>
      <c r="N136" s="56"/>
      <c r="O136" s="57" t="s">
        <v>339</v>
      </c>
      <c r="P136" s="57" t="s">
        <v>633</v>
      </c>
    </row>
    <row r="137" spans="1:16" ht="12.75" customHeight="1" thickBot="1" x14ac:dyDescent="0.25">
      <c r="A137" s="12" t="str">
        <f t="shared" si="18"/>
        <v> BRNO 31 </v>
      </c>
      <c r="B137" s="5" t="str">
        <f t="shared" si="19"/>
        <v>I</v>
      </c>
      <c r="C137" s="12">
        <f t="shared" si="20"/>
        <v>48839.446000000004</v>
      </c>
      <c r="D137" s="11" t="str">
        <f t="shared" si="21"/>
        <v>vis</v>
      </c>
      <c r="E137" s="54">
        <f>VLOOKUP(C137,Active!C$21:E$967,3,FALSE)</f>
        <v>3715.9941354002008</v>
      </c>
      <c r="F137" s="5" t="s">
        <v>156</v>
      </c>
      <c r="G137" s="11" t="str">
        <f t="shared" si="22"/>
        <v>48839.446</v>
      </c>
      <c r="H137" s="12">
        <f t="shared" si="23"/>
        <v>3716</v>
      </c>
      <c r="I137" s="55" t="s">
        <v>634</v>
      </c>
      <c r="J137" s="56" t="s">
        <v>635</v>
      </c>
      <c r="K137" s="55">
        <v>3716</v>
      </c>
      <c r="L137" s="55" t="s">
        <v>193</v>
      </c>
      <c r="M137" s="56" t="s">
        <v>205</v>
      </c>
      <c r="N137" s="56"/>
      <c r="O137" s="57" t="s">
        <v>477</v>
      </c>
      <c r="P137" s="57" t="s">
        <v>626</v>
      </c>
    </row>
    <row r="138" spans="1:16" ht="12.75" customHeight="1" thickBot="1" x14ac:dyDescent="0.25">
      <c r="A138" s="12" t="str">
        <f t="shared" si="18"/>
        <v> BRNO 31 </v>
      </c>
      <c r="B138" s="5" t="str">
        <f t="shared" si="19"/>
        <v>I</v>
      </c>
      <c r="C138" s="12">
        <f t="shared" si="20"/>
        <v>48839.46</v>
      </c>
      <c r="D138" s="11" t="str">
        <f t="shared" si="21"/>
        <v>vis</v>
      </c>
      <c r="E138" s="54">
        <f>VLOOKUP(C138,Active!C$21:E$967,3,FALSE)</f>
        <v>3716.0053739565374</v>
      </c>
      <c r="F138" s="5" t="s">
        <v>156</v>
      </c>
      <c r="G138" s="11" t="str">
        <f t="shared" si="22"/>
        <v>48839.460</v>
      </c>
      <c r="H138" s="12">
        <f t="shared" si="23"/>
        <v>3716</v>
      </c>
      <c r="I138" s="55" t="s">
        <v>636</v>
      </c>
      <c r="J138" s="56" t="s">
        <v>637</v>
      </c>
      <c r="K138" s="55">
        <v>3716</v>
      </c>
      <c r="L138" s="55" t="s">
        <v>274</v>
      </c>
      <c r="M138" s="56" t="s">
        <v>205</v>
      </c>
      <c r="N138" s="56"/>
      <c r="O138" s="57" t="s">
        <v>638</v>
      </c>
      <c r="P138" s="57" t="s">
        <v>626</v>
      </c>
    </row>
    <row r="139" spans="1:16" ht="12.75" customHeight="1" thickBot="1" x14ac:dyDescent="0.25">
      <c r="A139" s="12" t="str">
        <f t="shared" ref="A139:A170" si="24">P139</f>
        <v> BBS 102 </v>
      </c>
      <c r="B139" s="5" t="str">
        <f t="shared" ref="B139:B170" si="25">IF(H139=INT(H139),"I","II")</f>
        <v>I</v>
      </c>
      <c r="C139" s="12">
        <f t="shared" ref="C139:C170" si="26">1*G139</f>
        <v>48859.385000000002</v>
      </c>
      <c r="D139" s="11" t="str">
        <f t="shared" ref="D139:D170" si="27">VLOOKUP(F139,I$1:J$5,2,FALSE)</f>
        <v>vis</v>
      </c>
      <c r="E139" s="54">
        <f>VLOOKUP(C139,Active!C$21:E$967,3,FALSE)</f>
        <v>3732.0002478904421</v>
      </c>
      <c r="F139" s="5" t="s">
        <v>156</v>
      </c>
      <c r="G139" s="11" t="str">
        <f t="shared" ref="G139:G170" si="28">MID(I139,3,LEN(I139)-3)</f>
        <v>48859.385</v>
      </c>
      <c r="H139" s="12">
        <f t="shared" ref="H139:H170" si="29">1*K139</f>
        <v>3732</v>
      </c>
      <c r="I139" s="55" t="s">
        <v>639</v>
      </c>
      <c r="J139" s="56" t="s">
        <v>640</v>
      </c>
      <c r="K139" s="55">
        <v>3732</v>
      </c>
      <c r="L139" s="55" t="s">
        <v>366</v>
      </c>
      <c r="M139" s="56" t="s">
        <v>205</v>
      </c>
      <c r="N139" s="56"/>
      <c r="O139" s="57" t="s">
        <v>339</v>
      </c>
      <c r="P139" s="57" t="s">
        <v>641</v>
      </c>
    </row>
    <row r="140" spans="1:16" ht="12.75" customHeight="1" thickBot="1" x14ac:dyDescent="0.25">
      <c r="A140" s="12" t="str">
        <f t="shared" si="24"/>
        <v> AOEB 2 </v>
      </c>
      <c r="B140" s="5" t="str">
        <f t="shared" si="25"/>
        <v>I</v>
      </c>
      <c r="C140" s="12">
        <f t="shared" si="26"/>
        <v>49007.62</v>
      </c>
      <c r="D140" s="11" t="str">
        <f t="shared" si="27"/>
        <v>vis</v>
      </c>
      <c r="E140" s="54">
        <f>VLOOKUP(C140,Active!C$21:E$967,3,FALSE)</f>
        <v>3850.9964906805076</v>
      </c>
      <c r="F140" s="5" t="s">
        <v>156</v>
      </c>
      <c r="G140" s="11" t="str">
        <f t="shared" si="28"/>
        <v>49007.620</v>
      </c>
      <c r="H140" s="12">
        <f t="shared" si="29"/>
        <v>3851</v>
      </c>
      <c r="I140" s="55" t="s">
        <v>642</v>
      </c>
      <c r="J140" s="56" t="s">
        <v>643</v>
      </c>
      <c r="K140" s="55">
        <v>3851</v>
      </c>
      <c r="L140" s="55" t="s">
        <v>343</v>
      </c>
      <c r="M140" s="56" t="s">
        <v>205</v>
      </c>
      <c r="N140" s="56"/>
      <c r="O140" s="57" t="s">
        <v>315</v>
      </c>
      <c r="P140" s="57" t="s">
        <v>308</v>
      </c>
    </row>
    <row r="141" spans="1:16" ht="12.75" customHeight="1" thickBot="1" x14ac:dyDescent="0.25">
      <c r="A141" s="12" t="str">
        <f t="shared" si="24"/>
        <v> AOEB 2 </v>
      </c>
      <c r="B141" s="5" t="str">
        <f t="shared" si="25"/>
        <v>I</v>
      </c>
      <c r="C141" s="12">
        <f t="shared" si="26"/>
        <v>49012.601999999999</v>
      </c>
      <c r="D141" s="11" t="str">
        <f t="shared" si="27"/>
        <v>vis</v>
      </c>
      <c r="E141" s="54">
        <f>VLOOKUP(C141,Active!C$21:E$967,3,FALSE)</f>
        <v>3854.9958112294985</v>
      </c>
      <c r="F141" s="5" t="s">
        <v>156</v>
      </c>
      <c r="G141" s="11" t="str">
        <f t="shared" si="28"/>
        <v>49012.602</v>
      </c>
      <c r="H141" s="12">
        <f t="shared" si="29"/>
        <v>3855</v>
      </c>
      <c r="I141" s="55" t="s">
        <v>644</v>
      </c>
      <c r="J141" s="56" t="s">
        <v>645</v>
      </c>
      <c r="K141" s="55">
        <v>3855</v>
      </c>
      <c r="L141" s="55" t="s">
        <v>300</v>
      </c>
      <c r="M141" s="56" t="s">
        <v>205</v>
      </c>
      <c r="N141" s="56"/>
      <c r="O141" s="57" t="s">
        <v>315</v>
      </c>
      <c r="P141" s="57" t="s">
        <v>308</v>
      </c>
    </row>
    <row r="142" spans="1:16" ht="12.75" customHeight="1" thickBot="1" x14ac:dyDescent="0.25">
      <c r="A142" s="12" t="str">
        <f t="shared" si="24"/>
        <v> BBS 103 </v>
      </c>
      <c r="B142" s="5" t="str">
        <f t="shared" si="25"/>
        <v>I</v>
      </c>
      <c r="C142" s="12">
        <f t="shared" si="26"/>
        <v>49026.290999999997</v>
      </c>
      <c r="D142" s="11" t="str">
        <f t="shared" si="27"/>
        <v>vis</v>
      </c>
      <c r="E142" s="54">
        <f>VLOOKUP(C142,Active!C$21:E$967,3,FALSE)</f>
        <v>3865.9847110679511</v>
      </c>
      <c r="F142" s="5" t="s">
        <v>156</v>
      </c>
      <c r="G142" s="11" t="str">
        <f t="shared" si="28"/>
        <v>49026.291</v>
      </c>
      <c r="H142" s="12">
        <f t="shared" si="29"/>
        <v>3866</v>
      </c>
      <c r="I142" s="55" t="s">
        <v>646</v>
      </c>
      <c r="J142" s="56" t="s">
        <v>647</v>
      </c>
      <c r="K142" s="55">
        <v>3866</v>
      </c>
      <c r="L142" s="55" t="s">
        <v>256</v>
      </c>
      <c r="M142" s="56" t="s">
        <v>205</v>
      </c>
      <c r="N142" s="56"/>
      <c r="O142" s="57" t="s">
        <v>367</v>
      </c>
      <c r="P142" s="57" t="s">
        <v>648</v>
      </c>
    </row>
    <row r="143" spans="1:16" ht="12.75" customHeight="1" thickBot="1" x14ac:dyDescent="0.25">
      <c r="A143" s="12" t="str">
        <f t="shared" si="24"/>
        <v> VSS 2.366 </v>
      </c>
      <c r="B143" s="5" t="str">
        <f t="shared" si="25"/>
        <v>I</v>
      </c>
      <c r="C143" s="12">
        <f t="shared" si="26"/>
        <v>29249.431</v>
      </c>
      <c r="D143" s="11" t="str">
        <f t="shared" si="27"/>
        <v>vis</v>
      </c>
      <c r="E143" s="54">
        <f>VLOOKUP(C143,Active!C$21:E$967,3,FALSE)</f>
        <v>-12009.969241676808</v>
      </c>
      <c r="F143" s="5" t="s">
        <v>156</v>
      </c>
      <c r="G143" s="11" t="str">
        <f t="shared" si="28"/>
        <v>29249.431</v>
      </c>
      <c r="H143" s="12">
        <f t="shared" si="29"/>
        <v>-12010</v>
      </c>
      <c r="I143" s="55" t="s">
        <v>159</v>
      </c>
      <c r="J143" s="56" t="s">
        <v>160</v>
      </c>
      <c r="K143" s="55">
        <v>-12010</v>
      </c>
      <c r="L143" s="55" t="s">
        <v>161</v>
      </c>
      <c r="M143" s="56" t="s">
        <v>162</v>
      </c>
      <c r="N143" s="56"/>
      <c r="O143" s="57" t="s">
        <v>163</v>
      </c>
      <c r="P143" s="57" t="s">
        <v>164</v>
      </c>
    </row>
    <row r="144" spans="1:16" ht="12.75" customHeight="1" thickBot="1" x14ac:dyDescent="0.25">
      <c r="A144" s="12" t="str">
        <f t="shared" si="24"/>
        <v> VSS 2.366 </v>
      </c>
      <c r="B144" s="5" t="str">
        <f t="shared" si="25"/>
        <v>I</v>
      </c>
      <c r="C144" s="12">
        <f t="shared" si="26"/>
        <v>29953.236000000001</v>
      </c>
      <c r="D144" s="11" t="str">
        <f t="shared" si="27"/>
        <v>vis</v>
      </c>
      <c r="E144" s="54">
        <f>VLOOKUP(C144,Active!C$21:E$967,3,FALSE)</f>
        <v>-11444.986945614059</v>
      </c>
      <c r="F144" s="5" t="s">
        <v>156</v>
      </c>
      <c r="G144" s="11" t="str">
        <f t="shared" si="28"/>
        <v>29953.236</v>
      </c>
      <c r="H144" s="12">
        <f t="shared" si="29"/>
        <v>-11445</v>
      </c>
      <c r="I144" s="55" t="s">
        <v>165</v>
      </c>
      <c r="J144" s="56" t="s">
        <v>166</v>
      </c>
      <c r="K144" s="55">
        <v>-11445</v>
      </c>
      <c r="L144" s="55" t="s">
        <v>167</v>
      </c>
      <c r="M144" s="56" t="s">
        <v>162</v>
      </c>
      <c r="N144" s="56"/>
      <c r="O144" s="57" t="s">
        <v>163</v>
      </c>
      <c r="P144" s="57" t="s">
        <v>164</v>
      </c>
    </row>
    <row r="145" spans="1:16" ht="12.75" customHeight="1" thickBot="1" x14ac:dyDescent="0.25">
      <c r="A145" s="12" t="str">
        <f t="shared" si="24"/>
        <v> VSS 2.366 </v>
      </c>
      <c r="B145" s="5" t="str">
        <f t="shared" si="25"/>
        <v>I</v>
      </c>
      <c r="C145" s="12">
        <f t="shared" si="26"/>
        <v>30024.26</v>
      </c>
      <c r="D145" s="11" t="str">
        <f t="shared" si="27"/>
        <v>vis</v>
      </c>
      <c r="E145" s="54">
        <f>VLOOKUP(C145,Active!C$21:E$967,3,FALSE)</f>
        <v>-11387.972143793158</v>
      </c>
      <c r="F145" s="5" t="s">
        <v>156</v>
      </c>
      <c r="G145" s="11" t="str">
        <f t="shared" si="28"/>
        <v>30024.260</v>
      </c>
      <c r="H145" s="12">
        <f t="shared" si="29"/>
        <v>-11388</v>
      </c>
      <c r="I145" s="55" t="s">
        <v>168</v>
      </c>
      <c r="J145" s="56" t="s">
        <v>169</v>
      </c>
      <c r="K145" s="55">
        <v>-11388</v>
      </c>
      <c r="L145" s="55" t="s">
        <v>170</v>
      </c>
      <c r="M145" s="56" t="s">
        <v>162</v>
      </c>
      <c r="N145" s="56"/>
      <c r="O145" s="57" t="s">
        <v>163</v>
      </c>
      <c r="P145" s="57" t="s">
        <v>164</v>
      </c>
    </row>
    <row r="146" spans="1:16" ht="12.75" customHeight="1" thickBot="1" x14ac:dyDescent="0.25">
      <c r="A146" s="12" t="str">
        <f t="shared" si="24"/>
        <v> VSS 2.366 </v>
      </c>
      <c r="B146" s="5" t="str">
        <f t="shared" si="25"/>
        <v>I</v>
      </c>
      <c r="C146" s="12">
        <f t="shared" si="26"/>
        <v>30025.503000000001</v>
      </c>
      <c r="D146" s="11" t="str">
        <f t="shared" si="27"/>
        <v>vis</v>
      </c>
      <c r="E146" s="54">
        <f>VLOOKUP(C146,Active!C$21:E$967,3,FALSE)</f>
        <v>-11386.974320540969</v>
      </c>
      <c r="F146" s="5" t="s">
        <v>156</v>
      </c>
      <c r="G146" s="11" t="str">
        <f t="shared" si="28"/>
        <v>30025.503</v>
      </c>
      <c r="H146" s="12">
        <f t="shared" si="29"/>
        <v>-11387</v>
      </c>
      <c r="I146" s="55" t="s">
        <v>171</v>
      </c>
      <c r="J146" s="56" t="s">
        <v>172</v>
      </c>
      <c r="K146" s="55">
        <v>-11387</v>
      </c>
      <c r="L146" s="55" t="s">
        <v>173</v>
      </c>
      <c r="M146" s="56" t="s">
        <v>162</v>
      </c>
      <c r="N146" s="56"/>
      <c r="O146" s="57" t="s">
        <v>163</v>
      </c>
      <c r="P146" s="57" t="s">
        <v>164</v>
      </c>
    </row>
    <row r="147" spans="1:16" ht="12.75" customHeight="1" thickBot="1" x14ac:dyDescent="0.25">
      <c r="A147" s="12" t="str">
        <f t="shared" si="24"/>
        <v> AC 199.20 </v>
      </c>
      <c r="B147" s="5" t="str">
        <f t="shared" si="25"/>
        <v>I</v>
      </c>
      <c r="C147" s="12">
        <f t="shared" si="26"/>
        <v>33153.451000000001</v>
      </c>
      <c r="D147" s="11" t="str">
        <f t="shared" si="27"/>
        <v>vis</v>
      </c>
      <c r="E147" s="54">
        <f>VLOOKUP(C147,Active!C$21:E$967,3,FALSE)</f>
        <v>-8876.0014757829995</v>
      </c>
      <c r="F147" s="5" t="s">
        <v>156</v>
      </c>
      <c r="G147" s="11" t="str">
        <f t="shared" si="28"/>
        <v>33153.451</v>
      </c>
      <c r="H147" s="12">
        <f t="shared" si="29"/>
        <v>-8876</v>
      </c>
      <c r="I147" s="55" t="s">
        <v>174</v>
      </c>
      <c r="J147" s="56" t="s">
        <v>175</v>
      </c>
      <c r="K147" s="55">
        <v>-8876</v>
      </c>
      <c r="L147" s="55" t="s">
        <v>176</v>
      </c>
      <c r="M147" s="56" t="s">
        <v>162</v>
      </c>
      <c r="N147" s="56"/>
      <c r="O147" s="57" t="s">
        <v>177</v>
      </c>
      <c r="P147" s="57" t="s">
        <v>178</v>
      </c>
    </row>
    <row r="148" spans="1:16" ht="12.75" customHeight="1" thickBot="1" x14ac:dyDescent="0.25">
      <c r="A148" s="12" t="str">
        <f t="shared" si="24"/>
        <v> AC 199.20 </v>
      </c>
      <c r="B148" s="5" t="str">
        <f t="shared" si="25"/>
        <v>I</v>
      </c>
      <c r="C148" s="12">
        <f t="shared" si="26"/>
        <v>33209.502</v>
      </c>
      <c r="D148" s="11" t="str">
        <f t="shared" si="27"/>
        <v>vis</v>
      </c>
      <c r="E148" s="54">
        <f>VLOOKUP(C148,Active!C$21:E$967,3,FALSE)</f>
        <v>-8831.0063099677354</v>
      </c>
      <c r="F148" s="5" t="s">
        <v>156</v>
      </c>
      <c r="G148" s="11" t="str">
        <f t="shared" si="28"/>
        <v>33209.502</v>
      </c>
      <c r="H148" s="12">
        <f t="shared" si="29"/>
        <v>-8831</v>
      </c>
      <c r="I148" s="55" t="s">
        <v>179</v>
      </c>
      <c r="J148" s="56" t="s">
        <v>180</v>
      </c>
      <c r="K148" s="55">
        <v>-8831</v>
      </c>
      <c r="L148" s="55" t="s">
        <v>181</v>
      </c>
      <c r="M148" s="56" t="s">
        <v>162</v>
      </c>
      <c r="N148" s="56"/>
      <c r="O148" s="57" t="s">
        <v>177</v>
      </c>
      <c r="P148" s="57" t="s">
        <v>178</v>
      </c>
    </row>
    <row r="149" spans="1:16" ht="12.75" customHeight="1" thickBot="1" x14ac:dyDescent="0.25">
      <c r="A149" s="12" t="str">
        <f t="shared" si="24"/>
        <v> VSS 2.366 </v>
      </c>
      <c r="B149" s="5" t="str">
        <f t="shared" si="25"/>
        <v>I</v>
      </c>
      <c r="C149" s="12">
        <f t="shared" si="26"/>
        <v>33858.53</v>
      </c>
      <c r="D149" s="11" t="str">
        <f t="shared" si="27"/>
        <v>vis</v>
      </c>
      <c r="E149" s="54">
        <f>VLOOKUP(C149,Active!C$21:E$967,3,FALSE)</f>
        <v>-8309.9964710933127</v>
      </c>
      <c r="F149" s="5" t="s">
        <v>156</v>
      </c>
      <c r="G149" s="11" t="str">
        <f t="shared" si="28"/>
        <v>33858.530</v>
      </c>
      <c r="H149" s="12">
        <f t="shared" si="29"/>
        <v>-8310</v>
      </c>
      <c r="I149" s="55" t="s">
        <v>182</v>
      </c>
      <c r="J149" s="56" t="s">
        <v>183</v>
      </c>
      <c r="K149" s="55">
        <v>-8310</v>
      </c>
      <c r="L149" s="55" t="s">
        <v>184</v>
      </c>
      <c r="M149" s="56" t="s">
        <v>162</v>
      </c>
      <c r="N149" s="56"/>
      <c r="O149" s="57" t="s">
        <v>163</v>
      </c>
      <c r="P149" s="57" t="s">
        <v>164</v>
      </c>
    </row>
    <row r="150" spans="1:16" ht="12.75" customHeight="1" thickBot="1" x14ac:dyDescent="0.25">
      <c r="A150" s="12" t="str">
        <f t="shared" si="24"/>
        <v> VSS 2.366 </v>
      </c>
      <c r="B150" s="5" t="str">
        <f t="shared" si="25"/>
        <v>I</v>
      </c>
      <c r="C150" s="12">
        <f t="shared" si="26"/>
        <v>33888.409</v>
      </c>
      <c r="D150" s="11" t="str">
        <f t="shared" si="27"/>
        <v>vis</v>
      </c>
      <c r="E150" s="54">
        <f>VLOOKUP(C150,Active!C$21:E$967,3,FALSE)</f>
        <v>-8286.0109836016654</v>
      </c>
      <c r="F150" s="5" t="s">
        <v>156</v>
      </c>
      <c r="G150" s="11" t="str">
        <f t="shared" si="28"/>
        <v>33888.409</v>
      </c>
      <c r="H150" s="12">
        <f t="shared" si="29"/>
        <v>-8286</v>
      </c>
      <c r="I150" s="55" t="s">
        <v>185</v>
      </c>
      <c r="J150" s="56" t="s">
        <v>186</v>
      </c>
      <c r="K150" s="55">
        <v>-8286</v>
      </c>
      <c r="L150" s="55" t="s">
        <v>187</v>
      </c>
      <c r="M150" s="56" t="s">
        <v>162</v>
      </c>
      <c r="N150" s="56"/>
      <c r="O150" s="57" t="s">
        <v>163</v>
      </c>
      <c r="P150" s="57" t="s">
        <v>164</v>
      </c>
    </row>
    <row r="151" spans="1:16" ht="12.75" customHeight="1" thickBot="1" x14ac:dyDescent="0.25">
      <c r="A151" s="12" t="str">
        <f t="shared" si="24"/>
        <v> VSS 2.366 </v>
      </c>
      <c r="B151" s="5" t="str">
        <f t="shared" si="25"/>
        <v>I</v>
      </c>
      <c r="C151" s="12">
        <f t="shared" si="26"/>
        <v>33924.536</v>
      </c>
      <c r="D151" s="11" t="str">
        <f t="shared" si="27"/>
        <v>vis</v>
      </c>
      <c r="E151" s="54">
        <f>VLOOKUP(C151,Active!C$21:E$967,3,FALSE)</f>
        <v>-8257.0098889662768</v>
      </c>
      <c r="F151" s="5" t="s">
        <v>156</v>
      </c>
      <c r="G151" s="11" t="str">
        <f t="shared" si="28"/>
        <v>33924.536</v>
      </c>
      <c r="H151" s="12">
        <f t="shared" si="29"/>
        <v>-8257</v>
      </c>
      <c r="I151" s="55" t="s">
        <v>188</v>
      </c>
      <c r="J151" s="56" t="s">
        <v>189</v>
      </c>
      <c r="K151" s="55">
        <v>-8257</v>
      </c>
      <c r="L151" s="55" t="s">
        <v>190</v>
      </c>
      <c r="M151" s="56" t="s">
        <v>162</v>
      </c>
      <c r="N151" s="56"/>
      <c r="O151" s="57" t="s">
        <v>163</v>
      </c>
      <c r="P151" s="57" t="s">
        <v>164</v>
      </c>
    </row>
    <row r="152" spans="1:16" ht="12.75" customHeight="1" thickBot="1" x14ac:dyDescent="0.25">
      <c r="A152" s="12" t="str">
        <f t="shared" si="24"/>
        <v> VSS 2.366 </v>
      </c>
      <c r="B152" s="5" t="str">
        <f t="shared" si="25"/>
        <v>I</v>
      </c>
      <c r="C152" s="12">
        <f t="shared" si="26"/>
        <v>34795.294000000002</v>
      </c>
      <c r="D152" s="11" t="str">
        <f t="shared" si="27"/>
        <v>vis</v>
      </c>
      <c r="E152" s="54">
        <f>VLOOKUP(C152,Active!C$21:E$967,3,FALSE)</f>
        <v>-7558.0054002868737</v>
      </c>
      <c r="F152" s="5" t="s">
        <v>156</v>
      </c>
      <c r="G152" s="11" t="str">
        <f t="shared" si="28"/>
        <v>34795.294</v>
      </c>
      <c r="H152" s="12">
        <f t="shared" si="29"/>
        <v>-7558</v>
      </c>
      <c r="I152" s="55" t="s">
        <v>191</v>
      </c>
      <c r="J152" s="56" t="s">
        <v>192</v>
      </c>
      <c r="K152" s="55">
        <v>-7558</v>
      </c>
      <c r="L152" s="55" t="s">
        <v>193</v>
      </c>
      <c r="M152" s="56" t="s">
        <v>162</v>
      </c>
      <c r="N152" s="56"/>
      <c r="O152" s="57" t="s">
        <v>163</v>
      </c>
      <c r="P152" s="57" t="s">
        <v>164</v>
      </c>
    </row>
    <row r="153" spans="1:16" ht="12.75" customHeight="1" thickBot="1" x14ac:dyDescent="0.25">
      <c r="A153" s="12" t="str">
        <f t="shared" si="24"/>
        <v> AC 199.20 </v>
      </c>
      <c r="B153" s="5" t="str">
        <f t="shared" si="25"/>
        <v>I</v>
      </c>
      <c r="C153" s="12">
        <f t="shared" si="26"/>
        <v>35074.343999999997</v>
      </c>
      <c r="D153" s="11" t="str">
        <f t="shared" si="27"/>
        <v>vis</v>
      </c>
      <c r="E153" s="54">
        <f>VLOOKUP(C153,Active!C$21:E$967,3,FALSE)</f>
        <v>-7333.9968898098132</v>
      </c>
      <c r="F153" s="5" t="s">
        <v>156</v>
      </c>
      <c r="G153" s="11" t="str">
        <f t="shared" si="28"/>
        <v>35074.344</v>
      </c>
      <c r="H153" s="12">
        <f t="shared" si="29"/>
        <v>-7334</v>
      </c>
      <c r="I153" s="55" t="s">
        <v>194</v>
      </c>
      <c r="J153" s="56" t="s">
        <v>195</v>
      </c>
      <c r="K153" s="55">
        <v>-7334</v>
      </c>
      <c r="L153" s="55" t="s">
        <v>184</v>
      </c>
      <c r="M153" s="56" t="s">
        <v>162</v>
      </c>
      <c r="N153" s="56"/>
      <c r="O153" s="57" t="s">
        <v>177</v>
      </c>
      <c r="P153" s="57" t="s">
        <v>178</v>
      </c>
    </row>
    <row r="154" spans="1:16" ht="12.75" customHeight="1" thickBot="1" x14ac:dyDescent="0.25">
      <c r="A154" s="12" t="str">
        <f t="shared" si="24"/>
        <v> AC 199.20 </v>
      </c>
      <c r="B154" s="5" t="str">
        <f t="shared" si="25"/>
        <v>I</v>
      </c>
      <c r="C154" s="12">
        <f t="shared" si="26"/>
        <v>35075.607000000004</v>
      </c>
      <c r="D154" s="11" t="str">
        <f t="shared" si="27"/>
        <v>vis</v>
      </c>
      <c r="E154" s="54">
        <f>VLOOKUP(C154,Active!C$21:E$967,3,FALSE)</f>
        <v>-7332.9830114771348</v>
      </c>
      <c r="F154" s="5" t="s">
        <v>156</v>
      </c>
      <c r="G154" s="11" t="str">
        <f t="shared" si="28"/>
        <v>35075.607</v>
      </c>
      <c r="H154" s="12">
        <f t="shared" si="29"/>
        <v>-7333</v>
      </c>
      <c r="I154" s="55" t="s">
        <v>196</v>
      </c>
      <c r="J154" s="56" t="s">
        <v>197</v>
      </c>
      <c r="K154" s="55">
        <v>-7333</v>
      </c>
      <c r="L154" s="55" t="s">
        <v>198</v>
      </c>
      <c r="M154" s="56" t="s">
        <v>162</v>
      </c>
      <c r="N154" s="56"/>
      <c r="O154" s="57" t="s">
        <v>177</v>
      </c>
      <c r="P154" s="57" t="s">
        <v>178</v>
      </c>
    </row>
    <row r="155" spans="1:16" ht="12.75" customHeight="1" thickBot="1" x14ac:dyDescent="0.25">
      <c r="A155" s="12" t="str">
        <f t="shared" si="24"/>
        <v> AC 199.20 </v>
      </c>
      <c r="B155" s="5" t="str">
        <f t="shared" si="25"/>
        <v>I</v>
      </c>
      <c r="C155" s="12">
        <f t="shared" si="26"/>
        <v>35394.466999999997</v>
      </c>
      <c r="D155" s="11" t="str">
        <f t="shared" si="27"/>
        <v>vis</v>
      </c>
      <c r="E155" s="54">
        <f>VLOOKUP(C155,Active!C$21:E$967,3,FALSE)</f>
        <v>-7077.0168632932427</v>
      </c>
      <c r="F155" s="5" t="s">
        <v>156</v>
      </c>
      <c r="G155" s="11" t="str">
        <f t="shared" si="28"/>
        <v>35394.467</v>
      </c>
      <c r="H155" s="12">
        <f t="shared" si="29"/>
        <v>-7077</v>
      </c>
      <c r="I155" s="55" t="s">
        <v>199</v>
      </c>
      <c r="J155" s="56" t="s">
        <v>200</v>
      </c>
      <c r="K155" s="55">
        <v>-7077</v>
      </c>
      <c r="L155" s="55" t="s">
        <v>201</v>
      </c>
      <c r="M155" s="56" t="s">
        <v>162</v>
      </c>
      <c r="N155" s="56"/>
      <c r="O155" s="57" t="s">
        <v>177</v>
      </c>
      <c r="P155" s="57" t="s">
        <v>178</v>
      </c>
    </row>
    <row r="156" spans="1:16" ht="12.75" customHeight="1" thickBot="1" x14ac:dyDescent="0.25">
      <c r="A156" s="12" t="str">
        <f t="shared" si="24"/>
        <v> AC 173.14 </v>
      </c>
      <c r="B156" s="5" t="str">
        <f t="shared" si="25"/>
        <v>I</v>
      </c>
      <c r="C156" s="12">
        <f t="shared" si="26"/>
        <v>35703.438000000002</v>
      </c>
      <c r="D156" s="11" t="str">
        <f t="shared" si="27"/>
        <v>vis</v>
      </c>
      <c r="E156" s="54">
        <f>VLOOKUP(C156,Active!C$21:E$967,3,FALSE)</f>
        <v>-6828.9891496555074</v>
      </c>
      <c r="F156" s="5" t="s">
        <v>156</v>
      </c>
      <c r="G156" s="11" t="str">
        <f t="shared" si="28"/>
        <v>35703.438</v>
      </c>
      <c r="H156" s="12">
        <f t="shared" si="29"/>
        <v>-6829</v>
      </c>
      <c r="I156" s="55" t="s">
        <v>202</v>
      </c>
      <c r="J156" s="56" t="s">
        <v>203</v>
      </c>
      <c r="K156" s="55">
        <v>-6829</v>
      </c>
      <c r="L156" s="55" t="s">
        <v>204</v>
      </c>
      <c r="M156" s="56" t="s">
        <v>205</v>
      </c>
      <c r="N156" s="56"/>
      <c r="O156" s="57" t="s">
        <v>206</v>
      </c>
      <c r="P156" s="57" t="s">
        <v>207</v>
      </c>
    </row>
    <row r="157" spans="1:16" ht="12.75" customHeight="1" thickBot="1" x14ac:dyDescent="0.25">
      <c r="A157" s="12" t="str">
        <f t="shared" si="24"/>
        <v> AC 173.14 </v>
      </c>
      <c r="B157" s="5" t="str">
        <f t="shared" si="25"/>
        <v>I</v>
      </c>
      <c r="C157" s="12">
        <f t="shared" si="26"/>
        <v>35713.404000000002</v>
      </c>
      <c r="D157" s="11" t="str">
        <f t="shared" si="27"/>
        <v>vis</v>
      </c>
      <c r="E157" s="54">
        <f>VLOOKUP(C157,Active!C$21:E$967,3,FALSE)</f>
        <v>-6820.9889030494705</v>
      </c>
      <c r="F157" s="5" t="s">
        <v>156</v>
      </c>
      <c r="G157" s="11" t="str">
        <f t="shared" si="28"/>
        <v>35713.404</v>
      </c>
      <c r="H157" s="12">
        <f t="shared" si="29"/>
        <v>-6821</v>
      </c>
      <c r="I157" s="55" t="s">
        <v>208</v>
      </c>
      <c r="J157" s="56" t="s">
        <v>209</v>
      </c>
      <c r="K157" s="55">
        <v>-6821</v>
      </c>
      <c r="L157" s="55" t="s">
        <v>204</v>
      </c>
      <c r="M157" s="56" t="s">
        <v>205</v>
      </c>
      <c r="N157" s="56"/>
      <c r="O157" s="57" t="s">
        <v>206</v>
      </c>
      <c r="P157" s="57" t="s">
        <v>207</v>
      </c>
    </row>
    <row r="158" spans="1:16" ht="12.75" customHeight="1" thickBot="1" x14ac:dyDescent="0.25">
      <c r="A158" s="12" t="str">
        <f t="shared" si="24"/>
        <v> AC 173.14 </v>
      </c>
      <c r="B158" s="5" t="str">
        <f t="shared" si="25"/>
        <v>II</v>
      </c>
      <c r="C158" s="12">
        <f t="shared" si="26"/>
        <v>35716.506999999998</v>
      </c>
      <c r="D158" s="11" t="str">
        <f t="shared" si="27"/>
        <v>vis</v>
      </c>
      <c r="E158" s="54">
        <f>VLOOKUP(C158,Active!C$21:E$967,3,FALSE)</f>
        <v>-6818.4979573121145</v>
      </c>
      <c r="F158" s="5" t="s">
        <v>156</v>
      </c>
      <c r="G158" s="11" t="str">
        <f t="shared" si="28"/>
        <v>35716.507</v>
      </c>
      <c r="H158" s="12">
        <f t="shared" si="29"/>
        <v>-6818.5</v>
      </c>
      <c r="I158" s="55" t="s">
        <v>210</v>
      </c>
      <c r="J158" s="56" t="s">
        <v>211</v>
      </c>
      <c r="K158" s="55">
        <v>-6818.5</v>
      </c>
      <c r="L158" s="55" t="s">
        <v>212</v>
      </c>
      <c r="M158" s="56" t="s">
        <v>205</v>
      </c>
      <c r="N158" s="56"/>
      <c r="O158" s="57" t="s">
        <v>206</v>
      </c>
      <c r="P158" s="57" t="s">
        <v>207</v>
      </c>
    </row>
    <row r="159" spans="1:16" ht="12.75" customHeight="1" thickBot="1" x14ac:dyDescent="0.25">
      <c r="A159" s="12" t="str">
        <f t="shared" si="24"/>
        <v> AC 173.14 </v>
      </c>
      <c r="B159" s="5" t="str">
        <f t="shared" si="25"/>
        <v>I</v>
      </c>
      <c r="C159" s="12">
        <f t="shared" si="26"/>
        <v>35718.383000000002</v>
      </c>
      <c r="D159" s="11" t="str">
        <f t="shared" si="27"/>
        <v>vis</v>
      </c>
      <c r="E159" s="54">
        <f>VLOOKUP(C159,Active!C$21:E$967,3,FALSE)</f>
        <v>-6816.9919907625499</v>
      </c>
      <c r="F159" s="5" t="s">
        <v>156</v>
      </c>
      <c r="G159" s="11" t="str">
        <f t="shared" si="28"/>
        <v>35718.383</v>
      </c>
      <c r="H159" s="12">
        <f t="shared" si="29"/>
        <v>-6817</v>
      </c>
      <c r="I159" s="55" t="s">
        <v>213</v>
      </c>
      <c r="J159" s="56" t="s">
        <v>214</v>
      </c>
      <c r="K159" s="55">
        <v>-6817</v>
      </c>
      <c r="L159" s="55" t="s">
        <v>215</v>
      </c>
      <c r="M159" s="56" t="s">
        <v>205</v>
      </c>
      <c r="N159" s="56"/>
      <c r="O159" s="57" t="s">
        <v>206</v>
      </c>
      <c r="P159" s="57" t="s">
        <v>207</v>
      </c>
    </row>
    <row r="160" spans="1:16" ht="12.75" customHeight="1" thickBot="1" x14ac:dyDescent="0.25">
      <c r="A160" s="12" t="str">
        <f t="shared" si="24"/>
        <v> AC 173.14 </v>
      </c>
      <c r="B160" s="5" t="str">
        <f t="shared" si="25"/>
        <v>II</v>
      </c>
      <c r="C160" s="12">
        <f t="shared" si="26"/>
        <v>35721.485999999997</v>
      </c>
      <c r="D160" s="11" t="str">
        <f t="shared" si="27"/>
        <v>vis</v>
      </c>
      <c r="E160" s="54">
        <f>VLOOKUP(C160,Active!C$21:E$967,3,FALSE)</f>
        <v>-6814.5010450251939</v>
      </c>
      <c r="F160" s="5" t="s">
        <v>156</v>
      </c>
      <c r="G160" s="11" t="str">
        <f t="shared" si="28"/>
        <v>35721.486</v>
      </c>
      <c r="H160" s="12">
        <f t="shared" si="29"/>
        <v>-6814.5</v>
      </c>
      <c r="I160" s="55" t="s">
        <v>216</v>
      </c>
      <c r="J160" s="56" t="s">
        <v>217</v>
      </c>
      <c r="K160" s="55">
        <v>-6814.5</v>
      </c>
      <c r="L160" s="55" t="s">
        <v>218</v>
      </c>
      <c r="M160" s="56" t="s">
        <v>205</v>
      </c>
      <c r="N160" s="56"/>
      <c r="O160" s="57" t="s">
        <v>206</v>
      </c>
      <c r="P160" s="57" t="s">
        <v>207</v>
      </c>
    </row>
    <row r="161" spans="1:16" ht="12.75" customHeight="1" thickBot="1" x14ac:dyDescent="0.25">
      <c r="A161" s="12" t="str">
        <f t="shared" si="24"/>
        <v> AA 9.158 </v>
      </c>
      <c r="B161" s="5" t="str">
        <f t="shared" si="25"/>
        <v>I</v>
      </c>
      <c r="C161" s="12">
        <f t="shared" si="26"/>
        <v>35723.358999999997</v>
      </c>
      <c r="D161" s="11" t="str">
        <f t="shared" si="27"/>
        <v>vis</v>
      </c>
      <c r="E161" s="54">
        <f>VLOOKUP(C161,Active!C$21:E$967,3,FALSE)</f>
        <v>-6812.9974867377059</v>
      </c>
      <c r="F161" s="5" t="s">
        <v>156</v>
      </c>
      <c r="G161" s="11" t="str">
        <f t="shared" si="28"/>
        <v>35723.359</v>
      </c>
      <c r="H161" s="12">
        <f t="shared" si="29"/>
        <v>-6813</v>
      </c>
      <c r="I161" s="55" t="s">
        <v>219</v>
      </c>
      <c r="J161" s="56" t="s">
        <v>220</v>
      </c>
      <c r="K161" s="55">
        <v>-6813</v>
      </c>
      <c r="L161" s="55" t="s">
        <v>212</v>
      </c>
      <c r="M161" s="56" t="s">
        <v>158</v>
      </c>
      <c r="N161" s="56"/>
      <c r="O161" s="57" t="s">
        <v>221</v>
      </c>
      <c r="P161" s="57" t="s">
        <v>222</v>
      </c>
    </row>
    <row r="162" spans="1:16" ht="12.75" customHeight="1" thickBot="1" x14ac:dyDescent="0.25">
      <c r="A162" s="12" t="str">
        <f t="shared" si="24"/>
        <v> AA 9.158 </v>
      </c>
      <c r="B162" s="5" t="str">
        <f t="shared" si="25"/>
        <v>II</v>
      </c>
      <c r="C162" s="12">
        <f t="shared" si="26"/>
        <v>35723.982000000004</v>
      </c>
      <c r="D162" s="11" t="str">
        <f t="shared" si="27"/>
        <v>vis</v>
      </c>
      <c r="E162" s="54">
        <f>VLOOKUP(C162,Active!C$21:E$967,3,FALSE)</f>
        <v>-6812.4973709805699</v>
      </c>
      <c r="F162" s="5" t="s">
        <v>156</v>
      </c>
      <c r="G162" s="11" t="str">
        <f t="shared" si="28"/>
        <v>35723.982</v>
      </c>
      <c r="H162" s="12">
        <f t="shared" si="29"/>
        <v>-6812.5</v>
      </c>
      <c r="I162" s="55" t="s">
        <v>223</v>
      </c>
      <c r="J162" s="56" t="s">
        <v>224</v>
      </c>
      <c r="K162" s="55">
        <v>-6812.5</v>
      </c>
      <c r="L162" s="55" t="s">
        <v>212</v>
      </c>
      <c r="M162" s="56" t="s">
        <v>158</v>
      </c>
      <c r="N162" s="56"/>
      <c r="O162" s="57" t="s">
        <v>221</v>
      </c>
      <c r="P162" s="57" t="s">
        <v>222</v>
      </c>
    </row>
    <row r="163" spans="1:16" ht="12.75" customHeight="1" thickBot="1" x14ac:dyDescent="0.25">
      <c r="A163" s="12" t="str">
        <f t="shared" si="24"/>
        <v> AC 199.20 </v>
      </c>
      <c r="B163" s="5" t="str">
        <f t="shared" si="25"/>
        <v>I</v>
      </c>
      <c r="C163" s="12">
        <f t="shared" si="26"/>
        <v>36134.44</v>
      </c>
      <c r="D163" s="11" t="str">
        <f t="shared" si="27"/>
        <v>vis</v>
      </c>
      <c r="E163" s="54">
        <f>VLOOKUP(C163,Active!C$21:E$967,3,FALSE)</f>
        <v>-6483.0005596801066</v>
      </c>
      <c r="F163" s="5" t="s">
        <v>156</v>
      </c>
      <c r="G163" s="11" t="str">
        <f t="shared" si="28"/>
        <v>36134.440</v>
      </c>
      <c r="H163" s="12">
        <f t="shared" si="29"/>
        <v>-6483</v>
      </c>
      <c r="I163" s="55" t="s">
        <v>225</v>
      </c>
      <c r="J163" s="56" t="s">
        <v>226</v>
      </c>
      <c r="K163" s="55">
        <v>-6483</v>
      </c>
      <c r="L163" s="55" t="s">
        <v>218</v>
      </c>
      <c r="M163" s="56" t="s">
        <v>162</v>
      </c>
      <c r="N163" s="56"/>
      <c r="O163" s="57" t="s">
        <v>177</v>
      </c>
      <c r="P163" s="57" t="s">
        <v>178</v>
      </c>
    </row>
    <row r="164" spans="1:16" ht="12.75" customHeight="1" thickBot="1" x14ac:dyDescent="0.25">
      <c r="A164" s="12" t="str">
        <f t="shared" si="24"/>
        <v> PZ 17.101 </v>
      </c>
      <c r="B164" s="5" t="str">
        <f t="shared" si="25"/>
        <v>I</v>
      </c>
      <c r="C164" s="12">
        <f t="shared" si="26"/>
        <v>36824.567000000003</v>
      </c>
      <c r="D164" s="11" t="str">
        <f t="shared" si="27"/>
        <v>vis</v>
      </c>
      <c r="E164" s="54">
        <f>VLOOKUP(C164,Active!C$21:E$967,3,FALSE)</f>
        <v>-5928.998333161544</v>
      </c>
      <c r="F164" s="5" t="s">
        <v>156</v>
      </c>
      <c r="G164" s="11" t="str">
        <f t="shared" si="28"/>
        <v>36824.567</v>
      </c>
      <c r="H164" s="12">
        <f t="shared" si="29"/>
        <v>-5929</v>
      </c>
      <c r="I164" s="55" t="s">
        <v>227</v>
      </c>
      <c r="J164" s="56" t="s">
        <v>228</v>
      </c>
      <c r="K164" s="55">
        <v>-5929</v>
      </c>
      <c r="L164" s="55" t="s">
        <v>229</v>
      </c>
      <c r="M164" s="56" t="s">
        <v>162</v>
      </c>
      <c r="N164" s="56"/>
      <c r="O164" s="57" t="s">
        <v>230</v>
      </c>
      <c r="P164" s="57" t="s">
        <v>231</v>
      </c>
    </row>
    <row r="165" spans="1:16" ht="12.75" customHeight="1" thickBot="1" x14ac:dyDescent="0.25">
      <c r="A165" s="12" t="str">
        <f t="shared" si="24"/>
        <v> HABZ 58 </v>
      </c>
      <c r="B165" s="5" t="str">
        <f t="shared" si="25"/>
        <v>I</v>
      </c>
      <c r="C165" s="12">
        <f t="shared" si="26"/>
        <v>37016.39</v>
      </c>
      <c r="D165" s="11" t="str">
        <f t="shared" si="27"/>
        <v>vis</v>
      </c>
      <c r="E165" s="54">
        <f>VLOOKUP(C165,Active!C$21:E$967,3,FALSE)</f>
        <v>-5775.011647960896</v>
      </c>
      <c r="F165" s="5" t="s">
        <v>156</v>
      </c>
      <c r="G165" s="11" t="str">
        <f t="shared" si="28"/>
        <v>37016.390</v>
      </c>
      <c r="H165" s="12">
        <f t="shared" si="29"/>
        <v>-5775</v>
      </c>
      <c r="I165" s="55" t="s">
        <v>232</v>
      </c>
      <c r="J165" s="56" t="s">
        <v>233</v>
      </c>
      <c r="K165" s="55">
        <v>-5775</v>
      </c>
      <c r="L165" s="55" t="s">
        <v>234</v>
      </c>
      <c r="M165" s="56" t="s">
        <v>162</v>
      </c>
      <c r="N165" s="56"/>
      <c r="O165" s="57" t="s">
        <v>235</v>
      </c>
      <c r="P165" s="57" t="s">
        <v>236</v>
      </c>
    </row>
    <row r="166" spans="1:16" ht="12.75" customHeight="1" thickBot="1" x14ac:dyDescent="0.25">
      <c r="A166" s="12" t="str">
        <f t="shared" si="24"/>
        <v> HABZ 58 </v>
      </c>
      <c r="B166" s="5" t="str">
        <f t="shared" si="25"/>
        <v>I</v>
      </c>
      <c r="C166" s="12">
        <f t="shared" si="26"/>
        <v>37082.436999999998</v>
      </c>
      <c r="D166" s="11" t="str">
        <f t="shared" si="27"/>
        <v>vis</v>
      </c>
      <c r="E166" s="54">
        <f>VLOOKUP(C166,Active!C$21:E$967,3,FALSE)</f>
        <v>-5721.9921529188659</v>
      </c>
      <c r="F166" s="5" t="s">
        <v>156</v>
      </c>
      <c r="G166" s="11" t="str">
        <f t="shared" si="28"/>
        <v>37082.437</v>
      </c>
      <c r="H166" s="12">
        <f t="shared" si="29"/>
        <v>-5722</v>
      </c>
      <c r="I166" s="55" t="s">
        <v>237</v>
      </c>
      <c r="J166" s="56" t="s">
        <v>238</v>
      </c>
      <c r="K166" s="55">
        <v>-5722</v>
      </c>
      <c r="L166" s="55" t="s">
        <v>215</v>
      </c>
      <c r="M166" s="56" t="s">
        <v>162</v>
      </c>
      <c r="N166" s="56"/>
      <c r="O166" s="57" t="s">
        <v>235</v>
      </c>
      <c r="P166" s="57" t="s">
        <v>236</v>
      </c>
    </row>
    <row r="167" spans="1:16" ht="12.75" customHeight="1" thickBot="1" x14ac:dyDescent="0.25">
      <c r="A167" s="12" t="str">
        <f t="shared" si="24"/>
        <v> PZ 17.101 </v>
      </c>
      <c r="B167" s="5" t="str">
        <f t="shared" si="25"/>
        <v>I</v>
      </c>
      <c r="C167" s="12">
        <f t="shared" si="26"/>
        <v>38674.434999999998</v>
      </c>
      <c r="D167" s="11" t="str">
        <f t="shared" si="27"/>
        <v>vis</v>
      </c>
      <c r="E167" s="54">
        <f>VLOOKUP(C167,Active!C$21:E$967,3,FALSE)</f>
        <v>-4444.0093517632858</v>
      </c>
      <c r="F167" s="5" t="s">
        <v>156</v>
      </c>
      <c r="G167" s="11" t="str">
        <f t="shared" si="28"/>
        <v>38674.435</v>
      </c>
      <c r="H167" s="12">
        <f t="shared" si="29"/>
        <v>-4444</v>
      </c>
      <c r="I167" s="55" t="s">
        <v>239</v>
      </c>
      <c r="J167" s="56" t="s">
        <v>240</v>
      </c>
      <c r="K167" s="55">
        <v>-4444</v>
      </c>
      <c r="L167" s="55" t="s">
        <v>190</v>
      </c>
      <c r="M167" s="56" t="s">
        <v>158</v>
      </c>
      <c r="N167" s="56"/>
      <c r="O167" s="57" t="s">
        <v>230</v>
      </c>
      <c r="P167" s="57" t="s">
        <v>231</v>
      </c>
    </row>
    <row r="168" spans="1:16" ht="12.75" customHeight="1" thickBot="1" x14ac:dyDescent="0.25">
      <c r="A168" s="12" t="str">
        <f t="shared" si="24"/>
        <v> PZ 17.101 </v>
      </c>
      <c r="B168" s="5" t="str">
        <f t="shared" si="25"/>
        <v>II</v>
      </c>
      <c r="C168" s="12">
        <f t="shared" si="26"/>
        <v>38676.339999999997</v>
      </c>
      <c r="D168" s="11" t="str">
        <f t="shared" si="27"/>
        <v>vis</v>
      </c>
      <c r="E168" s="54">
        <f>VLOOKUP(C168,Active!C$21:E$967,3,FALSE)</f>
        <v>-4442.4801053470219</v>
      </c>
      <c r="F168" s="5" t="s">
        <v>156</v>
      </c>
      <c r="G168" s="11" t="str">
        <f t="shared" si="28"/>
        <v>38676.340</v>
      </c>
      <c r="H168" s="12">
        <f t="shared" si="29"/>
        <v>-4442.5</v>
      </c>
      <c r="I168" s="55" t="s">
        <v>241</v>
      </c>
      <c r="J168" s="56" t="s">
        <v>242</v>
      </c>
      <c r="K168" s="55">
        <v>-4442.5</v>
      </c>
      <c r="L168" s="55" t="s">
        <v>243</v>
      </c>
      <c r="M168" s="56" t="s">
        <v>158</v>
      </c>
      <c r="N168" s="56"/>
      <c r="O168" s="57" t="s">
        <v>230</v>
      </c>
      <c r="P168" s="57" t="s">
        <v>231</v>
      </c>
    </row>
    <row r="169" spans="1:16" ht="12.75" customHeight="1" thickBot="1" x14ac:dyDescent="0.25">
      <c r="A169" s="12" t="str">
        <f t="shared" si="24"/>
        <v> PZ 17.101 </v>
      </c>
      <c r="B169" s="5" t="str">
        <f t="shared" si="25"/>
        <v>I</v>
      </c>
      <c r="C169" s="12">
        <f t="shared" si="26"/>
        <v>38679.425999999999</v>
      </c>
      <c r="D169" s="11" t="str">
        <f t="shared" si="27"/>
        <v>vis</v>
      </c>
      <c r="E169" s="54">
        <f>VLOOKUP(C169,Active!C$21:E$967,3,FALSE)</f>
        <v>-4440.0028064280723</v>
      </c>
      <c r="F169" s="5" t="s">
        <v>156</v>
      </c>
      <c r="G169" s="11" t="str">
        <f t="shared" si="28"/>
        <v>38679.426</v>
      </c>
      <c r="H169" s="12">
        <f t="shared" si="29"/>
        <v>-4440</v>
      </c>
      <c r="I169" s="55" t="s">
        <v>244</v>
      </c>
      <c r="J169" s="56" t="s">
        <v>245</v>
      </c>
      <c r="K169" s="55">
        <v>-4440</v>
      </c>
      <c r="L169" s="55" t="s">
        <v>157</v>
      </c>
      <c r="M169" s="56" t="s">
        <v>162</v>
      </c>
      <c r="N169" s="56"/>
      <c r="O169" s="57" t="s">
        <v>230</v>
      </c>
      <c r="P169" s="57" t="s">
        <v>231</v>
      </c>
    </row>
    <row r="170" spans="1:16" ht="12.75" customHeight="1" thickBot="1" x14ac:dyDescent="0.25">
      <c r="A170" s="12" t="str">
        <f t="shared" si="24"/>
        <v> HABZ 58 </v>
      </c>
      <c r="B170" s="5" t="str">
        <f t="shared" si="25"/>
        <v>I</v>
      </c>
      <c r="C170" s="12">
        <f t="shared" si="26"/>
        <v>39024.483</v>
      </c>
      <c r="D170" s="11" t="str">
        <f t="shared" si="27"/>
        <v>vis</v>
      </c>
      <c r="E170" s="54">
        <f>VLOOKUP(C170,Active!C$21:E$967,3,FALSE)</f>
        <v>-4163.0069110699487</v>
      </c>
      <c r="F170" s="5" t="s">
        <v>156</v>
      </c>
      <c r="G170" s="11" t="str">
        <f t="shared" si="28"/>
        <v>39024.483</v>
      </c>
      <c r="H170" s="12">
        <f t="shared" si="29"/>
        <v>-4163</v>
      </c>
      <c r="I170" s="55" t="s">
        <v>246</v>
      </c>
      <c r="J170" s="56" t="s">
        <v>247</v>
      </c>
      <c r="K170" s="55">
        <v>-4163</v>
      </c>
      <c r="L170" s="55" t="s">
        <v>248</v>
      </c>
      <c r="M170" s="56" t="s">
        <v>162</v>
      </c>
      <c r="N170" s="56"/>
      <c r="O170" s="57" t="s">
        <v>235</v>
      </c>
      <c r="P170" s="57" t="s">
        <v>236</v>
      </c>
    </row>
    <row r="171" spans="1:16" ht="12.75" customHeight="1" thickBot="1" x14ac:dyDescent="0.25">
      <c r="A171" s="12" t="str">
        <f t="shared" ref="A171:A188" si="30">P171</f>
        <v> HABZ 58 </v>
      </c>
      <c r="B171" s="5" t="str">
        <f t="shared" ref="B171:B188" si="31">IF(H171=INT(H171),"I","II")</f>
        <v>I</v>
      </c>
      <c r="C171" s="12">
        <f t="shared" ref="C171:C188" si="32">1*G171</f>
        <v>39029.464</v>
      </c>
      <c r="D171" s="11" t="str">
        <f t="shared" ref="D171:D188" si="33">VLOOKUP(F171,I$1:J$5,2,FALSE)</f>
        <v>vis</v>
      </c>
      <c r="E171" s="54">
        <f>VLOOKUP(C171,Active!C$21:E$967,3,FALSE)</f>
        <v>-4159.0083932749785</v>
      </c>
      <c r="F171" s="5" t="s">
        <v>156</v>
      </c>
      <c r="G171" s="11" t="str">
        <f t="shared" ref="G171:G188" si="34">MID(I171,3,LEN(I171)-3)</f>
        <v>39029.464</v>
      </c>
      <c r="H171" s="12">
        <f t="shared" ref="H171:H188" si="35">1*K171</f>
        <v>-4159</v>
      </c>
      <c r="I171" s="55" t="s">
        <v>249</v>
      </c>
      <c r="J171" s="56" t="s">
        <v>250</v>
      </c>
      <c r="K171" s="55">
        <v>-4159</v>
      </c>
      <c r="L171" s="55" t="s">
        <v>251</v>
      </c>
      <c r="M171" s="56" t="s">
        <v>162</v>
      </c>
      <c r="N171" s="56"/>
      <c r="O171" s="57" t="s">
        <v>235</v>
      </c>
      <c r="P171" s="57" t="s">
        <v>236</v>
      </c>
    </row>
    <row r="172" spans="1:16" ht="12.75" customHeight="1" thickBot="1" x14ac:dyDescent="0.25">
      <c r="A172" s="12" t="str">
        <f t="shared" si="30"/>
        <v> HABZ 58 </v>
      </c>
      <c r="B172" s="5" t="str">
        <f t="shared" si="31"/>
        <v>II</v>
      </c>
      <c r="C172" s="12">
        <f t="shared" si="32"/>
        <v>39057.491000000002</v>
      </c>
      <c r="D172" s="11" t="str">
        <f t="shared" si="33"/>
        <v>vis</v>
      </c>
      <c r="E172" s="54">
        <f>VLOOKUP(C172,Active!C$21:E$967,3,FALSE)</f>
        <v>-4136.5096062363082</v>
      </c>
      <c r="F172" s="5" t="s">
        <v>156</v>
      </c>
      <c r="G172" s="11" t="str">
        <f t="shared" si="34"/>
        <v>39057.491</v>
      </c>
      <c r="H172" s="12">
        <f t="shared" si="35"/>
        <v>-4136.5</v>
      </c>
      <c r="I172" s="55" t="s">
        <v>252</v>
      </c>
      <c r="J172" s="56" t="s">
        <v>253</v>
      </c>
      <c r="K172" s="55">
        <v>-4136.5</v>
      </c>
      <c r="L172" s="55" t="s">
        <v>190</v>
      </c>
      <c r="M172" s="56" t="s">
        <v>162</v>
      </c>
      <c r="N172" s="56"/>
      <c r="O172" s="57" t="s">
        <v>235</v>
      </c>
      <c r="P172" s="57" t="s">
        <v>236</v>
      </c>
    </row>
    <row r="173" spans="1:16" ht="12.75" customHeight="1" thickBot="1" x14ac:dyDescent="0.25">
      <c r="A173" s="12" t="str">
        <f t="shared" si="30"/>
        <v> HABZ 58 </v>
      </c>
      <c r="B173" s="5" t="str">
        <f t="shared" si="31"/>
        <v>II</v>
      </c>
      <c r="C173" s="12">
        <f t="shared" si="32"/>
        <v>39387.597999999998</v>
      </c>
      <c r="D173" s="11" t="str">
        <f t="shared" si="33"/>
        <v>vis</v>
      </c>
      <c r="E173" s="54">
        <f>VLOOKUP(C173,Active!C$21:E$967,3,FALSE)</f>
        <v>-3871.5148835412665</v>
      </c>
      <c r="F173" s="5" t="s">
        <v>156</v>
      </c>
      <c r="G173" s="11" t="str">
        <f t="shared" si="34"/>
        <v>39387.598</v>
      </c>
      <c r="H173" s="12">
        <f t="shared" si="35"/>
        <v>-3871.5</v>
      </c>
      <c r="I173" s="55" t="s">
        <v>254</v>
      </c>
      <c r="J173" s="56" t="s">
        <v>255</v>
      </c>
      <c r="K173" s="55">
        <v>-3871.5</v>
      </c>
      <c r="L173" s="55" t="s">
        <v>256</v>
      </c>
      <c r="M173" s="56" t="s">
        <v>162</v>
      </c>
      <c r="N173" s="56"/>
      <c r="O173" s="57" t="s">
        <v>235</v>
      </c>
      <c r="P173" s="57" t="s">
        <v>236</v>
      </c>
    </row>
    <row r="174" spans="1:16" ht="12.75" customHeight="1" thickBot="1" x14ac:dyDescent="0.25">
      <c r="A174" s="12" t="str">
        <f t="shared" si="30"/>
        <v> HABZ 58 </v>
      </c>
      <c r="B174" s="5" t="str">
        <f t="shared" si="31"/>
        <v>I</v>
      </c>
      <c r="C174" s="12">
        <f t="shared" si="32"/>
        <v>39389.476000000002</v>
      </c>
      <c r="D174" s="11" t="str">
        <f t="shared" si="33"/>
        <v>vis</v>
      </c>
      <c r="E174" s="54">
        <f>VLOOKUP(C174,Active!C$21:E$967,3,FALSE)</f>
        <v>-3870.0073114836537</v>
      </c>
      <c r="F174" s="5" t="s">
        <v>156</v>
      </c>
      <c r="G174" s="11" t="str">
        <f t="shared" si="34"/>
        <v>39389.476</v>
      </c>
      <c r="H174" s="12">
        <f t="shared" si="35"/>
        <v>-3870</v>
      </c>
      <c r="I174" s="55" t="s">
        <v>257</v>
      </c>
      <c r="J174" s="56" t="s">
        <v>258</v>
      </c>
      <c r="K174" s="55">
        <v>-3870</v>
      </c>
      <c r="L174" s="55" t="s">
        <v>248</v>
      </c>
      <c r="M174" s="56" t="s">
        <v>162</v>
      </c>
      <c r="N174" s="56"/>
      <c r="O174" s="57" t="s">
        <v>235</v>
      </c>
      <c r="P174" s="57" t="s">
        <v>236</v>
      </c>
    </row>
    <row r="175" spans="1:16" ht="12.75" customHeight="1" thickBot="1" x14ac:dyDescent="0.25">
      <c r="A175" s="12" t="str">
        <f t="shared" si="30"/>
        <v> HABZ 58 </v>
      </c>
      <c r="B175" s="5" t="str">
        <f t="shared" si="31"/>
        <v>I</v>
      </c>
      <c r="C175" s="12">
        <f t="shared" si="32"/>
        <v>40829.514000000003</v>
      </c>
      <c r="D175" s="11" t="str">
        <f t="shared" si="33"/>
        <v>vis</v>
      </c>
      <c r="E175" s="54">
        <f>VLOOKUP(C175,Active!C$21:E$967,3,FALSE)</f>
        <v>-2714.0110118586035</v>
      </c>
      <c r="F175" s="5" t="s">
        <v>156</v>
      </c>
      <c r="G175" s="11" t="str">
        <f t="shared" si="34"/>
        <v>40829.514</v>
      </c>
      <c r="H175" s="12">
        <f t="shared" si="35"/>
        <v>-2714</v>
      </c>
      <c r="I175" s="55" t="s">
        <v>259</v>
      </c>
      <c r="J175" s="56" t="s">
        <v>260</v>
      </c>
      <c r="K175" s="55">
        <v>-2714</v>
      </c>
      <c r="L175" s="55" t="s">
        <v>187</v>
      </c>
      <c r="M175" s="56" t="s">
        <v>162</v>
      </c>
      <c r="N175" s="56"/>
      <c r="O175" s="57" t="s">
        <v>235</v>
      </c>
      <c r="P175" s="57" t="s">
        <v>236</v>
      </c>
    </row>
    <row r="176" spans="1:16" ht="12.75" customHeight="1" thickBot="1" x14ac:dyDescent="0.25">
      <c r="A176" s="12" t="str">
        <f t="shared" si="30"/>
        <v> HABZ 58 </v>
      </c>
      <c r="B176" s="5" t="str">
        <f t="shared" si="31"/>
        <v>I</v>
      </c>
      <c r="C176" s="12">
        <f t="shared" si="32"/>
        <v>40879.339</v>
      </c>
      <c r="D176" s="11" t="str">
        <f t="shared" si="33"/>
        <v>vis</v>
      </c>
      <c r="E176" s="54">
        <f>VLOOKUP(C176,Active!C$21:E$967,3,FALSE)</f>
        <v>-2674.0137925985464</v>
      </c>
      <c r="F176" s="5" t="s">
        <v>156</v>
      </c>
      <c r="G176" s="11" t="str">
        <f t="shared" si="34"/>
        <v>40879.339</v>
      </c>
      <c r="H176" s="12">
        <f t="shared" si="35"/>
        <v>-2674</v>
      </c>
      <c r="I176" s="55" t="s">
        <v>261</v>
      </c>
      <c r="J176" s="56" t="s">
        <v>262</v>
      </c>
      <c r="K176" s="55">
        <v>-2674</v>
      </c>
      <c r="L176" s="55" t="s">
        <v>263</v>
      </c>
      <c r="M176" s="56" t="s">
        <v>162</v>
      </c>
      <c r="N176" s="56"/>
      <c r="O176" s="57" t="s">
        <v>235</v>
      </c>
      <c r="P176" s="57" t="s">
        <v>236</v>
      </c>
    </row>
    <row r="177" spans="1:16" ht="12.75" customHeight="1" thickBot="1" x14ac:dyDescent="0.25">
      <c r="A177" s="12" t="str">
        <f t="shared" si="30"/>
        <v> BRNO 14 </v>
      </c>
      <c r="B177" s="5" t="str">
        <f t="shared" si="31"/>
        <v>I</v>
      </c>
      <c r="C177" s="12">
        <f t="shared" si="32"/>
        <v>40981.506000000001</v>
      </c>
      <c r="D177" s="11" t="str">
        <f t="shared" si="33"/>
        <v>vis</v>
      </c>
      <c r="E177" s="54">
        <f>VLOOKUP(C177,Active!C$21:E$967,3,FALSE)</f>
        <v>-2591.9988221992971</v>
      </c>
      <c r="F177" s="5" t="s">
        <v>156</v>
      </c>
      <c r="G177" s="11" t="str">
        <f t="shared" si="34"/>
        <v>40981.506</v>
      </c>
      <c r="H177" s="12">
        <f t="shared" si="35"/>
        <v>-2592</v>
      </c>
      <c r="I177" s="55" t="s">
        <v>264</v>
      </c>
      <c r="J177" s="56" t="s">
        <v>265</v>
      </c>
      <c r="K177" s="55">
        <v>-2592</v>
      </c>
      <c r="L177" s="55" t="s">
        <v>266</v>
      </c>
      <c r="M177" s="56" t="s">
        <v>205</v>
      </c>
      <c r="N177" s="56"/>
      <c r="O177" s="57" t="s">
        <v>267</v>
      </c>
      <c r="P177" s="57" t="s">
        <v>268</v>
      </c>
    </row>
    <row r="178" spans="1:16" ht="12.75" customHeight="1" thickBot="1" x14ac:dyDescent="0.25">
      <c r="A178" s="12" t="str">
        <f t="shared" si="30"/>
        <v> BRNO 14 </v>
      </c>
      <c r="B178" s="5" t="str">
        <f t="shared" si="31"/>
        <v>I</v>
      </c>
      <c r="C178" s="12">
        <f t="shared" si="32"/>
        <v>40981.506999999998</v>
      </c>
      <c r="D178" s="11" t="str">
        <f t="shared" si="33"/>
        <v>vis</v>
      </c>
      <c r="E178" s="54">
        <f>VLOOKUP(C178,Active!C$21:E$967,3,FALSE)</f>
        <v>-2591.9980194452755</v>
      </c>
      <c r="F178" s="5" t="s">
        <v>156</v>
      </c>
      <c r="G178" s="11" t="str">
        <f t="shared" si="34"/>
        <v>40981.507</v>
      </c>
      <c r="H178" s="12">
        <f t="shared" si="35"/>
        <v>-2592</v>
      </c>
      <c r="I178" s="55" t="s">
        <v>269</v>
      </c>
      <c r="J178" s="56" t="s">
        <v>270</v>
      </c>
      <c r="K178" s="55">
        <v>-2592</v>
      </c>
      <c r="L178" s="55" t="s">
        <v>229</v>
      </c>
      <c r="M178" s="56" t="s">
        <v>205</v>
      </c>
      <c r="N178" s="56"/>
      <c r="O178" s="57" t="s">
        <v>271</v>
      </c>
      <c r="P178" s="57" t="s">
        <v>268</v>
      </c>
    </row>
    <row r="179" spans="1:16" ht="12.75" customHeight="1" thickBot="1" x14ac:dyDescent="0.25">
      <c r="A179" s="12" t="str">
        <f t="shared" si="30"/>
        <v> BRNO 14 </v>
      </c>
      <c r="B179" s="5" t="str">
        <f t="shared" si="31"/>
        <v>I</v>
      </c>
      <c r="C179" s="12">
        <f t="shared" si="32"/>
        <v>41031.339999999997</v>
      </c>
      <c r="D179" s="11" t="str">
        <f t="shared" si="33"/>
        <v>vis</v>
      </c>
      <c r="E179" s="54">
        <f>VLOOKUP(C179,Active!C$21:E$967,3,FALSE)</f>
        <v>-2551.9943781530224</v>
      </c>
      <c r="F179" s="5" t="s">
        <v>156</v>
      </c>
      <c r="G179" s="11" t="str">
        <f t="shared" si="34"/>
        <v>41031.340</v>
      </c>
      <c r="H179" s="12">
        <f t="shared" si="35"/>
        <v>-2552</v>
      </c>
      <c r="I179" s="55" t="s">
        <v>272</v>
      </c>
      <c r="J179" s="56" t="s">
        <v>273</v>
      </c>
      <c r="K179" s="55">
        <v>-2552</v>
      </c>
      <c r="L179" s="55" t="s">
        <v>274</v>
      </c>
      <c r="M179" s="56" t="s">
        <v>205</v>
      </c>
      <c r="N179" s="56"/>
      <c r="O179" s="57" t="s">
        <v>275</v>
      </c>
      <c r="P179" s="57" t="s">
        <v>268</v>
      </c>
    </row>
    <row r="180" spans="1:16" ht="12.75" customHeight="1" thickBot="1" x14ac:dyDescent="0.25">
      <c r="A180" s="12" t="str">
        <f t="shared" si="30"/>
        <v> BRNO 14 </v>
      </c>
      <c r="B180" s="5" t="str">
        <f t="shared" si="31"/>
        <v>I</v>
      </c>
      <c r="C180" s="12">
        <f t="shared" si="32"/>
        <v>41153.425999999999</v>
      </c>
      <c r="D180" s="11" t="str">
        <f t="shared" si="33"/>
        <v>vis</v>
      </c>
      <c r="E180" s="54">
        <f>VLOOKUP(C180,Active!C$21:E$967,3,FALSE)</f>
        <v>-2453.9893503440153</v>
      </c>
      <c r="F180" s="5" t="s">
        <v>156</v>
      </c>
      <c r="G180" s="11" t="str">
        <f t="shared" si="34"/>
        <v>41153.426</v>
      </c>
      <c r="H180" s="12">
        <f t="shared" si="35"/>
        <v>-2454</v>
      </c>
      <c r="I180" s="55" t="s">
        <v>276</v>
      </c>
      <c r="J180" s="56" t="s">
        <v>277</v>
      </c>
      <c r="K180" s="55">
        <v>-2454</v>
      </c>
      <c r="L180" s="55" t="s">
        <v>278</v>
      </c>
      <c r="M180" s="56" t="s">
        <v>205</v>
      </c>
      <c r="N180" s="56"/>
      <c r="O180" s="57" t="s">
        <v>271</v>
      </c>
      <c r="P180" s="57" t="s">
        <v>268</v>
      </c>
    </row>
    <row r="181" spans="1:16" ht="12.75" customHeight="1" thickBot="1" x14ac:dyDescent="0.25">
      <c r="A181" s="12" t="str">
        <f t="shared" si="30"/>
        <v> BRNO 14 </v>
      </c>
      <c r="B181" s="5" t="str">
        <f t="shared" si="31"/>
        <v>I</v>
      </c>
      <c r="C181" s="12">
        <f t="shared" si="32"/>
        <v>41153.436000000002</v>
      </c>
      <c r="D181" s="11" t="str">
        <f t="shared" si="33"/>
        <v>vis</v>
      </c>
      <c r="E181" s="54">
        <f>VLOOKUP(C181,Active!C$21:E$967,3,FALSE)</f>
        <v>-2453.9813228037706</v>
      </c>
      <c r="F181" s="5" t="s">
        <v>156</v>
      </c>
      <c r="G181" s="11" t="str">
        <f t="shared" si="34"/>
        <v>41153.436</v>
      </c>
      <c r="H181" s="12">
        <f t="shared" si="35"/>
        <v>-2454</v>
      </c>
      <c r="I181" s="55" t="s">
        <v>279</v>
      </c>
      <c r="J181" s="56" t="s">
        <v>280</v>
      </c>
      <c r="K181" s="55">
        <v>-2454</v>
      </c>
      <c r="L181" s="55" t="s">
        <v>281</v>
      </c>
      <c r="M181" s="56" t="s">
        <v>205</v>
      </c>
      <c r="N181" s="56"/>
      <c r="O181" s="57" t="s">
        <v>282</v>
      </c>
      <c r="P181" s="57" t="s">
        <v>268</v>
      </c>
    </row>
    <row r="182" spans="1:16" ht="12.75" customHeight="1" thickBot="1" x14ac:dyDescent="0.25">
      <c r="A182" s="12" t="str">
        <f t="shared" si="30"/>
        <v> HABZ 58 </v>
      </c>
      <c r="B182" s="5" t="str">
        <f t="shared" si="31"/>
        <v>II</v>
      </c>
      <c r="C182" s="12">
        <f t="shared" si="32"/>
        <v>41181.432999999997</v>
      </c>
      <c r="D182" s="11" t="str">
        <f t="shared" si="33"/>
        <v>vis</v>
      </c>
      <c r="E182" s="54">
        <f>VLOOKUP(C182,Active!C$21:E$967,3,FALSE)</f>
        <v>-2431.5066183858335</v>
      </c>
      <c r="F182" s="5" t="s">
        <v>156</v>
      </c>
      <c r="G182" s="11" t="str">
        <f t="shared" si="34"/>
        <v>41181.433</v>
      </c>
      <c r="H182" s="12">
        <f t="shared" si="35"/>
        <v>-2431.5</v>
      </c>
      <c r="I182" s="55" t="s">
        <v>283</v>
      </c>
      <c r="J182" s="56" t="s">
        <v>284</v>
      </c>
      <c r="K182" s="55">
        <v>-2431.5</v>
      </c>
      <c r="L182" s="55" t="s">
        <v>181</v>
      </c>
      <c r="M182" s="56" t="s">
        <v>162</v>
      </c>
      <c r="N182" s="56"/>
      <c r="O182" s="57" t="s">
        <v>235</v>
      </c>
      <c r="P182" s="57" t="s">
        <v>236</v>
      </c>
    </row>
    <row r="183" spans="1:16" ht="12.75" customHeight="1" thickBot="1" x14ac:dyDescent="0.25">
      <c r="A183" s="12" t="str">
        <f t="shared" si="30"/>
        <v> HABZ 58 </v>
      </c>
      <c r="B183" s="5" t="str">
        <f t="shared" si="31"/>
        <v>I</v>
      </c>
      <c r="C183" s="12">
        <f t="shared" si="32"/>
        <v>41335.264000000003</v>
      </c>
      <c r="D183" s="11" t="str">
        <f t="shared" si="33"/>
        <v>vis</v>
      </c>
      <c r="E183" s="54">
        <f>VLOOKUP(C183,Active!C$21:E$967,3,FALSE)</f>
        <v>-2308.0181640758583</v>
      </c>
      <c r="F183" s="5" t="s">
        <v>156</v>
      </c>
      <c r="G183" s="11" t="str">
        <f t="shared" si="34"/>
        <v>41335.264</v>
      </c>
      <c r="H183" s="12">
        <f t="shared" si="35"/>
        <v>-2308</v>
      </c>
      <c r="I183" s="55" t="s">
        <v>285</v>
      </c>
      <c r="J183" s="56" t="s">
        <v>286</v>
      </c>
      <c r="K183" s="55">
        <v>-2308</v>
      </c>
      <c r="L183" s="55" t="s">
        <v>287</v>
      </c>
      <c r="M183" s="56" t="s">
        <v>162</v>
      </c>
      <c r="N183" s="56"/>
      <c r="O183" s="57" t="s">
        <v>235</v>
      </c>
      <c r="P183" s="57" t="s">
        <v>236</v>
      </c>
    </row>
    <row r="184" spans="1:16" ht="12.75" customHeight="1" thickBot="1" x14ac:dyDescent="0.25">
      <c r="A184" s="12" t="str">
        <f t="shared" si="30"/>
        <v> HABZ 58 </v>
      </c>
      <c r="B184" s="5" t="str">
        <f t="shared" si="31"/>
        <v>I</v>
      </c>
      <c r="C184" s="12">
        <f t="shared" si="32"/>
        <v>41599.347000000002</v>
      </c>
      <c r="D184" s="11" t="str">
        <f t="shared" si="33"/>
        <v>vis</v>
      </c>
      <c r="E184" s="54">
        <f>VLOOKUP(C184,Active!C$21:E$967,3,FALSE)</f>
        <v>-2096.024473080287</v>
      </c>
      <c r="F184" s="5" t="s">
        <v>156</v>
      </c>
      <c r="G184" s="11" t="str">
        <f t="shared" si="34"/>
        <v>41599.347</v>
      </c>
      <c r="H184" s="12">
        <f t="shared" si="35"/>
        <v>-2096</v>
      </c>
      <c r="I184" s="55" t="s">
        <v>288</v>
      </c>
      <c r="J184" s="56" t="s">
        <v>289</v>
      </c>
      <c r="K184" s="55">
        <v>-2096</v>
      </c>
      <c r="L184" s="55" t="s">
        <v>290</v>
      </c>
      <c r="M184" s="56" t="s">
        <v>162</v>
      </c>
      <c r="N184" s="56"/>
      <c r="O184" s="57" t="s">
        <v>235</v>
      </c>
      <c r="P184" s="57" t="s">
        <v>236</v>
      </c>
    </row>
    <row r="185" spans="1:16" ht="12.75" customHeight="1" thickBot="1" x14ac:dyDescent="0.25">
      <c r="A185" s="12" t="str">
        <f t="shared" si="30"/>
        <v> HABZ 58 </v>
      </c>
      <c r="B185" s="5" t="str">
        <f t="shared" si="31"/>
        <v>I</v>
      </c>
      <c r="C185" s="12">
        <f t="shared" si="32"/>
        <v>41959.373</v>
      </c>
      <c r="D185" s="11" t="str">
        <f t="shared" si="33"/>
        <v>vis</v>
      </c>
      <c r="E185" s="54">
        <f>VLOOKUP(C185,Active!C$21:E$967,3,FALSE)</f>
        <v>-1807.0121527326255</v>
      </c>
      <c r="F185" s="5" t="s">
        <v>156</v>
      </c>
      <c r="G185" s="11" t="str">
        <f t="shared" si="34"/>
        <v>41959.373</v>
      </c>
      <c r="H185" s="12">
        <f t="shared" si="35"/>
        <v>-1807</v>
      </c>
      <c r="I185" s="55" t="s">
        <v>296</v>
      </c>
      <c r="J185" s="56" t="s">
        <v>297</v>
      </c>
      <c r="K185" s="55">
        <v>-1807</v>
      </c>
      <c r="L185" s="55" t="s">
        <v>234</v>
      </c>
      <c r="M185" s="56" t="s">
        <v>162</v>
      </c>
      <c r="N185" s="56"/>
      <c r="O185" s="57" t="s">
        <v>235</v>
      </c>
      <c r="P185" s="57" t="s">
        <v>236</v>
      </c>
    </row>
    <row r="186" spans="1:16" ht="12.75" customHeight="1" thickBot="1" x14ac:dyDescent="0.25">
      <c r="A186" s="12" t="str">
        <f t="shared" si="30"/>
        <v> AVSJ 7.32 </v>
      </c>
      <c r="B186" s="5" t="str">
        <f t="shared" si="31"/>
        <v>I</v>
      </c>
      <c r="C186" s="12">
        <f t="shared" si="32"/>
        <v>42751.665000000001</v>
      </c>
      <c r="D186" s="11" t="str">
        <f t="shared" si="33"/>
        <v>vis</v>
      </c>
      <c r="E186" s="54">
        <f>VLOOKUP(C186,Active!C$21:E$967,3,FALSE)</f>
        <v>-1170.9965613228633</v>
      </c>
      <c r="F186" s="5" t="s">
        <v>156</v>
      </c>
      <c r="G186" s="11" t="str">
        <f t="shared" si="34"/>
        <v>42751.665</v>
      </c>
      <c r="H186" s="12">
        <f t="shared" si="35"/>
        <v>-1171</v>
      </c>
      <c r="I186" s="55" t="s">
        <v>302</v>
      </c>
      <c r="J186" s="56" t="s">
        <v>303</v>
      </c>
      <c r="K186" s="55">
        <v>-1171</v>
      </c>
      <c r="L186" s="55" t="s">
        <v>184</v>
      </c>
      <c r="M186" s="56" t="s">
        <v>205</v>
      </c>
      <c r="N186" s="56"/>
      <c r="O186" s="57" t="s">
        <v>304</v>
      </c>
      <c r="P186" s="57" t="s">
        <v>305</v>
      </c>
    </row>
    <row r="187" spans="1:16" ht="12.75" customHeight="1" thickBot="1" x14ac:dyDescent="0.25">
      <c r="A187" s="12" t="str">
        <f t="shared" si="30"/>
        <v> AOEB 2 </v>
      </c>
      <c r="B187" s="5" t="str">
        <f t="shared" si="31"/>
        <v>I</v>
      </c>
      <c r="C187" s="12">
        <f t="shared" si="32"/>
        <v>42837.625</v>
      </c>
      <c r="D187" s="11" t="str">
        <f t="shared" si="33"/>
        <v>vis</v>
      </c>
      <c r="E187" s="54">
        <f>VLOOKUP(C187,Active!C$21:E$967,3,FALSE)</f>
        <v>-1101.9918253952223</v>
      </c>
      <c r="F187" s="5" t="s">
        <v>156</v>
      </c>
      <c r="G187" s="11" t="str">
        <f t="shared" si="34"/>
        <v>42837.625</v>
      </c>
      <c r="H187" s="12">
        <f t="shared" si="35"/>
        <v>-1102</v>
      </c>
      <c r="I187" s="55" t="s">
        <v>306</v>
      </c>
      <c r="J187" s="56" t="s">
        <v>307</v>
      </c>
      <c r="K187" s="55">
        <v>-1102</v>
      </c>
      <c r="L187" s="55" t="s">
        <v>215</v>
      </c>
      <c r="M187" s="56" t="s">
        <v>205</v>
      </c>
      <c r="N187" s="56"/>
      <c r="O187" s="57" t="s">
        <v>304</v>
      </c>
      <c r="P187" s="57" t="s">
        <v>308</v>
      </c>
    </row>
    <row r="188" spans="1:16" ht="12.75" customHeight="1" thickBot="1" x14ac:dyDescent="0.25">
      <c r="A188" s="12" t="str">
        <f t="shared" si="30"/>
        <v> BBS 36 </v>
      </c>
      <c r="B188" s="5" t="str">
        <f t="shared" si="31"/>
        <v>I</v>
      </c>
      <c r="C188" s="12">
        <f t="shared" si="32"/>
        <v>43510.29</v>
      </c>
      <c r="D188" s="11" t="str">
        <f t="shared" si="33"/>
        <v>vis</v>
      </c>
      <c r="E188" s="54">
        <f>VLOOKUP(C188,Active!C$21:E$967,3,FALSE)</f>
        <v>-562.00728964874531</v>
      </c>
      <c r="F188" s="5" t="s">
        <v>156</v>
      </c>
      <c r="G188" s="11" t="str">
        <f t="shared" si="34"/>
        <v>43510.290</v>
      </c>
      <c r="H188" s="12">
        <f t="shared" si="35"/>
        <v>-562</v>
      </c>
      <c r="I188" s="55" t="s">
        <v>337</v>
      </c>
      <c r="J188" s="56" t="s">
        <v>338</v>
      </c>
      <c r="K188" s="55">
        <v>-562</v>
      </c>
      <c r="L188" s="55" t="s">
        <v>248</v>
      </c>
      <c r="M188" s="56" t="s">
        <v>205</v>
      </c>
      <c r="N188" s="56"/>
      <c r="O188" s="57" t="s">
        <v>339</v>
      </c>
      <c r="P188" s="57" t="s">
        <v>340</v>
      </c>
    </row>
    <row r="189" spans="1:16" x14ac:dyDescent="0.2">
      <c r="B189" s="5"/>
      <c r="F189" s="5"/>
    </row>
    <row r="190" spans="1:16" x14ac:dyDescent="0.2">
      <c r="B190" s="5"/>
      <c r="F190" s="5"/>
    </row>
    <row r="191" spans="1:16" x14ac:dyDescent="0.2">
      <c r="B191" s="5"/>
      <c r="F191" s="5"/>
    </row>
    <row r="192" spans="1:1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</sheetData>
  <phoneticPr fontId="8" type="noConversion"/>
  <hyperlinks>
    <hyperlink ref="P135" r:id="rId1" display="http://www.bav-astro.de/sfs/BAVM_link.php?BAVMnr=60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2023-08-07T00:01:59Z</dcterms:modified>
</cp:coreProperties>
</file>