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2024C5A-27BF-465D-B5FA-A02A5F7370A6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9" i="1"/>
  <c r="C21" i="1"/>
  <c r="D9" i="1"/>
  <c r="A21" i="1"/>
  <c r="F16" i="1"/>
  <c r="C17" i="1" l="1"/>
  <c r="E21" i="1"/>
  <c r="F21" i="1" s="1"/>
  <c r="G21" i="1" s="1"/>
  <c r="Q21" i="1"/>
  <c r="F17" i="1"/>
  <c r="C12" i="1"/>
  <c r="C11" i="1"/>
  <c r="O21" i="1" l="1"/>
  <c r="C15" i="1"/>
  <c r="O22" i="1"/>
  <c r="C16" i="1"/>
  <c r="D18" i="1" s="1"/>
  <c r="I21" i="1"/>
  <c r="C18" i="1" l="1"/>
  <c r="F18" i="1"/>
  <c r="F19" i="1" s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<sst xmlns="http://schemas.openxmlformats.org/spreadsheetml/2006/main" count="54" uniqueCount="50">
  <si>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</si>
  <si>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</si>
  <si>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</si>
  <si>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</si>
  <si>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</si>
  <si>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</si>
  <si>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</si>
  <si>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</si>
  <si>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</si>
  <si>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</si>
  <si>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</si>
  <si>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</si>
  <si>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</si>
  <si>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</si>
  <si>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</si>
  <si>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</si>
  <si>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</si>
  <si>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</si>
  <si>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</si>
  <si>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</si>
  <si>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</si>
  <si>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</si>
  <si>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</si>
  <si>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</si>
  <si>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</si>
  <si>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</si>
  <si>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</si>
  <si>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</si>
  <si>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</si>
  <si>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</si>
  <si>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</si>
  <si>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</si>
  <si>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</si>
  <si>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</si>
  <si>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</si>
  <si>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</si>
  <si>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</si>
  <si>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</si>
  <si>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</si>
  <si>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</si>
  <si>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</si>
  <si>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</si>
  <si>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V0392 Vul</t>
  </si>
  <si>
    <t>2014A</t>
  </si>
  <si>
    <t>G2138-0168</t>
  </si>
  <si>
    <t>EB</t>
  </si>
  <si>
    <t>?</t>
  </si>
  <si>
    <t>OEJV 0215</t>
  </si>
  <si>
    <t>Not in VSX</t>
  </si>
  <si>
    <t>SAO 4682 Cas / G4320-1033 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</si>
</sst>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72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72" fontId="0" fillId="0" borderId="1" xfId="0" applyNumberFormat="1" applyFont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SAO 4682 Cas / G4320-1033 Cas - O-C Diagr.</a:t>
            </a:r>
          </a:p>
        </c:rich>
      </c:tx>
      <c:layout>
        <c:manualLayout>
          <c:xMode val="edge"/>
          <c:yMode val="edge"/>
          <c:x val="0.38646609702421558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8A-4616-9E4F-F784A01E85A9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8A-4616-9E4F-F784A01E85A9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8A-4616-9E4F-F784A01E85A9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8A-4616-9E4F-F784A01E85A9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8A-4616-9E4F-F784A01E85A9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8A-4616-9E4F-F784A01E85A9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8A-4616-9E4F-F784A01E85A9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8A-4616-9E4F-F784A01E85A9}"/>
            </c:ext>
          </c:extLst>
        </c:ser>
        <c:ser>
          <c:idx val="8"/>
          <c:order val="8"/>
          <c:tx>
            <c:strRef>
              <c:f>A!$U$20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78A-4616-9E4F-F784A01E8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069096"/>
        <c:axId val="1"/>
      </c:scatterChart>
      <c:valAx>
        <c:axId val="562069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4285730804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10535687444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2069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1607177957"/>
          <c:y val="0.92215694595061837"/>
          <c:w val="0.7142856922620355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18</xdr:row>
      <xdr:rowOff>95250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B7548A6F-DD7C-2B3A-571A-C1ABBAA12D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I34" sqref="I3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10.425781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49</v>
      </c>
      <c r="F1" s="35"/>
      <c r="G1" s="36" t="s">
        <v>43</v>
      </c>
      <c r="H1" s="31"/>
      <c r="I1" s="37" t="s">
        <v>44</v>
      </c>
      <c r="J1" s="38" t="s">
        <v>42</v>
      </c>
      <c r="K1" s="34">
        <v>19.34047</v>
      </c>
      <c r="L1" s="39">
        <v>24.183700000000002</v>
      </c>
      <c r="M1" s="40">
        <v>57956.426452614105</v>
      </c>
      <c r="N1" s="40">
        <v>1.3514293911876532</v>
      </c>
      <c r="O1" s="41" t="s">
        <v>45</v>
      </c>
    </row>
    <row r="2" spans="1:15" x14ac:dyDescent="0.2">
      <c r="A2" t="s">
        <v>23</v>
      </c>
      <c r="B2" t="s">
        <v>45</v>
      </c>
      <c r="C2" s="30" t="s">
        <v>48</v>
      </c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 t="s">
        <v>46</v>
      </c>
      <c r="D7" s="29"/>
    </row>
    <row r="8" spans="1:15" x14ac:dyDescent="0.2">
      <c r="A8" t="s">
        <v>3</v>
      </c>
      <c r="C8" s="8" t="s">
        <v>46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 t="e">
        <f ca="1">INTERCEPT(INDIRECT($D$9):G992,INDIRECT($C$9):F992)</f>
        <v>#VALUE!</v>
      </c>
      <c r="D11" s="3"/>
      <c r="E11" s="10"/>
    </row>
    <row r="12" spans="1:15" x14ac:dyDescent="0.2">
      <c r="A12" s="10" t="s">
        <v>16</v>
      </c>
      <c r="B12" s="10"/>
      <c r="C12" s="21" t="e">
        <f ca="1">SLOPE(INDIRECT($D$9):G992,INDIRECT($C$9):F992)</f>
        <v>#VALUE!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 t="e">
        <f ca="1">(C7+C11)+(C8+C12)*INT(MAX(F21:F3533))</f>
        <v>#VALUE!</v>
      </c>
      <c r="E15" s="14" t="s">
        <v>34</v>
      </c>
      <c r="F15" s="32">
        <v>1</v>
      </c>
    </row>
    <row r="16" spans="1:15" x14ac:dyDescent="0.2">
      <c r="A16" s="16" t="s">
        <v>4</v>
      </c>
      <c r="B16" s="10"/>
      <c r="C16" s="17" t="e">
        <f ca="1">+C8+C12</f>
        <v>#VALUE!</v>
      </c>
      <c r="E16" s="14" t="s">
        <v>30</v>
      </c>
      <c r="F16" s="33">
        <f ca="1">NOW()+15018.5+$C$5/24</f>
        <v>60186.557268171295</v>
      </c>
    </row>
    <row r="17" spans="1:21" ht="13.5" thickBot="1" x14ac:dyDescent="0.25">
      <c r="A17" s="14" t="s">
        <v>27</v>
      </c>
      <c r="B17" s="10"/>
      <c r="C17" s="10">
        <f>COUNT(C21:C2191)</f>
        <v>1</v>
      </c>
      <c r="E17" s="14" t="s">
        <v>35</v>
      </c>
      <c r="F17" s="15" t="e">
        <f ca="1">ROUND(2*(F16-$C$7)/$C$8,0)/2+F15</f>
        <v>#VALUE!</v>
      </c>
    </row>
    <row r="18" spans="1:21" ht="14.25" thickTop="1" thickBot="1" x14ac:dyDescent="0.25">
      <c r="A18" s="16" t="s">
        <v>5</v>
      </c>
      <c r="B18" s="10"/>
      <c r="C18" s="19" t="e">
        <f ca="1">+C15</f>
        <v>#VALUE!</v>
      </c>
      <c r="D18" s="20" t="e">
        <f ca="1">+C16</f>
        <v>#VALUE!</v>
      </c>
      <c r="E18" s="14" t="s">
        <v>36</v>
      </c>
      <c r="F18" s="23" t="e">
        <f ca="1">ROUND(2*(F16-$C$15)/$C$16,0)/2+F15</f>
        <v>#VALUE!</v>
      </c>
    </row>
    <row r="19" spans="1:21" ht="13.5" thickTop="1" x14ac:dyDescent="0.2">
      <c r="E19" s="14" t="s">
        <v>31</v>
      </c>
      <c r="F19" s="18" t="e">
        <f ca="1">+$C$15+$C$16*F18-15018.5-$C$5/24</f>
        <v>#VALUE!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>
        <f>D7</f>
        <v>0</v>
      </c>
      <c r="C21" s="8" t="str">
        <f>C$7</f>
        <v>?</v>
      </c>
      <c r="D21" s="8" t="s">
        <v>13</v>
      </c>
      <c r="E21" t="e">
        <f>+(C21-C$7)/C$8</f>
        <v>#VALUE!</v>
      </c>
      <c r="F21" t="e">
        <f>ROUND(2*E21,0)/2</f>
        <v>#VALUE!</v>
      </c>
      <c r="G21" t="e">
        <f>+C21-(C$7+F21*C$8)</f>
        <v>#VALUE!</v>
      </c>
      <c r="I21" t="e">
        <f>+G21</f>
        <v>#VALUE!</v>
      </c>
      <c r="O21" t="e">
        <f ca="1">+C$11+C$12*$F21</f>
        <v>#VALUE!</v>
      </c>
      <c r="Q21" s="2" t="e">
        <f>+C21-15018.5</f>
        <v>#VALUE!</v>
      </c>
    </row>
    <row r="22" spans="1:21" x14ac:dyDescent="0.2">
      <c r="A22" t="s">
        <v>47</v>
      </c>
      <c r="C22" s="8">
        <v>55140.409299999999</v>
      </c>
      <c r="D22" s="8">
        <v>4.0000000000000002E-4</v>
      </c>
      <c r="E22" t="e">
        <f>+(C22-C$7)/C$8</f>
        <v>#VALUE!</v>
      </c>
      <c r="F22" t="e">
        <f>ROUND(2*E22,0)/2</f>
        <v>#VALUE!</v>
      </c>
      <c r="G22" t="e">
        <f>+C22-(C$7+F22*C$8)</f>
        <v>#VALUE!</v>
      </c>
      <c r="I22" t="e">
        <f>+G22</f>
        <v>#VALUE!</v>
      </c>
      <c r="O22" t="e">
        <f ca="1">+C$11+C$12*$F22</f>
        <v>#VALUE!</v>
      </c>
      <c r="Q22" s="2">
        <f>+C22-15018.5</f>
        <v>40121.909299999999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2023-08-30T01:22:28Z</dcterms:modified>
</cp:coreProperties>
</file>