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FB4463C-220C-4034-8824-C9CB451D93BF}" xr6:coauthVersionLast="47" xr6:coauthVersionMax="47" xr10:uidLastSave="{00000000-0000-0000-0000-000000000000}"/>
  <bookViews>
    <workbookView xWindow="30" yWindow="15" windowWidth="14325" windowHeight="14775"/>
  </bookViews>
  <sheets>
    <sheet name="Activw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D9" i="1"/>
  <c r="E21" i="1"/>
  <c r="F21" i="1"/>
  <c r="G21" i="1"/>
  <c r="I21" i="1"/>
  <c r="E9" i="1"/>
  <c r="F16" i="1"/>
  <c r="F17" i="1" s="1"/>
  <c r="C17" i="1"/>
  <c r="Q21" i="1"/>
  <c r="C12" i="1"/>
  <c r="C11" i="1"/>
  <c r="O22" i="1" l="1"/>
  <c r="O21" i="1"/>
  <c r="C15" i="1"/>
  <c r="F18" i="1" s="1"/>
  <c r="C16" i="1"/>
  <c r="D18" i="1" s="1"/>
  <c r="F19" i="1" l="1"/>
  <c r="C18" i="1"/>
</calcChain>
</file>

<file path=xl/sharedStrings.xml><?xml version="1.0" encoding="utf-8"?>
<sst xmlns="http://schemas.openxmlformats.org/spreadsheetml/2006/main" count="61" uniqueCount="53">
  <si>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</si>
  <si>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</si>
  <si>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</si>
  <si>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</si>
  <si>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</si>
  <si>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</si>
  <si>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</si>
  <si>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</si>
  <si>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</si>
  <si>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</si>
  <si>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</si>
  <si>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</si>
  <si>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</si>
  <si>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</si>
  <si>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</si>
  <si>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</si>
  <si>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</si>
  <si>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</si>
  <si>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</si>
  <si>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</si>
  <si>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</si>
  <si>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</si>
  <si>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</si>
  <si>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</si>
  <si>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</si>
  <si>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</si>
  <si>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</si>
  <si>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</si>
  <si>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</si>
  <si>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</si>
  <si>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</si>
  <si>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</si>
  <si>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</si>
  <si>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</si>
  <si>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</si>
  <si>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</si>
  <si>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</si>
  <si>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</si>
  <si>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</si>
  <si>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</si>
  <si>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</si>
  <si>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</si>
  <si>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G4285-0602</t>
  </si>
  <si>
    <t>2019G</t>
  </si>
  <si>
    <t>EA</t>
  </si>
  <si>
    <t>pr_</t>
  </si>
  <si>
    <t>G4285</t>
  </si>
  <si>
    <t>Cas</t>
  </si>
  <si>
    <t>yes</t>
  </si>
  <si>
    <t>VSX</t>
  </si>
  <si>
    <t>IBVS 6244</t>
  </si>
  <si>
    <t>I</t>
  </si>
  <si>
    <t>SERIV 19 Cas / GSC 4285-0602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</si>
</sst>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2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16" fillId="2" borderId="6" xfId="0" applyFont="1" applyFill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7" fillId="3" borderId="1" xfId="0" applyFont="1" applyFill="1" applyBorder="1" applyAlignment="1">
      <alignment vertical="center"/>
    </xf>
    <xf numFmtId="0" fontId="0" fillId="0" borderId="1" xfId="0" applyBorder="1">
      <alignment vertical="top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4285-0602 -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Activw!$H$20:$H$20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Activw!$D$21:$D$239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Activw!$D$21:$D$239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Activw!$F$21:$F$999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6225.5</c:v>
                </c:pt>
              </c:numCache>
            </c:numRef>
          </c:xVal>
          <c:yVal>
            <c:numRef>
              <c:f>Activw!$H$21:$H$999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64-46C3-92AD-3BE2246B5528}"/>
            </c:ext>
          </c:extLst>
        </c:ser>
        <c:ser>
          <c:idx val="1"/>
          <c:order val="1"/>
          <c:tx>
            <c:strRef>
              <c:f>Activw!$I$20:$I$20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Activw!$D$21:$D$999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Activw!$D$21:$D$999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Activw!$F$21:$F$999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6225.5</c:v>
                </c:pt>
              </c:numCache>
            </c:numRef>
          </c:xVal>
          <c:yVal>
            <c:numRef>
              <c:f>Activw!$I$21:$I$999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2.9382001521298662E-3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64-46C3-92AD-3BE2246B5528}"/>
            </c:ext>
          </c:extLst>
        </c:ser>
        <c:ser>
          <c:idx val="3"/>
          <c:order val="2"/>
          <c:tx>
            <c:strRef>
              <c:f>Activw!$J$20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Activw!$D$21:$D$999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Activw!$D$21:$D$999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Activw!$F$21:$F$999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6225.5</c:v>
                </c:pt>
              </c:numCache>
            </c:numRef>
          </c:xVal>
          <c:yVal>
            <c:numRef>
              <c:f>Activw!$J$21:$J$999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64-46C3-92AD-3BE2246B5528}"/>
            </c:ext>
          </c:extLst>
        </c:ser>
        <c:ser>
          <c:idx val="4"/>
          <c:order val="3"/>
          <c:tx>
            <c:strRef>
              <c:f>Activw!$K$20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Activw!$D$21:$D$999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Activw!$D$21:$D$999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Activw!$F$21:$F$999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6225.5</c:v>
                </c:pt>
              </c:numCache>
            </c:numRef>
          </c:xVal>
          <c:yVal>
            <c:numRef>
              <c:f>Activw!$K$21:$K$999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64-46C3-92AD-3BE2246B5528}"/>
            </c:ext>
          </c:extLst>
        </c:ser>
        <c:ser>
          <c:idx val="2"/>
          <c:order val="4"/>
          <c:tx>
            <c:strRef>
              <c:f>Activw!$L$20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Activw!$D$21:$D$999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Activw!$D$21:$D$999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Activw!$F$21:$F$999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6225.5</c:v>
                </c:pt>
              </c:numCache>
            </c:numRef>
          </c:xVal>
          <c:yVal>
            <c:numRef>
              <c:f>Activw!$L$21:$L$999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64-46C3-92AD-3BE2246B5528}"/>
            </c:ext>
          </c:extLst>
        </c:ser>
        <c:ser>
          <c:idx val="5"/>
          <c:order val="5"/>
          <c:tx>
            <c:strRef>
              <c:f>Activw!$M$20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Activw!$D$21:$D$999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Activw!$D$21:$D$999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Activw!$F$21:$F$999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6225.5</c:v>
                </c:pt>
              </c:numCache>
            </c:numRef>
          </c:xVal>
          <c:yVal>
            <c:numRef>
              <c:f>Activw!$M$21:$M$999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64-46C3-92AD-3BE2246B5528}"/>
            </c:ext>
          </c:extLst>
        </c:ser>
        <c:ser>
          <c:idx val="6"/>
          <c:order val="6"/>
          <c:tx>
            <c:strRef>
              <c:f>Activw!$N$20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Activw!$D$21:$D$999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Activw!$D$21:$D$999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Activw!$F$21:$F$999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6225.5</c:v>
                </c:pt>
              </c:numCache>
            </c:numRef>
          </c:xVal>
          <c:yVal>
            <c:numRef>
              <c:f>Activw!$N$21:$N$999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64-46C3-92AD-3BE2246B5528}"/>
            </c:ext>
          </c:extLst>
        </c:ser>
        <c:ser>
          <c:idx val="7"/>
          <c:order val="7"/>
          <c:tx>
            <c:strRef>
              <c:f>Activw!$O$20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Activw!$F$21:$F$999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6225.5</c:v>
                </c:pt>
              </c:numCache>
            </c:numRef>
          </c:xVal>
          <c:yVal>
            <c:numRef>
              <c:f>Activw!$O$21:$O$999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2.9382001521298662E-3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64-46C3-92AD-3BE2246B5528}"/>
            </c:ext>
          </c:extLst>
        </c:ser>
        <c:ser>
          <c:idx val="8"/>
          <c:order val="8"/>
          <c:tx>
            <c:strRef>
              <c:f>Activw!$U$20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Activw!$F$21:$F$999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6225.5</c:v>
                </c:pt>
              </c:numCache>
            </c:numRef>
          </c:xVal>
          <c:yVal>
            <c:numRef>
              <c:f>Activw!$U$21:$U$999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664-46C3-92AD-3BE2246B5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823192"/>
        <c:axId val="1"/>
      </c:scatterChart>
      <c:valAx>
        <c:axId val="641823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1823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E196C66-9597-6B93-1943-574FE8278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ht="20.25" x14ac:dyDescent="0.3">
      <c r="A1" s="1" t="s">
        <v>52</v>
      </c>
      <c r="F1" s="36" t="s">
        <v>42</v>
      </c>
      <c r="G1" s="31" t="s">
        <v>43</v>
      </c>
      <c r="H1" s="32"/>
      <c r="I1" s="37" t="s">
        <v>42</v>
      </c>
      <c r="J1" s="38" t="s">
        <v>42</v>
      </c>
      <c r="K1" s="39">
        <v>23.5808</v>
      </c>
      <c r="L1" s="39">
        <v>62.3125</v>
      </c>
      <c r="M1" s="40">
        <v>51483.643999999855</v>
      </c>
      <c r="N1" s="40">
        <v>1.0439035999999999</v>
      </c>
      <c r="O1" s="41" t="s">
        <v>44</v>
      </c>
      <c r="P1" s="41">
        <v>12.72</v>
      </c>
      <c r="Q1" s="41">
        <v>13.28</v>
      </c>
      <c r="R1" s="42" t="s">
        <v>45</v>
      </c>
      <c r="S1" s="43" t="s">
        <v>13</v>
      </c>
      <c r="T1" s="44" t="s">
        <v>46</v>
      </c>
      <c r="U1" s="45">
        <v>9999</v>
      </c>
      <c r="V1" s="33" t="s">
        <v>47</v>
      </c>
      <c r="W1" s="46" t="s">
        <v>48</v>
      </c>
    </row>
    <row r="2" spans="1:23" x14ac:dyDescent="0.2">
      <c r="A2" t="s">
        <v>23</v>
      </c>
      <c r="B2" t="s">
        <v>44</v>
      </c>
      <c r="C2" s="30"/>
      <c r="D2" s="3"/>
    </row>
    <row r="3" spans="1:23" ht="13.5" thickBot="1" x14ac:dyDescent="0.25"/>
    <row r="4" spans="1:23" ht="14.25" thickTop="1" thickBot="1" x14ac:dyDescent="0.25">
      <c r="A4" s="5" t="s">
        <v>0</v>
      </c>
      <c r="C4" s="27" t="s">
        <v>37</v>
      </c>
      <c r="D4" s="28" t="s">
        <v>37</v>
      </c>
    </row>
    <row r="5" spans="1:23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23" x14ac:dyDescent="0.2">
      <c r="A6" s="5" t="s">
        <v>1</v>
      </c>
    </row>
    <row r="7" spans="1:23" x14ac:dyDescent="0.2">
      <c r="A7" t="s">
        <v>2</v>
      </c>
      <c r="C7" s="8">
        <v>51483.643999999855</v>
      </c>
      <c r="D7" s="29" t="s">
        <v>49</v>
      </c>
    </row>
    <row r="8" spans="1:23" x14ac:dyDescent="0.2">
      <c r="A8" t="s">
        <v>3</v>
      </c>
      <c r="C8" s="8">
        <v>1.0439035999999999</v>
      </c>
      <c r="D8" s="29" t="s">
        <v>49</v>
      </c>
    </row>
    <row r="9" spans="1:23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23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3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23" x14ac:dyDescent="0.2">
      <c r="A12" s="10" t="s">
        <v>16</v>
      </c>
      <c r="B12" s="10"/>
      <c r="C12" s="21">
        <f ca="1">SLOPE(INDIRECT($E$9):G992,INDIRECT($D$9):F992)</f>
        <v>4.7196211583485123E-7</v>
      </c>
      <c r="D12" s="3"/>
      <c r="E12" s="10"/>
    </row>
    <row r="13" spans="1:23" x14ac:dyDescent="0.2">
      <c r="A13" s="10" t="s">
        <v>18</v>
      </c>
      <c r="B13" s="10"/>
      <c r="C13" s="3" t="s">
        <v>13</v>
      </c>
    </row>
    <row r="14" spans="1:23" x14ac:dyDescent="0.2">
      <c r="A14" s="10"/>
      <c r="B14" s="10"/>
      <c r="C14" s="10"/>
    </row>
    <row r="15" spans="1:23" x14ac:dyDescent="0.2">
      <c r="A15" s="12" t="s">
        <v>17</v>
      </c>
      <c r="B15" s="10"/>
      <c r="C15" s="13">
        <f ca="1">(C7+C11)+(C8+C12)*INT(MAX(F21:F3533))</f>
        <v>57981.946847964027</v>
      </c>
      <c r="E15" s="14" t="s">
        <v>34</v>
      </c>
      <c r="F15" s="34">
        <v>1</v>
      </c>
    </row>
    <row r="16" spans="1:23" x14ac:dyDescent="0.2">
      <c r="A16" s="16" t="s">
        <v>4</v>
      </c>
      <c r="B16" s="10"/>
      <c r="C16" s="17">
        <f ca="1">+C8+C12</f>
        <v>1.0439040719621158</v>
      </c>
      <c r="E16" s="14" t="s">
        <v>30</v>
      </c>
      <c r="F16" s="35">
        <f ca="1">NOW()+15018.5+$C$5/24</f>
        <v>60186.74254097222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8338</v>
      </c>
    </row>
    <row r="18" spans="1:21" ht="14.25" thickTop="1" thickBot="1" x14ac:dyDescent="0.25">
      <c r="A18" s="16" t="s">
        <v>5</v>
      </c>
      <c r="B18" s="10"/>
      <c r="C18" s="19">
        <f ca="1">+C15</f>
        <v>57981.946847964027</v>
      </c>
      <c r="D18" s="20">
        <f ca="1">+C16</f>
        <v>1.0439040719621158</v>
      </c>
      <c r="E18" s="14" t="s">
        <v>36</v>
      </c>
      <c r="F18" s="23">
        <f ca="1">ROUND(2*(F16-$C$15)/$C$16,0)/2+F15</f>
        <v>2113</v>
      </c>
    </row>
    <row r="19" spans="1:21" ht="13.5" thickTop="1" x14ac:dyDescent="0.2">
      <c r="E19" s="14" t="s">
        <v>31</v>
      </c>
      <c r="F19" s="18">
        <f ca="1">+$C$15+$C$16*F18-15018.5-$C$5/24</f>
        <v>45169.611985353316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49</v>
      </c>
      <c r="C21" s="8">
        <v>51483.643999999855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36465.143999999855</v>
      </c>
    </row>
    <row r="22" spans="1:21" x14ac:dyDescent="0.2">
      <c r="A22" t="s">
        <v>50</v>
      </c>
      <c r="B22" t="s">
        <v>51</v>
      </c>
      <c r="C22" s="8">
        <v>57982.468800000002</v>
      </c>
      <c r="D22" s="8">
        <v>2.9999999999999997E-4</v>
      </c>
      <c r="E22">
        <f>+(C22-C$7)/C$8</f>
        <v>6225.5028146278528</v>
      </c>
      <c r="F22">
        <f>ROUND(2*E22,0)/2</f>
        <v>6225.5</v>
      </c>
      <c r="G22">
        <f>+C22-(C$7+F22*C$8)</f>
        <v>2.9382001521298662E-3</v>
      </c>
      <c r="I22">
        <f>+G22</f>
        <v>2.9382001521298662E-3</v>
      </c>
      <c r="O22">
        <f ca="1">+C$11+C$12*$F22</f>
        <v>2.9382001521298662E-3</v>
      </c>
      <c r="Q22" s="2">
        <f>+C22-15018.5</f>
        <v>42963.968800000002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2023-08-30T05:49:15Z</dcterms:modified>
</cp:coreProperties>
</file>