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165CEC86-D77F-4BAD-865D-EEFE87CE4E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13" i="1" l="1"/>
  <c r="F113" i="1" s="1"/>
  <c r="G113" i="1" s="1"/>
  <c r="Q113" i="1"/>
  <c r="E112" i="1"/>
  <c r="F112" i="1"/>
  <c r="G112" i="1"/>
  <c r="Q112" i="1"/>
  <c r="D14" i="1"/>
  <c r="D13" i="1"/>
  <c r="E70" i="1"/>
  <c r="F70" i="1"/>
  <c r="T70" i="1"/>
  <c r="S70" i="1"/>
  <c r="E72" i="1"/>
  <c r="F72" i="1"/>
  <c r="G72" i="1"/>
  <c r="E73" i="1"/>
  <c r="F73" i="1"/>
  <c r="G73" i="1"/>
  <c r="E74" i="1"/>
  <c r="F74" i="1"/>
  <c r="G74" i="1"/>
  <c r="E75" i="1"/>
  <c r="F75" i="1"/>
  <c r="G75" i="1"/>
  <c r="S75" i="1"/>
  <c r="E84" i="1"/>
  <c r="F84" i="1"/>
  <c r="G84" i="1"/>
  <c r="E85" i="1"/>
  <c r="F85" i="1"/>
  <c r="G85" i="1"/>
  <c r="S85" i="1"/>
  <c r="E88" i="1"/>
  <c r="F88" i="1"/>
  <c r="T88" i="1"/>
  <c r="S88" i="1"/>
  <c r="E92" i="1"/>
  <c r="F92" i="1"/>
  <c r="G92" i="1"/>
  <c r="S92" i="1"/>
  <c r="E93" i="1"/>
  <c r="F93" i="1"/>
  <c r="G93" i="1"/>
  <c r="S93" i="1"/>
  <c r="E95" i="1"/>
  <c r="F95" i="1"/>
  <c r="G95" i="1"/>
  <c r="S95" i="1"/>
  <c r="E96" i="1"/>
  <c r="F96" i="1"/>
  <c r="G96" i="1"/>
  <c r="S96" i="1"/>
  <c r="E100" i="1"/>
  <c r="F100" i="1"/>
  <c r="G100" i="1"/>
  <c r="S100" i="1"/>
  <c r="E102" i="1"/>
  <c r="F102" i="1"/>
  <c r="G102" i="1"/>
  <c r="E105" i="1"/>
  <c r="F105" i="1"/>
  <c r="G105" i="1"/>
  <c r="S105" i="1"/>
  <c r="E109" i="1"/>
  <c r="F109" i="1"/>
  <c r="G109" i="1"/>
  <c r="S109" i="1"/>
  <c r="E110" i="1"/>
  <c r="F110" i="1"/>
  <c r="G110" i="1"/>
  <c r="S110" i="1"/>
  <c r="E66" i="1"/>
  <c r="F66" i="1"/>
  <c r="G66" i="1"/>
  <c r="R66" i="1"/>
  <c r="E67" i="1"/>
  <c r="F67" i="1"/>
  <c r="G67" i="1"/>
  <c r="R67" i="1"/>
  <c r="E68" i="1"/>
  <c r="F68" i="1"/>
  <c r="G68" i="1"/>
  <c r="R68" i="1"/>
  <c r="E69" i="1"/>
  <c r="F69" i="1"/>
  <c r="T69" i="1"/>
  <c r="R69" i="1"/>
  <c r="E71" i="1"/>
  <c r="F71" i="1"/>
  <c r="G71" i="1"/>
  <c r="R71" i="1"/>
  <c r="E76" i="1"/>
  <c r="F76" i="1"/>
  <c r="G76" i="1"/>
  <c r="R76" i="1"/>
  <c r="E77" i="1"/>
  <c r="F77" i="1"/>
  <c r="G77" i="1"/>
  <c r="E78" i="1"/>
  <c r="F78" i="1"/>
  <c r="G78" i="1"/>
  <c r="R78" i="1"/>
  <c r="E79" i="1"/>
  <c r="F79" i="1"/>
  <c r="G79" i="1"/>
  <c r="E80" i="1"/>
  <c r="F80" i="1"/>
  <c r="G80" i="1"/>
  <c r="R80" i="1"/>
  <c r="E81" i="1"/>
  <c r="F81" i="1"/>
  <c r="G81" i="1"/>
  <c r="R81" i="1"/>
  <c r="E82" i="1"/>
  <c r="F82" i="1"/>
  <c r="G82" i="1"/>
  <c r="R82" i="1"/>
  <c r="E83" i="1"/>
  <c r="F83" i="1"/>
  <c r="G83" i="1"/>
  <c r="R83" i="1"/>
  <c r="E86" i="1"/>
  <c r="F86" i="1"/>
  <c r="G86" i="1"/>
  <c r="R86" i="1"/>
  <c r="E87" i="1"/>
  <c r="F87" i="1"/>
  <c r="G87" i="1"/>
  <c r="R87" i="1"/>
  <c r="E89" i="1"/>
  <c r="F89" i="1"/>
  <c r="G89" i="1"/>
  <c r="E90" i="1"/>
  <c r="F90" i="1"/>
  <c r="G90" i="1"/>
  <c r="R90" i="1"/>
  <c r="E91" i="1"/>
  <c r="F91" i="1"/>
  <c r="G91" i="1"/>
  <c r="R91" i="1"/>
  <c r="E94" i="1"/>
  <c r="F94" i="1"/>
  <c r="E97" i="1"/>
  <c r="F97" i="1"/>
  <c r="G97" i="1"/>
  <c r="R97" i="1"/>
  <c r="E98" i="1"/>
  <c r="F98" i="1"/>
  <c r="G98" i="1"/>
  <c r="R98" i="1"/>
  <c r="E99" i="1"/>
  <c r="F99" i="1"/>
  <c r="G99" i="1"/>
  <c r="E101" i="1"/>
  <c r="F101" i="1"/>
  <c r="G101" i="1"/>
  <c r="E103" i="1"/>
  <c r="F103" i="1"/>
  <c r="G103" i="1"/>
  <c r="R103" i="1"/>
  <c r="E104" i="1"/>
  <c r="F104" i="1"/>
  <c r="G104" i="1"/>
  <c r="E106" i="1"/>
  <c r="F106" i="1"/>
  <c r="G106" i="1"/>
  <c r="R106" i="1"/>
  <c r="E107" i="1"/>
  <c r="F107" i="1"/>
  <c r="G107" i="1"/>
  <c r="R107" i="1"/>
  <c r="E108" i="1"/>
  <c r="F108" i="1"/>
  <c r="G108" i="1"/>
  <c r="R108" i="1"/>
  <c r="E111" i="1"/>
  <c r="F111" i="1"/>
  <c r="G111" i="1"/>
  <c r="R111" i="1"/>
  <c r="C14" i="1"/>
  <c r="C13" i="1"/>
  <c r="E21" i="1"/>
  <c r="F21" i="1"/>
  <c r="G21" i="1"/>
  <c r="E22" i="1"/>
  <c r="F22" i="1"/>
  <c r="G22" i="1"/>
  <c r="R22" i="1"/>
  <c r="E23" i="1"/>
  <c r="F23" i="1"/>
  <c r="G23" i="1"/>
  <c r="E24" i="1"/>
  <c r="F24" i="1"/>
  <c r="G24" i="1"/>
  <c r="E25" i="1"/>
  <c r="F25" i="1"/>
  <c r="G25" i="1"/>
  <c r="E26" i="1"/>
  <c r="F26" i="1"/>
  <c r="G26" i="1"/>
  <c r="E27" i="1"/>
  <c r="F27" i="1"/>
  <c r="G27" i="1"/>
  <c r="E28" i="1"/>
  <c r="F28" i="1"/>
  <c r="G28" i="1"/>
  <c r="E30" i="1"/>
  <c r="F30" i="1"/>
  <c r="G30" i="1"/>
  <c r="E33" i="1"/>
  <c r="F33" i="1"/>
  <c r="G33" i="1"/>
  <c r="E36" i="1"/>
  <c r="F36" i="1"/>
  <c r="G36" i="1"/>
  <c r="E37" i="1"/>
  <c r="F37" i="1"/>
  <c r="G37" i="1"/>
  <c r="E38" i="1"/>
  <c r="F38" i="1"/>
  <c r="G38" i="1"/>
  <c r="E39" i="1"/>
  <c r="F39" i="1"/>
  <c r="G39" i="1"/>
  <c r="E40" i="1"/>
  <c r="F40" i="1"/>
  <c r="G40" i="1"/>
  <c r="E43" i="1"/>
  <c r="F43" i="1"/>
  <c r="G43" i="1"/>
  <c r="E44" i="1"/>
  <c r="F44" i="1"/>
  <c r="G44" i="1"/>
  <c r="E45" i="1"/>
  <c r="F45" i="1"/>
  <c r="G45" i="1"/>
  <c r="E46" i="1"/>
  <c r="F46" i="1"/>
  <c r="G46" i="1"/>
  <c r="E47" i="1"/>
  <c r="F47" i="1"/>
  <c r="G47" i="1"/>
  <c r="E49" i="1"/>
  <c r="F49" i="1"/>
  <c r="G49" i="1"/>
  <c r="E50" i="1"/>
  <c r="F50" i="1"/>
  <c r="G50" i="1"/>
  <c r="E52" i="1"/>
  <c r="F52" i="1"/>
  <c r="G52" i="1"/>
  <c r="E53" i="1"/>
  <c r="F53" i="1"/>
  <c r="G53" i="1"/>
  <c r="E55" i="1"/>
  <c r="F55" i="1"/>
  <c r="G55" i="1"/>
  <c r="E56" i="1"/>
  <c r="F56" i="1"/>
  <c r="G56" i="1"/>
  <c r="E58" i="1"/>
  <c r="F58" i="1"/>
  <c r="G58" i="1"/>
  <c r="E59" i="1"/>
  <c r="F59" i="1"/>
  <c r="G59" i="1"/>
  <c r="E62" i="1"/>
  <c r="F62" i="1"/>
  <c r="G62" i="1"/>
  <c r="E29" i="1"/>
  <c r="F29" i="1"/>
  <c r="G29" i="1"/>
  <c r="E31" i="1"/>
  <c r="F31" i="1"/>
  <c r="G31" i="1"/>
  <c r="E32" i="1"/>
  <c r="F32" i="1"/>
  <c r="G32" i="1"/>
  <c r="E34" i="1"/>
  <c r="F34" i="1"/>
  <c r="G34" i="1"/>
  <c r="E35" i="1"/>
  <c r="F35" i="1"/>
  <c r="G35" i="1"/>
  <c r="E41" i="1"/>
  <c r="F41" i="1"/>
  <c r="G41" i="1"/>
  <c r="E42" i="1"/>
  <c r="F42" i="1"/>
  <c r="G42" i="1"/>
  <c r="E48" i="1"/>
  <c r="F48" i="1"/>
  <c r="G48" i="1"/>
  <c r="E51" i="1"/>
  <c r="F51" i="1"/>
  <c r="G51" i="1"/>
  <c r="E54" i="1"/>
  <c r="F54" i="1"/>
  <c r="G54" i="1"/>
  <c r="E57" i="1"/>
  <c r="F57" i="1"/>
  <c r="G57" i="1"/>
  <c r="E60" i="1"/>
  <c r="F60" i="1"/>
  <c r="G60" i="1"/>
  <c r="E61" i="1"/>
  <c r="F61" i="1"/>
  <c r="G61" i="1"/>
  <c r="E63" i="1"/>
  <c r="F63" i="1"/>
  <c r="G63" i="1"/>
  <c r="E64" i="1"/>
  <c r="F64" i="1"/>
  <c r="G64" i="1"/>
  <c r="E65" i="1"/>
  <c r="F65" i="1"/>
  <c r="F12" i="1"/>
  <c r="F13" i="1" s="1"/>
  <c r="C17" i="1"/>
  <c r="Q21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9" i="1"/>
  <c r="Q70" i="1"/>
  <c r="Q77" i="1"/>
  <c r="Q79" i="1"/>
  <c r="Q84" i="1"/>
  <c r="Q88" i="1"/>
  <c r="Q89" i="1"/>
  <c r="Q99" i="1"/>
  <c r="Q101" i="1"/>
  <c r="Q102" i="1"/>
  <c r="Q104" i="1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91" i="2"/>
  <c r="C91" i="2"/>
  <c r="E91" i="2"/>
  <c r="G29" i="2"/>
  <c r="C29" i="2"/>
  <c r="E29" i="2"/>
  <c r="G90" i="2"/>
  <c r="C90" i="2"/>
  <c r="E90" i="2"/>
  <c r="G89" i="2"/>
  <c r="C89" i="2"/>
  <c r="E89" i="2"/>
  <c r="G28" i="2"/>
  <c r="C28" i="2"/>
  <c r="E28" i="2"/>
  <c r="G88" i="2"/>
  <c r="C88" i="2"/>
  <c r="E8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87" i="2"/>
  <c r="C87" i="2"/>
  <c r="E87" i="2"/>
  <c r="G86" i="2"/>
  <c r="C86" i="2"/>
  <c r="E86" i="2"/>
  <c r="G85" i="2"/>
  <c r="C85" i="2"/>
  <c r="E85" i="2"/>
  <c r="G84" i="2"/>
  <c r="C84" i="2"/>
  <c r="E84" i="2"/>
  <c r="G20" i="2"/>
  <c r="C20" i="2"/>
  <c r="E20" i="2"/>
  <c r="G19" i="2"/>
  <c r="C19" i="2"/>
  <c r="E19" i="2"/>
  <c r="G83" i="2"/>
  <c r="C83" i="2"/>
  <c r="E83" i="2"/>
  <c r="G18" i="2"/>
  <c r="C18" i="2"/>
  <c r="E18" i="2"/>
  <c r="G82" i="2"/>
  <c r="C82" i="2"/>
  <c r="E82" i="2"/>
  <c r="G17" i="2"/>
  <c r="C17" i="2"/>
  <c r="E17" i="2"/>
  <c r="G16" i="2"/>
  <c r="C16" i="2"/>
  <c r="E16" i="2"/>
  <c r="G15" i="2"/>
  <c r="C15" i="2"/>
  <c r="E15" i="2"/>
  <c r="G81" i="2"/>
  <c r="C81" i="2"/>
  <c r="E81" i="2"/>
  <c r="G80" i="2"/>
  <c r="C80" i="2"/>
  <c r="E80" i="2"/>
  <c r="G14" i="2"/>
  <c r="C14" i="2"/>
  <c r="E14" i="2"/>
  <c r="G13" i="2"/>
  <c r="C13" i="2"/>
  <c r="E13" i="2"/>
  <c r="G12" i="2"/>
  <c r="C12" i="2"/>
  <c r="E12" i="2"/>
  <c r="G11" i="2"/>
  <c r="C11" i="2"/>
  <c r="E11" i="2"/>
  <c r="G79" i="2"/>
  <c r="C79" i="2"/>
  <c r="E79" i="2"/>
  <c r="G78" i="2"/>
  <c r="C78" i="2"/>
  <c r="E78" i="2"/>
  <c r="G77" i="2"/>
  <c r="C77" i="2"/>
  <c r="E77" i="2"/>
  <c r="G76" i="2"/>
  <c r="C76" i="2"/>
  <c r="E76" i="2"/>
  <c r="G75" i="2"/>
  <c r="C75" i="2"/>
  <c r="E75" i="2"/>
  <c r="G74" i="2"/>
  <c r="C74" i="2"/>
  <c r="E74" i="2"/>
  <c r="G73" i="2"/>
  <c r="C73" i="2"/>
  <c r="E73" i="2"/>
  <c r="G72" i="2"/>
  <c r="C72" i="2"/>
  <c r="E72" i="2"/>
  <c r="G71" i="2"/>
  <c r="C71" i="2"/>
  <c r="E71" i="2"/>
  <c r="G70" i="2"/>
  <c r="C70" i="2"/>
  <c r="E70" i="2"/>
  <c r="G69" i="2"/>
  <c r="C69" i="2"/>
  <c r="E69" i="2"/>
  <c r="G68" i="2"/>
  <c r="C68" i="2"/>
  <c r="E68" i="2"/>
  <c r="G67" i="2"/>
  <c r="C67" i="2"/>
  <c r="E67" i="2"/>
  <c r="G66" i="2"/>
  <c r="C66" i="2"/>
  <c r="E66" i="2"/>
  <c r="G65" i="2"/>
  <c r="C65" i="2"/>
  <c r="E65" i="2"/>
  <c r="G64" i="2"/>
  <c r="C64" i="2"/>
  <c r="E64" i="2"/>
  <c r="G63" i="2"/>
  <c r="C63" i="2"/>
  <c r="E63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91" i="2"/>
  <c r="B91" i="2"/>
  <c r="D91" i="2"/>
  <c r="A91" i="2"/>
  <c r="H29" i="2"/>
  <c r="B29" i="2"/>
  <c r="D29" i="2"/>
  <c r="A29" i="2"/>
  <c r="H90" i="2"/>
  <c r="B90" i="2"/>
  <c r="F90" i="2"/>
  <c r="D90" i="2"/>
  <c r="A90" i="2"/>
  <c r="H89" i="2"/>
  <c r="B89" i="2"/>
  <c r="F89" i="2"/>
  <c r="D89" i="2"/>
  <c r="A89" i="2"/>
  <c r="H28" i="2"/>
  <c r="F28" i="2"/>
  <c r="D28" i="2"/>
  <c r="B28" i="2"/>
  <c r="A28" i="2"/>
  <c r="H88" i="2"/>
  <c r="B88" i="2"/>
  <c r="F88" i="2"/>
  <c r="D88" i="2"/>
  <c r="A88" i="2"/>
  <c r="H27" i="2"/>
  <c r="F27" i="2"/>
  <c r="D27" i="2"/>
  <c r="B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20" i="2"/>
  <c r="B20" i="2"/>
  <c r="D20" i="2"/>
  <c r="A20" i="2"/>
  <c r="H19" i="2"/>
  <c r="B19" i="2"/>
  <c r="D19" i="2"/>
  <c r="A19" i="2"/>
  <c r="H83" i="2"/>
  <c r="B83" i="2"/>
  <c r="D83" i="2"/>
  <c r="A83" i="2"/>
  <c r="H18" i="2"/>
  <c r="B18" i="2"/>
  <c r="D18" i="2"/>
  <c r="A18" i="2"/>
  <c r="H82" i="2"/>
  <c r="B82" i="2"/>
  <c r="D82" i="2"/>
  <c r="A82" i="2"/>
  <c r="H17" i="2"/>
  <c r="B17" i="2"/>
  <c r="D17" i="2"/>
  <c r="A17" i="2"/>
  <c r="H16" i="2"/>
  <c r="B16" i="2"/>
  <c r="D16" i="2"/>
  <c r="A16" i="2"/>
  <c r="H15" i="2"/>
  <c r="B15" i="2"/>
  <c r="D15" i="2"/>
  <c r="A15" i="2"/>
  <c r="H81" i="2"/>
  <c r="B81" i="2"/>
  <c r="D81" i="2"/>
  <c r="A81" i="2"/>
  <c r="H80" i="2"/>
  <c r="B80" i="2"/>
  <c r="D80" i="2"/>
  <c r="A80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J105" i="1"/>
  <c r="G65" i="1"/>
  <c r="S65" i="1"/>
  <c r="Q105" i="1"/>
  <c r="J110" i="1"/>
  <c r="Q110" i="1"/>
  <c r="J111" i="1"/>
  <c r="Q111" i="1"/>
  <c r="J107" i="1"/>
  <c r="Q107" i="1"/>
  <c r="J108" i="1"/>
  <c r="Q108" i="1"/>
  <c r="K109" i="1"/>
  <c r="Q109" i="1"/>
  <c r="J103" i="1"/>
  <c r="Q103" i="1"/>
  <c r="K106" i="1"/>
  <c r="Q106" i="1"/>
  <c r="K96" i="1"/>
  <c r="Q96" i="1"/>
  <c r="K97" i="1"/>
  <c r="Q97" i="1"/>
  <c r="K95" i="1"/>
  <c r="Q95" i="1"/>
  <c r="J100" i="1"/>
  <c r="Q100" i="1"/>
  <c r="J98" i="1"/>
  <c r="Q98" i="1"/>
  <c r="T94" i="1"/>
  <c r="Q94" i="1"/>
  <c r="J90" i="1"/>
  <c r="Q90" i="1"/>
  <c r="I65" i="1"/>
  <c r="Q73" i="1"/>
  <c r="K75" i="1"/>
  <c r="Q75" i="1"/>
  <c r="K76" i="1"/>
  <c r="Q76" i="1"/>
  <c r="K78" i="1"/>
  <c r="Q78" i="1"/>
  <c r="K80" i="1"/>
  <c r="Q80" i="1"/>
  <c r="K81" i="1"/>
  <c r="Q81" i="1"/>
  <c r="K82" i="1"/>
  <c r="Q82" i="1"/>
  <c r="K85" i="1"/>
  <c r="Q85" i="1"/>
  <c r="K87" i="1"/>
  <c r="Q87" i="1"/>
  <c r="K91" i="1"/>
  <c r="Q91" i="1"/>
  <c r="K92" i="1"/>
  <c r="Q92" i="1"/>
  <c r="K93" i="1"/>
  <c r="Q93" i="1"/>
  <c r="K86" i="1"/>
  <c r="Q65" i="1"/>
  <c r="Q74" i="1"/>
  <c r="Q72" i="1"/>
  <c r="Q86" i="1"/>
  <c r="Q83" i="1"/>
  <c r="K83" i="1"/>
  <c r="Q71" i="1"/>
  <c r="Q22" i="1"/>
  <c r="H22" i="1"/>
  <c r="J66" i="1"/>
  <c r="Q66" i="1"/>
  <c r="K67" i="1"/>
  <c r="Q67" i="1"/>
  <c r="K68" i="1"/>
  <c r="Q68" i="1"/>
  <c r="K71" i="1"/>
  <c r="I64" i="1"/>
  <c r="S64" i="1"/>
  <c r="S42" i="1"/>
  <c r="I42" i="1"/>
  <c r="R59" i="1"/>
  <c r="I59" i="1"/>
  <c r="R47" i="1"/>
  <c r="I47" i="1"/>
  <c r="R37" i="1"/>
  <c r="I37" i="1"/>
  <c r="R24" i="1"/>
  <c r="I24" i="1"/>
  <c r="K74" i="1"/>
  <c r="S74" i="1"/>
  <c r="S63" i="1"/>
  <c r="I63" i="1"/>
  <c r="S41" i="1"/>
  <c r="I41" i="1"/>
  <c r="R58" i="1"/>
  <c r="I58" i="1"/>
  <c r="R46" i="1"/>
  <c r="I46" i="1"/>
  <c r="R36" i="1"/>
  <c r="I36" i="1"/>
  <c r="I23" i="1"/>
  <c r="R23" i="1"/>
  <c r="S73" i="1"/>
  <c r="K73" i="1"/>
  <c r="I61" i="1"/>
  <c r="S61" i="1"/>
  <c r="S35" i="1"/>
  <c r="I35" i="1"/>
  <c r="R56" i="1"/>
  <c r="I56" i="1"/>
  <c r="R45" i="1"/>
  <c r="I45" i="1"/>
  <c r="R33" i="1"/>
  <c r="I33" i="1"/>
  <c r="R104" i="1"/>
  <c r="K104" i="1"/>
  <c r="K79" i="1"/>
  <c r="R79" i="1"/>
  <c r="K72" i="1"/>
  <c r="S72" i="1"/>
  <c r="S60" i="1"/>
  <c r="I60" i="1"/>
  <c r="S34" i="1"/>
  <c r="I34" i="1"/>
  <c r="I55" i="1"/>
  <c r="R55" i="1"/>
  <c r="R44" i="1"/>
  <c r="I44" i="1"/>
  <c r="R30" i="1"/>
  <c r="I30" i="1"/>
  <c r="R21" i="1"/>
  <c r="I21" i="1"/>
  <c r="R89" i="1"/>
  <c r="I89" i="1"/>
  <c r="I57" i="1"/>
  <c r="S57" i="1"/>
  <c r="S32" i="1"/>
  <c r="I32" i="1"/>
  <c r="R53" i="1"/>
  <c r="I53" i="1"/>
  <c r="R43" i="1"/>
  <c r="I43" i="1"/>
  <c r="R28" i="1"/>
  <c r="I28" i="1"/>
  <c r="R101" i="1"/>
  <c r="K101" i="1"/>
  <c r="R77" i="1"/>
  <c r="K77" i="1"/>
  <c r="S54" i="1"/>
  <c r="I54" i="1"/>
  <c r="S31" i="1"/>
  <c r="I31" i="1"/>
  <c r="R52" i="1"/>
  <c r="I52" i="1"/>
  <c r="R40" i="1"/>
  <c r="I40" i="1"/>
  <c r="I27" i="1"/>
  <c r="R27" i="1"/>
  <c r="K99" i="1"/>
  <c r="R99" i="1"/>
  <c r="S51" i="1"/>
  <c r="I51" i="1"/>
  <c r="S29" i="1"/>
  <c r="I29" i="1"/>
  <c r="R50" i="1"/>
  <c r="I50" i="1"/>
  <c r="R39" i="1"/>
  <c r="I39" i="1"/>
  <c r="R26" i="1"/>
  <c r="I26" i="1"/>
  <c r="K102" i="1"/>
  <c r="S102" i="1"/>
  <c r="S84" i="1"/>
  <c r="K84" i="1"/>
  <c r="S48" i="1"/>
  <c r="I48" i="1"/>
  <c r="I62" i="1"/>
  <c r="R62" i="1"/>
  <c r="I49" i="1"/>
  <c r="R49" i="1"/>
  <c r="R38" i="1"/>
  <c r="I38" i="1"/>
  <c r="I25" i="1"/>
  <c r="R25" i="1"/>
  <c r="R112" i="1"/>
  <c r="J112" i="1"/>
  <c r="S18" i="1"/>
  <c r="E19" i="1" s="1"/>
  <c r="D11" i="1"/>
  <c r="D12" i="1"/>
  <c r="P113" i="1" l="1"/>
  <c r="J113" i="1"/>
  <c r="R113" i="1"/>
  <c r="D16" i="1"/>
  <c r="D19" i="1" s="1"/>
  <c r="P90" i="1"/>
  <c r="P21" i="1"/>
  <c r="P38" i="1"/>
  <c r="P54" i="1"/>
  <c r="D15" i="1"/>
  <c r="C19" i="1" s="1"/>
  <c r="P29" i="1"/>
  <c r="P45" i="1"/>
  <c r="P70" i="1"/>
  <c r="P104" i="1"/>
  <c r="P22" i="1"/>
  <c r="P73" i="1"/>
  <c r="P67" i="1"/>
  <c r="P81" i="1"/>
  <c r="P24" i="1"/>
  <c r="P79" i="1"/>
  <c r="P105" i="1"/>
  <c r="P95" i="1"/>
  <c r="P44" i="1"/>
  <c r="P51" i="1"/>
  <c r="P66" i="1"/>
  <c r="P69" i="1"/>
  <c r="P57" i="1"/>
  <c r="P80" i="1"/>
  <c r="P36" i="1"/>
  <c r="P97" i="1"/>
  <c r="P40" i="1"/>
  <c r="P56" i="1"/>
  <c r="P31" i="1"/>
  <c r="P47" i="1"/>
  <c r="P110" i="1"/>
  <c r="P74" i="1"/>
  <c r="P83" i="1"/>
  <c r="P35" i="1"/>
  <c r="P94" i="1"/>
  <c r="P103" i="1"/>
  <c r="P41" i="1"/>
  <c r="P98" i="1"/>
  <c r="P62" i="1"/>
  <c r="P59" i="1"/>
  <c r="P26" i="1"/>
  <c r="P42" i="1"/>
  <c r="P58" i="1"/>
  <c r="P88" i="1"/>
  <c r="P33" i="1"/>
  <c r="P49" i="1"/>
  <c r="P61" i="1"/>
  <c r="P93" i="1"/>
  <c r="P85" i="1"/>
  <c r="P111" i="1"/>
  <c r="P108" i="1"/>
  <c r="P82" i="1"/>
  <c r="P28" i="1"/>
  <c r="P60" i="1"/>
  <c r="P99" i="1"/>
  <c r="P64" i="1"/>
  <c r="P100" i="1"/>
  <c r="P71" i="1"/>
  <c r="P89" i="1"/>
  <c r="P52" i="1"/>
  <c r="P43" i="1"/>
  <c r="P91" i="1"/>
  <c r="P30" i="1"/>
  <c r="P46" i="1"/>
  <c r="P77" i="1"/>
  <c r="P102" i="1"/>
  <c r="P37" i="1"/>
  <c r="P53" i="1"/>
  <c r="P112" i="1"/>
  <c r="P107" i="1"/>
  <c r="P65" i="1"/>
  <c r="P76" i="1"/>
  <c r="P96" i="1"/>
  <c r="P92" i="1"/>
  <c r="P72" i="1"/>
  <c r="P50" i="1"/>
  <c r="P25" i="1"/>
  <c r="P106" i="1"/>
  <c r="P78" i="1"/>
  <c r="P27" i="1"/>
  <c r="P86" i="1"/>
  <c r="P32" i="1"/>
  <c r="P48" i="1"/>
  <c r="P84" i="1"/>
  <c r="P23" i="1"/>
  <c r="P39" i="1"/>
  <c r="P55" i="1"/>
  <c r="P63" i="1"/>
  <c r="P109" i="1"/>
  <c r="P75" i="1"/>
  <c r="P87" i="1"/>
  <c r="P68" i="1"/>
  <c r="P34" i="1"/>
  <c r="P101" i="1"/>
  <c r="C11" i="1"/>
  <c r="C12" i="1"/>
  <c r="C16" i="1" l="1"/>
  <c r="D18" i="1" s="1"/>
  <c r="O113" i="1"/>
  <c r="O81" i="1"/>
  <c r="O25" i="1"/>
  <c r="O108" i="1"/>
  <c r="O78" i="1"/>
  <c r="O111" i="1"/>
  <c r="O34" i="1"/>
  <c r="O42" i="1"/>
  <c r="O36" i="1"/>
  <c r="O35" i="1"/>
  <c r="O37" i="1"/>
  <c r="O54" i="1"/>
  <c r="O23" i="1"/>
  <c r="O73" i="1"/>
  <c r="O57" i="1"/>
  <c r="O95" i="1"/>
  <c r="O27" i="1"/>
  <c r="O94" i="1"/>
  <c r="O50" i="1"/>
  <c r="O71" i="1"/>
  <c r="O52" i="1"/>
  <c r="O51" i="1"/>
  <c r="O107" i="1"/>
  <c r="O97" i="1"/>
  <c r="O39" i="1"/>
  <c r="O80" i="1"/>
  <c r="O89" i="1"/>
  <c r="O87" i="1"/>
  <c r="O43" i="1"/>
  <c r="O22" i="1"/>
  <c r="O90" i="1"/>
  <c r="O86" i="1"/>
  <c r="O105" i="1"/>
  <c r="O64" i="1"/>
  <c r="O88" i="1"/>
  <c r="O68" i="1"/>
  <c r="O55" i="1"/>
  <c r="O98" i="1"/>
  <c r="O30" i="1"/>
  <c r="O85" i="1"/>
  <c r="O59" i="1"/>
  <c r="O66" i="1"/>
  <c r="O72" i="1"/>
  <c r="O62" i="1"/>
  <c r="O93" i="1"/>
  <c r="O24" i="1"/>
  <c r="O33" i="1"/>
  <c r="O74" i="1"/>
  <c r="O63" i="1"/>
  <c r="O41" i="1"/>
  <c r="O46" i="1"/>
  <c r="O102" i="1"/>
  <c r="O101" i="1"/>
  <c r="O69" i="1"/>
  <c r="O100" i="1"/>
  <c r="O31" i="1"/>
  <c r="O96" i="1"/>
  <c r="O40" i="1"/>
  <c r="O49" i="1"/>
  <c r="O65" i="1"/>
  <c r="O28" i="1"/>
  <c r="O104" i="1"/>
  <c r="O77" i="1"/>
  <c r="C15" i="1"/>
  <c r="C18" i="1" s="1"/>
  <c r="O32" i="1"/>
  <c r="O29" i="1"/>
  <c r="O91" i="1"/>
  <c r="O47" i="1"/>
  <c r="O109" i="1"/>
  <c r="O56" i="1"/>
  <c r="O61" i="1"/>
  <c r="O110" i="1"/>
  <c r="O44" i="1"/>
  <c r="O103" i="1"/>
  <c r="O92" i="1"/>
  <c r="O58" i="1"/>
  <c r="O48" i="1"/>
  <c r="O45" i="1"/>
  <c r="O53" i="1"/>
  <c r="O79" i="1"/>
  <c r="O67" i="1"/>
  <c r="O82" i="1"/>
  <c r="O21" i="1"/>
  <c r="O60" i="1"/>
  <c r="O75" i="1"/>
  <c r="O83" i="1"/>
  <c r="O106" i="1"/>
  <c r="O84" i="1"/>
  <c r="O70" i="1"/>
  <c r="O26" i="1"/>
  <c r="O112" i="1"/>
  <c r="O99" i="1"/>
  <c r="O76" i="1"/>
  <c r="O38" i="1"/>
  <c r="R18" i="1"/>
  <c r="E18" i="1" s="1"/>
  <c r="P18" i="1"/>
  <c r="F14" i="1" l="1"/>
  <c r="F15" i="1" s="1"/>
  <c r="O18" i="1"/>
</calcChain>
</file>

<file path=xl/sharedStrings.xml><?xml version="1.0" encoding="utf-8"?>
<sst xmlns="http://schemas.openxmlformats.org/spreadsheetml/2006/main" count="905" uniqueCount="390">
  <si>
    <t>IBVS 6244</t>
  </si>
  <si>
    <t>GCVS 4</t>
  </si>
  <si>
    <t>Epoch =</t>
  </si>
  <si>
    <t>Period =</t>
  </si>
  <si>
    <t>New Period =</t>
  </si>
  <si>
    <t>Source</t>
  </si>
  <si>
    <t>Type</t>
  </si>
  <si>
    <t>ToM</t>
  </si>
  <si>
    <t>Error</t>
  </si>
  <si>
    <t>n'</t>
  </si>
  <si>
    <t>n</t>
  </si>
  <si>
    <t>O-C</t>
  </si>
  <si>
    <t>IBVS 3900</t>
  </si>
  <si>
    <t>IBVS 5067</t>
  </si>
  <si>
    <t>IBVS 4597</t>
  </si>
  <si>
    <t>IBVS 4737</t>
  </si>
  <si>
    <t>System Type:</t>
  </si>
  <si>
    <t>GCVS 4 Eph.</t>
  </si>
  <si>
    <t>--- Working ----</t>
  </si>
  <si>
    <t>LS Intercept =</t>
  </si>
  <si>
    <t>LS Slope =</t>
  </si>
  <si>
    <t>New epoch =</t>
  </si>
  <si>
    <t>Date</t>
  </si>
  <si>
    <t>EA</t>
  </si>
  <si>
    <t>Sp:  B9</t>
  </si>
  <si>
    <t>Locher K</t>
  </si>
  <si>
    <t>BBSAG Bull.35</t>
  </si>
  <si>
    <t>B</t>
  </si>
  <si>
    <t>Misc</t>
  </si>
  <si>
    <t>Prim. Linear</t>
  </si>
  <si>
    <t>Sec. Linear</t>
  </si>
  <si>
    <t>IBVS 5487</t>
  </si>
  <si>
    <t>I</t>
  </si>
  <si>
    <t>II</t>
  </si>
  <si>
    <t>IBVS 5371</t>
  </si>
  <si>
    <t>IBVS 5251</t>
  </si>
  <si>
    <t>IBVS 5357</t>
  </si>
  <si>
    <t>IBVS 5577</t>
  </si>
  <si>
    <t>S5</t>
  </si>
  <si>
    <t>S6</t>
  </si>
  <si>
    <t>Prim</t>
  </si>
  <si>
    <t>Sec</t>
  </si>
  <si>
    <t>Prim. Fit</t>
  </si>
  <si>
    <t>Sec. fit</t>
  </si>
  <si>
    <t>Elliptical orbit</t>
  </si>
  <si>
    <t>IBVS 5643</t>
  </si>
  <si>
    <t>Count</t>
  </si>
  <si>
    <t>Prim. Ephemeris =</t>
  </si>
  <si>
    <t>Sec. Ephemeris =</t>
  </si>
  <si>
    <t>IBVS 5653</t>
  </si>
  <si>
    <t>IBVS 5761</t>
  </si>
  <si>
    <t>IBVS 5809</t>
  </si>
  <si>
    <t>OEJV 0074</t>
  </si>
  <si>
    <t>IBVS 5898</t>
  </si>
  <si>
    <t>IBVS 6011</t>
  </si>
  <si>
    <t>IBVS 6042</t>
  </si>
  <si>
    <t>OEJV 0160</t>
  </si>
  <si>
    <t>IBVS 6070</t>
  </si>
  <si>
    <t>IBVS 5984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</si>
  <si>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</si>
  <si>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</si>
  <si>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</si>
  <si>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</si>
  <si>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</si>
  <si>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</si>
  <si>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</si>
  <si>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</si>
  <si>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</si>
  <si>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</si>
  <si>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</si>
  <si>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</si>
  <si>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</si>
  <si>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</si>
  <si>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2425321.599 </t>
  </si>
  <si>
    <t> 16.03.1928 02:22 </t>
  </si>
  <si>
    <t> -0.001 </t>
  </si>
  <si>
    <t>P </t>
  </si>
  <si>
    <t> Meinunger &amp; Wenzel </t>
  </si>
  <si>
    <t> MVS 4.141 </t>
  </si>
  <si>
    <t>2429880.568 </t>
  </si>
  <si>
    <t> 08.09.1940 01:37 </t>
  </si>
  <si>
    <t> -0.052 </t>
  </si>
  <si>
    <t>2431022.515 </t>
  </si>
  <si>
    <t> 25.10.1943 00:21 </t>
  </si>
  <si>
    <t> 0.025 </t>
  </si>
  <si>
    <t>2431462.321 </t>
  </si>
  <si>
    <t> 06.01.1945 19:42 </t>
  </si>
  <si>
    <t> -0.000 </t>
  </si>
  <si>
    <t>2434253.489 </t>
  </si>
  <si>
    <t> 28.08.1952 23:44 </t>
  </si>
  <si>
    <t> -0.069 </t>
  </si>
  <si>
    <t>2434304.372 </t>
  </si>
  <si>
    <t> 18.10.1952 20:55 </t>
  </si>
  <si>
    <t> 0.064 </t>
  </si>
  <si>
    <t>2434710.268 </t>
  </si>
  <si>
    <t> 28.11.1953 18:25 </t>
  </si>
  <si>
    <t> -0.038 </t>
  </si>
  <si>
    <t>2434714.447 </t>
  </si>
  <si>
    <t> 02.12.1953 22:43 </t>
  </si>
  <si>
    <t> -0.023 </t>
  </si>
  <si>
    <t>2435691.510 </t>
  </si>
  <si>
    <t> 06.08.1956 00:14 </t>
  </si>
  <si>
    <t> 0.042 </t>
  </si>
  <si>
    <t>2435856.253 </t>
  </si>
  <si>
    <t> 17.01.1957 18:04 </t>
  </si>
  <si>
    <t> -0.086 </t>
  </si>
  <si>
    <t>2436245.275 </t>
  </si>
  <si>
    <t> 10.02.1958 18:36 </t>
  </si>
  <si>
    <t> -0.146 </t>
  </si>
  <si>
    <t>2436486.560 </t>
  </si>
  <si>
    <t> 10.10.1958 01:26 </t>
  </si>
  <si>
    <t> 0.012 </t>
  </si>
  <si>
    <t>2436541.370 </t>
  </si>
  <si>
    <t> 03.12.1958 20:52 </t>
  </si>
  <si>
    <t> -0.091 </t>
  </si>
  <si>
    <t>2436820.533 </t>
  </si>
  <si>
    <t> 09.09.1959 00:47 </t>
  </si>
  <si>
    <t>2437205.517 </t>
  </si>
  <si>
    <t> 28.09.1960 00:24 </t>
  </si>
  <si>
    <t> 0.014 </t>
  </si>
  <si>
    <t>2437222.377 </t>
  </si>
  <si>
    <t> 14.10.1960 21:02 </t>
  </si>
  <si>
    <t> -0.043 </t>
  </si>
  <si>
    <t> H.Busch </t>
  </si>
  <si>
    <t> MHAR 10.3 </t>
  </si>
  <si>
    <t>2437222.417 </t>
  </si>
  <si>
    <t> 14.10.1960 22:00 </t>
  </si>
  <si>
    <t>2437907.509 </t>
  </si>
  <si>
    <t> 31.08.1962 00:12 </t>
  </si>
  <si>
    <t> -0.032 </t>
  </si>
  <si>
    <t>2437907.550 </t>
  </si>
  <si>
    <t> 31.08.1962 01:12 </t>
  </si>
  <si>
    <t> 0.009 </t>
  </si>
  <si>
    <t>2437945.472 </t>
  </si>
  <si>
    <t> 07.10.1962 23:19 </t>
  </si>
  <si>
    <t> -0.066 </t>
  </si>
  <si>
    <t>2437945.504 </t>
  </si>
  <si>
    <t> 08.10.1962 00:05 </t>
  </si>
  <si>
    <t> -0.034 </t>
  </si>
  <si>
    <t> MHAR 10.4 </t>
  </si>
  <si>
    <t>2438144.395 </t>
  </si>
  <si>
    <t> 24.04.1963 21:28 </t>
  </si>
  <si>
    <t> 0.021 </t>
  </si>
  <si>
    <t>2438440.302 </t>
  </si>
  <si>
    <t> 14.02.1964 19:14 </t>
  </si>
  <si>
    <t> -0.112 </t>
  </si>
  <si>
    <t>2438440.348 </t>
  </si>
  <si>
    <t> 14.02.1964 20:21 </t>
  </si>
  <si>
    <t>2438753.273 </t>
  </si>
  <si>
    <t> 23.12.1964 18:33 </t>
  </si>
  <si>
    <t> -0.098 </t>
  </si>
  <si>
    <t>2438753.300 </t>
  </si>
  <si>
    <t> 23.12.1964 19:12 </t>
  </si>
  <si>
    <t> -0.071 </t>
  </si>
  <si>
    <t>2439070.443 </t>
  </si>
  <si>
    <t> 05.11.1965 22:37 </t>
  </si>
  <si>
    <t> -0.048 </t>
  </si>
  <si>
    <t>E </t>
  </si>
  <si>
    <t>?</t>
  </si>
  <si>
    <t>2439142.337 </t>
  </si>
  <si>
    <t> 16.01.1966 20:05 </t>
  </si>
  <si>
    <t> -0.115 </t>
  </si>
  <si>
    <t>2439878.266 </t>
  </si>
  <si>
    <t> 22.01.1968 18:23 </t>
  </si>
  <si>
    <t> -0.058 </t>
  </si>
  <si>
    <t>2440068.542 </t>
  </si>
  <si>
    <t> 31.07.1968 01:00 </t>
  </si>
  <si>
    <t> -0.028 </t>
  </si>
  <si>
    <t>2440825.506 </t>
  </si>
  <si>
    <t> 27.08.1970 00:08 </t>
  </si>
  <si>
    <t> -0.147 </t>
  </si>
  <si>
    <t>2440859.511 </t>
  </si>
  <si>
    <t> 30.09.1970 00:15 </t>
  </si>
  <si>
    <t>2440914.331 </t>
  </si>
  <si>
    <t> 23.11.1970 19:56 </t>
  </si>
  <si>
    <t> -0.068 </t>
  </si>
  <si>
    <t>2441155.504 </t>
  </si>
  <si>
    <t> 23.07.1971 00:05 </t>
  </si>
  <si>
    <t> -0.022 </t>
  </si>
  <si>
    <t>2441189.341 </t>
  </si>
  <si>
    <t> 25.08.1971 20:11 </t>
  </si>
  <si>
    <t> -0.019 </t>
  </si>
  <si>
    <t>2441210.459 </t>
  </si>
  <si>
    <t> 15.09.1971 23:00 </t>
  </si>
  <si>
    <t> 0.020 </t>
  </si>
  <si>
    <t>2441248.482 </t>
  </si>
  <si>
    <t> 23.10.1971 23:34 </t>
  </si>
  <si>
    <t>2441595.314 </t>
  </si>
  <si>
    <t> 04.10.1972 19:32 </t>
  </si>
  <si>
    <t> -0.044 </t>
  </si>
  <si>
    <t>2441599.428 </t>
  </si>
  <si>
    <t> 08.10.1972 22:16 </t>
  </si>
  <si>
    <t> -0.093 </t>
  </si>
  <si>
    <t>2441599.453 </t>
  </si>
  <si>
    <t> 08.10.1972 22:52 </t>
  </si>
  <si>
    <t>2441984.446 </t>
  </si>
  <si>
    <t> 28.10.1973 22:42 </t>
  </si>
  <si>
    <t> 0.007 </t>
  </si>
  <si>
    <t>2441988.428 </t>
  </si>
  <si>
    <t> 01.11.1973 22:16 </t>
  </si>
  <si>
    <t> -0.174 </t>
  </si>
  <si>
    <t>2442741.339 </t>
  </si>
  <si>
    <t> 24.11.1975 20:08 </t>
  </si>
  <si>
    <t>2443392.609 </t>
  </si>
  <si>
    <t> 06.09.1977 02:36 </t>
  </si>
  <si>
    <t> -0.070 </t>
  </si>
  <si>
    <t>V </t>
  </si>
  <si>
    <t> K.Locher </t>
  </si>
  <si>
    <t> BBS 35 </t>
  </si>
  <si>
    <t>2448209.6711 </t>
  </si>
  <si>
    <t> 14.11.1990 04:06 </t>
  </si>
  <si>
    <t> -0.0725 </t>
  </si>
  <si>
    <t> Caton &amp; Burns </t>
  </si>
  <si>
    <t>IBVS 3900 </t>
  </si>
  <si>
    <t>2450307.3162 </t>
  </si>
  <si>
    <t> 11.08.1996 19:35 </t>
  </si>
  <si>
    <t> -0.0843 </t>
  </si>
  <si>
    <t> Sandberg Lacy et a </t>
  </si>
  <si>
    <t>IBVS 4597 </t>
  </si>
  <si>
    <t>2451144.6845 </t>
  </si>
  <si>
    <t> 27.11.1998 04:25 </t>
  </si>
  <si>
    <t> -0.0871 </t>
  </si>
  <si>
    <t>IBVS 4737 </t>
  </si>
  <si>
    <t>2451398.397 </t>
  </si>
  <si>
    <t> 07.08.1999 21:31 </t>
  </si>
  <si>
    <t> -0.123 </t>
  </si>
  <si>
    <t> R.Meyer </t>
  </si>
  <si>
    <t>BAVM 131 </t>
  </si>
  <si>
    <t>2451436.390 </t>
  </si>
  <si>
    <t> 14.09.1999 21:21 </t>
  </si>
  <si>
    <t> -0.127 </t>
  </si>
  <si>
    <t>2451863.6357 </t>
  </si>
  <si>
    <t> 15.11.2000 03:15 </t>
  </si>
  <si>
    <t> -0.0909 </t>
  </si>
  <si>
    <t>IBVS 5067 </t>
  </si>
  <si>
    <t>2451867.7992 </t>
  </si>
  <si>
    <t> 19.11.2000 07:10 </t>
  </si>
  <si>
    <t> -0.0905 </t>
  </si>
  <si>
    <t>2451918.5502 </t>
  </si>
  <si>
    <t> 09.01.2001 01:12 </t>
  </si>
  <si>
    <t> -0.0893 </t>
  </si>
  <si>
    <t>2452159.6745 </t>
  </si>
  <si>
    <t> 07.09.2001 04:11 </t>
  </si>
  <si>
    <t> -0.0924 </t>
  </si>
  <si>
    <t>G</t>
  </si>
  <si>
    <t> C.Lacy et al. </t>
  </si>
  <si>
    <t>IBVS 5251 </t>
  </si>
  <si>
    <t>2452176.5911 </t>
  </si>
  <si>
    <t> 24.09.2001 02:11 </t>
  </si>
  <si>
    <t>2452252.7163 </t>
  </si>
  <si>
    <t> 09.12.2001 05:11 </t>
  </si>
  <si>
    <t> -0.0918 </t>
  </si>
  <si>
    <t> C.Lacy </t>
  </si>
  <si>
    <t>IBVS 5357 </t>
  </si>
  <si>
    <t>2452269.6326 </t>
  </si>
  <si>
    <t> 26.12.2001 03:10 </t>
  </si>
  <si>
    <t> -0.0921 </t>
  </si>
  <si>
    <t>2452286.5500 </t>
  </si>
  <si>
    <t> 12.01.2002 01:12 </t>
  </si>
  <si>
    <t> -0.0913 </t>
  </si>
  <si>
    <t>2452565.6717 </t>
  </si>
  <si>
    <t> 18.10.2002 04:07 </t>
  </si>
  <si>
    <t> -0.0933 </t>
  </si>
  <si>
    <t> R.Nelson </t>
  </si>
  <si>
    <t>IBVS 5371 </t>
  </si>
  <si>
    <t>2452586.7519 </t>
  </si>
  <si>
    <t> 08.11.2002 06:02 </t>
  </si>
  <si>
    <t> -0.0928 </t>
  </si>
  <si>
    <t>2452874.35 </t>
  </si>
  <si>
    <t> 22.08.2003 20:24 </t>
  </si>
  <si>
    <t> -0.08 </t>
  </si>
  <si>
    <t>BAVM 171 </t>
  </si>
  <si>
    <t>2452878.63 </t>
  </si>
  <si>
    <t> 27.08.2003 03:07 </t>
  </si>
  <si>
    <t> -0.09 </t>
  </si>
  <si>
    <t>2452929.3766 </t>
  </si>
  <si>
    <t> 16.10.2003 21:02 </t>
  </si>
  <si>
    <t> -0.0950 </t>
  </si>
  <si>
    <t>o</t>
  </si>
  <si>
    <t> H.Jungbluth </t>
  </si>
  <si>
    <t>BAVM 172 </t>
  </si>
  <si>
    <t>2452988.58525 </t>
  </si>
  <si>
    <t> 15.12.2003 02:02 </t>
  </si>
  <si>
    <t> -0.09442 </t>
  </si>
  <si>
    <t>IBVS 5577 </t>
  </si>
  <si>
    <t>2452992.74846 </t>
  </si>
  <si>
    <t> 19.12.2003 05:57 </t>
  </si>
  <si>
    <t> -0.09439 </t>
  </si>
  <si>
    <t>2453026.58164 </t>
  </si>
  <si>
    <t> 22.01.2004 01:57 </t>
  </si>
  <si>
    <t> -0.09438 </t>
  </si>
  <si>
    <t>2453559.452 </t>
  </si>
  <si>
    <t> 07.07.2005 22:50 </t>
  </si>
  <si>
    <t> -0.097 </t>
  </si>
  <si>
    <t>C </t>
  </si>
  <si>
    <t> P.Sobotka (ESA INTEGRAL) </t>
  </si>
  <si>
    <t>IBVS 5809 </t>
  </si>
  <si>
    <t>2453614.49789 </t>
  </si>
  <si>
    <t> 31.08.2005 23:56 </t>
  </si>
  <si>
    <t> -0.09554 </t>
  </si>
  <si>
    <t>R</t>
  </si>
  <si>
    <t> L.Brát </t>
  </si>
  <si>
    <t>OEJV 0074 </t>
  </si>
  <si>
    <t>2454020.4937 </t>
  </si>
  <si>
    <t> 11.10.2006 23:50 </t>
  </si>
  <si>
    <t> -0.0978 </t>
  </si>
  <si>
    <t>-I</t>
  </si>
  <si>
    <t> F. Agerer </t>
  </si>
  <si>
    <t>BAVM 183 </t>
  </si>
  <si>
    <t>2454071.2432 </t>
  </si>
  <si>
    <t> 01.12.2006 17:50 </t>
  </si>
  <si>
    <t>3399</t>
  </si>
  <si>
    <t> -0.0981 </t>
  </si>
  <si>
    <t> G.Monninger </t>
  </si>
  <si>
    <t>BAVM 203 </t>
  </si>
  <si>
    <t>2454092.3224 </t>
  </si>
  <si>
    <t> 22.12.2006 19:44 </t>
  </si>
  <si>
    <t>3401.5</t>
  </si>
  <si>
    <t> -0.0987 </t>
  </si>
  <si>
    <t>2454367.2818 </t>
  </si>
  <si>
    <t> 23.09.2007 18:45 </t>
  </si>
  <si>
    <t>3434</t>
  </si>
  <si>
    <t> -0.0998 </t>
  </si>
  <si>
    <t> F.Agerer </t>
  </si>
  <si>
    <t>BAVM 193 </t>
  </si>
  <si>
    <t>2454388.3609 </t>
  </si>
  <si>
    <t> 14.10.2007 20:39 </t>
  </si>
  <si>
    <t>3436.5</t>
  </si>
  <si>
    <t> -0.1005 </t>
  </si>
  <si>
    <t>2454773.2794 </t>
  </si>
  <si>
    <t> 02.11.2008 18:42 </t>
  </si>
  <si>
    <t>3482</t>
  </si>
  <si>
    <t> -0.1003 </t>
  </si>
  <si>
    <t> S.Parimucha et al. </t>
  </si>
  <si>
    <t>IBVS 5898 </t>
  </si>
  <si>
    <t>2454807.1086 </t>
  </si>
  <si>
    <t> 06.12.2008 14:36 </t>
  </si>
  <si>
    <t>3486</t>
  </si>
  <si>
    <t> -0.1043 </t>
  </si>
  <si>
    <t> H.Ito </t>
  </si>
  <si>
    <t>VSB 48 </t>
  </si>
  <si>
    <t>2455479.4780 </t>
  </si>
  <si>
    <t> 09.10.2010 23:28 </t>
  </si>
  <si>
    <t>3565.5</t>
  </si>
  <si>
    <t> -0.1033 </t>
  </si>
  <si>
    <t>BAVM 215 </t>
  </si>
  <si>
    <t>2455855.9340 </t>
  </si>
  <si>
    <t> 21.10.2011 10:24 </t>
  </si>
  <si>
    <t>3610</t>
  </si>
  <si>
    <t> -0.1073 </t>
  </si>
  <si>
    <t> R.Diethelm </t>
  </si>
  <si>
    <t>IBVS 6011 </t>
  </si>
  <si>
    <t>2456177.35038 </t>
  </si>
  <si>
    <t> 06.09.2012 20:24 </t>
  </si>
  <si>
    <t>3648</t>
  </si>
  <si>
    <t> -0.10613 </t>
  </si>
  <si>
    <t> H.Ku?akova </t>
  </si>
  <si>
    <t>OEJV 0160 </t>
  </si>
  <si>
    <t>2456219.6407 </t>
  </si>
  <si>
    <t> 19.10.2012 03:22 </t>
  </si>
  <si>
    <t>3653</t>
  </si>
  <si>
    <t>BAVM 231 </t>
  </si>
  <si>
    <t>2456257.639 </t>
  </si>
  <si>
    <t> 26.11.2012 03:20 </t>
  </si>
  <si>
    <t>3657.5</t>
  </si>
  <si>
    <t> -0.105 </t>
  </si>
  <si>
    <t>IBVS 6042 </t>
  </si>
  <si>
    <t>2456934.2993 </t>
  </si>
  <si>
    <t> 03.10.2014 19:10 </t>
  </si>
  <si>
    <t>3737.5</t>
  </si>
  <si>
    <t> -0.1086 </t>
  </si>
  <si>
    <t>BAVM 239 </t>
  </si>
  <si>
    <t>2456955.5087 </t>
  </si>
  <si>
    <t> 25.10.2014 00:12 </t>
  </si>
  <si>
    <t>3740</t>
  </si>
  <si>
    <t> -0.1109 </t>
  </si>
  <si>
    <t>My time zone &gt;&gt;&gt;&gt;&gt;</t>
  </si>
  <si>
    <t>(PST=8, PDT=MDT=7, MDT=CST=6, etc.)</t>
  </si>
  <si>
    <t>Start of Lin fit (row)</t>
  </si>
  <si>
    <t>BAD?</t>
  </si>
  <si>
    <t>Start cell (x)</t>
  </si>
  <si>
    <t>Start cell (y)</t>
  </si>
  <si>
    <t>Add cycle</t>
  </si>
  <si>
    <t>JD today</t>
  </si>
  <si>
    <t>Old Cycle</t>
  </si>
  <si>
    <t>New Cycle</t>
  </si>
  <si>
    <t>Next ToM</t>
  </si>
  <si>
    <t>Local time</t>
  </si>
  <si>
    <t>JBAV, 60</t>
  </si>
  <si>
    <t>V0459 Cas / GSC 04030-01001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</si>
</sst>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8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25"/>
        <bgColor indexed="2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25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/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medium">
        <color indexed="64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/>
      <diagonal/>
    </border>
    <border>
      <left style="medium">
        <color indexed="64"/>
      </left>
      <right style="thin">
        <color indexed="31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/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/>
      <bottom style="medium">
        <color indexed="64"/>
      </bottom>
      <diagonal/>
    </border>
    <border>
      <left/>
      <right style="thin">
        <color indexed="31"/>
      </right>
      <top style="thin">
        <color indexed="31"/>
      </top>
      <bottom/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0" borderId="0" applyNumberFormat="0" applyBorder="0" applyAlignment="0" applyProtection="0"/>
    <xf numFmtId="0" fontId="21" fillId="4" borderId="0" applyNumberFormat="0" applyBorder="0" applyAlignment="0" applyProtection="0"/>
    <xf numFmtId="0" fontId="22" fillId="21" borderId="1" applyNumberFormat="0" applyAlignment="0" applyProtection="0"/>
    <xf numFmtId="0" fontId="23" fillId="22" borderId="2" applyNumberFormat="0" applyAlignment="0" applyProtection="0"/>
    <xf numFmtId="3" fontId="35" fillId="2" borderId="0" applyFont="0" applyFill="0" applyBorder="0" applyAlignment="0" applyProtection="0"/>
    <xf numFmtId="164" fontId="35" fillId="2" borderId="0" applyFont="0" applyFill="0" applyBorder="0" applyAlignment="0" applyProtection="0"/>
    <xf numFmtId="0" fontId="35" fillId="2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2" borderId="0" applyFont="0" applyFill="0" applyBorder="0" applyAlignment="0" applyProtection="0"/>
    <xf numFmtId="0" fontId="26" fillId="5" borderId="0" applyNumberFormat="0" applyBorder="0" applyAlignment="0" applyProtection="0"/>
    <xf numFmtId="0" fontId="1" fillId="2" borderId="0" applyNumberFormat="0" applyFill="0" applyBorder="0" applyAlignment="0" applyProtection="0"/>
    <xf numFmtId="0" fontId="2" fillId="2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8" fillId="8" borderId="1" applyNumberFormat="0" applyAlignment="0" applyProtection="0"/>
    <xf numFmtId="0" fontId="29" fillId="0" borderId="4" applyNumberFormat="0" applyFill="0" applyAlignment="0" applyProtection="0"/>
    <xf numFmtId="0" fontId="30" fillId="23" borderId="0" applyNumberFormat="0" applyBorder="0" applyAlignment="0" applyProtection="0"/>
    <xf numFmtId="0" fontId="24" fillId="0" borderId="0"/>
    <xf numFmtId="0" fontId="24" fillId="24" borderId="5" applyNumberFormat="0" applyFont="0" applyAlignment="0" applyProtection="0"/>
    <xf numFmtId="0" fontId="31" fillId="21" borderId="6" applyNumberFormat="0" applyAlignment="0" applyProtection="0"/>
    <xf numFmtId="0" fontId="32" fillId="0" borderId="0" applyNumberFormat="0" applyFill="0" applyBorder="0" applyAlignment="0" applyProtection="0"/>
    <xf numFmtId="0" fontId="35" fillId="2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104">
    <xf numFmtId="0" fontId="0" fillId="2" borderId="0" xfId="0" applyFill="1" applyAlignment="1"/>
    <xf numFmtId="0" fontId="0" fillId="25" borderId="8" xfId="0" applyFill="1" applyBorder="1" applyAlignment="1"/>
    <xf numFmtId="0" fontId="0" fillId="0" borderId="8" xfId="0" applyBorder="1" applyAlignment="1"/>
    <xf numFmtId="0" fontId="5" fillId="0" borderId="8" xfId="0" applyFont="1" applyBorder="1" applyAlignment="1"/>
    <xf numFmtId="0" fontId="0" fillId="25" borderId="8" xfId="0" applyFill="1" applyBorder="1" applyAlignment="1">
      <alignment horizontal="right"/>
    </xf>
    <xf numFmtId="14" fontId="0" fillId="25" borderId="8" xfId="0" applyNumberFormat="1" applyFill="1" applyBorder="1" applyAlignment="1"/>
    <xf numFmtId="0" fontId="0" fillId="25" borderId="9" xfId="0" applyFill="1" applyBorder="1" applyAlignment="1"/>
    <xf numFmtId="0" fontId="0" fillId="0" borderId="9" xfId="0" applyBorder="1" applyAlignment="1"/>
    <xf numFmtId="0" fontId="0" fillId="25" borderId="10" xfId="0" applyFill="1" applyBorder="1" applyAlignment="1">
      <alignment horizontal="center"/>
    </xf>
    <xf numFmtId="0" fontId="0" fillId="25" borderId="11" xfId="0" applyFill="1" applyBorder="1" applyAlignment="1"/>
    <xf numFmtId="0" fontId="0" fillId="25" borderId="12" xfId="0" applyFill="1" applyBorder="1" applyAlignment="1"/>
    <xf numFmtId="0" fontId="0" fillId="25" borderId="13" xfId="0" applyFill="1" applyBorder="1" applyAlignment="1">
      <alignment horizontal="right"/>
    </xf>
    <xf numFmtId="0" fontId="0" fillId="25" borderId="14" xfId="0" applyFill="1" applyBorder="1" applyAlignment="1">
      <alignment horizontal="right"/>
    </xf>
    <xf numFmtId="0" fontId="0" fillId="0" borderId="10" xfId="0" applyBorder="1" applyAlignment="1">
      <alignment horizontal="center"/>
    </xf>
    <xf numFmtId="0" fontId="6" fillId="25" borderId="9" xfId="0" applyFont="1" applyFill="1" applyBorder="1" applyAlignment="1"/>
    <xf numFmtId="0" fontId="0" fillId="25" borderId="8" xfId="0" applyFill="1" applyBorder="1" applyAlignment="1">
      <alignment horizontal="center"/>
    </xf>
    <xf numFmtId="0" fontId="0" fillId="25" borderId="15" xfId="0" applyFill="1" applyBorder="1" applyAlignment="1">
      <alignment horizontal="center"/>
    </xf>
    <xf numFmtId="0" fontId="0" fillId="25" borderId="9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5" fillId="25" borderId="10" xfId="0" applyFont="1" applyFill="1" applyBorder="1" applyAlignment="1">
      <alignment horizontal="center"/>
    </xf>
    <xf numFmtId="0" fontId="8" fillId="25" borderId="8" xfId="0" applyFont="1" applyFill="1" applyBorder="1" applyAlignment="1"/>
    <xf numFmtId="0" fontId="4" fillId="25" borderId="8" xfId="0" applyFont="1" applyFill="1" applyBorder="1" applyAlignment="1"/>
    <xf numFmtId="0" fontId="7" fillId="0" borderId="8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0" fillId="25" borderId="20" xfId="0" applyFill="1" applyBorder="1" applyAlignment="1">
      <alignment horizontal="center"/>
    </xf>
    <xf numFmtId="0" fontId="0" fillId="25" borderId="9" xfId="0" applyFill="1" applyBorder="1" applyAlignment="1">
      <alignment horizontal="left"/>
    </xf>
    <xf numFmtId="0" fontId="6" fillId="25" borderId="8" xfId="0" applyFont="1" applyFill="1" applyBorder="1" applyAlignment="1">
      <alignment horizontal="left"/>
    </xf>
    <xf numFmtId="0" fontId="0" fillId="25" borderId="8" xfId="0" applyFill="1" applyBorder="1" applyAlignment="1">
      <alignment horizontal="left"/>
    </xf>
    <xf numFmtId="0" fontId="0" fillId="0" borderId="8" xfId="0" applyBorder="1" applyAlignment="1">
      <alignment horizontal="left"/>
    </xf>
    <xf numFmtId="0" fontId="10" fillId="25" borderId="21" xfId="0" applyFont="1" applyFill="1" applyBorder="1" applyAlignment="1">
      <alignment horizontal="left"/>
    </xf>
    <xf numFmtId="0" fontId="10" fillId="25" borderId="22" xfId="0" applyFont="1" applyFill="1" applyBorder="1" applyAlignment="1">
      <alignment horizontal="left"/>
    </xf>
    <xf numFmtId="0" fontId="12" fillId="0" borderId="0" xfId="0" applyFont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>
      <alignment vertical="top"/>
    </xf>
    <xf numFmtId="0" fontId="0" fillId="0" borderId="25" xfId="0" applyBorder="1" applyAlignment="1">
      <alignment horizontal="center"/>
    </xf>
    <xf numFmtId="0" fontId="0" fillId="0" borderId="26" xfId="0" applyBorder="1">
      <alignment vertical="top"/>
    </xf>
    <xf numFmtId="0" fontId="13" fillId="0" borderId="0" xfId="38" applyAlignment="1" applyProtection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>
      <alignment vertical="top"/>
    </xf>
    <xf numFmtId="0" fontId="0" fillId="0" borderId="0" xfId="0" quotePrefix="1">
      <alignment vertical="top"/>
    </xf>
    <xf numFmtId="0" fontId="7" fillId="26" borderId="29" xfId="0" applyFont="1" applyFill="1" applyBorder="1" applyAlignment="1">
      <alignment horizontal="left" vertical="top" wrapText="1" indent="1"/>
    </xf>
    <xf numFmtId="0" fontId="7" fillId="26" borderId="29" xfId="0" applyFont="1" applyFill="1" applyBorder="1" applyAlignment="1">
      <alignment horizontal="center" vertical="top" wrapText="1"/>
    </xf>
    <xf numFmtId="0" fontId="7" fillId="26" borderId="29" xfId="0" applyFont="1" applyFill="1" applyBorder="1" applyAlignment="1">
      <alignment horizontal="right" vertical="top" wrapText="1"/>
    </xf>
    <xf numFmtId="0" fontId="13" fillId="26" borderId="29" xfId="38" applyFill="1" applyBorder="1" applyAlignment="1" applyProtection="1">
      <alignment horizontal="right" vertical="top" wrapText="1"/>
    </xf>
    <xf numFmtId="0" fontId="14" fillId="25" borderId="8" xfId="0" applyFont="1" applyFill="1" applyBorder="1" applyAlignment="1">
      <alignment horizontal="left"/>
    </xf>
    <xf numFmtId="0" fontId="14" fillId="25" borderId="8" xfId="0" applyFont="1" applyFill="1" applyBorder="1" applyAlignment="1">
      <alignment horizontal="center"/>
    </xf>
    <xf numFmtId="0" fontId="15" fillId="0" borderId="0" xfId="0" applyFont="1">
      <alignment vertical="top"/>
    </xf>
    <xf numFmtId="0" fontId="16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8" fillId="0" borderId="0" xfId="0" applyFont="1">
      <alignment vertical="top"/>
    </xf>
    <xf numFmtId="0" fontId="14" fillId="25" borderId="0" xfId="0" applyFont="1" applyFill="1" applyAlignment="1">
      <alignment horizontal="left"/>
    </xf>
    <xf numFmtId="0" fontId="9" fillId="0" borderId="8" xfId="0" applyFont="1" applyBorder="1" applyAlignment="1">
      <alignment horizontal="left" vertical="center"/>
    </xf>
    <xf numFmtId="0" fontId="5" fillId="25" borderId="8" xfId="0" applyFont="1" applyFill="1" applyBorder="1" applyAlignment="1"/>
    <xf numFmtId="0" fontId="9" fillId="0" borderId="8" xfId="0" applyFont="1" applyBorder="1">
      <alignment vertical="top"/>
    </xf>
    <xf numFmtId="0" fontId="14" fillId="25" borderId="9" xfId="0" applyFont="1" applyFill="1" applyBorder="1" applyAlignment="1">
      <alignment horizontal="left"/>
    </xf>
    <xf numFmtId="0" fontId="0" fillId="0" borderId="8" xfId="0" applyBorder="1" applyAlignment="1">
      <alignment vertical="center"/>
    </xf>
    <xf numFmtId="0" fontId="0" fillId="0" borderId="8" xfId="0" applyBorder="1">
      <alignment vertical="top"/>
    </xf>
    <xf numFmtId="0" fontId="11" fillId="0" borderId="8" xfId="0" applyFont="1" applyBorder="1" applyAlignment="1">
      <alignment horizontal="left" wrapText="1"/>
    </xf>
    <xf numFmtId="0" fontId="9" fillId="0" borderId="8" xfId="0" applyFont="1" applyBorder="1" applyAlignment="1">
      <alignment wrapText="1"/>
    </xf>
    <xf numFmtId="0" fontId="9" fillId="0" borderId="8" xfId="0" applyFont="1" applyBorder="1" applyAlignment="1">
      <alignment horizontal="left"/>
    </xf>
    <xf numFmtId="0" fontId="11" fillId="0" borderId="8" xfId="0" applyFont="1" applyBorder="1">
      <alignment vertical="top"/>
    </xf>
    <xf numFmtId="0" fontId="14" fillId="25" borderId="0" xfId="0" applyFont="1" applyFill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14" fillId="25" borderId="9" xfId="0" applyFont="1" applyFill="1" applyBorder="1" applyAlignment="1">
      <alignment horizontal="center"/>
    </xf>
    <xf numFmtId="0" fontId="0" fillId="0" borderId="8" xfId="0" applyBorder="1" applyAlignment="1">
      <alignment wrapText="1"/>
    </xf>
    <xf numFmtId="0" fontId="9" fillId="0" borderId="8" xfId="0" applyFont="1" applyBorder="1" applyAlignment="1">
      <alignment horizontal="center" wrapText="1"/>
    </xf>
    <xf numFmtId="0" fontId="11" fillId="0" borderId="8" xfId="0" applyFont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left" wrapText="1"/>
    </xf>
    <xf numFmtId="0" fontId="9" fillId="0" borderId="8" xfId="0" applyFont="1" applyBorder="1" applyAlignment="1">
      <alignment horizontal="left" wrapText="1"/>
    </xf>
    <xf numFmtId="0" fontId="9" fillId="0" borderId="8" xfId="0" applyFont="1" applyBorder="1" applyAlignment="1">
      <alignment horizontal="left" vertical="center" wrapText="1"/>
    </xf>
    <xf numFmtId="0" fontId="0" fillId="25" borderId="8" xfId="0" applyFill="1" applyBorder="1" applyAlignment="1">
      <alignment horizontal="left" wrapText="1"/>
    </xf>
    <xf numFmtId="0" fontId="11" fillId="0" borderId="8" xfId="0" applyFont="1" applyBorder="1" applyAlignment="1">
      <alignment horizontal="left"/>
    </xf>
    <xf numFmtId="0" fontId="18" fillId="25" borderId="10" xfId="0" applyFont="1" applyFill="1" applyBorder="1" applyAlignment="1">
      <alignment horizontal="center"/>
    </xf>
    <xf numFmtId="0" fontId="6" fillId="0" borderId="0" xfId="0" applyFont="1">
      <alignment vertical="top"/>
    </xf>
    <xf numFmtId="0" fontId="8" fillId="0" borderId="0" xfId="0" applyFont="1" applyAlignment="1"/>
    <xf numFmtId="22" fontId="8" fillId="0" borderId="0" xfId="0" applyNumberFormat="1" applyFont="1">
      <alignment vertical="top"/>
    </xf>
    <xf numFmtId="0" fontId="8" fillId="0" borderId="0" xfId="0" applyFont="1" applyAlignment="1">
      <alignment horizontal="right"/>
    </xf>
    <xf numFmtId="0" fontId="0" fillId="25" borderId="10" xfId="0" applyFill="1" applyBorder="1" applyAlignment="1"/>
    <xf numFmtId="0" fontId="6" fillId="25" borderId="10" xfId="0" applyFont="1" applyFill="1" applyBorder="1" applyAlignment="1">
      <alignment horizontal="left"/>
    </xf>
    <xf numFmtId="0" fontId="0" fillId="25" borderId="10" xfId="0" applyFill="1" applyBorder="1" applyAlignment="1">
      <alignment horizontal="left"/>
    </xf>
    <xf numFmtId="0" fontId="0" fillId="0" borderId="10" xfId="0" applyBorder="1" applyAlignment="1"/>
    <xf numFmtId="0" fontId="8" fillId="25" borderId="10" xfId="0" applyFont="1" applyFill="1" applyBorder="1" applyAlignment="1"/>
    <xf numFmtId="0" fontId="34" fillId="0" borderId="0" xfId="42" applyFont="1"/>
    <xf numFmtId="0" fontId="34" fillId="0" borderId="0" xfId="42" applyFont="1" applyAlignment="1">
      <alignment horizontal="center" wrapText="1"/>
    </xf>
    <xf numFmtId="0" fontId="34" fillId="0" borderId="0" xfId="42" applyFont="1" applyAlignment="1">
      <alignment horizontal="left" wrapText="1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65" fontId="36" fillId="0" borderId="0" xfId="0" applyNumberFormat="1" applyFont="1" applyAlignment="1">
      <alignment vertical="center" wrapText="1"/>
    </xf>
    <xf numFmtId="0" fontId="37" fillId="25" borderId="8" xfId="0" applyFont="1" applyFill="1" applyBorder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V459 Cas -- O-C Diagr.</a:t>
            </a:r>
          </a:p>
        </c:rich>
      </c:tx>
      <c:layout>
        <c:manualLayout>
          <c:xMode val="edge"/>
          <c:yMode val="edge"/>
          <c:x val="0.34797891036906853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81019332161686"/>
          <c:y val="0.13513553143631357"/>
          <c:w val="0.82952548330404219"/>
          <c:h val="0.6426445272749133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-3138</c:v>
                </c:pt>
                <c:pt idx="1">
                  <c:v>-3138</c:v>
                </c:pt>
                <c:pt idx="2">
                  <c:v>-2599</c:v>
                </c:pt>
                <c:pt idx="3">
                  <c:v>-2464</c:v>
                </c:pt>
                <c:pt idx="4">
                  <c:v>-2412</c:v>
                </c:pt>
                <c:pt idx="5">
                  <c:v>-2082</c:v>
                </c:pt>
                <c:pt idx="6">
                  <c:v>-2076</c:v>
                </c:pt>
                <c:pt idx="7">
                  <c:v>-2028</c:v>
                </c:pt>
                <c:pt idx="8">
                  <c:v>-2027.5</c:v>
                </c:pt>
                <c:pt idx="9">
                  <c:v>-1912</c:v>
                </c:pt>
                <c:pt idx="10">
                  <c:v>-1892.5</c:v>
                </c:pt>
                <c:pt idx="11">
                  <c:v>-1846.5</c:v>
                </c:pt>
                <c:pt idx="12">
                  <c:v>-1818</c:v>
                </c:pt>
                <c:pt idx="13">
                  <c:v>-1811.5</c:v>
                </c:pt>
                <c:pt idx="14">
                  <c:v>-1778.5</c:v>
                </c:pt>
                <c:pt idx="15">
                  <c:v>-1733</c:v>
                </c:pt>
                <c:pt idx="16">
                  <c:v>-1731</c:v>
                </c:pt>
                <c:pt idx="17">
                  <c:v>-1731</c:v>
                </c:pt>
                <c:pt idx="18">
                  <c:v>-1650</c:v>
                </c:pt>
                <c:pt idx="19">
                  <c:v>-1650</c:v>
                </c:pt>
                <c:pt idx="20">
                  <c:v>-1645.5</c:v>
                </c:pt>
                <c:pt idx="21">
                  <c:v>-1645.5</c:v>
                </c:pt>
                <c:pt idx="22">
                  <c:v>-1622</c:v>
                </c:pt>
                <c:pt idx="23">
                  <c:v>-1587</c:v>
                </c:pt>
                <c:pt idx="24">
                  <c:v>-1587</c:v>
                </c:pt>
                <c:pt idx="25">
                  <c:v>-1550</c:v>
                </c:pt>
                <c:pt idx="26">
                  <c:v>-1550</c:v>
                </c:pt>
                <c:pt idx="27">
                  <c:v>-1512.5</c:v>
                </c:pt>
                <c:pt idx="28">
                  <c:v>-1504</c:v>
                </c:pt>
                <c:pt idx="29">
                  <c:v>-1417</c:v>
                </c:pt>
                <c:pt idx="30">
                  <c:v>-1394.5</c:v>
                </c:pt>
                <c:pt idx="31">
                  <c:v>-1305</c:v>
                </c:pt>
                <c:pt idx="32">
                  <c:v>-1301</c:v>
                </c:pt>
                <c:pt idx="33">
                  <c:v>-1294.5</c:v>
                </c:pt>
                <c:pt idx="34">
                  <c:v>-1266</c:v>
                </c:pt>
                <c:pt idx="35">
                  <c:v>-1262</c:v>
                </c:pt>
                <c:pt idx="36">
                  <c:v>-1259.5</c:v>
                </c:pt>
                <c:pt idx="37">
                  <c:v>-1255</c:v>
                </c:pt>
                <c:pt idx="38">
                  <c:v>-1214</c:v>
                </c:pt>
                <c:pt idx="39">
                  <c:v>-1213.5</c:v>
                </c:pt>
                <c:pt idx="40">
                  <c:v>-1213.5</c:v>
                </c:pt>
                <c:pt idx="41">
                  <c:v>-1168</c:v>
                </c:pt>
                <c:pt idx="42">
                  <c:v>-1167.5</c:v>
                </c:pt>
                <c:pt idx="43">
                  <c:v>-1078.5</c:v>
                </c:pt>
                <c:pt idx="44">
                  <c:v>-1001.5</c:v>
                </c:pt>
                <c:pt idx="45">
                  <c:v>-432</c:v>
                </c:pt>
                <c:pt idx="46">
                  <c:v>-184</c:v>
                </c:pt>
                <c:pt idx="47">
                  <c:v>-85</c:v>
                </c:pt>
                <c:pt idx="48">
                  <c:v>-55</c:v>
                </c:pt>
                <c:pt idx="49">
                  <c:v>-50.5</c:v>
                </c:pt>
                <c:pt idx="50">
                  <c:v>0</c:v>
                </c:pt>
                <c:pt idx="51">
                  <c:v>0.5</c:v>
                </c:pt>
                <c:pt idx="52">
                  <c:v>0.5</c:v>
                </c:pt>
                <c:pt idx="53">
                  <c:v>6.5</c:v>
                </c:pt>
                <c:pt idx="54">
                  <c:v>6.5</c:v>
                </c:pt>
                <c:pt idx="55">
                  <c:v>35</c:v>
                </c:pt>
                <c:pt idx="56">
                  <c:v>35</c:v>
                </c:pt>
                <c:pt idx="57">
                  <c:v>37</c:v>
                </c:pt>
                <c:pt idx="58">
                  <c:v>46</c:v>
                </c:pt>
                <c:pt idx="59">
                  <c:v>46</c:v>
                </c:pt>
                <c:pt idx="60">
                  <c:v>48</c:v>
                </c:pt>
                <c:pt idx="61">
                  <c:v>50</c:v>
                </c:pt>
                <c:pt idx="62">
                  <c:v>83</c:v>
                </c:pt>
                <c:pt idx="63">
                  <c:v>85.5</c:v>
                </c:pt>
                <c:pt idx="64">
                  <c:v>85.5</c:v>
                </c:pt>
                <c:pt idx="65">
                  <c:v>114</c:v>
                </c:pt>
                <c:pt idx="66">
                  <c:v>114</c:v>
                </c:pt>
                <c:pt idx="67">
                  <c:v>119.5</c:v>
                </c:pt>
                <c:pt idx="68">
                  <c:v>120</c:v>
                </c:pt>
                <c:pt idx="69">
                  <c:v>126</c:v>
                </c:pt>
                <c:pt idx="70">
                  <c:v>133</c:v>
                </c:pt>
                <c:pt idx="71">
                  <c:v>133.5</c:v>
                </c:pt>
                <c:pt idx="72">
                  <c:v>137.5</c:v>
                </c:pt>
                <c:pt idx="73">
                  <c:v>168</c:v>
                </c:pt>
                <c:pt idx="74">
                  <c:v>200.5</c:v>
                </c:pt>
                <c:pt idx="75">
                  <c:v>200.5</c:v>
                </c:pt>
                <c:pt idx="76">
                  <c:v>207</c:v>
                </c:pt>
                <c:pt idx="77">
                  <c:v>255</c:v>
                </c:pt>
                <c:pt idx="78">
                  <c:v>261</c:v>
                </c:pt>
                <c:pt idx="79">
                  <c:v>263.5</c:v>
                </c:pt>
                <c:pt idx="80">
                  <c:v>296</c:v>
                </c:pt>
                <c:pt idx="81">
                  <c:v>298.5</c:v>
                </c:pt>
                <c:pt idx="82">
                  <c:v>344</c:v>
                </c:pt>
                <c:pt idx="83">
                  <c:v>348</c:v>
                </c:pt>
                <c:pt idx="84">
                  <c:v>427.5</c:v>
                </c:pt>
                <c:pt idx="85">
                  <c:v>472</c:v>
                </c:pt>
                <c:pt idx="86">
                  <c:v>510</c:v>
                </c:pt>
                <c:pt idx="87">
                  <c:v>515</c:v>
                </c:pt>
                <c:pt idx="88">
                  <c:v>519.5</c:v>
                </c:pt>
                <c:pt idx="89">
                  <c:v>599.5</c:v>
                </c:pt>
                <c:pt idx="90">
                  <c:v>602</c:v>
                </c:pt>
                <c:pt idx="91">
                  <c:v>724</c:v>
                </c:pt>
                <c:pt idx="92">
                  <c:v>899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  <c:pt idx="1">
                  <c:v>9.0872000000672415E-2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72-443A-981F-6D9D482EA2C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-3138</c:v>
                </c:pt>
                <c:pt idx="1">
                  <c:v>-3138</c:v>
                </c:pt>
                <c:pt idx="2">
                  <c:v>-2599</c:v>
                </c:pt>
                <c:pt idx="3">
                  <c:v>-2464</c:v>
                </c:pt>
                <c:pt idx="4">
                  <c:v>-2412</c:v>
                </c:pt>
                <c:pt idx="5">
                  <c:v>-2082</c:v>
                </c:pt>
                <c:pt idx="6">
                  <c:v>-2076</c:v>
                </c:pt>
                <c:pt idx="7">
                  <c:v>-2028</c:v>
                </c:pt>
                <c:pt idx="8">
                  <c:v>-2027.5</c:v>
                </c:pt>
                <c:pt idx="9">
                  <c:v>-1912</c:v>
                </c:pt>
                <c:pt idx="10">
                  <c:v>-1892.5</c:v>
                </c:pt>
                <c:pt idx="11">
                  <c:v>-1846.5</c:v>
                </c:pt>
                <c:pt idx="12">
                  <c:v>-1818</c:v>
                </c:pt>
                <c:pt idx="13">
                  <c:v>-1811.5</c:v>
                </c:pt>
                <c:pt idx="14">
                  <c:v>-1778.5</c:v>
                </c:pt>
                <c:pt idx="15">
                  <c:v>-1733</c:v>
                </c:pt>
                <c:pt idx="16">
                  <c:v>-1731</c:v>
                </c:pt>
                <c:pt idx="17">
                  <c:v>-1731</c:v>
                </c:pt>
                <c:pt idx="18">
                  <c:v>-1650</c:v>
                </c:pt>
                <c:pt idx="19">
                  <c:v>-1650</c:v>
                </c:pt>
                <c:pt idx="20">
                  <c:v>-1645.5</c:v>
                </c:pt>
                <c:pt idx="21">
                  <c:v>-1645.5</c:v>
                </c:pt>
                <c:pt idx="22">
                  <c:v>-1622</c:v>
                </c:pt>
                <c:pt idx="23">
                  <c:v>-1587</c:v>
                </c:pt>
                <c:pt idx="24">
                  <c:v>-1587</c:v>
                </c:pt>
                <c:pt idx="25">
                  <c:v>-1550</c:v>
                </c:pt>
                <c:pt idx="26">
                  <c:v>-1550</c:v>
                </c:pt>
                <c:pt idx="27">
                  <c:v>-1512.5</c:v>
                </c:pt>
                <c:pt idx="28">
                  <c:v>-1504</c:v>
                </c:pt>
                <c:pt idx="29">
                  <c:v>-1417</c:v>
                </c:pt>
                <c:pt idx="30">
                  <c:v>-1394.5</c:v>
                </c:pt>
                <c:pt idx="31">
                  <c:v>-1305</c:v>
                </c:pt>
                <c:pt idx="32">
                  <c:v>-1301</c:v>
                </c:pt>
                <c:pt idx="33">
                  <c:v>-1294.5</c:v>
                </c:pt>
                <c:pt idx="34">
                  <c:v>-1266</c:v>
                </c:pt>
                <c:pt idx="35">
                  <c:v>-1262</c:v>
                </c:pt>
                <c:pt idx="36">
                  <c:v>-1259.5</c:v>
                </c:pt>
                <c:pt idx="37">
                  <c:v>-1255</c:v>
                </c:pt>
                <c:pt idx="38">
                  <c:v>-1214</c:v>
                </c:pt>
                <c:pt idx="39">
                  <c:v>-1213.5</c:v>
                </c:pt>
                <c:pt idx="40">
                  <c:v>-1213.5</c:v>
                </c:pt>
                <c:pt idx="41">
                  <c:v>-1168</c:v>
                </c:pt>
                <c:pt idx="42">
                  <c:v>-1167.5</c:v>
                </c:pt>
                <c:pt idx="43">
                  <c:v>-1078.5</c:v>
                </c:pt>
                <c:pt idx="44">
                  <c:v>-1001.5</c:v>
                </c:pt>
                <c:pt idx="45">
                  <c:v>-432</c:v>
                </c:pt>
                <c:pt idx="46">
                  <c:v>-184</c:v>
                </c:pt>
                <c:pt idx="47">
                  <c:v>-85</c:v>
                </c:pt>
                <c:pt idx="48">
                  <c:v>-55</c:v>
                </c:pt>
                <c:pt idx="49">
                  <c:v>-50.5</c:v>
                </c:pt>
                <c:pt idx="50">
                  <c:v>0</c:v>
                </c:pt>
                <c:pt idx="51">
                  <c:v>0.5</c:v>
                </c:pt>
                <c:pt idx="52">
                  <c:v>0.5</c:v>
                </c:pt>
                <c:pt idx="53">
                  <c:v>6.5</c:v>
                </c:pt>
                <c:pt idx="54">
                  <c:v>6.5</c:v>
                </c:pt>
                <c:pt idx="55">
                  <c:v>35</c:v>
                </c:pt>
                <c:pt idx="56">
                  <c:v>35</c:v>
                </c:pt>
                <c:pt idx="57">
                  <c:v>37</c:v>
                </c:pt>
                <c:pt idx="58">
                  <c:v>46</c:v>
                </c:pt>
                <c:pt idx="59">
                  <c:v>46</c:v>
                </c:pt>
                <c:pt idx="60">
                  <c:v>48</c:v>
                </c:pt>
                <c:pt idx="61">
                  <c:v>50</c:v>
                </c:pt>
                <c:pt idx="62">
                  <c:v>83</c:v>
                </c:pt>
                <c:pt idx="63">
                  <c:v>85.5</c:v>
                </c:pt>
                <c:pt idx="64">
                  <c:v>85.5</c:v>
                </c:pt>
                <c:pt idx="65">
                  <c:v>114</c:v>
                </c:pt>
                <c:pt idx="66">
                  <c:v>114</c:v>
                </c:pt>
                <c:pt idx="67">
                  <c:v>119.5</c:v>
                </c:pt>
                <c:pt idx="68">
                  <c:v>120</c:v>
                </c:pt>
                <c:pt idx="69">
                  <c:v>126</c:v>
                </c:pt>
                <c:pt idx="70">
                  <c:v>133</c:v>
                </c:pt>
                <c:pt idx="71">
                  <c:v>133.5</c:v>
                </c:pt>
                <c:pt idx="72">
                  <c:v>137.5</c:v>
                </c:pt>
                <c:pt idx="73">
                  <c:v>168</c:v>
                </c:pt>
                <c:pt idx="74">
                  <c:v>200.5</c:v>
                </c:pt>
                <c:pt idx="75">
                  <c:v>200.5</c:v>
                </c:pt>
                <c:pt idx="76">
                  <c:v>207</c:v>
                </c:pt>
                <c:pt idx="77">
                  <c:v>255</c:v>
                </c:pt>
                <c:pt idx="78">
                  <c:v>261</c:v>
                </c:pt>
                <c:pt idx="79">
                  <c:v>263.5</c:v>
                </c:pt>
                <c:pt idx="80">
                  <c:v>296</c:v>
                </c:pt>
                <c:pt idx="81">
                  <c:v>298.5</c:v>
                </c:pt>
                <c:pt idx="82">
                  <c:v>344</c:v>
                </c:pt>
                <c:pt idx="83">
                  <c:v>348</c:v>
                </c:pt>
                <c:pt idx="84">
                  <c:v>427.5</c:v>
                </c:pt>
                <c:pt idx="85">
                  <c:v>472</c:v>
                </c:pt>
                <c:pt idx="86">
                  <c:v>510</c:v>
                </c:pt>
                <c:pt idx="87">
                  <c:v>515</c:v>
                </c:pt>
                <c:pt idx="88">
                  <c:v>519.5</c:v>
                </c:pt>
                <c:pt idx="89">
                  <c:v>599.5</c:v>
                </c:pt>
                <c:pt idx="90">
                  <c:v>602</c:v>
                </c:pt>
                <c:pt idx="91">
                  <c:v>724</c:v>
                </c:pt>
                <c:pt idx="92">
                  <c:v>899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0">
                  <c:v>8.9872000000468688E-2</c:v>
                </c:pt>
                <c:pt idx="2">
                  <c:v>3.8406000003305962E-2</c:v>
                </c:pt>
                <c:pt idx="3">
                  <c:v>0.11571600000024773</c:v>
                </c:pt>
                <c:pt idx="4">
                  <c:v>9.0428000003157649E-2</c:v>
                </c:pt>
                <c:pt idx="5">
                  <c:v>2.1408000000519678E-2</c:v>
                </c:pt>
                <c:pt idx="6">
                  <c:v>0.15464400000928435</c:v>
                </c:pt>
                <c:pt idx="7">
                  <c:v>5.2532000001519918E-2</c:v>
                </c:pt>
                <c:pt idx="8">
                  <c:v>2.3849999997764826E-3</c:v>
                </c:pt>
                <c:pt idx="9">
                  <c:v>0.13242800000443822</c:v>
                </c:pt>
                <c:pt idx="10">
                  <c:v>-6.1305000002903398E-2</c:v>
                </c:pt>
                <c:pt idx="11">
                  <c:v>-0.12082899999950314</c:v>
                </c:pt>
                <c:pt idx="12">
                  <c:v>0.10279199999786215</c:v>
                </c:pt>
                <c:pt idx="13">
                  <c:v>-6.6118999995524064E-2</c:v>
                </c:pt>
                <c:pt idx="14">
                  <c:v>-2.6820999999472406E-2</c:v>
                </c:pt>
                <c:pt idx="15">
                  <c:v>0.10480200000165496</c:v>
                </c:pt>
                <c:pt idx="16">
                  <c:v>4.8214000002190005E-2</c:v>
                </c:pt>
                <c:pt idx="17">
                  <c:v>8.821400000306312E-2</c:v>
                </c:pt>
                <c:pt idx="18">
                  <c:v>5.8400000001711305E-2</c:v>
                </c:pt>
                <c:pt idx="19">
                  <c:v>9.9400000006426126E-2</c:v>
                </c:pt>
                <c:pt idx="20">
                  <c:v>-4.092300000047544E-2</c:v>
                </c:pt>
                <c:pt idx="21">
                  <c:v>-8.9230000012321398E-3</c:v>
                </c:pt>
                <c:pt idx="22">
                  <c:v>0.11216799999965588</c:v>
                </c:pt>
                <c:pt idx="23">
                  <c:v>-2.1121999998285901E-2</c:v>
                </c:pt>
                <c:pt idx="24">
                  <c:v>2.4877999996533617E-2</c:v>
                </c:pt>
                <c:pt idx="25">
                  <c:v>-6.9999999977881089E-3</c:v>
                </c:pt>
                <c:pt idx="26">
                  <c:v>2.0000000004074536E-2</c:v>
                </c:pt>
                <c:pt idx="27">
                  <c:v>-2.3025000002235174E-2</c:v>
                </c:pt>
                <c:pt idx="28">
                  <c:v>-2.4524000000383239E-2</c:v>
                </c:pt>
                <c:pt idx="29">
                  <c:v>3.2898000004934147E-2</c:v>
                </c:pt>
                <c:pt idx="30">
                  <c:v>-2.7169999957550317E-3</c:v>
                </c:pt>
                <c:pt idx="31">
                  <c:v>-5.6029999999736901E-2</c:v>
                </c:pt>
                <c:pt idx="32">
                  <c:v>0.11579399999754969</c:v>
                </c:pt>
                <c:pt idx="33">
                  <c:v>-4.3117000001075212E-2</c:v>
                </c:pt>
                <c:pt idx="34">
                  <c:v>6.8504000002576504E-2</c:v>
                </c:pt>
                <c:pt idx="35">
                  <c:v>7.2328000002016779E-2</c:v>
                </c:pt>
                <c:pt idx="36">
                  <c:v>4.459300000598887E-2</c:v>
                </c:pt>
                <c:pt idx="37">
                  <c:v>5.2700000087497756E-3</c:v>
                </c:pt>
                <c:pt idx="38">
                  <c:v>4.7215999999025371E-2</c:v>
                </c:pt>
                <c:pt idx="39">
                  <c:v>-6.7930999997770414E-2</c:v>
                </c:pt>
                <c:pt idx="40">
                  <c:v>-4.2930999996315222E-2</c:v>
                </c:pt>
                <c:pt idx="41">
                  <c:v>9.7692000003007706E-2</c:v>
                </c:pt>
                <c:pt idx="42">
                  <c:v>-0.14945499999885214</c:v>
                </c:pt>
                <c:pt idx="43">
                  <c:v>-2.6620999997248873E-2</c:v>
                </c:pt>
                <c:pt idx="44">
                  <c:v>-4.5259000005898997E-2</c:v>
                </c:pt>
                <c:pt idx="68">
                  <c:v>-9.8000000434694812E-4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72-443A-981F-6D9D482EA2C1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-3138</c:v>
                </c:pt>
                <c:pt idx="1">
                  <c:v>-3138</c:v>
                </c:pt>
                <c:pt idx="2">
                  <c:v>-2599</c:v>
                </c:pt>
                <c:pt idx="3">
                  <c:v>-2464</c:v>
                </c:pt>
                <c:pt idx="4">
                  <c:v>-2412</c:v>
                </c:pt>
                <c:pt idx="5">
                  <c:v>-2082</c:v>
                </c:pt>
                <c:pt idx="6">
                  <c:v>-2076</c:v>
                </c:pt>
                <c:pt idx="7">
                  <c:v>-2028</c:v>
                </c:pt>
                <c:pt idx="8">
                  <c:v>-2027.5</c:v>
                </c:pt>
                <c:pt idx="9">
                  <c:v>-1912</c:v>
                </c:pt>
                <c:pt idx="10">
                  <c:v>-1892.5</c:v>
                </c:pt>
                <c:pt idx="11">
                  <c:v>-1846.5</c:v>
                </c:pt>
                <c:pt idx="12">
                  <c:v>-1818</c:v>
                </c:pt>
                <c:pt idx="13">
                  <c:v>-1811.5</c:v>
                </c:pt>
                <c:pt idx="14">
                  <c:v>-1778.5</c:v>
                </c:pt>
                <c:pt idx="15">
                  <c:v>-1733</c:v>
                </c:pt>
                <c:pt idx="16">
                  <c:v>-1731</c:v>
                </c:pt>
                <c:pt idx="17">
                  <c:v>-1731</c:v>
                </c:pt>
                <c:pt idx="18">
                  <c:v>-1650</c:v>
                </c:pt>
                <c:pt idx="19">
                  <c:v>-1650</c:v>
                </c:pt>
                <c:pt idx="20">
                  <c:v>-1645.5</c:v>
                </c:pt>
                <c:pt idx="21">
                  <c:v>-1645.5</c:v>
                </c:pt>
                <c:pt idx="22">
                  <c:v>-1622</c:v>
                </c:pt>
                <c:pt idx="23">
                  <c:v>-1587</c:v>
                </c:pt>
                <c:pt idx="24">
                  <c:v>-1587</c:v>
                </c:pt>
                <c:pt idx="25">
                  <c:v>-1550</c:v>
                </c:pt>
                <c:pt idx="26">
                  <c:v>-1550</c:v>
                </c:pt>
                <c:pt idx="27">
                  <c:v>-1512.5</c:v>
                </c:pt>
                <c:pt idx="28">
                  <c:v>-1504</c:v>
                </c:pt>
                <c:pt idx="29">
                  <c:v>-1417</c:v>
                </c:pt>
                <c:pt idx="30">
                  <c:v>-1394.5</c:v>
                </c:pt>
                <c:pt idx="31">
                  <c:v>-1305</c:v>
                </c:pt>
                <c:pt idx="32">
                  <c:v>-1301</c:v>
                </c:pt>
                <c:pt idx="33">
                  <c:v>-1294.5</c:v>
                </c:pt>
                <c:pt idx="34">
                  <c:v>-1266</c:v>
                </c:pt>
                <c:pt idx="35">
                  <c:v>-1262</c:v>
                </c:pt>
                <c:pt idx="36">
                  <c:v>-1259.5</c:v>
                </c:pt>
                <c:pt idx="37">
                  <c:v>-1255</c:v>
                </c:pt>
                <c:pt idx="38">
                  <c:v>-1214</c:v>
                </c:pt>
                <c:pt idx="39">
                  <c:v>-1213.5</c:v>
                </c:pt>
                <c:pt idx="40">
                  <c:v>-1213.5</c:v>
                </c:pt>
                <c:pt idx="41">
                  <c:v>-1168</c:v>
                </c:pt>
                <c:pt idx="42">
                  <c:v>-1167.5</c:v>
                </c:pt>
                <c:pt idx="43">
                  <c:v>-1078.5</c:v>
                </c:pt>
                <c:pt idx="44">
                  <c:v>-1001.5</c:v>
                </c:pt>
                <c:pt idx="45">
                  <c:v>-432</c:v>
                </c:pt>
                <c:pt idx="46">
                  <c:v>-184</c:v>
                </c:pt>
                <c:pt idx="47">
                  <c:v>-85</c:v>
                </c:pt>
                <c:pt idx="48">
                  <c:v>-55</c:v>
                </c:pt>
                <c:pt idx="49">
                  <c:v>-50.5</c:v>
                </c:pt>
                <c:pt idx="50">
                  <c:v>0</c:v>
                </c:pt>
                <c:pt idx="51">
                  <c:v>0.5</c:v>
                </c:pt>
                <c:pt idx="52">
                  <c:v>0.5</c:v>
                </c:pt>
                <c:pt idx="53">
                  <c:v>6.5</c:v>
                </c:pt>
                <c:pt idx="54">
                  <c:v>6.5</c:v>
                </c:pt>
                <c:pt idx="55">
                  <c:v>35</c:v>
                </c:pt>
                <c:pt idx="56">
                  <c:v>35</c:v>
                </c:pt>
                <c:pt idx="57">
                  <c:v>37</c:v>
                </c:pt>
                <c:pt idx="58">
                  <c:v>46</c:v>
                </c:pt>
                <c:pt idx="59">
                  <c:v>46</c:v>
                </c:pt>
                <c:pt idx="60">
                  <c:v>48</c:v>
                </c:pt>
                <c:pt idx="61">
                  <c:v>50</c:v>
                </c:pt>
                <c:pt idx="62">
                  <c:v>83</c:v>
                </c:pt>
                <c:pt idx="63">
                  <c:v>85.5</c:v>
                </c:pt>
                <c:pt idx="64">
                  <c:v>85.5</c:v>
                </c:pt>
                <c:pt idx="65">
                  <c:v>114</c:v>
                </c:pt>
                <c:pt idx="66">
                  <c:v>114</c:v>
                </c:pt>
                <c:pt idx="67">
                  <c:v>119.5</c:v>
                </c:pt>
                <c:pt idx="68">
                  <c:v>120</c:v>
                </c:pt>
                <c:pt idx="69">
                  <c:v>126</c:v>
                </c:pt>
                <c:pt idx="70">
                  <c:v>133</c:v>
                </c:pt>
                <c:pt idx="71">
                  <c:v>133.5</c:v>
                </c:pt>
                <c:pt idx="72">
                  <c:v>137.5</c:v>
                </c:pt>
                <c:pt idx="73">
                  <c:v>168</c:v>
                </c:pt>
                <c:pt idx="74">
                  <c:v>200.5</c:v>
                </c:pt>
                <c:pt idx="75">
                  <c:v>200.5</c:v>
                </c:pt>
                <c:pt idx="76">
                  <c:v>207</c:v>
                </c:pt>
                <c:pt idx="77">
                  <c:v>255</c:v>
                </c:pt>
                <c:pt idx="78">
                  <c:v>261</c:v>
                </c:pt>
                <c:pt idx="79">
                  <c:v>263.5</c:v>
                </c:pt>
                <c:pt idx="80">
                  <c:v>296</c:v>
                </c:pt>
                <c:pt idx="81">
                  <c:v>298.5</c:v>
                </c:pt>
                <c:pt idx="82">
                  <c:v>344</c:v>
                </c:pt>
                <c:pt idx="83">
                  <c:v>348</c:v>
                </c:pt>
                <c:pt idx="84">
                  <c:v>427.5</c:v>
                </c:pt>
                <c:pt idx="85">
                  <c:v>472</c:v>
                </c:pt>
                <c:pt idx="86">
                  <c:v>510</c:v>
                </c:pt>
                <c:pt idx="87">
                  <c:v>515</c:v>
                </c:pt>
                <c:pt idx="88">
                  <c:v>519.5</c:v>
                </c:pt>
                <c:pt idx="89">
                  <c:v>599.5</c:v>
                </c:pt>
                <c:pt idx="90">
                  <c:v>602</c:v>
                </c:pt>
                <c:pt idx="91">
                  <c:v>724</c:v>
                </c:pt>
                <c:pt idx="92">
                  <c:v>899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45">
                  <c:v>1.8408000003546476E-2</c:v>
                </c:pt>
                <c:pt idx="69">
                  <c:v>-4.1439999986323528E-3</c:v>
                </c:pt>
                <c:pt idx="77">
                  <c:v>-6.9700000021839514E-3</c:v>
                </c:pt>
                <c:pt idx="79">
                  <c:v>-7.3769000002357643E-2</c:v>
                </c:pt>
                <c:pt idx="82">
                  <c:v>-9.4360000002779998E-3</c:v>
                </c:pt>
                <c:pt idx="84">
                  <c:v>-7.8384999993431848E-2</c:v>
                </c:pt>
                <c:pt idx="86">
                  <c:v>-1.5259999992849771E-2</c:v>
                </c:pt>
                <c:pt idx="87">
                  <c:v>-1.6409999996540137E-2</c:v>
                </c:pt>
                <c:pt idx="89">
                  <c:v>-8.3653000001504552E-2</c:v>
                </c:pt>
                <c:pt idx="90">
                  <c:v>-1.9988000000012107E-2</c:v>
                </c:pt>
                <c:pt idx="91">
                  <c:v>-2.3355999997875188E-2</c:v>
                </c:pt>
                <c:pt idx="92">
                  <c:v>-3.1505999999353662E-2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972-443A-981F-6D9D482EA2C1}"/>
            </c:ext>
          </c:extLst>
        </c:ser>
        <c:ser>
          <c:idx val="3"/>
          <c:order val="3"/>
          <c:tx>
            <c:strRef>
              <c:f>Active!$K$20:$K$20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-3138</c:v>
                </c:pt>
                <c:pt idx="1">
                  <c:v>-3138</c:v>
                </c:pt>
                <c:pt idx="2">
                  <c:v>-2599</c:v>
                </c:pt>
                <c:pt idx="3">
                  <c:v>-2464</c:v>
                </c:pt>
                <c:pt idx="4">
                  <c:v>-2412</c:v>
                </c:pt>
                <c:pt idx="5">
                  <c:v>-2082</c:v>
                </c:pt>
                <c:pt idx="6">
                  <c:v>-2076</c:v>
                </c:pt>
                <c:pt idx="7">
                  <c:v>-2028</c:v>
                </c:pt>
                <c:pt idx="8">
                  <c:v>-2027.5</c:v>
                </c:pt>
                <c:pt idx="9">
                  <c:v>-1912</c:v>
                </c:pt>
                <c:pt idx="10">
                  <c:v>-1892.5</c:v>
                </c:pt>
                <c:pt idx="11">
                  <c:v>-1846.5</c:v>
                </c:pt>
                <c:pt idx="12">
                  <c:v>-1818</c:v>
                </c:pt>
                <c:pt idx="13">
                  <c:v>-1811.5</c:v>
                </c:pt>
                <c:pt idx="14">
                  <c:v>-1778.5</c:v>
                </c:pt>
                <c:pt idx="15">
                  <c:v>-1733</c:v>
                </c:pt>
                <c:pt idx="16">
                  <c:v>-1731</c:v>
                </c:pt>
                <c:pt idx="17">
                  <c:v>-1731</c:v>
                </c:pt>
                <c:pt idx="18">
                  <c:v>-1650</c:v>
                </c:pt>
                <c:pt idx="19">
                  <c:v>-1650</c:v>
                </c:pt>
                <c:pt idx="20">
                  <c:v>-1645.5</c:v>
                </c:pt>
                <c:pt idx="21">
                  <c:v>-1645.5</c:v>
                </c:pt>
                <c:pt idx="22">
                  <c:v>-1622</c:v>
                </c:pt>
                <c:pt idx="23">
                  <c:v>-1587</c:v>
                </c:pt>
                <c:pt idx="24">
                  <c:v>-1587</c:v>
                </c:pt>
                <c:pt idx="25">
                  <c:v>-1550</c:v>
                </c:pt>
                <c:pt idx="26">
                  <c:v>-1550</c:v>
                </c:pt>
                <c:pt idx="27">
                  <c:v>-1512.5</c:v>
                </c:pt>
                <c:pt idx="28">
                  <c:v>-1504</c:v>
                </c:pt>
                <c:pt idx="29">
                  <c:v>-1417</c:v>
                </c:pt>
                <c:pt idx="30">
                  <c:v>-1394.5</c:v>
                </c:pt>
                <c:pt idx="31">
                  <c:v>-1305</c:v>
                </c:pt>
                <c:pt idx="32">
                  <c:v>-1301</c:v>
                </c:pt>
                <c:pt idx="33">
                  <c:v>-1294.5</c:v>
                </c:pt>
                <c:pt idx="34">
                  <c:v>-1266</c:v>
                </c:pt>
                <c:pt idx="35">
                  <c:v>-1262</c:v>
                </c:pt>
                <c:pt idx="36">
                  <c:v>-1259.5</c:v>
                </c:pt>
                <c:pt idx="37">
                  <c:v>-1255</c:v>
                </c:pt>
                <c:pt idx="38">
                  <c:v>-1214</c:v>
                </c:pt>
                <c:pt idx="39">
                  <c:v>-1213.5</c:v>
                </c:pt>
                <c:pt idx="40">
                  <c:v>-1213.5</c:v>
                </c:pt>
                <c:pt idx="41">
                  <c:v>-1168</c:v>
                </c:pt>
                <c:pt idx="42">
                  <c:v>-1167.5</c:v>
                </c:pt>
                <c:pt idx="43">
                  <c:v>-1078.5</c:v>
                </c:pt>
                <c:pt idx="44">
                  <c:v>-1001.5</c:v>
                </c:pt>
                <c:pt idx="45">
                  <c:v>-432</c:v>
                </c:pt>
                <c:pt idx="46">
                  <c:v>-184</c:v>
                </c:pt>
                <c:pt idx="47">
                  <c:v>-85</c:v>
                </c:pt>
                <c:pt idx="48">
                  <c:v>-55</c:v>
                </c:pt>
                <c:pt idx="49">
                  <c:v>-50.5</c:v>
                </c:pt>
                <c:pt idx="50">
                  <c:v>0</c:v>
                </c:pt>
                <c:pt idx="51">
                  <c:v>0.5</c:v>
                </c:pt>
                <c:pt idx="52">
                  <c:v>0.5</c:v>
                </c:pt>
                <c:pt idx="53">
                  <c:v>6.5</c:v>
                </c:pt>
                <c:pt idx="54">
                  <c:v>6.5</c:v>
                </c:pt>
                <c:pt idx="55">
                  <c:v>35</c:v>
                </c:pt>
                <c:pt idx="56">
                  <c:v>35</c:v>
                </c:pt>
                <c:pt idx="57">
                  <c:v>37</c:v>
                </c:pt>
                <c:pt idx="58">
                  <c:v>46</c:v>
                </c:pt>
                <c:pt idx="59">
                  <c:v>46</c:v>
                </c:pt>
                <c:pt idx="60">
                  <c:v>48</c:v>
                </c:pt>
                <c:pt idx="61">
                  <c:v>50</c:v>
                </c:pt>
                <c:pt idx="62">
                  <c:v>83</c:v>
                </c:pt>
                <c:pt idx="63">
                  <c:v>85.5</c:v>
                </c:pt>
                <c:pt idx="64">
                  <c:v>85.5</c:v>
                </c:pt>
                <c:pt idx="65">
                  <c:v>114</c:v>
                </c:pt>
                <c:pt idx="66">
                  <c:v>114</c:v>
                </c:pt>
                <c:pt idx="67">
                  <c:v>119.5</c:v>
                </c:pt>
                <c:pt idx="68">
                  <c:v>120</c:v>
                </c:pt>
                <c:pt idx="69">
                  <c:v>126</c:v>
                </c:pt>
                <c:pt idx="70">
                  <c:v>133</c:v>
                </c:pt>
                <c:pt idx="71">
                  <c:v>133.5</c:v>
                </c:pt>
                <c:pt idx="72">
                  <c:v>137.5</c:v>
                </c:pt>
                <c:pt idx="73">
                  <c:v>168</c:v>
                </c:pt>
                <c:pt idx="74">
                  <c:v>200.5</c:v>
                </c:pt>
                <c:pt idx="75">
                  <c:v>200.5</c:v>
                </c:pt>
                <c:pt idx="76">
                  <c:v>207</c:v>
                </c:pt>
                <c:pt idx="77">
                  <c:v>255</c:v>
                </c:pt>
                <c:pt idx="78">
                  <c:v>261</c:v>
                </c:pt>
                <c:pt idx="79">
                  <c:v>263.5</c:v>
                </c:pt>
                <c:pt idx="80">
                  <c:v>296</c:v>
                </c:pt>
                <c:pt idx="81">
                  <c:v>298.5</c:v>
                </c:pt>
                <c:pt idx="82">
                  <c:v>344</c:v>
                </c:pt>
                <c:pt idx="83">
                  <c:v>348</c:v>
                </c:pt>
                <c:pt idx="84">
                  <c:v>427.5</c:v>
                </c:pt>
                <c:pt idx="85">
                  <c:v>472</c:v>
                </c:pt>
                <c:pt idx="86">
                  <c:v>510</c:v>
                </c:pt>
                <c:pt idx="87">
                  <c:v>515</c:v>
                </c:pt>
                <c:pt idx="88">
                  <c:v>519.5</c:v>
                </c:pt>
                <c:pt idx="89">
                  <c:v>599.5</c:v>
                </c:pt>
                <c:pt idx="90">
                  <c:v>602</c:v>
                </c:pt>
                <c:pt idx="91">
                  <c:v>724</c:v>
                </c:pt>
                <c:pt idx="92">
                  <c:v>899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46">
                  <c:v>6.5959999992628582E-3</c:v>
                </c:pt>
                <c:pt idx="47">
                  <c:v>3.7900000024819747E-3</c:v>
                </c:pt>
                <c:pt idx="50">
                  <c:v>0</c:v>
                </c:pt>
                <c:pt idx="51">
                  <c:v>-6.5646999995806254E-2</c:v>
                </c:pt>
                <c:pt idx="52">
                  <c:v>-6.5646999995806254E-2</c:v>
                </c:pt>
                <c:pt idx="53">
                  <c:v>-6.4410999999381602E-2</c:v>
                </c:pt>
                <c:pt idx="54">
                  <c:v>-6.4410999999381602E-2</c:v>
                </c:pt>
                <c:pt idx="55">
                  <c:v>-1.5099999945960008E-3</c:v>
                </c:pt>
                <c:pt idx="56">
                  <c:v>-1.4899999951012433E-3</c:v>
                </c:pt>
                <c:pt idx="57">
                  <c:v>-1.4779999983147718E-3</c:v>
                </c:pt>
                <c:pt idx="58">
                  <c:v>-9.2399999994086102E-4</c:v>
                </c:pt>
                <c:pt idx="59">
                  <c:v>-9.1399999655550346E-4</c:v>
                </c:pt>
                <c:pt idx="60">
                  <c:v>-1.2120000028517097E-3</c:v>
                </c:pt>
                <c:pt idx="61">
                  <c:v>-3.9999999717110768E-4</c:v>
                </c:pt>
                <c:pt idx="62">
                  <c:v>-2.4319999938597903E-3</c:v>
                </c:pt>
                <c:pt idx="63">
                  <c:v>-6.7936999992525671E-2</c:v>
                </c:pt>
                <c:pt idx="64">
                  <c:v>-6.7906999996921513E-2</c:v>
                </c:pt>
                <c:pt idx="65">
                  <c:v>-3.7159999992582016E-3</c:v>
                </c:pt>
                <c:pt idx="66">
                  <c:v>-3.7159999992582016E-3</c:v>
                </c:pt>
                <c:pt idx="70">
                  <c:v>-3.5520000019459985E-3</c:v>
                </c:pt>
                <c:pt idx="71">
                  <c:v>-6.9488999994064216E-2</c:v>
                </c:pt>
                <c:pt idx="72">
                  <c:v>-6.948499999998603E-2</c:v>
                </c:pt>
                <c:pt idx="74">
                  <c:v>-7.1647000004304573E-2</c:v>
                </c:pt>
                <c:pt idx="75">
                  <c:v>-7.1647000004304573E-2</c:v>
                </c:pt>
                <c:pt idx="76">
                  <c:v>-4.6680000014021061E-3</c:v>
                </c:pt>
                <c:pt idx="78">
                  <c:v>-7.2340000042458996E-3</c:v>
                </c:pt>
                <c:pt idx="80">
                  <c:v>-8.9240000015706755E-3</c:v>
                </c:pt>
                <c:pt idx="81">
                  <c:v>-7.5558999997156207E-2</c:v>
                </c:pt>
                <c:pt idx="83">
                  <c:v>-1.3412000000244007E-2</c:v>
                </c:pt>
                <c:pt idx="85">
                  <c:v>-1.6467999994347338E-2</c:v>
                </c:pt>
                <c:pt idx="88">
                  <c:v>-8.0432999995537102E-2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972-443A-981F-6D9D482EA2C1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-3138</c:v>
                </c:pt>
                <c:pt idx="1">
                  <c:v>-3138</c:v>
                </c:pt>
                <c:pt idx="2">
                  <c:v>-2599</c:v>
                </c:pt>
                <c:pt idx="3">
                  <c:v>-2464</c:v>
                </c:pt>
                <c:pt idx="4">
                  <c:v>-2412</c:v>
                </c:pt>
                <c:pt idx="5">
                  <c:v>-2082</c:v>
                </c:pt>
                <c:pt idx="6">
                  <c:v>-2076</c:v>
                </c:pt>
                <c:pt idx="7">
                  <c:v>-2028</c:v>
                </c:pt>
                <c:pt idx="8">
                  <c:v>-2027.5</c:v>
                </c:pt>
                <c:pt idx="9">
                  <c:v>-1912</c:v>
                </c:pt>
                <c:pt idx="10">
                  <c:v>-1892.5</c:v>
                </c:pt>
                <c:pt idx="11">
                  <c:v>-1846.5</c:v>
                </c:pt>
                <c:pt idx="12">
                  <c:v>-1818</c:v>
                </c:pt>
                <c:pt idx="13">
                  <c:v>-1811.5</c:v>
                </c:pt>
                <c:pt idx="14">
                  <c:v>-1778.5</c:v>
                </c:pt>
                <c:pt idx="15">
                  <c:v>-1733</c:v>
                </c:pt>
                <c:pt idx="16">
                  <c:v>-1731</c:v>
                </c:pt>
                <c:pt idx="17">
                  <c:v>-1731</c:v>
                </c:pt>
                <c:pt idx="18">
                  <c:v>-1650</c:v>
                </c:pt>
                <c:pt idx="19">
                  <c:v>-1650</c:v>
                </c:pt>
                <c:pt idx="20">
                  <c:v>-1645.5</c:v>
                </c:pt>
                <c:pt idx="21">
                  <c:v>-1645.5</c:v>
                </c:pt>
                <c:pt idx="22">
                  <c:v>-1622</c:v>
                </c:pt>
                <c:pt idx="23">
                  <c:v>-1587</c:v>
                </c:pt>
                <c:pt idx="24">
                  <c:v>-1587</c:v>
                </c:pt>
                <c:pt idx="25">
                  <c:v>-1550</c:v>
                </c:pt>
                <c:pt idx="26">
                  <c:v>-1550</c:v>
                </c:pt>
                <c:pt idx="27">
                  <c:v>-1512.5</c:v>
                </c:pt>
                <c:pt idx="28">
                  <c:v>-1504</c:v>
                </c:pt>
                <c:pt idx="29">
                  <c:v>-1417</c:v>
                </c:pt>
                <c:pt idx="30">
                  <c:v>-1394.5</c:v>
                </c:pt>
                <c:pt idx="31">
                  <c:v>-1305</c:v>
                </c:pt>
                <c:pt idx="32">
                  <c:v>-1301</c:v>
                </c:pt>
                <c:pt idx="33">
                  <c:v>-1294.5</c:v>
                </c:pt>
                <c:pt idx="34">
                  <c:v>-1266</c:v>
                </c:pt>
                <c:pt idx="35">
                  <c:v>-1262</c:v>
                </c:pt>
                <c:pt idx="36">
                  <c:v>-1259.5</c:v>
                </c:pt>
                <c:pt idx="37">
                  <c:v>-1255</c:v>
                </c:pt>
                <c:pt idx="38">
                  <c:v>-1214</c:v>
                </c:pt>
                <c:pt idx="39">
                  <c:v>-1213.5</c:v>
                </c:pt>
                <c:pt idx="40">
                  <c:v>-1213.5</c:v>
                </c:pt>
                <c:pt idx="41">
                  <c:v>-1168</c:v>
                </c:pt>
                <c:pt idx="42">
                  <c:v>-1167.5</c:v>
                </c:pt>
                <c:pt idx="43">
                  <c:v>-1078.5</c:v>
                </c:pt>
                <c:pt idx="44">
                  <c:v>-1001.5</c:v>
                </c:pt>
                <c:pt idx="45">
                  <c:v>-432</c:v>
                </c:pt>
                <c:pt idx="46">
                  <c:v>-184</c:v>
                </c:pt>
                <c:pt idx="47">
                  <c:v>-85</c:v>
                </c:pt>
                <c:pt idx="48">
                  <c:v>-55</c:v>
                </c:pt>
                <c:pt idx="49">
                  <c:v>-50.5</c:v>
                </c:pt>
                <c:pt idx="50">
                  <c:v>0</c:v>
                </c:pt>
                <c:pt idx="51">
                  <c:v>0.5</c:v>
                </c:pt>
                <c:pt idx="52">
                  <c:v>0.5</c:v>
                </c:pt>
                <c:pt idx="53">
                  <c:v>6.5</c:v>
                </c:pt>
                <c:pt idx="54">
                  <c:v>6.5</c:v>
                </c:pt>
                <c:pt idx="55">
                  <c:v>35</c:v>
                </c:pt>
                <c:pt idx="56">
                  <c:v>35</c:v>
                </c:pt>
                <c:pt idx="57">
                  <c:v>37</c:v>
                </c:pt>
                <c:pt idx="58">
                  <c:v>46</c:v>
                </c:pt>
                <c:pt idx="59">
                  <c:v>46</c:v>
                </c:pt>
                <c:pt idx="60">
                  <c:v>48</c:v>
                </c:pt>
                <c:pt idx="61">
                  <c:v>50</c:v>
                </c:pt>
                <c:pt idx="62">
                  <c:v>83</c:v>
                </c:pt>
                <c:pt idx="63">
                  <c:v>85.5</c:v>
                </c:pt>
                <c:pt idx="64">
                  <c:v>85.5</c:v>
                </c:pt>
                <c:pt idx="65">
                  <c:v>114</c:v>
                </c:pt>
                <c:pt idx="66">
                  <c:v>114</c:v>
                </c:pt>
                <c:pt idx="67">
                  <c:v>119.5</c:v>
                </c:pt>
                <c:pt idx="68">
                  <c:v>120</c:v>
                </c:pt>
                <c:pt idx="69">
                  <c:v>126</c:v>
                </c:pt>
                <c:pt idx="70">
                  <c:v>133</c:v>
                </c:pt>
                <c:pt idx="71">
                  <c:v>133.5</c:v>
                </c:pt>
                <c:pt idx="72">
                  <c:v>137.5</c:v>
                </c:pt>
                <c:pt idx="73">
                  <c:v>168</c:v>
                </c:pt>
                <c:pt idx="74">
                  <c:v>200.5</c:v>
                </c:pt>
                <c:pt idx="75">
                  <c:v>200.5</c:v>
                </c:pt>
                <c:pt idx="76">
                  <c:v>207</c:v>
                </c:pt>
                <c:pt idx="77">
                  <c:v>255</c:v>
                </c:pt>
                <c:pt idx="78">
                  <c:v>261</c:v>
                </c:pt>
                <c:pt idx="79">
                  <c:v>263.5</c:v>
                </c:pt>
                <c:pt idx="80">
                  <c:v>296</c:v>
                </c:pt>
                <c:pt idx="81">
                  <c:v>298.5</c:v>
                </c:pt>
                <c:pt idx="82">
                  <c:v>344</c:v>
                </c:pt>
                <c:pt idx="83">
                  <c:v>348</c:v>
                </c:pt>
                <c:pt idx="84">
                  <c:v>427.5</c:v>
                </c:pt>
                <c:pt idx="85">
                  <c:v>472</c:v>
                </c:pt>
                <c:pt idx="86">
                  <c:v>510</c:v>
                </c:pt>
                <c:pt idx="87">
                  <c:v>515</c:v>
                </c:pt>
                <c:pt idx="88">
                  <c:v>519.5</c:v>
                </c:pt>
                <c:pt idx="89">
                  <c:v>599.5</c:v>
                </c:pt>
                <c:pt idx="90">
                  <c:v>602</c:v>
                </c:pt>
                <c:pt idx="91">
                  <c:v>724</c:v>
                </c:pt>
                <c:pt idx="92">
                  <c:v>899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972-443A-981F-6D9D482EA2C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-3138</c:v>
                </c:pt>
                <c:pt idx="1">
                  <c:v>-3138</c:v>
                </c:pt>
                <c:pt idx="2">
                  <c:v>-2599</c:v>
                </c:pt>
                <c:pt idx="3">
                  <c:v>-2464</c:v>
                </c:pt>
                <c:pt idx="4">
                  <c:v>-2412</c:v>
                </c:pt>
                <c:pt idx="5">
                  <c:v>-2082</c:v>
                </c:pt>
                <c:pt idx="6">
                  <c:v>-2076</c:v>
                </c:pt>
                <c:pt idx="7">
                  <c:v>-2028</c:v>
                </c:pt>
                <c:pt idx="8">
                  <c:v>-2027.5</c:v>
                </c:pt>
                <c:pt idx="9">
                  <c:v>-1912</c:v>
                </c:pt>
                <c:pt idx="10">
                  <c:v>-1892.5</c:v>
                </c:pt>
                <c:pt idx="11">
                  <c:v>-1846.5</c:v>
                </c:pt>
                <c:pt idx="12">
                  <c:v>-1818</c:v>
                </c:pt>
                <c:pt idx="13">
                  <c:v>-1811.5</c:v>
                </c:pt>
                <c:pt idx="14">
                  <c:v>-1778.5</c:v>
                </c:pt>
                <c:pt idx="15">
                  <c:v>-1733</c:v>
                </c:pt>
                <c:pt idx="16">
                  <c:v>-1731</c:v>
                </c:pt>
                <c:pt idx="17">
                  <c:v>-1731</c:v>
                </c:pt>
                <c:pt idx="18">
                  <c:v>-1650</c:v>
                </c:pt>
                <c:pt idx="19">
                  <c:v>-1650</c:v>
                </c:pt>
                <c:pt idx="20">
                  <c:v>-1645.5</c:v>
                </c:pt>
                <c:pt idx="21">
                  <c:v>-1645.5</c:v>
                </c:pt>
                <c:pt idx="22">
                  <c:v>-1622</c:v>
                </c:pt>
                <c:pt idx="23">
                  <c:v>-1587</c:v>
                </c:pt>
                <c:pt idx="24">
                  <c:v>-1587</c:v>
                </c:pt>
                <c:pt idx="25">
                  <c:v>-1550</c:v>
                </c:pt>
                <c:pt idx="26">
                  <c:v>-1550</c:v>
                </c:pt>
                <c:pt idx="27">
                  <c:v>-1512.5</c:v>
                </c:pt>
                <c:pt idx="28">
                  <c:v>-1504</c:v>
                </c:pt>
                <c:pt idx="29">
                  <c:v>-1417</c:v>
                </c:pt>
                <c:pt idx="30">
                  <c:v>-1394.5</c:v>
                </c:pt>
                <c:pt idx="31">
                  <c:v>-1305</c:v>
                </c:pt>
                <c:pt idx="32">
                  <c:v>-1301</c:v>
                </c:pt>
                <c:pt idx="33">
                  <c:v>-1294.5</c:v>
                </c:pt>
                <c:pt idx="34">
                  <c:v>-1266</c:v>
                </c:pt>
                <c:pt idx="35">
                  <c:v>-1262</c:v>
                </c:pt>
                <c:pt idx="36">
                  <c:v>-1259.5</c:v>
                </c:pt>
                <c:pt idx="37">
                  <c:v>-1255</c:v>
                </c:pt>
                <c:pt idx="38">
                  <c:v>-1214</c:v>
                </c:pt>
                <c:pt idx="39">
                  <c:v>-1213.5</c:v>
                </c:pt>
                <c:pt idx="40">
                  <c:v>-1213.5</c:v>
                </c:pt>
                <c:pt idx="41">
                  <c:v>-1168</c:v>
                </c:pt>
                <c:pt idx="42">
                  <c:v>-1167.5</c:v>
                </c:pt>
                <c:pt idx="43">
                  <c:v>-1078.5</c:v>
                </c:pt>
                <c:pt idx="44">
                  <c:v>-1001.5</c:v>
                </c:pt>
                <c:pt idx="45">
                  <c:v>-432</c:v>
                </c:pt>
                <c:pt idx="46">
                  <c:v>-184</c:v>
                </c:pt>
                <c:pt idx="47">
                  <c:v>-85</c:v>
                </c:pt>
                <c:pt idx="48">
                  <c:v>-55</c:v>
                </c:pt>
                <c:pt idx="49">
                  <c:v>-50.5</c:v>
                </c:pt>
                <c:pt idx="50">
                  <c:v>0</c:v>
                </c:pt>
                <c:pt idx="51">
                  <c:v>0.5</c:v>
                </c:pt>
                <c:pt idx="52">
                  <c:v>0.5</c:v>
                </c:pt>
                <c:pt idx="53">
                  <c:v>6.5</c:v>
                </c:pt>
                <c:pt idx="54">
                  <c:v>6.5</c:v>
                </c:pt>
                <c:pt idx="55">
                  <c:v>35</c:v>
                </c:pt>
                <c:pt idx="56">
                  <c:v>35</c:v>
                </c:pt>
                <c:pt idx="57">
                  <c:v>37</c:v>
                </c:pt>
                <c:pt idx="58">
                  <c:v>46</c:v>
                </c:pt>
                <c:pt idx="59">
                  <c:v>46</c:v>
                </c:pt>
                <c:pt idx="60">
                  <c:v>48</c:v>
                </c:pt>
                <c:pt idx="61">
                  <c:v>50</c:v>
                </c:pt>
                <c:pt idx="62">
                  <c:v>83</c:v>
                </c:pt>
                <c:pt idx="63">
                  <c:v>85.5</c:v>
                </c:pt>
                <c:pt idx="64">
                  <c:v>85.5</c:v>
                </c:pt>
                <c:pt idx="65">
                  <c:v>114</c:v>
                </c:pt>
                <c:pt idx="66">
                  <c:v>114</c:v>
                </c:pt>
                <c:pt idx="67">
                  <c:v>119.5</c:v>
                </c:pt>
                <c:pt idx="68">
                  <c:v>120</c:v>
                </c:pt>
                <c:pt idx="69">
                  <c:v>126</c:v>
                </c:pt>
                <c:pt idx="70">
                  <c:v>133</c:v>
                </c:pt>
                <c:pt idx="71">
                  <c:v>133.5</c:v>
                </c:pt>
                <c:pt idx="72">
                  <c:v>137.5</c:v>
                </c:pt>
                <c:pt idx="73">
                  <c:v>168</c:v>
                </c:pt>
                <c:pt idx="74">
                  <c:v>200.5</c:v>
                </c:pt>
                <c:pt idx="75">
                  <c:v>200.5</c:v>
                </c:pt>
                <c:pt idx="76">
                  <c:v>207</c:v>
                </c:pt>
                <c:pt idx="77">
                  <c:v>255</c:v>
                </c:pt>
                <c:pt idx="78">
                  <c:v>261</c:v>
                </c:pt>
                <c:pt idx="79">
                  <c:v>263.5</c:v>
                </c:pt>
                <c:pt idx="80">
                  <c:v>296</c:v>
                </c:pt>
                <c:pt idx="81">
                  <c:v>298.5</c:v>
                </c:pt>
                <c:pt idx="82">
                  <c:v>344</c:v>
                </c:pt>
                <c:pt idx="83">
                  <c:v>348</c:v>
                </c:pt>
                <c:pt idx="84">
                  <c:v>427.5</c:v>
                </c:pt>
                <c:pt idx="85">
                  <c:v>472</c:v>
                </c:pt>
                <c:pt idx="86">
                  <c:v>510</c:v>
                </c:pt>
                <c:pt idx="87">
                  <c:v>515</c:v>
                </c:pt>
                <c:pt idx="88">
                  <c:v>519.5</c:v>
                </c:pt>
                <c:pt idx="89">
                  <c:v>599.5</c:v>
                </c:pt>
                <c:pt idx="90">
                  <c:v>602</c:v>
                </c:pt>
                <c:pt idx="91">
                  <c:v>724</c:v>
                </c:pt>
                <c:pt idx="92">
                  <c:v>899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972-443A-981F-6D9D482EA2C1}"/>
            </c:ext>
          </c:extLst>
        </c:ser>
        <c:ser>
          <c:idx val="7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-3138</c:v>
                </c:pt>
                <c:pt idx="1">
                  <c:v>-3138</c:v>
                </c:pt>
                <c:pt idx="2">
                  <c:v>-2599</c:v>
                </c:pt>
                <c:pt idx="3">
                  <c:v>-2464</c:v>
                </c:pt>
                <c:pt idx="4">
                  <c:v>-2412</c:v>
                </c:pt>
                <c:pt idx="5">
                  <c:v>-2082</c:v>
                </c:pt>
                <c:pt idx="6">
                  <c:v>-2076</c:v>
                </c:pt>
                <c:pt idx="7">
                  <c:v>-2028</c:v>
                </c:pt>
                <c:pt idx="8">
                  <c:v>-2027.5</c:v>
                </c:pt>
                <c:pt idx="9">
                  <c:v>-1912</c:v>
                </c:pt>
                <c:pt idx="10">
                  <c:v>-1892.5</c:v>
                </c:pt>
                <c:pt idx="11">
                  <c:v>-1846.5</c:v>
                </c:pt>
                <c:pt idx="12">
                  <c:v>-1818</c:v>
                </c:pt>
                <c:pt idx="13">
                  <c:v>-1811.5</c:v>
                </c:pt>
                <c:pt idx="14">
                  <c:v>-1778.5</c:v>
                </c:pt>
                <c:pt idx="15">
                  <c:v>-1733</c:v>
                </c:pt>
                <c:pt idx="16">
                  <c:v>-1731</c:v>
                </c:pt>
                <c:pt idx="17">
                  <c:v>-1731</c:v>
                </c:pt>
                <c:pt idx="18">
                  <c:v>-1650</c:v>
                </c:pt>
                <c:pt idx="19">
                  <c:v>-1650</c:v>
                </c:pt>
                <c:pt idx="20">
                  <c:v>-1645.5</c:v>
                </c:pt>
                <c:pt idx="21">
                  <c:v>-1645.5</c:v>
                </c:pt>
                <c:pt idx="22">
                  <c:v>-1622</c:v>
                </c:pt>
                <c:pt idx="23">
                  <c:v>-1587</c:v>
                </c:pt>
                <c:pt idx="24">
                  <c:v>-1587</c:v>
                </c:pt>
                <c:pt idx="25">
                  <c:v>-1550</c:v>
                </c:pt>
                <c:pt idx="26">
                  <c:v>-1550</c:v>
                </c:pt>
                <c:pt idx="27">
                  <c:v>-1512.5</c:v>
                </c:pt>
                <c:pt idx="28">
                  <c:v>-1504</c:v>
                </c:pt>
                <c:pt idx="29">
                  <c:v>-1417</c:v>
                </c:pt>
                <c:pt idx="30">
                  <c:v>-1394.5</c:v>
                </c:pt>
                <c:pt idx="31">
                  <c:v>-1305</c:v>
                </c:pt>
                <c:pt idx="32">
                  <c:v>-1301</c:v>
                </c:pt>
                <c:pt idx="33">
                  <c:v>-1294.5</c:v>
                </c:pt>
                <c:pt idx="34">
                  <c:v>-1266</c:v>
                </c:pt>
                <c:pt idx="35">
                  <c:v>-1262</c:v>
                </c:pt>
                <c:pt idx="36">
                  <c:v>-1259.5</c:v>
                </c:pt>
                <c:pt idx="37">
                  <c:v>-1255</c:v>
                </c:pt>
                <c:pt idx="38">
                  <c:v>-1214</c:v>
                </c:pt>
                <c:pt idx="39">
                  <c:v>-1213.5</c:v>
                </c:pt>
                <c:pt idx="40">
                  <c:v>-1213.5</c:v>
                </c:pt>
                <c:pt idx="41">
                  <c:v>-1168</c:v>
                </c:pt>
                <c:pt idx="42">
                  <c:v>-1167.5</c:v>
                </c:pt>
                <c:pt idx="43">
                  <c:v>-1078.5</c:v>
                </c:pt>
                <c:pt idx="44">
                  <c:v>-1001.5</c:v>
                </c:pt>
                <c:pt idx="45">
                  <c:v>-432</c:v>
                </c:pt>
                <c:pt idx="46">
                  <c:v>-184</c:v>
                </c:pt>
                <c:pt idx="47">
                  <c:v>-85</c:v>
                </c:pt>
                <c:pt idx="48">
                  <c:v>-55</c:v>
                </c:pt>
                <c:pt idx="49">
                  <c:v>-50.5</c:v>
                </c:pt>
                <c:pt idx="50">
                  <c:v>0</c:v>
                </c:pt>
                <c:pt idx="51">
                  <c:v>0.5</c:v>
                </c:pt>
                <c:pt idx="52">
                  <c:v>0.5</c:v>
                </c:pt>
                <c:pt idx="53">
                  <c:v>6.5</c:v>
                </c:pt>
                <c:pt idx="54">
                  <c:v>6.5</c:v>
                </c:pt>
                <c:pt idx="55">
                  <c:v>35</c:v>
                </c:pt>
                <c:pt idx="56">
                  <c:v>35</c:v>
                </c:pt>
                <c:pt idx="57">
                  <c:v>37</c:v>
                </c:pt>
                <c:pt idx="58">
                  <c:v>46</c:v>
                </c:pt>
                <c:pt idx="59">
                  <c:v>46</c:v>
                </c:pt>
                <c:pt idx="60">
                  <c:v>48</c:v>
                </c:pt>
                <c:pt idx="61">
                  <c:v>50</c:v>
                </c:pt>
                <c:pt idx="62">
                  <c:v>83</c:v>
                </c:pt>
                <c:pt idx="63">
                  <c:v>85.5</c:v>
                </c:pt>
                <c:pt idx="64">
                  <c:v>85.5</c:v>
                </c:pt>
                <c:pt idx="65">
                  <c:v>114</c:v>
                </c:pt>
                <c:pt idx="66">
                  <c:v>114</c:v>
                </c:pt>
                <c:pt idx="67">
                  <c:v>119.5</c:v>
                </c:pt>
                <c:pt idx="68">
                  <c:v>120</c:v>
                </c:pt>
                <c:pt idx="69">
                  <c:v>126</c:v>
                </c:pt>
                <c:pt idx="70">
                  <c:v>133</c:v>
                </c:pt>
                <c:pt idx="71">
                  <c:v>133.5</c:v>
                </c:pt>
                <c:pt idx="72">
                  <c:v>137.5</c:v>
                </c:pt>
                <c:pt idx="73">
                  <c:v>168</c:v>
                </c:pt>
                <c:pt idx="74">
                  <c:v>200.5</c:v>
                </c:pt>
                <c:pt idx="75">
                  <c:v>200.5</c:v>
                </c:pt>
                <c:pt idx="76">
                  <c:v>207</c:v>
                </c:pt>
                <c:pt idx="77">
                  <c:v>255</c:v>
                </c:pt>
                <c:pt idx="78">
                  <c:v>261</c:v>
                </c:pt>
                <c:pt idx="79">
                  <c:v>263.5</c:v>
                </c:pt>
                <c:pt idx="80">
                  <c:v>296</c:v>
                </c:pt>
                <c:pt idx="81">
                  <c:v>298.5</c:v>
                </c:pt>
                <c:pt idx="82">
                  <c:v>344</c:v>
                </c:pt>
                <c:pt idx="83">
                  <c:v>348</c:v>
                </c:pt>
                <c:pt idx="84">
                  <c:v>427.5</c:v>
                </c:pt>
                <c:pt idx="85">
                  <c:v>472</c:v>
                </c:pt>
                <c:pt idx="86">
                  <c:v>510</c:v>
                </c:pt>
                <c:pt idx="87">
                  <c:v>515</c:v>
                </c:pt>
                <c:pt idx="88">
                  <c:v>519.5</c:v>
                </c:pt>
                <c:pt idx="89">
                  <c:v>599.5</c:v>
                </c:pt>
                <c:pt idx="90">
                  <c:v>602</c:v>
                </c:pt>
                <c:pt idx="91">
                  <c:v>724</c:v>
                </c:pt>
                <c:pt idx="92">
                  <c:v>899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972-443A-981F-6D9D482EA2C1}"/>
            </c:ext>
          </c:extLst>
        </c:ser>
        <c:ser>
          <c:idx val="8"/>
          <c:order val="7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-3138</c:v>
                </c:pt>
                <c:pt idx="1">
                  <c:v>-3138</c:v>
                </c:pt>
                <c:pt idx="2">
                  <c:v>-2599</c:v>
                </c:pt>
                <c:pt idx="3">
                  <c:v>-2464</c:v>
                </c:pt>
                <c:pt idx="4">
                  <c:v>-2412</c:v>
                </c:pt>
                <c:pt idx="5">
                  <c:v>-2082</c:v>
                </c:pt>
                <c:pt idx="6">
                  <c:v>-2076</c:v>
                </c:pt>
                <c:pt idx="7">
                  <c:v>-2028</c:v>
                </c:pt>
                <c:pt idx="8">
                  <c:v>-2027.5</c:v>
                </c:pt>
                <c:pt idx="9">
                  <c:v>-1912</c:v>
                </c:pt>
                <c:pt idx="10">
                  <c:v>-1892.5</c:v>
                </c:pt>
                <c:pt idx="11">
                  <c:v>-1846.5</c:v>
                </c:pt>
                <c:pt idx="12">
                  <c:v>-1818</c:v>
                </c:pt>
                <c:pt idx="13">
                  <c:v>-1811.5</c:v>
                </c:pt>
                <c:pt idx="14">
                  <c:v>-1778.5</c:v>
                </c:pt>
                <c:pt idx="15">
                  <c:v>-1733</c:v>
                </c:pt>
                <c:pt idx="16">
                  <c:v>-1731</c:v>
                </c:pt>
                <c:pt idx="17">
                  <c:v>-1731</c:v>
                </c:pt>
                <c:pt idx="18">
                  <c:v>-1650</c:v>
                </c:pt>
                <c:pt idx="19">
                  <c:v>-1650</c:v>
                </c:pt>
                <c:pt idx="20">
                  <c:v>-1645.5</c:v>
                </c:pt>
                <c:pt idx="21">
                  <c:v>-1645.5</c:v>
                </c:pt>
                <c:pt idx="22">
                  <c:v>-1622</c:v>
                </c:pt>
                <c:pt idx="23">
                  <c:v>-1587</c:v>
                </c:pt>
                <c:pt idx="24">
                  <c:v>-1587</c:v>
                </c:pt>
                <c:pt idx="25">
                  <c:v>-1550</c:v>
                </c:pt>
                <c:pt idx="26">
                  <c:v>-1550</c:v>
                </c:pt>
                <c:pt idx="27">
                  <c:v>-1512.5</c:v>
                </c:pt>
                <c:pt idx="28">
                  <c:v>-1504</c:v>
                </c:pt>
                <c:pt idx="29">
                  <c:v>-1417</c:v>
                </c:pt>
                <c:pt idx="30">
                  <c:v>-1394.5</c:v>
                </c:pt>
                <c:pt idx="31">
                  <c:v>-1305</c:v>
                </c:pt>
                <c:pt idx="32">
                  <c:v>-1301</c:v>
                </c:pt>
                <c:pt idx="33">
                  <c:v>-1294.5</c:v>
                </c:pt>
                <c:pt idx="34">
                  <c:v>-1266</c:v>
                </c:pt>
                <c:pt idx="35">
                  <c:v>-1262</c:v>
                </c:pt>
                <c:pt idx="36">
                  <c:v>-1259.5</c:v>
                </c:pt>
                <c:pt idx="37">
                  <c:v>-1255</c:v>
                </c:pt>
                <c:pt idx="38">
                  <c:v>-1214</c:v>
                </c:pt>
                <c:pt idx="39">
                  <c:v>-1213.5</c:v>
                </c:pt>
                <c:pt idx="40">
                  <c:v>-1213.5</c:v>
                </c:pt>
                <c:pt idx="41">
                  <c:v>-1168</c:v>
                </c:pt>
                <c:pt idx="42">
                  <c:v>-1167.5</c:v>
                </c:pt>
                <c:pt idx="43">
                  <c:v>-1078.5</c:v>
                </c:pt>
                <c:pt idx="44">
                  <c:v>-1001.5</c:v>
                </c:pt>
                <c:pt idx="45">
                  <c:v>-432</c:v>
                </c:pt>
                <c:pt idx="46">
                  <c:v>-184</c:v>
                </c:pt>
                <c:pt idx="47">
                  <c:v>-85</c:v>
                </c:pt>
                <c:pt idx="48">
                  <c:v>-55</c:v>
                </c:pt>
                <c:pt idx="49">
                  <c:v>-50.5</c:v>
                </c:pt>
                <c:pt idx="50">
                  <c:v>0</c:v>
                </c:pt>
                <c:pt idx="51">
                  <c:v>0.5</c:v>
                </c:pt>
                <c:pt idx="52">
                  <c:v>0.5</c:v>
                </c:pt>
                <c:pt idx="53">
                  <c:v>6.5</c:v>
                </c:pt>
                <c:pt idx="54">
                  <c:v>6.5</c:v>
                </c:pt>
                <c:pt idx="55">
                  <c:v>35</c:v>
                </c:pt>
                <c:pt idx="56">
                  <c:v>35</c:v>
                </c:pt>
                <c:pt idx="57">
                  <c:v>37</c:v>
                </c:pt>
                <c:pt idx="58">
                  <c:v>46</c:v>
                </c:pt>
                <c:pt idx="59">
                  <c:v>46</c:v>
                </c:pt>
                <c:pt idx="60">
                  <c:v>48</c:v>
                </c:pt>
                <c:pt idx="61">
                  <c:v>50</c:v>
                </c:pt>
                <c:pt idx="62">
                  <c:v>83</c:v>
                </c:pt>
                <c:pt idx="63">
                  <c:v>85.5</c:v>
                </c:pt>
                <c:pt idx="64">
                  <c:v>85.5</c:v>
                </c:pt>
                <c:pt idx="65">
                  <c:v>114</c:v>
                </c:pt>
                <c:pt idx="66">
                  <c:v>114</c:v>
                </c:pt>
                <c:pt idx="67">
                  <c:v>119.5</c:v>
                </c:pt>
                <c:pt idx="68">
                  <c:v>120</c:v>
                </c:pt>
                <c:pt idx="69">
                  <c:v>126</c:v>
                </c:pt>
                <c:pt idx="70">
                  <c:v>133</c:v>
                </c:pt>
                <c:pt idx="71">
                  <c:v>133.5</c:v>
                </c:pt>
                <c:pt idx="72">
                  <c:v>137.5</c:v>
                </c:pt>
                <c:pt idx="73">
                  <c:v>168</c:v>
                </c:pt>
                <c:pt idx="74">
                  <c:v>200.5</c:v>
                </c:pt>
                <c:pt idx="75">
                  <c:v>200.5</c:v>
                </c:pt>
                <c:pt idx="76">
                  <c:v>207</c:v>
                </c:pt>
                <c:pt idx="77">
                  <c:v>255</c:v>
                </c:pt>
                <c:pt idx="78">
                  <c:v>261</c:v>
                </c:pt>
                <c:pt idx="79">
                  <c:v>263.5</c:v>
                </c:pt>
                <c:pt idx="80">
                  <c:v>296</c:v>
                </c:pt>
                <c:pt idx="81">
                  <c:v>298.5</c:v>
                </c:pt>
                <c:pt idx="82">
                  <c:v>344</c:v>
                </c:pt>
                <c:pt idx="83">
                  <c:v>348</c:v>
                </c:pt>
                <c:pt idx="84">
                  <c:v>427.5</c:v>
                </c:pt>
                <c:pt idx="85">
                  <c:v>472</c:v>
                </c:pt>
                <c:pt idx="86">
                  <c:v>510</c:v>
                </c:pt>
                <c:pt idx="87">
                  <c:v>515</c:v>
                </c:pt>
                <c:pt idx="88">
                  <c:v>519.5</c:v>
                </c:pt>
                <c:pt idx="89">
                  <c:v>599.5</c:v>
                </c:pt>
                <c:pt idx="90">
                  <c:v>602</c:v>
                </c:pt>
                <c:pt idx="91">
                  <c:v>724</c:v>
                </c:pt>
                <c:pt idx="92">
                  <c:v>899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9.6225487237808521E-2</c:v>
                </c:pt>
                <c:pt idx="1">
                  <c:v>9.6225487237808521E-2</c:v>
                </c:pt>
                <c:pt idx="2">
                  <c:v>7.9534435450104662E-2</c:v>
                </c:pt>
                <c:pt idx="3">
                  <c:v>7.535393082795247E-2</c:v>
                </c:pt>
                <c:pt idx="4">
                  <c:v>7.374366238090127E-2</c:v>
                </c:pt>
                <c:pt idx="5">
                  <c:v>6.3524651082307065E-2</c:v>
                </c:pt>
                <c:pt idx="6">
                  <c:v>6.33388508768781E-2</c:v>
                </c:pt>
                <c:pt idx="7">
                  <c:v>6.1852449233446204E-2</c:v>
                </c:pt>
                <c:pt idx="8">
                  <c:v>6.183696588299379E-2</c:v>
                </c:pt>
                <c:pt idx="9">
                  <c:v>5.8260311928485818E-2</c:v>
                </c:pt>
                <c:pt idx="10">
                  <c:v>5.7656461260841618E-2</c:v>
                </c:pt>
                <c:pt idx="11">
                  <c:v>5.6231993019219398E-2</c:v>
                </c:pt>
                <c:pt idx="12">
                  <c:v>5.5349442043431715E-2</c:v>
                </c:pt>
                <c:pt idx="13">
                  <c:v>5.5148158487550315E-2</c:v>
                </c:pt>
                <c:pt idx="14">
                  <c:v>5.4126257357690895E-2</c:v>
                </c:pt>
                <c:pt idx="15">
                  <c:v>5.2717272466521088E-2</c:v>
                </c:pt>
                <c:pt idx="16">
                  <c:v>5.2655339064711426E-2</c:v>
                </c:pt>
                <c:pt idx="17">
                  <c:v>5.2655339064711426E-2</c:v>
                </c:pt>
                <c:pt idx="18">
                  <c:v>5.0147036291420123E-2</c:v>
                </c:pt>
                <c:pt idx="19">
                  <c:v>5.0147036291420123E-2</c:v>
                </c:pt>
                <c:pt idx="20">
                  <c:v>5.0007686137348385E-2</c:v>
                </c:pt>
                <c:pt idx="21">
                  <c:v>5.0007686137348385E-2</c:v>
                </c:pt>
                <c:pt idx="22">
                  <c:v>4.9279968666084854E-2</c:v>
                </c:pt>
                <c:pt idx="23">
                  <c:v>4.8196134134415779E-2</c:v>
                </c:pt>
                <c:pt idx="24">
                  <c:v>4.8196134134415779E-2</c:v>
                </c:pt>
                <c:pt idx="25">
                  <c:v>4.7050366200937034E-2</c:v>
                </c:pt>
                <c:pt idx="26">
                  <c:v>4.7050366200937034E-2</c:v>
                </c:pt>
                <c:pt idx="27">
                  <c:v>4.5889114917005876E-2</c:v>
                </c:pt>
                <c:pt idx="28">
                  <c:v>4.5625897959314814E-2</c:v>
                </c:pt>
                <c:pt idx="29">
                  <c:v>4.2931794980594525E-2</c:v>
                </c:pt>
                <c:pt idx="30">
                  <c:v>4.2235044210235828E-2</c:v>
                </c:pt>
                <c:pt idx="31">
                  <c:v>3.9463524479253463E-2</c:v>
                </c:pt>
                <c:pt idx="32">
                  <c:v>3.9339657675634139E-2</c:v>
                </c:pt>
                <c:pt idx="33">
                  <c:v>3.9138374119752732E-2</c:v>
                </c:pt>
                <c:pt idx="34">
                  <c:v>3.8255823143965056E-2</c:v>
                </c:pt>
                <c:pt idx="35">
                  <c:v>3.8131956340345732E-2</c:v>
                </c:pt>
                <c:pt idx="36">
                  <c:v>3.8054539588083656E-2</c:v>
                </c:pt>
                <c:pt idx="37">
                  <c:v>3.7915189434011912E-2</c:v>
                </c:pt>
                <c:pt idx="38">
                  <c:v>3.664555469691385E-2</c:v>
                </c:pt>
                <c:pt idx="39">
                  <c:v>3.6630071346461429E-2</c:v>
                </c:pt>
                <c:pt idx="40">
                  <c:v>3.6630071346461429E-2</c:v>
                </c:pt>
                <c:pt idx="41">
                  <c:v>3.5221086455291623E-2</c:v>
                </c:pt>
                <c:pt idx="42">
                  <c:v>3.5205603104839209E-2</c:v>
                </c:pt>
                <c:pt idx="43">
                  <c:v>3.2449566724309258E-2</c:v>
                </c:pt>
                <c:pt idx="44">
                  <c:v>3.0065130754637279E-2</c:v>
                </c:pt>
                <c:pt idx="45">
                  <c:v>1.2429594589336079E-2</c:v>
                </c:pt>
                <c:pt idx="46">
                  <c:v>4.7498527649380128E-3</c:v>
                </c:pt>
                <c:pt idx="47">
                  <c:v>1.6841493753597531E-3</c:v>
                </c:pt>
                <c:pt idx="48">
                  <c:v>7.5514834821482587E-4</c:v>
                </c:pt>
                <c:pt idx="49">
                  <c:v>6.1579819414308689E-4</c:v>
                </c:pt>
                <c:pt idx="50">
                  <c:v>-9.4802020155087402E-4</c:v>
                </c:pt>
                <c:pt idx="51">
                  <c:v>-9.6350355200328943E-4</c:v>
                </c:pt>
                <c:pt idx="52">
                  <c:v>-9.6350355200328943E-4</c:v>
                </c:pt>
                <c:pt idx="53">
                  <c:v>-1.1493037574322748E-3</c:v>
                </c:pt>
                <c:pt idx="54">
                  <c:v>-1.1493037574322748E-3</c:v>
                </c:pt>
                <c:pt idx="55">
                  <c:v>-2.0318547332199557E-3</c:v>
                </c:pt>
                <c:pt idx="56">
                  <c:v>-2.0318547332199557E-3</c:v>
                </c:pt>
                <c:pt idx="57">
                  <c:v>-2.0937881350296178E-3</c:v>
                </c:pt>
                <c:pt idx="58">
                  <c:v>-2.3724884431730957E-3</c:v>
                </c:pt>
                <c:pt idx="59">
                  <c:v>-2.3724884431730957E-3</c:v>
                </c:pt>
                <c:pt idx="60">
                  <c:v>-2.4344218449827574E-3</c:v>
                </c:pt>
                <c:pt idx="61">
                  <c:v>-2.4963552467924194E-3</c:v>
                </c:pt>
                <c:pt idx="62">
                  <c:v>-3.5182563766518395E-3</c:v>
                </c:pt>
                <c:pt idx="63">
                  <c:v>-3.5956731289139166E-3</c:v>
                </c:pt>
                <c:pt idx="64">
                  <c:v>-3.5956731289139166E-3</c:v>
                </c:pt>
                <c:pt idx="65">
                  <c:v>-4.4782241047015975E-3</c:v>
                </c:pt>
                <c:pt idx="66">
                  <c:v>-4.4782241047015975E-3</c:v>
                </c:pt>
                <c:pt idx="67">
                  <c:v>-4.6485409596781673E-3</c:v>
                </c:pt>
                <c:pt idx="68">
                  <c:v>-4.6640243101305828E-3</c:v>
                </c:pt>
                <c:pt idx="69">
                  <c:v>-4.8498245155595681E-3</c:v>
                </c:pt>
                <c:pt idx="70">
                  <c:v>-5.0665914218933844E-3</c:v>
                </c:pt>
                <c:pt idx="71">
                  <c:v>-5.0820747723458E-3</c:v>
                </c:pt>
                <c:pt idx="72">
                  <c:v>-5.2059415759651241E-3</c:v>
                </c:pt>
                <c:pt idx="73">
                  <c:v>-6.1504259535624661E-3</c:v>
                </c:pt>
                <c:pt idx="74">
                  <c:v>-7.1568437329694711E-3</c:v>
                </c:pt>
                <c:pt idx="75">
                  <c:v>-7.1568437329694711E-3</c:v>
                </c:pt>
                <c:pt idx="76">
                  <c:v>-7.3581272888508719E-3</c:v>
                </c:pt>
                <c:pt idx="77">
                  <c:v>-8.8445289322827553E-3</c:v>
                </c:pt>
                <c:pt idx="78">
                  <c:v>-9.0303291377117414E-3</c:v>
                </c:pt>
                <c:pt idx="79">
                  <c:v>-9.1077458899738173E-3</c:v>
                </c:pt>
                <c:pt idx="80">
                  <c:v>-1.0114163669380822E-2</c:v>
                </c:pt>
                <c:pt idx="81">
                  <c:v>-1.01915804216429E-2</c:v>
                </c:pt>
                <c:pt idx="82">
                  <c:v>-1.1600565312812706E-2</c:v>
                </c:pt>
                <c:pt idx="83">
                  <c:v>-1.1724432116432031E-2</c:v>
                </c:pt>
                <c:pt idx="84">
                  <c:v>-1.4186284838366087E-2</c:v>
                </c:pt>
                <c:pt idx="85">
                  <c:v>-1.5564303028631063E-2</c:v>
                </c:pt>
                <c:pt idx="86">
                  <c:v>-1.6741037663014637E-2</c:v>
                </c:pt>
                <c:pt idx="87">
                  <c:v>-1.6895871167538792E-2</c:v>
                </c:pt>
                <c:pt idx="88">
                  <c:v>-1.703522132161053E-2</c:v>
                </c:pt>
                <c:pt idx="89">
                  <c:v>-1.9512557393997002E-2</c:v>
                </c:pt>
                <c:pt idx="90">
                  <c:v>-1.9589974146259081E-2</c:v>
                </c:pt>
                <c:pt idx="91">
                  <c:v>-2.3367911656648453E-2</c:v>
                </c:pt>
                <c:pt idx="92">
                  <c:v>-2.8787084314993858E-2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972-443A-981F-6D9D482EA2C1}"/>
            </c:ext>
          </c:extLst>
        </c:ser>
        <c:ser>
          <c:idx val="9"/>
          <c:order val="8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-3138</c:v>
                </c:pt>
                <c:pt idx="1">
                  <c:v>-3138</c:v>
                </c:pt>
                <c:pt idx="2">
                  <c:v>-2599</c:v>
                </c:pt>
                <c:pt idx="3">
                  <c:v>-2464</c:v>
                </c:pt>
                <c:pt idx="4">
                  <c:v>-2412</c:v>
                </c:pt>
                <c:pt idx="5">
                  <c:v>-2082</c:v>
                </c:pt>
                <c:pt idx="6">
                  <c:v>-2076</c:v>
                </c:pt>
                <c:pt idx="7">
                  <c:v>-2028</c:v>
                </c:pt>
                <c:pt idx="8">
                  <c:v>-2027.5</c:v>
                </c:pt>
                <c:pt idx="9">
                  <c:v>-1912</c:v>
                </c:pt>
                <c:pt idx="10">
                  <c:v>-1892.5</c:v>
                </c:pt>
                <c:pt idx="11">
                  <c:v>-1846.5</c:v>
                </c:pt>
                <c:pt idx="12">
                  <c:v>-1818</c:v>
                </c:pt>
                <c:pt idx="13">
                  <c:v>-1811.5</c:v>
                </c:pt>
                <c:pt idx="14">
                  <c:v>-1778.5</c:v>
                </c:pt>
                <c:pt idx="15">
                  <c:v>-1733</c:v>
                </c:pt>
                <c:pt idx="16">
                  <c:v>-1731</c:v>
                </c:pt>
                <c:pt idx="17">
                  <c:v>-1731</c:v>
                </c:pt>
                <c:pt idx="18">
                  <c:v>-1650</c:v>
                </c:pt>
                <c:pt idx="19">
                  <c:v>-1650</c:v>
                </c:pt>
                <c:pt idx="20">
                  <c:v>-1645.5</c:v>
                </c:pt>
                <c:pt idx="21">
                  <c:v>-1645.5</c:v>
                </c:pt>
                <c:pt idx="22">
                  <c:v>-1622</c:v>
                </c:pt>
                <c:pt idx="23">
                  <c:v>-1587</c:v>
                </c:pt>
                <c:pt idx="24">
                  <c:v>-1587</c:v>
                </c:pt>
                <c:pt idx="25">
                  <c:v>-1550</c:v>
                </c:pt>
                <c:pt idx="26">
                  <c:v>-1550</c:v>
                </c:pt>
                <c:pt idx="27">
                  <c:v>-1512.5</c:v>
                </c:pt>
                <c:pt idx="28">
                  <c:v>-1504</c:v>
                </c:pt>
                <c:pt idx="29">
                  <c:v>-1417</c:v>
                </c:pt>
                <c:pt idx="30">
                  <c:v>-1394.5</c:v>
                </c:pt>
                <c:pt idx="31">
                  <c:v>-1305</c:v>
                </c:pt>
                <c:pt idx="32">
                  <c:v>-1301</c:v>
                </c:pt>
                <c:pt idx="33">
                  <c:v>-1294.5</c:v>
                </c:pt>
                <c:pt idx="34">
                  <c:v>-1266</c:v>
                </c:pt>
                <c:pt idx="35">
                  <c:v>-1262</c:v>
                </c:pt>
                <c:pt idx="36">
                  <c:v>-1259.5</c:v>
                </c:pt>
                <c:pt idx="37">
                  <c:v>-1255</c:v>
                </c:pt>
                <c:pt idx="38">
                  <c:v>-1214</c:v>
                </c:pt>
                <c:pt idx="39">
                  <c:v>-1213.5</c:v>
                </c:pt>
                <c:pt idx="40">
                  <c:v>-1213.5</c:v>
                </c:pt>
                <c:pt idx="41">
                  <c:v>-1168</c:v>
                </c:pt>
                <c:pt idx="42">
                  <c:v>-1167.5</c:v>
                </c:pt>
                <c:pt idx="43">
                  <c:v>-1078.5</c:v>
                </c:pt>
                <c:pt idx="44">
                  <c:v>-1001.5</c:v>
                </c:pt>
                <c:pt idx="45">
                  <c:v>-432</c:v>
                </c:pt>
                <c:pt idx="46">
                  <c:v>-184</c:v>
                </c:pt>
                <c:pt idx="47">
                  <c:v>-85</c:v>
                </c:pt>
                <c:pt idx="48">
                  <c:v>-55</c:v>
                </c:pt>
                <c:pt idx="49">
                  <c:v>-50.5</c:v>
                </c:pt>
                <c:pt idx="50">
                  <c:v>0</c:v>
                </c:pt>
                <c:pt idx="51">
                  <c:v>0.5</c:v>
                </c:pt>
                <c:pt idx="52">
                  <c:v>0.5</c:v>
                </c:pt>
                <c:pt idx="53">
                  <c:v>6.5</c:v>
                </c:pt>
                <c:pt idx="54">
                  <c:v>6.5</c:v>
                </c:pt>
                <c:pt idx="55">
                  <c:v>35</c:v>
                </c:pt>
                <c:pt idx="56">
                  <c:v>35</c:v>
                </c:pt>
                <c:pt idx="57">
                  <c:v>37</c:v>
                </c:pt>
                <c:pt idx="58">
                  <c:v>46</c:v>
                </c:pt>
                <c:pt idx="59">
                  <c:v>46</c:v>
                </c:pt>
                <c:pt idx="60">
                  <c:v>48</c:v>
                </c:pt>
                <c:pt idx="61">
                  <c:v>50</c:v>
                </c:pt>
                <c:pt idx="62">
                  <c:v>83</c:v>
                </c:pt>
                <c:pt idx="63">
                  <c:v>85.5</c:v>
                </c:pt>
                <c:pt idx="64">
                  <c:v>85.5</c:v>
                </c:pt>
                <c:pt idx="65">
                  <c:v>114</c:v>
                </c:pt>
                <c:pt idx="66">
                  <c:v>114</c:v>
                </c:pt>
                <c:pt idx="67">
                  <c:v>119.5</c:v>
                </c:pt>
                <c:pt idx="68">
                  <c:v>120</c:v>
                </c:pt>
                <c:pt idx="69">
                  <c:v>126</c:v>
                </c:pt>
                <c:pt idx="70">
                  <c:v>133</c:v>
                </c:pt>
                <c:pt idx="71">
                  <c:v>133.5</c:v>
                </c:pt>
                <c:pt idx="72">
                  <c:v>137.5</c:v>
                </c:pt>
                <c:pt idx="73">
                  <c:v>168</c:v>
                </c:pt>
                <c:pt idx="74">
                  <c:v>200.5</c:v>
                </c:pt>
                <c:pt idx="75">
                  <c:v>200.5</c:v>
                </c:pt>
                <c:pt idx="76">
                  <c:v>207</c:v>
                </c:pt>
                <c:pt idx="77">
                  <c:v>255</c:v>
                </c:pt>
                <c:pt idx="78">
                  <c:v>261</c:v>
                </c:pt>
                <c:pt idx="79">
                  <c:v>263.5</c:v>
                </c:pt>
                <c:pt idx="80">
                  <c:v>296</c:v>
                </c:pt>
                <c:pt idx="81">
                  <c:v>298.5</c:v>
                </c:pt>
                <c:pt idx="82">
                  <c:v>344</c:v>
                </c:pt>
                <c:pt idx="83">
                  <c:v>348</c:v>
                </c:pt>
                <c:pt idx="84">
                  <c:v>427.5</c:v>
                </c:pt>
                <c:pt idx="85">
                  <c:v>472</c:v>
                </c:pt>
                <c:pt idx="86">
                  <c:v>510</c:v>
                </c:pt>
                <c:pt idx="87">
                  <c:v>515</c:v>
                </c:pt>
                <c:pt idx="88">
                  <c:v>519.5</c:v>
                </c:pt>
                <c:pt idx="89">
                  <c:v>599.5</c:v>
                </c:pt>
                <c:pt idx="90">
                  <c:v>602</c:v>
                </c:pt>
                <c:pt idx="91">
                  <c:v>724</c:v>
                </c:pt>
                <c:pt idx="92">
                  <c:v>899</c:v>
                </c:pt>
              </c:numCache>
            </c:numRef>
          </c:xVal>
          <c:yVal>
            <c:numRef>
              <c:f>Active!$P$21:$P$995</c:f>
              <c:numCache>
                <c:formatCode>General</c:formatCode>
                <c:ptCount val="975"/>
                <c:pt idx="0">
                  <c:v>4.384291476327315E-2</c:v>
                </c:pt>
                <c:pt idx="1">
                  <c:v>4.384291476327315E-2</c:v>
                </c:pt>
                <c:pt idx="2">
                  <c:v>2.542445235516913E-2</c:v>
                </c:pt>
                <c:pt idx="3">
                  <c:v>2.081129386705402E-2</c:v>
                </c:pt>
                <c:pt idx="4">
                  <c:v>1.9034373560520804E-2</c:v>
                </c:pt>
                <c:pt idx="5">
                  <c:v>7.7577639229060996E-3</c:v>
                </c:pt>
                <c:pt idx="6">
                  <c:v>7.5527346567676457E-3</c:v>
                </c:pt>
                <c:pt idx="7">
                  <c:v>5.9125005276600556E-3</c:v>
                </c:pt>
                <c:pt idx="8">
                  <c:v>5.8954147554818453E-3</c:v>
                </c:pt>
                <c:pt idx="9">
                  <c:v>1.9486013823167003E-3</c:v>
                </c:pt>
                <c:pt idx="10">
                  <c:v>1.2822562673667492E-3</c:v>
                </c:pt>
                <c:pt idx="11">
                  <c:v>-2.8963477302802743E-4</c:v>
                </c:pt>
                <c:pt idx="12">
                  <c:v>-1.2635237871856664E-3</c:v>
                </c:pt>
                <c:pt idx="13">
                  <c:v>-1.4856388255023237E-3</c:v>
                </c:pt>
                <c:pt idx="14">
                  <c:v>-2.6132997892637927E-3</c:v>
                </c:pt>
                <c:pt idx="15">
                  <c:v>-4.168105057480366E-3</c:v>
                </c:pt>
                <c:pt idx="16">
                  <c:v>-4.2364481461931794E-3</c:v>
                </c:pt>
                <c:pt idx="17">
                  <c:v>-4.2364481461931794E-3</c:v>
                </c:pt>
                <c:pt idx="18">
                  <c:v>-7.0043432390622454E-3</c:v>
                </c:pt>
                <c:pt idx="19">
                  <c:v>-7.0043432390622454E-3</c:v>
                </c:pt>
                <c:pt idx="20">
                  <c:v>-7.1581151886660824E-3</c:v>
                </c:pt>
                <c:pt idx="21">
                  <c:v>-7.1581151886660824E-3</c:v>
                </c:pt>
                <c:pt idx="22">
                  <c:v>-7.9611464810416741E-3</c:v>
                </c:pt>
                <c:pt idx="23">
                  <c:v>-9.1571505335159564E-3</c:v>
                </c:pt>
                <c:pt idx="24">
                  <c:v>-9.1571505335159564E-3</c:v>
                </c:pt>
                <c:pt idx="25">
                  <c:v>-1.0421497674703059E-2</c:v>
                </c:pt>
                <c:pt idx="26">
                  <c:v>-1.0421497674703059E-2</c:v>
                </c:pt>
                <c:pt idx="27">
                  <c:v>-1.1702930588068372E-2</c:v>
                </c:pt>
                <c:pt idx="28">
                  <c:v>-1.1993388715097836E-2</c:v>
                </c:pt>
                <c:pt idx="29">
                  <c:v>-1.4966313074105349E-2</c:v>
                </c:pt>
                <c:pt idx="30">
                  <c:v>-1.5735172822124534E-2</c:v>
                </c:pt>
                <c:pt idx="31">
                  <c:v>-1.879352604202307E-2</c:v>
                </c:pt>
                <c:pt idx="32">
                  <c:v>-1.8930212219448704E-2</c:v>
                </c:pt>
                <c:pt idx="33">
                  <c:v>-1.9152327257765354E-2</c:v>
                </c:pt>
                <c:pt idx="34">
                  <c:v>-2.0126216271922986E-2</c:v>
                </c:pt>
                <c:pt idx="35">
                  <c:v>-2.026290244934862E-2</c:v>
                </c:pt>
                <c:pt idx="36">
                  <c:v>-2.0348331310239644E-2</c:v>
                </c:pt>
                <c:pt idx="37">
                  <c:v>-2.0502103259843481E-2</c:v>
                </c:pt>
                <c:pt idx="38">
                  <c:v>-2.1903136578456217E-2</c:v>
                </c:pt>
                <c:pt idx="39">
                  <c:v>-2.192022235063442E-2</c:v>
                </c:pt>
                <c:pt idx="40">
                  <c:v>-2.192022235063442E-2</c:v>
                </c:pt>
                <c:pt idx="41">
                  <c:v>-2.3475027618850994E-2</c:v>
                </c:pt>
                <c:pt idx="42">
                  <c:v>-2.3492113391029197E-2</c:v>
                </c:pt>
                <c:pt idx="43">
                  <c:v>-2.6533380838749523E-2</c:v>
                </c:pt>
                <c:pt idx="44">
                  <c:v>-2.9164589754192956E-2</c:v>
                </c:pt>
                <c:pt idx="45">
                  <c:v>-4.8625284265167421E-2</c:v>
                </c:pt>
                <c:pt idx="46">
                  <c:v>-5.7099827265556652E-2</c:v>
                </c:pt>
                <c:pt idx="47">
                  <c:v>-6.0482810156841066E-2</c:v>
                </c:pt>
                <c:pt idx="48">
                  <c:v>-6.1507956487533308E-2</c:v>
                </c:pt>
                <c:pt idx="49">
                  <c:v>-6.1661728437137145E-2</c:v>
                </c:pt>
                <c:pt idx="50">
                  <c:v>-6.3387391427135759E-2</c:v>
                </c:pt>
                <c:pt idx="51">
                  <c:v>-6.3404477199313969E-2</c:v>
                </c:pt>
                <c:pt idx="52">
                  <c:v>-6.3404477199313969E-2</c:v>
                </c:pt>
                <c:pt idx="53">
                  <c:v>-6.3609506465452409E-2</c:v>
                </c:pt>
                <c:pt idx="54">
                  <c:v>-6.3609506465452409E-2</c:v>
                </c:pt>
                <c:pt idx="55">
                  <c:v>-6.4583395479610048E-2</c:v>
                </c:pt>
                <c:pt idx="56">
                  <c:v>-6.4583395479610048E-2</c:v>
                </c:pt>
                <c:pt idx="57">
                  <c:v>-6.4651738568322861E-2</c:v>
                </c:pt>
                <c:pt idx="58">
                  <c:v>-6.4959282467530535E-2</c:v>
                </c:pt>
                <c:pt idx="59">
                  <c:v>-6.4959282467530535E-2</c:v>
                </c:pt>
                <c:pt idx="60">
                  <c:v>-6.5027625556243349E-2</c:v>
                </c:pt>
                <c:pt idx="61">
                  <c:v>-6.5095968644956162E-2</c:v>
                </c:pt>
                <c:pt idx="62">
                  <c:v>-6.6223629608717638E-2</c:v>
                </c:pt>
                <c:pt idx="63">
                  <c:v>-6.6309058469608662E-2</c:v>
                </c:pt>
                <c:pt idx="64">
                  <c:v>-6.6309058469608662E-2</c:v>
                </c:pt>
                <c:pt idx="65">
                  <c:v>-6.7282947483766287E-2</c:v>
                </c:pt>
                <c:pt idx="66">
                  <c:v>-6.7282947483766287E-2</c:v>
                </c:pt>
                <c:pt idx="67">
                  <c:v>-6.7470890977726544E-2</c:v>
                </c:pt>
                <c:pt idx="68">
                  <c:v>-6.7487976749904741E-2</c:v>
                </c:pt>
                <c:pt idx="69">
                  <c:v>-6.7693006016043195E-2</c:v>
                </c:pt>
                <c:pt idx="70">
                  <c:v>-6.7932206826538055E-2</c:v>
                </c:pt>
                <c:pt idx="71">
                  <c:v>-6.7949292598716252E-2</c:v>
                </c:pt>
                <c:pt idx="72">
                  <c:v>-6.8085978776141892E-2</c:v>
                </c:pt>
                <c:pt idx="73">
                  <c:v>-6.9128210879012331E-2</c:v>
                </c:pt>
                <c:pt idx="74">
                  <c:v>-7.0238786070595596E-2</c:v>
                </c:pt>
                <c:pt idx="75">
                  <c:v>-7.0238786070595596E-2</c:v>
                </c:pt>
                <c:pt idx="76">
                  <c:v>-7.0460901108912261E-2</c:v>
                </c:pt>
                <c:pt idx="77">
                  <c:v>-7.2101135238019851E-2</c:v>
                </c:pt>
                <c:pt idx="78">
                  <c:v>-7.2306164504158291E-2</c:v>
                </c:pt>
                <c:pt idx="79">
                  <c:v>-7.2391593365049314E-2</c:v>
                </c:pt>
                <c:pt idx="80">
                  <c:v>-7.350216855663258E-2</c:v>
                </c:pt>
                <c:pt idx="81">
                  <c:v>-7.3587597417523604E-2</c:v>
                </c:pt>
                <c:pt idx="82">
                  <c:v>-7.5142402685740184E-2</c:v>
                </c:pt>
                <c:pt idx="83">
                  <c:v>-7.5279088863165811E-2</c:v>
                </c:pt>
                <c:pt idx="84">
                  <c:v>-7.799572663950026E-2</c:v>
                </c:pt>
                <c:pt idx="85">
                  <c:v>-7.9516360363360433E-2</c:v>
                </c:pt>
                <c:pt idx="86">
                  <c:v>-8.0814879048903943E-2</c:v>
                </c:pt>
                <c:pt idx="87">
                  <c:v>-8.0985736770685976E-2</c:v>
                </c:pt>
                <c:pt idx="88">
                  <c:v>-8.1139508720289813E-2</c:v>
                </c:pt>
                <c:pt idx="89">
                  <c:v>-8.3873232268802472E-2</c:v>
                </c:pt>
                <c:pt idx="90">
                  <c:v>-8.3958661129693496E-2</c:v>
                </c:pt>
                <c:pt idx="91">
                  <c:v>-8.8127589541175291E-2</c:v>
                </c:pt>
                <c:pt idx="92">
                  <c:v>-9.4107609803546724E-2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972-443A-981F-6D9D482EA2C1}"/>
            </c:ext>
          </c:extLst>
        </c:ser>
        <c:ser>
          <c:idx val="10"/>
          <c:order val="9"/>
          <c:tx>
            <c:strRef>
              <c:f>Active!$T$20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-3138</c:v>
                </c:pt>
                <c:pt idx="1">
                  <c:v>-3138</c:v>
                </c:pt>
                <c:pt idx="2">
                  <c:v>-2599</c:v>
                </c:pt>
                <c:pt idx="3">
                  <c:v>-2464</c:v>
                </c:pt>
                <c:pt idx="4">
                  <c:v>-2412</c:v>
                </c:pt>
                <c:pt idx="5">
                  <c:v>-2082</c:v>
                </c:pt>
                <c:pt idx="6">
                  <c:v>-2076</c:v>
                </c:pt>
                <c:pt idx="7">
                  <c:v>-2028</c:v>
                </c:pt>
                <c:pt idx="8">
                  <c:v>-2027.5</c:v>
                </c:pt>
                <c:pt idx="9">
                  <c:v>-1912</c:v>
                </c:pt>
                <c:pt idx="10">
                  <c:v>-1892.5</c:v>
                </c:pt>
                <c:pt idx="11">
                  <c:v>-1846.5</c:v>
                </c:pt>
                <c:pt idx="12">
                  <c:v>-1818</c:v>
                </c:pt>
                <c:pt idx="13">
                  <c:v>-1811.5</c:v>
                </c:pt>
                <c:pt idx="14">
                  <c:v>-1778.5</c:v>
                </c:pt>
                <c:pt idx="15">
                  <c:v>-1733</c:v>
                </c:pt>
                <c:pt idx="16">
                  <c:v>-1731</c:v>
                </c:pt>
                <c:pt idx="17">
                  <c:v>-1731</c:v>
                </c:pt>
                <c:pt idx="18">
                  <c:v>-1650</c:v>
                </c:pt>
                <c:pt idx="19">
                  <c:v>-1650</c:v>
                </c:pt>
                <c:pt idx="20">
                  <c:v>-1645.5</c:v>
                </c:pt>
                <c:pt idx="21">
                  <c:v>-1645.5</c:v>
                </c:pt>
                <c:pt idx="22">
                  <c:v>-1622</c:v>
                </c:pt>
                <c:pt idx="23">
                  <c:v>-1587</c:v>
                </c:pt>
                <c:pt idx="24">
                  <c:v>-1587</c:v>
                </c:pt>
                <c:pt idx="25">
                  <c:v>-1550</c:v>
                </c:pt>
                <c:pt idx="26">
                  <c:v>-1550</c:v>
                </c:pt>
                <c:pt idx="27">
                  <c:v>-1512.5</c:v>
                </c:pt>
                <c:pt idx="28">
                  <c:v>-1504</c:v>
                </c:pt>
                <c:pt idx="29">
                  <c:v>-1417</c:v>
                </c:pt>
                <c:pt idx="30">
                  <c:v>-1394.5</c:v>
                </c:pt>
                <c:pt idx="31">
                  <c:v>-1305</c:v>
                </c:pt>
                <c:pt idx="32">
                  <c:v>-1301</c:v>
                </c:pt>
                <c:pt idx="33">
                  <c:v>-1294.5</c:v>
                </c:pt>
                <c:pt idx="34">
                  <c:v>-1266</c:v>
                </c:pt>
                <c:pt idx="35">
                  <c:v>-1262</c:v>
                </c:pt>
                <c:pt idx="36">
                  <c:v>-1259.5</c:v>
                </c:pt>
                <c:pt idx="37">
                  <c:v>-1255</c:v>
                </c:pt>
                <c:pt idx="38">
                  <c:v>-1214</c:v>
                </c:pt>
                <c:pt idx="39">
                  <c:v>-1213.5</c:v>
                </c:pt>
                <c:pt idx="40">
                  <c:v>-1213.5</c:v>
                </c:pt>
                <c:pt idx="41">
                  <c:v>-1168</c:v>
                </c:pt>
                <c:pt idx="42">
                  <c:v>-1167.5</c:v>
                </c:pt>
                <c:pt idx="43">
                  <c:v>-1078.5</c:v>
                </c:pt>
                <c:pt idx="44">
                  <c:v>-1001.5</c:v>
                </c:pt>
                <c:pt idx="45">
                  <c:v>-432</c:v>
                </c:pt>
                <c:pt idx="46">
                  <c:v>-184</c:v>
                </c:pt>
                <c:pt idx="47">
                  <c:v>-85</c:v>
                </c:pt>
                <c:pt idx="48">
                  <c:v>-55</c:v>
                </c:pt>
                <c:pt idx="49">
                  <c:v>-50.5</c:v>
                </c:pt>
                <c:pt idx="50">
                  <c:v>0</c:v>
                </c:pt>
                <c:pt idx="51">
                  <c:v>0.5</c:v>
                </c:pt>
                <c:pt idx="52">
                  <c:v>0.5</c:v>
                </c:pt>
                <c:pt idx="53">
                  <c:v>6.5</c:v>
                </c:pt>
                <c:pt idx="54">
                  <c:v>6.5</c:v>
                </c:pt>
                <c:pt idx="55">
                  <c:v>35</c:v>
                </c:pt>
                <c:pt idx="56">
                  <c:v>35</c:v>
                </c:pt>
                <c:pt idx="57">
                  <c:v>37</c:v>
                </c:pt>
                <c:pt idx="58">
                  <c:v>46</c:v>
                </c:pt>
                <c:pt idx="59">
                  <c:v>46</c:v>
                </c:pt>
                <c:pt idx="60">
                  <c:v>48</c:v>
                </c:pt>
                <c:pt idx="61">
                  <c:v>50</c:v>
                </c:pt>
                <c:pt idx="62">
                  <c:v>83</c:v>
                </c:pt>
                <c:pt idx="63">
                  <c:v>85.5</c:v>
                </c:pt>
                <c:pt idx="64">
                  <c:v>85.5</c:v>
                </c:pt>
                <c:pt idx="65">
                  <c:v>114</c:v>
                </c:pt>
                <c:pt idx="66">
                  <c:v>114</c:v>
                </c:pt>
                <c:pt idx="67">
                  <c:v>119.5</c:v>
                </c:pt>
                <c:pt idx="68">
                  <c:v>120</c:v>
                </c:pt>
                <c:pt idx="69">
                  <c:v>126</c:v>
                </c:pt>
                <c:pt idx="70">
                  <c:v>133</c:v>
                </c:pt>
                <c:pt idx="71">
                  <c:v>133.5</c:v>
                </c:pt>
                <c:pt idx="72">
                  <c:v>137.5</c:v>
                </c:pt>
                <c:pt idx="73">
                  <c:v>168</c:v>
                </c:pt>
                <c:pt idx="74">
                  <c:v>200.5</c:v>
                </c:pt>
                <c:pt idx="75">
                  <c:v>200.5</c:v>
                </c:pt>
                <c:pt idx="76">
                  <c:v>207</c:v>
                </c:pt>
                <c:pt idx="77">
                  <c:v>255</c:v>
                </c:pt>
                <c:pt idx="78">
                  <c:v>261</c:v>
                </c:pt>
                <c:pt idx="79">
                  <c:v>263.5</c:v>
                </c:pt>
                <c:pt idx="80">
                  <c:v>296</c:v>
                </c:pt>
                <c:pt idx="81">
                  <c:v>298.5</c:v>
                </c:pt>
                <c:pt idx="82">
                  <c:v>344</c:v>
                </c:pt>
                <c:pt idx="83">
                  <c:v>348</c:v>
                </c:pt>
                <c:pt idx="84">
                  <c:v>427.5</c:v>
                </c:pt>
                <c:pt idx="85">
                  <c:v>472</c:v>
                </c:pt>
                <c:pt idx="86">
                  <c:v>510</c:v>
                </c:pt>
                <c:pt idx="87">
                  <c:v>515</c:v>
                </c:pt>
                <c:pt idx="88">
                  <c:v>519.5</c:v>
                </c:pt>
                <c:pt idx="89">
                  <c:v>599.5</c:v>
                </c:pt>
                <c:pt idx="90">
                  <c:v>602</c:v>
                </c:pt>
                <c:pt idx="91">
                  <c:v>724</c:v>
                </c:pt>
                <c:pt idx="92">
                  <c:v>899</c:v>
                </c:pt>
              </c:numCache>
            </c:numRef>
          </c:xVal>
          <c:yVal>
            <c:numRef>
              <c:f>Active!$T$21:$T$995</c:f>
              <c:numCache>
                <c:formatCode>General</c:formatCode>
                <c:ptCount val="975"/>
                <c:pt idx="48">
                  <c:v>-3.2530000004044268E-2</c:v>
                </c:pt>
                <c:pt idx="49">
                  <c:v>-0.10185300000011921</c:v>
                </c:pt>
                <c:pt idx="67">
                  <c:v>-5.1832999997714069E-2</c:v>
                </c:pt>
                <c:pt idx="73">
                  <c:v>-1.1214919999983977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972-443A-981F-6D9D482EA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522968"/>
        <c:axId val="1"/>
      </c:scatterChart>
      <c:valAx>
        <c:axId val="853522968"/>
        <c:scaling>
          <c:orientation val="minMax"/>
          <c:min val="-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21089630931461"/>
              <c:y val="0.858861381066105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3391915641476276E-2"/>
              <c:y val="0.366367312194083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52296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8.7873462214411256E-3"/>
          <c:y val="0.92192475940507435"/>
          <c:w val="0.98242530755711777"/>
          <c:h val="6.006037533596586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V459 Cas -- O-C Diagr.</a:t>
            </a:r>
          </a:p>
        </c:rich>
      </c:tx>
      <c:layout>
        <c:manualLayout>
          <c:xMode val="edge"/>
          <c:yMode val="edge"/>
          <c:x val="0.34736897361514019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57917279874726"/>
          <c:y val="0.13473073588770099"/>
          <c:w val="0.82456281620548277"/>
          <c:h val="0.643713515907904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-3138</c:v>
                </c:pt>
                <c:pt idx="1">
                  <c:v>-3138</c:v>
                </c:pt>
                <c:pt idx="2">
                  <c:v>-2599</c:v>
                </c:pt>
                <c:pt idx="3">
                  <c:v>-2464</c:v>
                </c:pt>
                <c:pt idx="4">
                  <c:v>-2412</c:v>
                </c:pt>
                <c:pt idx="5">
                  <c:v>-2082</c:v>
                </c:pt>
                <c:pt idx="6">
                  <c:v>-2076</c:v>
                </c:pt>
                <c:pt idx="7">
                  <c:v>-2028</c:v>
                </c:pt>
                <c:pt idx="8">
                  <c:v>-2027.5</c:v>
                </c:pt>
                <c:pt idx="9">
                  <c:v>-1912</c:v>
                </c:pt>
                <c:pt idx="10">
                  <c:v>-1892.5</c:v>
                </c:pt>
                <c:pt idx="11">
                  <c:v>-1846.5</c:v>
                </c:pt>
                <c:pt idx="12">
                  <c:v>-1818</c:v>
                </c:pt>
                <c:pt idx="13">
                  <c:v>-1811.5</c:v>
                </c:pt>
                <c:pt idx="14">
                  <c:v>-1778.5</c:v>
                </c:pt>
                <c:pt idx="15">
                  <c:v>-1733</c:v>
                </c:pt>
                <c:pt idx="16">
                  <c:v>-1731</c:v>
                </c:pt>
                <c:pt idx="17">
                  <c:v>-1731</c:v>
                </c:pt>
                <c:pt idx="18">
                  <c:v>-1650</c:v>
                </c:pt>
                <c:pt idx="19">
                  <c:v>-1650</c:v>
                </c:pt>
                <c:pt idx="20">
                  <c:v>-1645.5</c:v>
                </c:pt>
                <c:pt idx="21">
                  <c:v>-1645.5</c:v>
                </c:pt>
                <c:pt idx="22">
                  <c:v>-1622</c:v>
                </c:pt>
                <c:pt idx="23">
                  <c:v>-1587</c:v>
                </c:pt>
                <c:pt idx="24">
                  <c:v>-1587</c:v>
                </c:pt>
                <c:pt idx="25">
                  <c:v>-1550</c:v>
                </c:pt>
                <c:pt idx="26">
                  <c:v>-1550</c:v>
                </c:pt>
                <c:pt idx="27">
                  <c:v>-1512.5</c:v>
                </c:pt>
                <c:pt idx="28">
                  <c:v>-1504</c:v>
                </c:pt>
                <c:pt idx="29">
                  <c:v>-1417</c:v>
                </c:pt>
                <c:pt idx="30">
                  <c:v>-1394.5</c:v>
                </c:pt>
                <c:pt idx="31">
                  <c:v>-1305</c:v>
                </c:pt>
                <c:pt idx="32">
                  <c:v>-1301</c:v>
                </c:pt>
                <c:pt idx="33">
                  <c:v>-1294.5</c:v>
                </c:pt>
                <c:pt idx="34">
                  <c:v>-1266</c:v>
                </c:pt>
                <c:pt idx="35">
                  <c:v>-1262</c:v>
                </c:pt>
                <c:pt idx="36">
                  <c:v>-1259.5</c:v>
                </c:pt>
                <c:pt idx="37">
                  <c:v>-1255</c:v>
                </c:pt>
                <c:pt idx="38">
                  <c:v>-1214</c:v>
                </c:pt>
                <c:pt idx="39">
                  <c:v>-1213.5</c:v>
                </c:pt>
                <c:pt idx="40">
                  <c:v>-1213.5</c:v>
                </c:pt>
                <c:pt idx="41">
                  <c:v>-1168</c:v>
                </c:pt>
                <c:pt idx="42">
                  <c:v>-1167.5</c:v>
                </c:pt>
                <c:pt idx="43">
                  <c:v>-1078.5</c:v>
                </c:pt>
                <c:pt idx="44">
                  <c:v>-1001.5</c:v>
                </c:pt>
                <c:pt idx="45">
                  <c:v>-432</c:v>
                </c:pt>
                <c:pt idx="46">
                  <c:v>-184</c:v>
                </c:pt>
                <c:pt idx="47">
                  <c:v>-85</c:v>
                </c:pt>
                <c:pt idx="48">
                  <c:v>-55</c:v>
                </c:pt>
                <c:pt idx="49">
                  <c:v>-50.5</c:v>
                </c:pt>
                <c:pt idx="50">
                  <c:v>0</c:v>
                </c:pt>
                <c:pt idx="51">
                  <c:v>0.5</c:v>
                </c:pt>
                <c:pt idx="52">
                  <c:v>0.5</c:v>
                </c:pt>
                <c:pt idx="53">
                  <c:v>6.5</c:v>
                </c:pt>
                <c:pt idx="54">
                  <c:v>6.5</c:v>
                </c:pt>
                <c:pt idx="55">
                  <c:v>35</c:v>
                </c:pt>
                <c:pt idx="56">
                  <c:v>35</c:v>
                </c:pt>
                <c:pt idx="57">
                  <c:v>37</c:v>
                </c:pt>
                <c:pt idx="58">
                  <c:v>46</c:v>
                </c:pt>
                <c:pt idx="59">
                  <c:v>46</c:v>
                </c:pt>
                <c:pt idx="60">
                  <c:v>48</c:v>
                </c:pt>
                <c:pt idx="61">
                  <c:v>50</c:v>
                </c:pt>
                <c:pt idx="62">
                  <c:v>83</c:v>
                </c:pt>
                <c:pt idx="63">
                  <c:v>85.5</c:v>
                </c:pt>
                <c:pt idx="64">
                  <c:v>85.5</c:v>
                </c:pt>
                <c:pt idx="65">
                  <c:v>114</c:v>
                </c:pt>
                <c:pt idx="66">
                  <c:v>114</c:v>
                </c:pt>
                <c:pt idx="67">
                  <c:v>119.5</c:v>
                </c:pt>
                <c:pt idx="68">
                  <c:v>120</c:v>
                </c:pt>
                <c:pt idx="69">
                  <c:v>126</c:v>
                </c:pt>
                <c:pt idx="70">
                  <c:v>133</c:v>
                </c:pt>
                <c:pt idx="71">
                  <c:v>133.5</c:v>
                </c:pt>
                <c:pt idx="72">
                  <c:v>137.5</c:v>
                </c:pt>
                <c:pt idx="73">
                  <c:v>168</c:v>
                </c:pt>
                <c:pt idx="74">
                  <c:v>200.5</c:v>
                </c:pt>
                <c:pt idx="75">
                  <c:v>200.5</c:v>
                </c:pt>
                <c:pt idx="76">
                  <c:v>207</c:v>
                </c:pt>
                <c:pt idx="77">
                  <c:v>255</c:v>
                </c:pt>
                <c:pt idx="78">
                  <c:v>261</c:v>
                </c:pt>
                <c:pt idx="79">
                  <c:v>263.5</c:v>
                </c:pt>
                <c:pt idx="80">
                  <c:v>296</c:v>
                </c:pt>
                <c:pt idx="81">
                  <c:v>298.5</c:v>
                </c:pt>
                <c:pt idx="82">
                  <c:v>344</c:v>
                </c:pt>
                <c:pt idx="83">
                  <c:v>348</c:v>
                </c:pt>
                <c:pt idx="84">
                  <c:v>427.5</c:v>
                </c:pt>
                <c:pt idx="85">
                  <c:v>472</c:v>
                </c:pt>
                <c:pt idx="86">
                  <c:v>510</c:v>
                </c:pt>
                <c:pt idx="87">
                  <c:v>515</c:v>
                </c:pt>
                <c:pt idx="88">
                  <c:v>519.5</c:v>
                </c:pt>
                <c:pt idx="89">
                  <c:v>599.5</c:v>
                </c:pt>
                <c:pt idx="90">
                  <c:v>602</c:v>
                </c:pt>
                <c:pt idx="91">
                  <c:v>724</c:v>
                </c:pt>
                <c:pt idx="92">
                  <c:v>899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  <c:pt idx="1">
                  <c:v>9.0872000000672415E-2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8A-4A23-A4A5-13896798CF6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-3138</c:v>
                </c:pt>
                <c:pt idx="1">
                  <c:v>-3138</c:v>
                </c:pt>
                <c:pt idx="2">
                  <c:v>-2599</c:v>
                </c:pt>
                <c:pt idx="3">
                  <c:v>-2464</c:v>
                </c:pt>
                <c:pt idx="4">
                  <c:v>-2412</c:v>
                </c:pt>
                <c:pt idx="5">
                  <c:v>-2082</c:v>
                </c:pt>
                <c:pt idx="6">
                  <c:v>-2076</c:v>
                </c:pt>
                <c:pt idx="7">
                  <c:v>-2028</c:v>
                </c:pt>
                <c:pt idx="8">
                  <c:v>-2027.5</c:v>
                </c:pt>
                <c:pt idx="9">
                  <c:v>-1912</c:v>
                </c:pt>
                <c:pt idx="10">
                  <c:v>-1892.5</c:v>
                </c:pt>
                <c:pt idx="11">
                  <c:v>-1846.5</c:v>
                </c:pt>
                <c:pt idx="12">
                  <c:v>-1818</c:v>
                </c:pt>
                <c:pt idx="13">
                  <c:v>-1811.5</c:v>
                </c:pt>
                <c:pt idx="14">
                  <c:v>-1778.5</c:v>
                </c:pt>
                <c:pt idx="15">
                  <c:v>-1733</c:v>
                </c:pt>
                <c:pt idx="16">
                  <c:v>-1731</c:v>
                </c:pt>
                <c:pt idx="17">
                  <c:v>-1731</c:v>
                </c:pt>
                <c:pt idx="18">
                  <c:v>-1650</c:v>
                </c:pt>
                <c:pt idx="19">
                  <c:v>-1650</c:v>
                </c:pt>
                <c:pt idx="20">
                  <c:v>-1645.5</c:v>
                </c:pt>
                <c:pt idx="21">
                  <c:v>-1645.5</c:v>
                </c:pt>
                <c:pt idx="22">
                  <c:v>-1622</c:v>
                </c:pt>
                <c:pt idx="23">
                  <c:v>-1587</c:v>
                </c:pt>
                <c:pt idx="24">
                  <c:v>-1587</c:v>
                </c:pt>
                <c:pt idx="25">
                  <c:v>-1550</c:v>
                </c:pt>
                <c:pt idx="26">
                  <c:v>-1550</c:v>
                </c:pt>
                <c:pt idx="27">
                  <c:v>-1512.5</c:v>
                </c:pt>
                <c:pt idx="28">
                  <c:v>-1504</c:v>
                </c:pt>
                <c:pt idx="29">
                  <c:v>-1417</c:v>
                </c:pt>
                <c:pt idx="30">
                  <c:v>-1394.5</c:v>
                </c:pt>
                <c:pt idx="31">
                  <c:v>-1305</c:v>
                </c:pt>
                <c:pt idx="32">
                  <c:v>-1301</c:v>
                </c:pt>
                <c:pt idx="33">
                  <c:v>-1294.5</c:v>
                </c:pt>
                <c:pt idx="34">
                  <c:v>-1266</c:v>
                </c:pt>
                <c:pt idx="35">
                  <c:v>-1262</c:v>
                </c:pt>
                <c:pt idx="36">
                  <c:v>-1259.5</c:v>
                </c:pt>
                <c:pt idx="37">
                  <c:v>-1255</c:v>
                </c:pt>
                <c:pt idx="38">
                  <c:v>-1214</c:v>
                </c:pt>
                <c:pt idx="39">
                  <c:v>-1213.5</c:v>
                </c:pt>
                <c:pt idx="40">
                  <c:v>-1213.5</c:v>
                </c:pt>
                <c:pt idx="41">
                  <c:v>-1168</c:v>
                </c:pt>
                <c:pt idx="42">
                  <c:v>-1167.5</c:v>
                </c:pt>
                <c:pt idx="43">
                  <c:v>-1078.5</c:v>
                </c:pt>
                <c:pt idx="44">
                  <c:v>-1001.5</c:v>
                </c:pt>
                <c:pt idx="45">
                  <c:v>-432</c:v>
                </c:pt>
                <c:pt idx="46">
                  <c:v>-184</c:v>
                </c:pt>
                <c:pt idx="47">
                  <c:v>-85</c:v>
                </c:pt>
                <c:pt idx="48">
                  <c:v>-55</c:v>
                </c:pt>
                <c:pt idx="49">
                  <c:v>-50.5</c:v>
                </c:pt>
                <c:pt idx="50">
                  <c:v>0</c:v>
                </c:pt>
                <c:pt idx="51">
                  <c:v>0.5</c:v>
                </c:pt>
                <c:pt idx="52">
                  <c:v>0.5</c:v>
                </c:pt>
                <c:pt idx="53">
                  <c:v>6.5</c:v>
                </c:pt>
                <c:pt idx="54">
                  <c:v>6.5</c:v>
                </c:pt>
                <c:pt idx="55">
                  <c:v>35</c:v>
                </c:pt>
                <c:pt idx="56">
                  <c:v>35</c:v>
                </c:pt>
                <c:pt idx="57">
                  <c:v>37</c:v>
                </c:pt>
                <c:pt idx="58">
                  <c:v>46</c:v>
                </c:pt>
                <c:pt idx="59">
                  <c:v>46</c:v>
                </c:pt>
                <c:pt idx="60">
                  <c:v>48</c:v>
                </c:pt>
                <c:pt idx="61">
                  <c:v>50</c:v>
                </c:pt>
                <c:pt idx="62">
                  <c:v>83</c:v>
                </c:pt>
                <c:pt idx="63">
                  <c:v>85.5</c:v>
                </c:pt>
                <c:pt idx="64">
                  <c:v>85.5</c:v>
                </c:pt>
                <c:pt idx="65">
                  <c:v>114</c:v>
                </c:pt>
                <c:pt idx="66">
                  <c:v>114</c:v>
                </c:pt>
                <c:pt idx="67">
                  <c:v>119.5</c:v>
                </c:pt>
                <c:pt idx="68">
                  <c:v>120</c:v>
                </c:pt>
                <c:pt idx="69">
                  <c:v>126</c:v>
                </c:pt>
                <c:pt idx="70">
                  <c:v>133</c:v>
                </c:pt>
                <c:pt idx="71">
                  <c:v>133.5</c:v>
                </c:pt>
                <c:pt idx="72">
                  <c:v>137.5</c:v>
                </c:pt>
                <c:pt idx="73">
                  <c:v>168</c:v>
                </c:pt>
                <c:pt idx="74">
                  <c:v>200.5</c:v>
                </c:pt>
                <c:pt idx="75">
                  <c:v>200.5</c:v>
                </c:pt>
                <c:pt idx="76">
                  <c:v>207</c:v>
                </c:pt>
                <c:pt idx="77">
                  <c:v>255</c:v>
                </c:pt>
                <c:pt idx="78">
                  <c:v>261</c:v>
                </c:pt>
                <c:pt idx="79">
                  <c:v>263.5</c:v>
                </c:pt>
                <c:pt idx="80">
                  <c:v>296</c:v>
                </c:pt>
                <c:pt idx="81">
                  <c:v>298.5</c:v>
                </c:pt>
                <c:pt idx="82">
                  <c:v>344</c:v>
                </c:pt>
                <c:pt idx="83">
                  <c:v>348</c:v>
                </c:pt>
                <c:pt idx="84">
                  <c:v>427.5</c:v>
                </c:pt>
                <c:pt idx="85">
                  <c:v>472</c:v>
                </c:pt>
                <c:pt idx="86">
                  <c:v>510</c:v>
                </c:pt>
                <c:pt idx="87">
                  <c:v>515</c:v>
                </c:pt>
                <c:pt idx="88">
                  <c:v>519.5</c:v>
                </c:pt>
                <c:pt idx="89">
                  <c:v>599.5</c:v>
                </c:pt>
                <c:pt idx="90">
                  <c:v>602</c:v>
                </c:pt>
                <c:pt idx="91">
                  <c:v>724</c:v>
                </c:pt>
                <c:pt idx="92">
                  <c:v>899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0">
                  <c:v>8.9872000000468688E-2</c:v>
                </c:pt>
                <c:pt idx="2">
                  <c:v>3.8406000003305962E-2</c:v>
                </c:pt>
                <c:pt idx="3">
                  <c:v>0.11571600000024773</c:v>
                </c:pt>
                <c:pt idx="4">
                  <c:v>9.0428000003157649E-2</c:v>
                </c:pt>
                <c:pt idx="5">
                  <c:v>2.1408000000519678E-2</c:v>
                </c:pt>
                <c:pt idx="6">
                  <c:v>0.15464400000928435</c:v>
                </c:pt>
                <c:pt idx="7">
                  <c:v>5.2532000001519918E-2</c:v>
                </c:pt>
                <c:pt idx="8">
                  <c:v>2.3849999997764826E-3</c:v>
                </c:pt>
                <c:pt idx="9">
                  <c:v>0.13242800000443822</c:v>
                </c:pt>
                <c:pt idx="10">
                  <c:v>-6.1305000002903398E-2</c:v>
                </c:pt>
                <c:pt idx="11">
                  <c:v>-0.12082899999950314</c:v>
                </c:pt>
                <c:pt idx="12">
                  <c:v>0.10279199999786215</c:v>
                </c:pt>
                <c:pt idx="13">
                  <c:v>-6.6118999995524064E-2</c:v>
                </c:pt>
                <c:pt idx="14">
                  <c:v>-2.6820999999472406E-2</c:v>
                </c:pt>
                <c:pt idx="15">
                  <c:v>0.10480200000165496</c:v>
                </c:pt>
                <c:pt idx="16">
                  <c:v>4.8214000002190005E-2</c:v>
                </c:pt>
                <c:pt idx="17">
                  <c:v>8.821400000306312E-2</c:v>
                </c:pt>
                <c:pt idx="18">
                  <c:v>5.8400000001711305E-2</c:v>
                </c:pt>
                <c:pt idx="19">
                  <c:v>9.9400000006426126E-2</c:v>
                </c:pt>
                <c:pt idx="20">
                  <c:v>-4.092300000047544E-2</c:v>
                </c:pt>
                <c:pt idx="21">
                  <c:v>-8.9230000012321398E-3</c:v>
                </c:pt>
                <c:pt idx="22">
                  <c:v>0.11216799999965588</c:v>
                </c:pt>
                <c:pt idx="23">
                  <c:v>-2.1121999998285901E-2</c:v>
                </c:pt>
                <c:pt idx="24">
                  <c:v>2.4877999996533617E-2</c:v>
                </c:pt>
                <c:pt idx="25">
                  <c:v>-6.9999999977881089E-3</c:v>
                </c:pt>
                <c:pt idx="26">
                  <c:v>2.0000000004074536E-2</c:v>
                </c:pt>
                <c:pt idx="27">
                  <c:v>-2.3025000002235174E-2</c:v>
                </c:pt>
                <c:pt idx="28">
                  <c:v>-2.4524000000383239E-2</c:v>
                </c:pt>
                <c:pt idx="29">
                  <c:v>3.2898000004934147E-2</c:v>
                </c:pt>
                <c:pt idx="30">
                  <c:v>-2.7169999957550317E-3</c:v>
                </c:pt>
                <c:pt idx="31">
                  <c:v>-5.6029999999736901E-2</c:v>
                </c:pt>
                <c:pt idx="32">
                  <c:v>0.11579399999754969</c:v>
                </c:pt>
                <c:pt idx="33">
                  <c:v>-4.3117000001075212E-2</c:v>
                </c:pt>
                <c:pt idx="34">
                  <c:v>6.8504000002576504E-2</c:v>
                </c:pt>
                <c:pt idx="35">
                  <c:v>7.2328000002016779E-2</c:v>
                </c:pt>
                <c:pt idx="36">
                  <c:v>4.459300000598887E-2</c:v>
                </c:pt>
                <c:pt idx="37">
                  <c:v>5.2700000087497756E-3</c:v>
                </c:pt>
                <c:pt idx="38">
                  <c:v>4.7215999999025371E-2</c:v>
                </c:pt>
                <c:pt idx="39">
                  <c:v>-6.7930999997770414E-2</c:v>
                </c:pt>
                <c:pt idx="40">
                  <c:v>-4.2930999996315222E-2</c:v>
                </c:pt>
                <c:pt idx="41">
                  <c:v>9.7692000003007706E-2</c:v>
                </c:pt>
                <c:pt idx="42">
                  <c:v>-0.14945499999885214</c:v>
                </c:pt>
                <c:pt idx="43">
                  <c:v>-2.6620999997248873E-2</c:v>
                </c:pt>
                <c:pt idx="44">
                  <c:v>-4.5259000005898997E-2</c:v>
                </c:pt>
                <c:pt idx="68">
                  <c:v>-9.8000000434694812E-4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8A-4A23-A4A5-13896798CF6B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-3138</c:v>
                </c:pt>
                <c:pt idx="1">
                  <c:v>-3138</c:v>
                </c:pt>
                <c:pt idx="2">
                  <c:v>-2599</c:v>
                </c:pt>
                <c:pt idx="3">
                  <c:v>-2464</c:v>
                </c:pt>
                <c:pt idx="4">
                  <c:v>-2412</c:v>
                </c:pt>
                <c:pt idx="5">
                  <c:v>-2082</c:v>
                </c:pt>
                <c:pt idx="6">
                  <c:v>-2076</c:v>
                </c:pt>
                <c:pt idx="7">
                  <c:v>-2028</c:v>
                </c:pt>
                <c:pt idx="8">
                  <c:v>-2027.5</c:v>
                </c:pt>
                <c:pt idx="9">
                  <c:v>-1912</c:v>
                </c:pt>
                <c:pt idx="10">
                  <c:v>-1892.5</c:v>
                </c:pt>
                <c:pt idx="11">
                  <c:v>-1846.5</c:v>
                </c:pt>
                <c:pt idx="12">
                  <c:v>-1818</c:v>
                </c:pt>
                <c:pt idx="13">
                  <c:v>-1811.5</c:v>
                </c:pt>
                <c:pt idx="14">
                  <c:v>-1778.5</c:v>
                </c:pt>
                <c:pt idx="15">
                  <c:v>-1733</c:v>
                </c:pt>
                <c:pt idx="16">
                  <c:v>-1731</c:v>
                </c:pt>
                <c:pt idx="17">
                  <c:v>-1731</c:v>
                </c:pt>
                <c:pt idx="18">
                  <c:v>-1650</c:v>
                </c:pt>
                <c:pt idx="19">
                  <c:v>-1650</c:v>
                </c:pt>
                <c:pt idx="20">
                  <c:v>-1645.5</c:v>
                </c:pt>
                <c:pt idx="21">
                  <c:v>-1645.5</c:v>
                </c:pt>
                <c:pt idx="22">
                  <c:v>-1622</c:v>
                </c:pt>
                <c:pt idx="23">
                  <c:v>-1587</c:v>
                </c:pt>
                <c:pt idx="24">
                  <c:v>-1587</c:v>
                </c:pt>
                <c:pt idx="25">
                  <c:v>-1550</c:v>
                </c:pt>
                <c:pt idx="26">
                  <c:v>-1550</c:v>
                </c:pt>
                <c:pt idx="27">
                  <c:v>-1512.5</c:v>
                </c:pt>
                <c:pt idx="28">
                  <c:v>-1504</c:v>
                </c:pt>
                <c:pt idx="29">
                  <c:v>-1417</c:v>
                </c:pt>
                <c:pt idx="30">
                  <c:v>-1394.5</c:v>
                </c:pt>
                <c:pt idx="31">
                  <c:v>-1305</c:v>
                </c:pt>
                <c:pt idx="32">
                  <c:v>-1301</c:v>
                </c:pt>
                <c:pt idx="33">
                  <c:v>-1294.5</c:v>
                </c:pt>
                <c:pt idx="34">
                  <c:v>-1266</c:v>
                </c:pt>
                <c:pt idx="35">
                  <c:v>-1262</c:v>
                </c:pt>
                <c:pt idx="36">
                  <c:v>-1259.5</c:v>
                </c:pt>
                <c:pt idx="37">
                  <c:v>-1255</c:v>
                </c:pt>
                <c:pt idx="38">
                  <c:v>-1214</c:v>
                </c:pt>
                <c:pt idx="39">
                  <c:v>-1213.5</c:v>
                </c:pt>
                <c:pt idx="40">
                  <c:v>-1213.5</c:v>
                </c:pt>
                <c:pt idx="41">
                  <c:v>-1168</c:v>
                </c:pt>
                <c:pt idx="42">
                  <c:v>-1167.5</c:v>
                </c:pt>
                <c:pt idx="43">
                  <c:v>-1078.5</c:v>
                </c:pt>
                <c:pt idx="44">
                  <c:v>-1001.5</c:v>
                </c:pt>
                <c:pt idx="45">
                  <c:v>-432</c:v>
                </c:pt>
                <c:pt idx="46">
                  <c:v>-184</c:v>
                </c:pt>
                <c:pt idx="47">
                  <c:v>-85</c:v>
                </c:pt>
                <c:pt idx="48">
                  <c:v>-55</c:v>
                </c:pt>
                <c:pt idx="49">
                  <c:v>-50.5</c:v>
                </c:pt>
                <c:pt idx="50">
                  <c:v>0</c:v>
                </c:pt>
                <c:pt idx="51">
                  <c:v>0.5</c:v>
                </c:pt>
                <c:pt idx="52">
                  <c:v>0.5</c:v>
                </c:pt>
                <c:pt idx="53">
                  <c:v>6.5</c:v>
                </c:pt>
                <c:pt idx="54">
                  <c:v>6.5</c:v>
                </c:pt>
                <c:pt idx="55">
                  <c:v>35</c:v>
                </c:pt>
                <c:pt idx="56">
                  <c:v>35</c:v>
                </c:pt>
                <c:pt idx="57">
                  <c:v>37</c:v>
                </c:pt>
                <c:pt idx="58">
                  <c:v>46</c:v>
                </c:pt>
                <c:pt idx="59">
                  <c:v>46</c:v>
                </c:pt>
                <c:pt idx="60">
                  <c:v>48</c:v>
                </c:pt>
                <c:pt idx="61">
                  <c:v>50</c:v>
                </c:pt>
                <c:pt idx="62">
                  <c:v>83</c:v>
                </c:pt>
                <c:pt idx="63">
                  <c:v>85.5</c:v>
                </c:pt>
                <c:pt idx="64">
                  <c:v>85.5</c:v>
                </c:pt>
                <c:pt idx="65">
                  <c:v>114</c:v>
                </c:pt>
                <c:pt idx="66">
                  <c:v>114</c:v>
                </c:pt>
                <c:pt idx="67">
                  <c:v>119.5</c:v>
                </c:pt>
                <c:pt idx="68">
                  <c:v>120</c:v>
                </c:pt>
                <c:pt idx="69">
                  <c:v>126</c:v>
                </c:pt>
                <c:pt idx="70">
                  <c:v>133</c:v>
                </c:pt>
                <c:pt idx="71">
                  <c:v>133.5</c:v>
                </c:pt>
                <c:pt idx="72">
                  <c:v>137.5</c:v>
                </c:pt>
                <c:pt idx="73">
                  <c:v>168</c:v>
                </c:pt>
                <c:pt idx="74">
                  <c:v>200.5</c:v>
                </c:pt>
                <c:pt idx="75">
                  <c:v>200.5</c:v>
                </c:pt>
                <c:pt idx="76">
                  <c:v>207</c:v>
                </c:pt>
                <c:pt idx="77">
                  <c:v>255</c:v>
                </c:pt>
                <c:pt idx="78">
                  <c:v>261</c:v>
                </c:pt>
                <c:pt idx="79">
                  <c:v>263.5</c:v>
                </c:pt>
                <c:pt idx="80">
                  <c:v>296</c:v>
                </c:pt>
                <c:pt idx="81">
                  <c:v>298.5</c:v>
                </c:pt>
                <c:pt idx="82">
                  <c:v>344</c:v>
                </c:pt>
                <c:pt idx="83">
                  <c:v>348</c:v>
                </c:pt>
                <c:pt idx="84">
                  <c:v>427.5</c:v>
                </c:pt>
                <c:pt idx="85">
                  <c:v>472</c:v>
                </c:pt>
                <c:pt idx="86">
                  <c:v>510</c:v>
                </c:pt>
                <c:pt idx="87">
                  <c:v>515</c:v>
                </c:pt>
                <c:pt idx="88">
                  <c:v>519.5</c:v>
                </c:pt>
                <c:pt idx="89">
                  <c:v>599.5</c:v>
                </c:pt>
                <c:pt idx="90">
                  <c:v>602</c:v>
                </c:pt>
                <c:pt idx="91">
                  <c:v>724</c:v>
                </c:pt>
                <c:pt idx="92">
                  <c:v>899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45">
                  <c:v>1.8408000003546476E-2</c:v>
                </c:pt>
                <c:pt idx="69">
                  <c:v>-4.1439999986323528E-3</c:v>
                </c:pt>
                <c:pt idx="77">
                  <c:v>-6.9700000021839514E-3</c:v>
                </c:pt>
                <c:pt idx="79">
                  <c:v>-7.3769000002357643E-2</c:v>
                </c:pt>
                <c:pt idx="82">
                  <c:v>-9.4360000002779998E-3</c:v>
                </c:pt>
                <c:pt idx="84">
                  <c:v>-7.8384999993431848E-2</c:v>
                </c:pt>
                <c:pt idx="86">
                  <c:v>-1.5259999992849771E-2</c:v>
                </c:pt>
                <c:pt idx="87">
                  <c:v>-1.6409999996540137E-2</c:v>
                </c:pt>
                <c:pt idx="89">
                  <c:v>-8.3653000001504552E-2</c:v>
                </c:pt>
                <c:pt idx="90">
                  <c:v>-1.9988000000012107E-2</c:v>
                </c:pt>
                <c:pt idx="91">
                  <c:v>-2.3355999997875188E-2</c:v>
                </c:pt>
                <c:pt idx="92">
                  <c:v>-3.1505999999353662E-2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8A-4A23-A4A5-13896798CF6B}"/>
            </c:ext>
          </c:extLst>
        </c:ser>
        <c:ser>
          <c:idx val="3"/>
          <c:order val="3"/>
          <c:tx>
            <c:strRef>
              <c:f>Active!$K$20:$K$20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-3138</c:v>
                </c:pt>
                <c:pt idx="1">
                  <c:v>-3138</c:v>
                </c:pt>
                <c:pt idx="2">
                  <c:v>-2599</c:v>
                </c:pt>
                <c:pt idx="3">
                  <c:v>-2464</c:v>
                </c:pt>
                <c:pt idx="4">
                  <c:v>-2412</c:v>
                </c:pt>
                <c:pt idx="5">
                  <c:v>-2082</c:v>
                </c:pt>
                <c:pt idx="6">
                  <c:v>-2076</c:v>
                </c:pt>
                <c:pt idx="7">
                  <c:v>-2028</c:v>
                </c:pt>
                <c:pt idx="8">
                  <c:v>-2027.5</c:v>
                </c:pt>
                <c:pt idx="9">
                  <c:v>-1912</c:v>
                </c:pt>
                <c:pt idx="10">
                  <c:v>-1892.5</c:v>
                </c:pt>
                <c:pt idx="11">
                  <c:v>-1846.5</c:v>
                </c:pt>
                <c:pt idx="12">
                  <c:v>-1818</c:v>
                </c:pt>
                <c:pt idx="13">
                  <c:v>-1811.5</c:v>
                </c:pt>
                <c:pt idx="14">
                  <c:v>-1778.5</c:v>
                </c:pt>
                <c:pt idx="15">
                  <c:v>-1733</c:v>
                </c:pt>
                <c:pt idx="16">
                  <c:v>-1731</c:v>
                </c:pt>
                <c:pt idx="17">
                  <c:v>-1731</c:v>
                </c:pt>
                <c:pt idx="18">
                  <c:v>-1650</c:v>
                </c:pt>
                <c:pt idx="19">
                  <c:v>-1650</c:v>
                </c:pt>
                <c:pt idx="20">
                  <c:v>-1645.5</c:v>
                </c:pt>
                <c:pt idx="21">
                  <c:v>-1645.5</c:v>
                </c:pt>
                <c:pt idx="22">
                  <c:v>-1622</c:v>
                </c:pt>
                <c:pt idx="23">
                  <c:v>-1587</c:v>
                </c:pt>
                <c:pt idx="24">
                  <c:v>-1587</c:v>
                </c:pt>
                <c:pt idx="25">
                  <c:v>-1550</c:v>
                </c:pt>
                <c:pt idx="26">
                  <c:v>-1550</c:v>
                </c:pt>
                <c:pt idx="27">
                  <c:v>-1512.5</c:v>
                </c:pt>
                <c:pt idx="28">
                  <c:v>-1504</c:v>
                </c:pt>
                <c:pt idx="29">
                  <c:v>-1417</c:v>
                </c:pt>
                <c:pt idx="30">
                  <c:v>-1394.5</c:v>
                </c:pt>
                <c:pt idx="31">
                  <c:v>-1305</c:v>
                </c:pt>
                <c:pt idx="32">
                  <c:v>-1301</c:v>
                </c:pt>
                <c:pt idx="33">
                  <c:v>-1294.5</c:v>
                </c:pt>
                <c:pt idx="34">
                  <c:v>-1266</c:v>
                </c:pt>
                <c:pt idx="35">
                  <c:v>-1262</c:v>
                </c:pt>
                <c:pt idx="36">
                  <c:v>-1259.5</c:v>
                </c:pt>
                <c:pt idx="37">
                  <c:v>-1255</c:v>
                </c:pt>
                <c:pt idx="38">
                  <c:v>-1214</c:v>
                </c:pt>
                <c:pt idx="39">
                  <c:v>-1213.5</c:v>
                </c:pt>
                <c:pt idx="40">
                  <c:v>-1213.5</c:v>
                </c:pt>
                <c:pt idx="41">
                  <c:v>-1168</c:v>
                </c:pt>
                <c:pt idx="42">
                  <c:v>-1167.5</c:v>
                </c:pt>
                <c:pt idx="43">
                  <c:v>-1078.5</c:v>
                </c:pt>
                <c:pt idx="44">
                  <c:v>-1001.5</c:v>
                </c:pt>
                <c:pt idx="45">
                  <c:v>-432</c:v>
                </c:pt>
                <c:pt idx="46">
                  <c:v>-184</c:v>
                </c:pt>
                <c:pt idx="47">
                  <c:v>-85</c:v>
                </c:pt>
                <c:pt idx="48">
                  <c:v>-55</c:v>
                </c:pt>
                <c:pt idx="49">
                  <c:v>-50.5</c:v>
                </c:pt>
                <c:pt idx="50">
                  <c:v>0</c:v>
                </c:pt>
                <c:pt idx="51">
                  <c:v>0.5</c:v>
                </c:pt>
                <c:pt idx="52">
                  <c:v>0.5</c:v>
                </c:pt>
                <c:pt idx="53">
                  <c:v>6.5</c:v>
                </c:pt>
                <c:pt idx="54">
                  <c:v>6.5</c:v>
                </c:pt>
                <c:pt idx="55">
                  <c:v>35</c:v>
                </c:pt>
                <c:pt idx="56">
                  <c:v>35</c:v>
                </c:pt>
                <c:pt idx="57">
                  <c:v>37</c:v>
                </c:pt>
                <c:pt idx="58">
                  <c:v>46</c:v>
                </c:pt>
                <c:pt idx="59">
                  <c:v>46</c:v>
                </c:pt>
                <c:pt idx="60">
                  <c:v>48</c:v>
                </c:pt>
                <c:pt idx="61">
                  <c:v>50</c:v>
                </c:pt>
                <c:pt idx="62">
                  <c:v>83</c:v>
                </c:pt>
                <c:pt idx="63">
                  <c:v>85.5</c:v>
                </c:pt>
                <c:pt idx="64">
                  <c:v>85.5</c:v>
                </c:pt>
                <c:pt idx="65">
                  <c:v>114</c:v>
                </c:pt>
                <c:pt idx="66">
                  <c:v>114</c:v>
                </c:pt>
                <c:pt idx="67">
                  <c:v>119.5</c:v>
                </c:pt>
                <c:pt idx="68">
                  <c:v>120</c:v>
                </c:pt>
                <c:pt idx="69">
                  <c:v>126</c:v>
                </c:pt>
                <c:pt idx="70">
                  <c:v>133</c:v>
                </c:pt>
                <c:pt idx="71">
                  <c:v>133.5</c:v>
                </c:pt>
                <c:pt idx="72">
                  <c:v>137.5</c:v>
                </c:pt>
                <c:pt idx="73">
                  <c:v>168</c:v>
                </c:pt>
                <c:pt idx="74">
                  <c:v>200.5</c:v>
                </c:pt>
                <c:pt idx="75">
                  <c:v>200.5</c:v>
                </c:pt>
                <c:pt idx="76">
                  <c:v>207</c:v>
                </c:pt>
                <c:pt idx="77">
                  <c:v>255</c:v>
                </c:pt>
                <c:pt idx="78">
                  <c:v>261</c:v>
                </c:pt>
                <c:pt idx="79">
                  <c:v>263.5</c:v>
                </c:pt>
                <c:pt idx="80">
                  <c:v>296</c:v>
                </c:pt>
                <c:pt idx="81">
                  <c:v>298.5</c:v>
                </c:pt>
                <c:pt idx="82">
                  <c:v>344</c:v>
                </c:pt>
                <c:pt idx="83">
                  <c:v>348</c:v>
                </c:pt>
                <c:pt idx="84">
                  <c:v>427.5</c:v>
                </c:pt>
                <c:pt idx="85">
                  <c:v>472</c:v>
                </c:pt>
                <c:pt idx="86">
                  <c:v>510</c:v>
                </c:pt>
                <c:pt idx="87">
                  <c:v>515</c:v>
                </c:pt>
                <c:pt idx="88">
                  <c:v>519.5</c:v>
                </c:pt>
                <c:pt idx="89">
                  <c:v>599.5</c:v>
                </c:pt>
                <c:pt idx="90">
                  <c:v>602</c:v>
                </c:pt>
                <c:pt idx="91">
                  <c:v>724</c:v>
                </c:pt>
                <c:pt idx="92">
                  <c:v>899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46">
                  <c:v>6.5959999992628582E-3</c:v>
                </c:pt>
                <c:pt idx="47">
                  <c:v>3.7900000024819747E-3</c:v>
                </c:pt>
                <c:pt idx="50">
                  <c:v>0</c:v>
                </c:pt>
                <c:pt idx="51">
                  <c:v>-6.5646999995806254E-2</c:v>
                </c:pt>
                <c:pt idx="52">
                  <c:v>-6.5646999995806254E-2</c:v>
                </c:pt>
                <c:pt idx="53">
                  <c:v>-6.4410999999381602E-2</c:v>
                </c:pt>
                <c:pt idx="54">
                  <c:v>-6.4410999999381602E-2</c:v>
                </c:pt>
                <c:pt idx="55">
                  <c:v>-1.5099999945960008E-3</c:v>
                </c:pt>
                <c:pt idx="56">
                  <c:v>-1.4899999951012433E-3</c:v>
                </c:pt>
                <c:pt idx="57">
                  <c:v>-1.4779999983147718E-3</c:v>
                </c:pt>
                <c:pt idx="58">
                  <c:v>-9.2399999994086102E-4</c:v>
                </c:pt>
                <c:pt idx="59">
                  <c:v>-9.1399999655550346E-4</c:v>
                </c:pt>
                <c:pt idx="60">
                  <c:v>-1.2120000028517097E-3</c:v>
                </c:pt>
                <c:pt idx="61">
                  <c:v>-3.9999999717110768E-4</c:v>
                </c:pt>
                <c:pt idx="62">
                  <c:v>-2.4319999938597903E-3</c:v>
                </c:pt>
                <c:pt idx="63">
                  <c:v>-6.7936999992525671E-2</c:v>
                </c:pt>
                <c:pt idx="64">
                  <c:v>-6.7906999996921513E-2</c:v>
                </c:pt>
                <c:pt idx="65">
                  <c:v>-3.7159999992582016E-3</c:v>
                </c:pt>
                <c:pt idx="66">
                  <c:v>-3.7159999992582016E-3</c:v>
                </c:pt>
                <c:pt idx="70">
                  <c:v>-3.5520000019459985E-3</c:v>
                </c:pt>
                <c:pt idx="71">
                  <c:v>-6.9488999994064216E-2</c:v>
                </c:pt>
                <c:pt idx="72">
                  <c:v>-6.948499999998603E-2</c:v>
                </c:pt>
                <c:pt idx="74">
                  <c:v>-7.1647000004304573E-2</c:v>
                </c:pt>
                <c:pt idx="75">
                  <c:v>-7.1647000004304573E-2</c:v>
                </c:pt>
                <c:pt idx="76">
                  <c:v>-4.6680000014021061E-3</c:v>
                </c:pt>
                <c:pt idx="78">
                  <c:v>-7.2340000042458996E-3</c:v>
                </c:pt>
                <c:pt idx="80">
                  <c:v>-8.9240000015706755E-3</c:v>
                </c:pt>
                <c:pt idx="81">
                  <c:v>-7.5558999997156207E-2</c:v>
                </c:pt>
                <c:pt idx="83">
                  <c:v>-1.3412000000244007E-2</c:v>
                </c:pt>
                <c:pt idx="85">
                  <c:v>-1.6467999994347338E-2</c:v>
                </c:pt>
                <c:pt idx="88">
                  <c:v>-8.0432999995537102E-2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A8A-4A23-A4A5-13896798CF6B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-3138</c:v>
                </c:pt>
                <c:pt idx="1">
                  <c:v>-3138</c:v>
                </c:pt>
                <c:pt idx="2">
                  <c:v>-2599</c:v>
                </c:pt>
                <c:pt idx="3">
                  <c:v>-2464</c:v>
                </c:pt>
                <c:pt idx="4">
                  <c:v>-2412</c:v>
                </c:pt>
                <c:pt idx="5">
                  <c:v>-2082</c:v>
                </c:pt>
                <c:pt idx="6">
                  <c:v>-2076</c:v>
                </c:pt>
                <c:pt idx="7">
                  <c:v>-2028</c:v>
                </c:pt>
                <c:pt idx="8">
                  <c:v>-2027.5</c:v>
                </c:pt>
                <c:pt idx="9">
                  <c:v>-1912</c:v>
                </c:pt>
                <c:pt idx="10">
                  <c:v>-1892.5</c:v>
                </c:pt>
                <c:pt idx="11">
                  <c:v>-1846.5</c:v>
                </c:pt>
                <c:pt idx="12">
                  <c:v>-1818</c:v>
                </c:pt>
                <c:pt idx="13">
                  <c:v>-1811.5</c:v>
                </c:pt>
                <c:pt idx="14">
                  <c:v>-1778.5</c:v>
                </c:pt>
                <c:pt idx="15">
                  <c:v>-1733</c:v>
                </c:pt>
                <c:pt idx="16">
                  <c:v>-1731</c:v>
                </c:pt>
                <c:pt idx="17">
                  <c:v>-1731</c:v>
                </c:pt>
                <c:pt idx="18">
                  <c:v>-1650</c:v>
                </c:pt>
                <c:pt idx="19">
                  <c:v>-1650</c:v>
                </c:pt>
                <c:pt idx="20">
                  <c:v>-1645.5</c:v>
                </c:pt>
                <c:pt idx="21">
                  <c:v>-1645.5</c:v>
                </c:pt>
                <c:pt idx="22">
                  <c:v>-1622</c:v>
                </c:pt>
                <c:pt idx="23">
                  <c:v>-1587</c:v>
                </c:pt>
                <c:pt idx="24">
                  <c:v>-1587</c:v>
                </c:pt>
                <c:pt idx="25">
                  <c:v>-1550</c:v>
                </c:pt>
                <c:pt idx="26">
                  <c:v>-1550</c:v>
                </c:pt>
                <c:pt idx="27">
                  <c:v>-1512.5</c:v>
                </c:pt>
                <c:pt idx="28">
                  <c:v>-1504</c:v>
                </c:pt>
                <c:pt idx="29">
                  <c:v>-1417</c:v>
                </c:pt>
                <c:pt idx="30">
                  <c:v>-1394.5</c:v>
                </c:pt>
                <c:pt idx="31">
                  <c:v>-1305</c:v>
                </c:pt>
                <c:pt idx="32">
                  <c:v>-1301</c:v>
                </c:pt>
                <c:pt idx="33">
                  <c:v>-1294.5</c:v>
                </c:pt>
                <c:pt idx="34">
                  <c:v>-1266</c:v>
                </c:pt>
                <c:pt idx="35">
                  <c:v>-1262</c:v>
                </c:pt>
                <c:pt idx="36">
                  <c:v>-1259.5</c:v>
                </c:pt>
                <c:pt idx="37">
                  <c:v>-1255</c:v>
                </c:pt>
                <c:pt idx="38">
                  <c:v>-1214</c:v>
                </c:pt>
                <c:pt idx="39">
                  <c:v>-1213.5</c:v>
                </c:pt>
                <c:pt idx="40">
                  <c:v>-1213.5</c:v>
                </c:pt>
                <c:pt idx="41">
                  <c:v>-1168</c:v>
                </c:pt>
                <c:pt idx="42">
                  <c:v>-1167.5</c:v>
                </c:pt>
                <c:pt idx="43">
                  <c:v>-1078.5</c:v>
                </c:pt>
                <c:pt idx="44">
                  <c:v>-1001.5</c:v>
                </c:pt>
                <c:pt idx="45">
                  <c:v>-432</c:v>
                </c:pt>
                <c:pt idx="46">
                  <c:v>-184</c:v>
                </c:pt>
                <c:pt idx="47">
                  <c:v>-85</c:v>
                </c:pt>
                <c:pt idx="48">
                  <c:v>-55</c:v>
                </c:pt>
                <c:pt idx="49">
                  <c:v>-50.5</c:v>
                </c:pt>
                <c:pt idx="50">
                  <c:v>0</c:v>
                </c:pt>
                <c:pt idx="51">
                  <c:v>0.5</c:v>
                </c:pt>
                <c:pt idx="52">
                  <c:v>0.5</c:v>
                </c:pt>
                <c:pt idx="53">
                  <c:v>6.5</c:v>
                </c:pt>
                <c:pt idx="54">
                  <c:v>6.5</c:v>
                </c:pt>
                <c:pt idx="55">
                  <c:v>35</c:v>
                </c:pt>
                <c:pt idx="56">
                  <c:v>35</c:v>
                </c:pt>
                <c:pt idx="57">
                  <c:v>37</c:v>
                </c:pt>
                <c:pt idx="58">
                  <c:v>46</c:v>
                </c:pt>
                <c:pt idx="59">
                  <c:v>46</c:v>
                </c:pt>
                <c:pt idx="60">
                  <c:v>48</c:v>
                </c:pt>
                <c:pt idx="61">
                  <c:v>50</c:v>
                </c:pt>
                <c:pt idx="62">
                  <c:v>83</c:v>
                </c:pt>
                <c:pt idx="63">
                  <c:v>85.5</c:v>
                </c:pt>
                <c:pt idx="64">
                  <c:v>85.5</c:v>
                </c:pt>
                <c:pt idx="65">
                  <c:v>114</c:v>
                </c:pt>
                <c:pt idx="66">
                  <c:v>114</c:v>
                </c:pt>
                <c:pt idx="67">
                  <c:v>119.5</c:v>
                </c:pt>
                <c:pt idx="68">
                  <c:v>120</c:v>
                </c:pt>
                <c:pt idx="69">
                  <c:v>126</c:v>
                </c:pt>
                <c:pt idx="70">
                  <c:v>133</c:v>
                </c:pt>
                <c:pt idx="71">
                  <c:v>133.5</c:v>
                </c:pt>
                <c:pt idx="72">
                  <c:v>137.5</c:v>
                </c:pt>
                <c:pt idx="73">
                  <c:v>168</c:v>
                </c:pt>
                <c:pt idx="74">
                  <c:v>200.5</c:v>
                </c:pt>
                <c:pt idx="75">
                  <c:v>200.5</c:v>
                </c:pt>
                <c:pt idx="76">
                  <c:v>207</c:v>
                </c:pt>
                <c:pt idx="77">
                  <c:v>255</c:v>
                </c:pt>
                <c:pt idx="78">
                  <c:v>261</c:v>
                </c:pt>
                <c:pt idx="79">
                  <c:v>263.5</c:v>
                </c:pt>
                <c:pt idx="80">
                  <c:v>296</c:v>
                </c:pt>
                <c:pt idx="81">
                  <c:v>298.5</c:v>
                </c:pt>
                <c:pt idx="82">
                  <c:v>344</c:v>
                </c:pt>
                <c:pt idx="83">
                  <c:v>348</c:v>
                </c:pt>
                <c:pt idx="84">
                  <c:v>427.5</c:v>
                </c:pt>
                <c:pt idx="85">
                  <c:v>472</c:v>
                </c:pt>
                <c:pt idx="86">
                  <c:v>510</c:v>
                </c:pt>
                <c:pt idx="87">
                  <c:v>515</c:v>
                </c:pt>
                <c:pt idx="88">
                  <c:v>519.5</c:v>
                </c:pt>
                <c:pt idx="89">
                  <c:v>599.5</c:v>
                </c:pt>
                <c:pt idx="90">
                  <c:v>602</c:v>
                </c:pt>
                <c:pt idx="91">
                  <c:v>724</c:v>
                </c:pt>
                <c:pt idx="92">
                  <c:v>899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A8A-4A23-A4A5-13896798CF6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-3138</c:v>
                </c:pt>
                <c:pt idx="1">
                  <c:v>-3138</c:v>
                </c:pt>
                <c:pt idx="2">
                  <c:v>-2599</c:v>
                </c:pt>
                <c:pt idx="3">
                  <c:v>-2464</c:v>
                </c:pt>
                <c:pt idx="4">
                  <c:v>-2412</c:v>
                </c:pt>
                <c:pt idx="5">
                  <c:v>-2082</c:v>
                </c:pt>
                <c:pt idx="6">
                  <c:v>-2076</c:v>
                </c:pt>
                <c:pt idx="7">
                  <c:v>-2028</c:v>
                </c:pt>
                <c:pt idx="8">
                  <c:v>-2027.5</c:v>
                </c:pt>
                <c:pt idx="9">
                  <c:v>-1912</c:v>
                </c:pt>
                <c:pt idx="10">
                  <c:v>-1892.5</c:v>
                </c:pt>
                <c:pt idx="11">
                  <c:v>-1846.5</c:v>
                </c:pt>
                <c:pt idx="12">
                  <c:v>-1818</c:v>
                </c:pt>
                <c:pt idx="13">
                  <c:v>-1811.5</c:v>
                </c:pt>
                <c:pt idx="14">
                  <c:v>-1778.5</c:v>
                </c:pt>
                <c:pt idx="15">
                  <c:v>-1733</c:v>
                </c:pt>
                <c:pt idx="16">
                  <c:v>-1731</c:v>
                </c:pt>
                <c:pt idx="17">
                  <c:v>-1731</c:v>
                </c:pt>
                <c:pt idx="18">
                  <c:v>-1650</c:v>
                </c:pt>
                <c:pt idx="19">
                  <c:v>-1650</c:v>
                </c:pt>
                <c:pt idx="20">
                  <c:v>-1645.5</c:v>
                </c:pt>
                <c:pt idx="21">
                  <c:v>-1645.5</c:v>
                </c:pt>
                <c:pt idx="22">
                  <c:v>-1622</c:v>
                </c:pt>
                <c:pt idx="23">
                  <c:v>-1587</c:v>
                </c:pt>
                <c:pt idx="24">
                  <c:v>-1587</c:v>
                </c:pt>
                <c:pt idx="25">
                  <c:v>-1550</c:v>
                </c:pt>
                <c:pt idx="26">
                  <c:v>-1550</c:v>
                </c:pt>
                <c:pt idx="27">
                  <c:v>-1512.5</c:v>
                </c:pt>
                <c:pt idx="28">
                  <c:v>-1504</c:v>
                </c:pt>
                <c:pt idx="29">
                  <c:v>-1417</c:v>
                </c:pt>
                <c:pt idx="30">
                  <c:v>-1394.5</c:v>
                </c:pt>
                <c:pt idx="31">
                  <c:v>-1305</c:v>
                </c:pt>
                <c:pt idx="32">
                  <c:v>-1301</c:v>
                </c:pt>
                <c:pt idx="33">
                  <c:v>-1294.5</c:v>
                </c:pt>
                <c:pt idx="34">
                  <c:v>-1266</c:v>
                </c:pt>
                <c:pt idx="35">
                  <c:v>-1262</c:v>
                </c:pt>
                <c:pt idx="36">
                  <c:v>-1259.5</c:v>
                </c:pt>
                <c:pt idx="37">
                  <c:v>-1255</c:v>
                </c:pt>
                <c:pt idx="38">
                  <c:v>-1214</c:v>
                </c:pt>
                <c:pt idx="39">
                  <c:v>-1213.5</c:v>
                </c:pt>
                <c:pt idx="40">
                  <c:v>-1213.5</c:v>
                </c:pt>
                <c:pt idx="41">
                  <c:v>-1168</c:v>
                </c:pt>
                <c:pt idx="42">
                  <c:v>-1167.5</c:v>
                </c:pt>
                <c:pt idx="43">
                  <c:v>-1078.5</c:v>
                </c:pt>
                <c:pt idx="44">
                  <c:v>-1001.5</c:v>
                </c:pt>
                <c:pt idx="45">
                  <c:v>-432</c:v>
                </c:pt>
                <c:pt idx="46">
                  <c:v>-184</c:v>
                </c:pt>
                <c:pt idx="47">
                  <c:v>-85</c:v>
                </c:pt>
                <c:pt idx="48">
                  <c:v>-55</c:v>
                </c:pt>
                <c:pt idx="49">
                  <c:v>-50.5</c:v>
                </c:pt>
                <c:pt idx="50">
                  <c:v>0</c:v>
                </c:pt>
                <c:pt idx="51">
                  <c:v>0.5</c:v>
                </c:pt>
                <c:pt idx="52">
                  <c:v>0.5</c:v>
                </c:pt>
                <c:pt idx="53">
                  <c:v>6.5</c:v>
                </c:pt>
                <c:pt idx="54">
                  <c:v>6.5</c:v>
                </c:pt>
                <c:pt idx="55">
                  <c:v>35</c:v>
                </c:pt>
                <c:pt idx="56">
                  <c:v>35</c:v>
                </c:pt>
                <c:pt idx="57">
                  <c:v>37</c:v>
                </c:pt>
                <c:pt idx="58">
                  <c:v>46</c:v>
                </c:pt>
                <c:pt idx="59">
                  <c:v>46</c:v>
                </c:pt>
                <c:pt idx="60">
                  <c:v>48</c:v>
                </c:pt>
                <c:pt idx="61">
                  <c:v>50</c:v>
                </c:pt>
                <c:pt idx="62">
                  <c:v>83</c:v>
                </c:pt>
                <c:pt idx="63">
                  <c:v>85.5</c:v>
                </c:pt>
                <c:pt idx="64">
                  <c:v>85.5</c:v>
                </c:pt>
                <c:pt idx="65">
                  <c:v>114</c:v>
                </c:pt>
                <c:pt idx="66">
                  <c:v>114</c:v>
                </c:pt>
                <c:pt idx="67">
                  <c:v>119.5</c:v>
                </c:pt>
                <c:pt idx="68">
                  <c:v>120</c:v>
                </c:pt>
                <c:pt idx="69">
                  <c:v>126</c:v>
                </c:pt>
                <c:pt idx="70">
                  <c:v>133</c:v>
                </c:pt>
                <c:pt idx="71">
                  <c:v>133.5</c:v>
                </c:pt>
                <c:pt idx="72">
                  <c:v>137.5</c:v>
                </c:pt>
                <c:pt idx="73">
                  <c:v>168</c:v>
                </c:pt>
                <c:pt idx="74">
                  <c:v>200.5</c:v>
                </c:pt>
                <c:pt idx="75">
                  <c:v>200.5</c:v>
                </c:pt>
                <c:pt idx="76">
                  <c:v>207</c:v>
                </c:pt>
                <c:pt idx="77">
                  <c:v>255</c:v>
                </c:pt>
                <c:pt idx="78">
                  <c:v>261</c:v>
                </c:pt>
                <c:pt idx="79">
                  <c:v>263.5</c:v>
                </c:pt>
                <c:pt idx="80">
                  <c:v>296</c:v>
                </c:pt>
                <c:pt idx="81">
                  <c:v>298.5</c:v>
                </c:pt>
                <c:pt idx="82">
                  <c:v>344</c:v>
                </c:pt>
                <c:pt idx="83">
                  <c:v>348</c:v>
                </c:pt>
                <c:pt idx="84">
                  <c:v>427.5</c:v>
                </c:pt>
                <c:pt idx="85">
                  <c:v>472</c:v>
                </c:pt>
                <c:pt idx="86">
                  <c:v>510</c:v>
                </c:pt>
                <c:pt idx="87">
                  <c:v>515</c:v>
                </c:pt>
                <c:pt idx="88">
                  <c:v>519.5</c:v>
                </c:pt>
                <c:pt idx="89">
                  <c:v>599.5</c:v>
                </c:pt>
                <c:pt idx="90">
                  <c:v>602</c:v>
                </c:pt>
                <c:pt idx="91">
                  <c:v>724</c:v>
                </c:pt>
                <c:pt idx="92">
                  <c:v>899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A8A-4A23-A4A5-13896798CF6B}"/>
            </c:ext>
          </c:extLst>
        </c:ser>
        <c:ser>
          <c:idx val="7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-3138</c:v>
                </c:pt>
                <c:pt idx="1">
                  <c:v>-3138</c:v>
                </c:pt>
                <c:pt idx="2">
                  <c:v>-2599</c:v>
                </c:pt>
                <c:pt idx="3">
                  <c:v>-2464</c:v>
                </c:pt>
                <c:pt idx="4">
                  <c:v>-2412</c:v>
                </c:pt>
                <c:pt idx="5">
                  <c:v>-2082</c:v>
                </c:pt>
                <c:pt idx="6">
                  <c:v>-2076</c:v>
                </c:pt>
                <c:pt idx="7">
                  <c:v>-2028</c:v>
                </c:pt>
                <c:pt idx="8">
                  <c:v>-2027.5</c:v>
                </c:pt>
                <c:pt idx="9">
                  <c:v>-1912</c:v>
                </c:pt>
                <c:pt idx="10">
                  <c:v>-1892.5</c:v>
                </c:pt>
                <c:pt idx="11">
                  <c:v>-1846.5</c:v>
                </c:pt>
                <c:pt idx="12">
                  <c:v>-1818</c:v>
                </c:pt>
                <c:pt idx="13">
                  <c:v>-1811.5</c:v>
                </c:pt>
                <c:pt idx="14">
                  <c:v>-1778.5</c:v>
                </c:pt>
                <c:pt idx="15">
                  <c:v>-1733</c:v>
                </c:pt>
                <c:pt idx="16">
                  <c:v>-1731</c:v>
                </c:pt>
                <c:pt idx="17">
                  <c:v>-1731</c:v>
                </c:pt>
                <c:pt idx="18">
                  <c:v>-1650</c:v>
                </c:pt>
                <c:pt idx="19">
                  <c:v>-1650</c:v>
                </c:pt>
                <c:pt idx="20">
                  <c:v>-1645.5</c:v>
                </c:pt>
                <c:pt idx="21">
                  <c:v>-1645.5</c:v>
                </c:pt>
                <c:pt idx="22">
                  <c:v>-1622</c:v>
                </c:pt>
                <c:pt idx="23">
                  <c:v>-1587</c:v>
                </c:pt>
                <c:pt idx="24">
                  <c:v>-1587</c:v>
                </c:pt>
                <c:pt idx="25">
                  <c:v>-1550</c:v>
                </c:pt>
                <c:pt idx="26">
                  <c:v>-1550</c:v>
                </c:pt>
                <c:pt idx="27">
                  <c:v>-1512.5</c:v>
                </c:pt>
                <c:pt idx="28">
                  <c:v>-1504</c:v>
                </c:pt>
                <c:pt idx="29">
                  <c:v>-1417</c:v>
                </c:pt>
                <c:pt idx="30">
                  <c:v>-1394.5</c:v>
                </c:pt>
                <c:pt idx="31">
                  <c:v>-1305</c:v>
                </c:pt>
                <c:pt idx="32">
                  <c:v>-1301</c:v>
                </c:pt>
                <c:pt idx="33">
                  <c:v>-1294.5</c:v>
                </c:pt>
                <c:pt idx="34">
                  <c:v>-1266</c:v>
                </c:pt>
                <c:pt idx="35">
                  <c:v>-1262</c:v>
                </c:pt>
                <c:pt idx="36">
                  <c:v>-1259.5</c:v>
                </c:pt>
                <c:pt idx="37">
                  <c:v>-1255</c:v>
                </c:pt>
                <c:pt idx="38">
                  <c:v>-1214</c:v>
                </c:pt>
                <c:pt idx="39">
                  <c:v>-1213.5</c:v>
                </c:pt>
                <c:pt idx="40">
                  <c:v>-1213.5</c:v>
                </c:pt>
                <c:pt idx="41">
                  <c:v>-1168</c:v>
                </c:pt>
                <c:pt idx="42">
                  <c:v>-1167.5</c:v>
                </c:pt>
                <c:pt idx="43">
                  <c:v>-1078.5</c:v>
                </c:pt>
                <c:pt idx="44">
                  <c:v>-1001.5</c:v>
                </c:pt>
                <c:pt idx="45">
                  <c:v>-432</c:v>
                </c:pt>
                <c:pt idx="46">
                  <c:v>-184</c:v>
                </c:pt>
                <c:pt idx="47">
                  <c:v>-85</c:v>
                </c:pt>
                <c:pt idx="48">
                  <c:v>-55</c:v>
                </c:pt>
                <c:pt idx="49">
                  <c:v>-50.5</c:v>
                </c:pt>
                <c:pt idx="50">
                  <c:v>0</c:v>
                </c:pt>
                <c:pt idx="51">
                  <c:v>0.5</c:v>
                </c:pt>
                <c:pt idx="52">
                  <c:v>0.5</c:v>
                </c:pt>
                <c:pt idx="53">
                  <c:v>6.5</c:v>
                </c:pt>
                <c:pt idx="54">
                  <c:v>6.5</c:v>
                </c:pt>
                <c:pt idx="55">
                  <c:v>35</c:v>
                </c:pt>
                <c:pt idx="56">
                  <c:v>35</c:v>
                </c:pt>
                <c:pt idx="57">
                  <c:v>37</c:v>
                </c:pt>
                <c:pt idx="58">
                  <c:v>46</c:v>
                </c:pt>
                <c:pt idx="59">
                  <c:v>46</c:v>
                </c:pt>
                <c:pt idx="60">
                  <c:v>48</c:v>
                </c:pt>
                <c:pt idx="61">
                  <c:v>50</c:v>
                </c:pt>
                <c:pt idx="62">
                  <c:v>83</c:v>
                </c:pt>
                <c:pt idx="63">
                  <c:v>85.5</c:v>
                </c:pt>
                <c:pt idx="64">
                  <c:v>85.5</c:v>
                </c:pt>
                <c:pt idx="65">
                  <c:v>114</c:v>
                </c:pt>
                <c:pt idx="66">
                  <c:v>114</c:v>
                </c:pt>
                <c:pt idx="67">
                  <c:v>119.5</c:v>
                </c:pt>
                <c:pt idx="68">
                  <c:v>120</c:v>
                </c:pt>
                <c:pt idx="69">
                  <c:v>126</c:v>
                </c:pt>
                <c:pt idx="70">
                  <c:v>133</c:v>
                </c:pt>
                <c:pt idx="71">
                  <c:v>133.5</c:v>
                </c:pt>
                <c:pt idx="72">
                  <c:v>137.5</c:v>
                </c:pt>
                <c:pt idx="73">
                  <c:v>168</c:v>
                </c:pt>
                <c:pt idx="74">
                  <c:v>200.5</c:v>
                </c:pt>
                <c:pt idx="75">
                  <c:v>200.5</c:v>
                </c:pt>
                <c:pt idx="76">
                  <c:v>207</c:v>
                </c:pt>
                <c:pt idx="77">
                  <c:v>255</c:v>
                </c:pt>
                <c:pt idx="78">
                  <c:v>261</c:v>
                </c:pt>
                <c:pt idx="79">
                  <c:v>263.5</c:v>
                </c:pt>
                <c:pt idx="80">
                  <c:v>296</c:v>
                </c:pt>
                <c:pt idx="81">
                  <c:v>298.5</c:v>
                </c:pt>
                <c:pt idx="82">
                  <c:v>344</c:v>
                </c:pt>
                <c:pt idx="83">
                  <c:v>348</c:v>
                </c:pt>
                <c:pt idx="84">
                  <c:v>427.5</c:v>
                </c:pt>
                <c:pt idx="85">
                  <c:v>472</c:v>
                </c:pt>
                <c:pt idx="86">
                  <c:v>510</c:v>
                </c:pt>
                <c:pt idx="87">
                  <c:v>515</c:v>
                </c:pt>
                <c:pt idx="88">
                  <c:v>519.5</c:v>
                </c:pt>
                <c:pt idx="89">
                  <c:v>599.5</c:v>
                </c:pt>
                <c:pt idx="90">
                  <c:v>602</c:v>
                </c:pt>
                <c:pt idx="91">
                  <c:v>724</c:v>
                </c:pt>
                <c:pt idx="92">
                  <c:v>899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A8A-4A23-A4A5-13896798CF6B}"/>
            </c:ext>
          </c:extLst>
        </c:ser>
        <c:ser>
          <c:idx val="8"/>
          <c:order val="7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-3138</c:v>
                </c:pt>
                <c:pt idx="1">
                  <c:v>-3138</c:v>
                </c:pt>
                <c:pt idx="2">
                  <c:v>-2599</c:v>
                </c:pt>
                <c:pt idx="3">
                  <c:v>-2464</c:v>
                </c:pt>
                <c:pt idx="4">
                  <c:v>-2412</c:v>
                </c:pt>
                <c:pt idx="5">
                  <c:v>-2082</c:v>
                </c:pt>
                <c:pt idx="6">
                  <c:v>-2076</c:v>
                </c:pt>
                <c:pt idx="7">
                  <c:v>-2028</c:v>
                </c:pt>
                <c:pt idx="8">
                  <c:v>-2027.5</c:v>
                </c:pt>
                <c:pt idx="9">
                  <c:v>-1912</c:v>
                </c:pt>
                <c:pt idx="10">
                  <c:v>-1892.5</c:v>
                </c:pt>
                <c:pt idx="11">
                  <c:v>-1846.5</c:v>
                </c:pt>
                <c:pt idx="12">
                  <c:v>-1818</c:v>
                </c:pt>
                <c:pt idx="13">
                  <c:v>-1811.5</c:v>
                </c:pt>
                <c:pt idx="14">
                  <c:v>-1778.5</c:v>
                </c:pt>
                <c:pt idx="15">
                  <c:v>-1733</c:v>
                </c:pt>
                <c:pt idx="16">
                  <c:v>-1731</c:v>
                </c:pt>
                <c:pt idx="17">
                  <c:v>-1731</c:v>
                </c:pt>
                <c:pt idx="18">
                  <c:v>-1650</c:v>
                </c:pt>
                <c:pt idx="19">
                  <c:v>-1650</c:v>
                </c:pt>
                <c:pt idx="20">
                  <c:v>-1645.5</c:v>
                </c:pt>
                <c:pt idx="21">
                  <c:v>-1645.5</c:v>
                </c:pt>
                <c:pt idx="22">
                  <c:v>-1622</c:v>
                </c:pt>
                <c:pt idx="23">
                  <c:v>-1587</c:v>
                </c:pt>
                <c:pt idx="24">
                  <c:v>-1587</c:v>
                </c:pt>
                <c:pt idx="25">
                  <c:v>-1550</c:v>
                </c:pt>
                <c:pt idx="26">
                  <c:v>-1550</c:v>
                </c:pt>
                <c:pt idx="27">
                  <c:v>-1512.5</c:v>
                </c:pt>
                <c:pt idx="28">
                  <c:v>-1504</c:v>
                </c:pt>
                <c:pt idx="29">
                  <c:v>-1417</c:v>
                </c:pt>
                <c:pt idx="30">
                  <c:v>-1394.5</c:v>
                </c:pt>
                <c:pt idx="31">
                  <c:v>-1305</c:v>
                </c:pt>
                <c:pt idx="32">
                  <c:v>-1301</c:v>
                </c:pt>
                <c:pt idx="33">
                  <c:v>-1294.5</c:v>
                </c:pt>
                <c:pt idx="34">
                  <c:v>-1266</c:v>
                </c:pt>
                <c:pt idx="35">
                  <c:v>-1262</c:v>
                </c:pt>
                <c:pt idx="36">
                  <c:v>-1259.5</c:v>
                </c:pt>
                <c:pt idx="37">
                  <c:v>-1255</c:v>
                </c:pt>
                <c:pt idx="38">
                  <c:v>-1214</c:v>
                </c:pt>
                <c:pt idx="39">
                  <c:v>-1213.5</c:v>
                </c:pt>
                <c:pt idx="40">
                  <c:v>-1213.5</c:v>
                </c:pt>
                <c:pt idx="41">
                  <c:v>-1168</c:v>
                </c:pt>
                <c:pt idx="42">
                  <c:v>-1167.5</c:v>
                </c:pt>
                <c:pt idx="43">
                  <c:v>-1078.5</c:v>
                </c:pt>
                <c:pt idx="44">
                  <c:v>-1001.5</c:v>
                </c:pt>
                <c:pt idx="45">
                  <c:v>-432</c:v>
                </c:pt>
                <c:pt idx="46">
                  <c:v>-184</c:v>
                </c:pt>
                <c:pt idx="47">
                  <c:v>-85</c:v>
                </c:pt>
                <c:pt idx="48">
                  <c:v>-55</c:v>
                </c:pt>
                <c:pt idx="49">
                  <c:v>-50.5</c:v>
                </c:pt>
                <c:pt idx="50">
                  <c:v>0</c:v>
                </c:pt>
                <c:pt idx="51">
                  <c:v>0.5</c:v>
                </c:pt>
                <c:pt idx="52">
                  <c:v>0.5</c:v>
                </c:pt>
                <c:pt idx="53">
                  <c:v>6.5</c:v>
                </c:pt>
                <c:pt idx="54">
                  <c:v>6.5</c:v>
                </c:pt>
                <c:pt idx="55">
                  <c:v>35</c:v>
                </c:pt>
                <c:pt idx="56">
                  <c:v>35</c:v>
                </c:pt>
                <c:pt idx="57">
                  <c:v>37</c:v>
                </c:pt>
                <c:pt idx="58">
                  <c:v>46</c:v>
                </c:pt>
                <c:pt idx="59">
                  <c:v>46</c:v>
                </c:pt>
                <c:pt idx="60">
                  <c:v>48</c:v>
                </c:pt>
                <c:pt idx="61">
                  <c:v>50</c:v>
                </c:pt>
                <c:pt idx="62">
                  <c:v>83</c:v>
                </c:pt>
                <c:pt idx="63">
                  <c:v>85.5</c:v>
                </c:pt>
                <c:pt idx="64">
                  <c:v>85.5</c:v>
                </c:pt>
                <c:pt idx="65">
                  <c:v>114</c:v>
                </c:pt>
                <c:pt idx="66">
                  <c:v>114</c:v>
                </c:pt>
                <c:pt idx="67">
                  <c:v>119.5</c:v>
                </c:pt>
                <c:pt idx="68">
                  <c:v>120</c:v>
                </c:pt>
                <c:pt idx="69">
                  <c:v>126</c:v>
                </c:pt>
                <c:pt idx="70">
                  <c:v>133</c:v>
                </c:pt>
                <c:pt idx="71">
                  <c:v>133.5</c:v>
                </c:pt>
                <c:pt idx="72">
                  <c:v>137.5</c:v>
                </c:pt>
                <c:pt idx="73">
                  <c:v>168</c:v>
                </c:pt>
                <c:pt idx="74">
                  <c:v>200.5</c:v>
                </c:pt>
                <c:pt idx="75">
                  <c:v>200.5</c:v>
                </c:pt>
                <c:pt idx="76">
                  <c:v>207</c:v>
                </c:pt>
                <c:pt idx="77">
                  <c:v>255</c:v>
                </c:pt>
                <c:pt idx="78">
                  <c:v>261</c:v>
                </c:pt>
                <c:pt idx="79">
                  <c:v>263.5</c:v>
                </c:pt>
                <c:pt idx="80">
                  <c:v>296</c:v>
                </c:pt>
                <c:pt idx="81">
                  <c:v>298.5</c:v>
                </c:pt>
                <c:pt idx="82">
                  <c:v>344</c:v>
                </c:pt>
                <c:pt idx="83">
                  <c:v>348</c:v>
                </c:pt>
                <c:pt idx="84">
                  <c:v>427.5</c:v>
                </c:pt>
                <c:pt idx="85">
                  <c:v>472</c:v>
                </c:pt>
                <c:pt idx="86">
                  <c:v>510</c:v>
                </c:pt>
                <c:pt idx="87">
                  <c:v>515</c:v>
                </c:pt>
                <c:pt idx="88">
                  <c:v>519.5</c:v>
                </c:pt>
                <c:pt idx="89">
                  <c:v>599.5</c:v>
                </c:pt>
                <c:pt idx="90">
                  <c:v>602</c:v>
                </c:pt>
                <c:pt idx="91">
                  <c:v>724</c:v>
                </c:pt>
                <c:pt idx="92">
                  <c:v>899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9.6225487237808521E-2</c:v>
                </c:pt>
                <c:pt idx="1">
                  <c:v>9.6225487237808521E-2</c:v>
                </c:pt>
                <c:pt idx="2">
                  <c:v>7.9534435450104662E-2</c:v>
                </c:pt>
                <c:pt idx="3">
                  <c:v>7.535393082795247E-2</c:v>
                </c:pt>
                <c:pt idx="4">
                  <c:v>7.374366238090127E-2</c:v>
                </c:pt>
                <c:pt idx="5">
                  <c:v>6.3524651082307065E-2</c:v>
                </c:pt>
                <c:pt idx="6">
                  <c:v>6.33388508768781E-2</c:v>
                </c:pt>
                <c:pt idx="7">
                  <c:v>6.1852449233446204E-2</c:v>
                </c:pt>
                <c:pt idx="8">
                  <c:v>6.183696588299379E-2</c:v>
                </c:pt>
                <c:pt idx="9">
                  <c:v>5.8260311928485818E-2</c:v>
                </c:pt>
                <c:pt idx="10">
                  <c:v>5.7656461260841618E-2</c:v>
                </c:pt>
                <c:pt idx="11">
                  <c:v>5.6231993019219398E-2</c:v>
                </c:pt>
                <c:pt idx="12">
                  <c:v>5.5349442043431715E-2</c:v>
                </c:pt>
                <c:pt idx="13">
                  <c:v>5.5148158487550315E-2</c:v>
                </c:pt>
                <c:pt idx="14">
                  <c:v>5.4126257357690895E-2</c:v>
                </c:pt>
                <c:pt idx="15">
                  <c:v>5.2717272466521088E-2</c:v>
                </c:pt>
                <c:pt idx="16">
                  <c:v>5.2655339064711426E-2</c:v>
                </c:pt>
                <c:pt idx="17">
                  <c:v>5.2655339064711426E-2</c:v>
                </c:pt>
                <c:pt idx="18">
                  <c:v>5.0147036291420123E-2</c:v>
                </c:pt>
                <c:pt idx="19">
                  <c:v>5.0147036291420123E-2</c:v>
                </c:pt>
                <c:pt idx="20">
                  <c:v>5.0007686137348385E-2</c:v>
                </c:pt>
                <c:pt idx="21">
                  <c:v>5.0007686137348385E-2</c:v>
                </c:pt>
                <c:pt idx="22">
                  <c:v>4.9279968666084854E-2</c:v>
                </c:pt>
                <c:pt idx="23">
                  <c:v>4.8196134134415779E-2</c:v>
                </c:pt>
                <c:pt idx="24">
                  <c:v>4.8196134134415779E-2</c:v>
                </c:pt>
                <c:pt idx="25">
                  <c:v>4.7050366200937034E-2</c:v>
                </c:pt>
                <c:pt idx="26">
                  <c:v>4.7050366200937034E-2</c:v>
                </c:pt>
                <c:pt idx="27">
                  <c:v>4.5889114917005876E-2</c:v>
                </c:pt>
                <c:pt idx="28">
                  <c:v>4.5625897959314814E-2</c:v>
                </c:pt>
                <c:pt idx="29">
                  <c:v>4.2931794980594525E-2</c:v>
                </c:pt>
                <c:pt idx="30">
                  <c:v>4.2235044210235828E-2</c:v>
                </c:pt>
                <c:pt idx="31">
                  <c:v>3.9463524479253463E-2</c:v>
                </c:pt>
                <c:pt idx="32">
                  <c:v>3.9339657675634139E-2</c:v>
                </c:pt>
                <c:pt idx="33">
                  <c:v>3.9138374119752732E-2</c:v>
                </c:pt>
                <c:pt idx="34">
                  <c:v>3.8255823143965056E-2</c:v>
                </c:pt>
                <c:pt idx="35">
                  <c:v>3.8131956340345732E-2</c:v>
                </c:pt>
                <c:pt idx="36">
                  <c:v>3.8054539588083656E-2</c:v>
                </c:pt>
                <c:pt idx="37">
                  <c:v>3.7915189434011912E-2</c:v>
                </c:pt>
                <c:pt idx="38">
                  <c:v>3.664555469691385E-2</c:v>
                </c:pt>
                <c:pt idx="39">
                  <c:v>3.6630071346461429E-2</c:v>
                </c:pt>
                <c:pt idx="40">
                  <c:v>3.6630071346461429E-2</c:v>
                </c:pt>
                <c:pt idx="41">
                  <c:v>3.5221086455291623E-2</c:v>
                </c:pt>
                <c:pt idx="42">
                  <c:v>3.5205603104839209E-2</c:v>
                </c:pt>
                <c:pt idx="43">
                  <c:v>3.2449566724309258E-2</c:v>
                </c:pt>
                <c:pt idx="44">
                  <c:v>3.0065130754637279E-2</c:v>
                </c:pt>
                <c:pt idx="45">
                  <c:v>1.2429594589336079E-2</c:v>
                </c:pt>
                <c:pt idx="46">
                  <c:v>4.7498527649380128E-3</c:v>
                </c:pt>
                <c:pt idx="47">
                  <c:v>1.6841493753597531E-3</c:v>
                </c:pt>
                <c:pt idx="48">
                  <c:v>7.5514834821482587E-4</c:v>
                </c:pt>
                <c:pt idx="49">
                  <c:v>6.1579819414308689E-4</c:v>
                </c:pt>
                <c:pt idx="50">
                  <c:v>-9.4802020155087402E-4</c:v>
                </c:pt>
                <c:pt idx="51">
                  <c:v>-9.6350355200328943E-4</c:v>
                </c:pt>
                <c:pt idx="52">
                  <c:v>-9.6350355200328943E-4</c:v>
                </c:pt>
                <c:pt idx="53">
                  <c:v>-1.1493037574322748E-3</c:v>
                </c:pt>
                <c:pt idx="54">
                  <c:v>-1.1493037574322748E-3</c:v>
                </c:pt>
                <c:pt idx="55">
                  <c:v>-2.0318547332199557E-3</c:v>
                </c:pt>
                <c:pt idx="56">
                  <c:v>-2.0318547332199557E-3</c:v>
                </c:pt>
                <c:pt idx="57">
                  <c:v>-2.0937881350296178E-3</c:v>
                </c:pt>
                <c:pt idx="58">
                  <c:v>-2.3724884431730957E-3</c:v>
                </c:pt>
                <c:pt idx="59">
                  <c:v>-2.3724884431730957E-3</c:v>
                </c:pt>
                <c:pt idx="60">
                  <c:v>-2.4344218449827574E-3</c:v>
                </c:pt>
                <c:pt idx="61">
                  <c:v>-2.4963552467924194E-3</c:v>
                </c:pt>
                <c:pt idx="62">
                  <c:v>-3.5182563766518395E-3</c:v>
                </c:pt>
                <c:pt idx="63">
                  <c:v>-3.5956731289139166E-3</c:v>
                </c:pt>
                <c:pt idx="64">
                  <c:v>-3.5956731289139166E-3</c:v>
                </c:pt>
                <c:pt idx="65">
                  <c:v>-4.4782241047015975E-3</c:v>
                </c:pt>
                <c:pt idx="66">
                  <c:v>-4.4782241047015975E-3</c:v>
                </c:pt>
                <c:pt idx="67">
                  <c:v>-4.6485409596781673E-3</c:v>
                </c:pt>
                <c:pt idx="68">
                  <c:v>-4.6640243101305828E-3</c:v>
                </c:pt>
                <c:pt idx="69">
                  <c:v>-4.8498245155595681E-3</c:v>
                </c:pt>
                <c:pt idx="70">
                  <c:v>-5.0665914218933844E-3</c:v>
                </c:pt>
                <c:pt idx="71">
                  <c:v>-5.0820747723458E-3</c:v>
                </c:pt>
                <c:pt idx="72">
                  <c:v>-5.2059415759651241E-3</c:v>
                </c:pt>
                <c:pt idx="73">
                  <c:v>-6.1504259535624661E-3</c:v>
                </c:pt>
                <c:pt idx="74">
                  <c:v>-7.1568437329694711E-3</c:v>
                </c:pt>
                <c:pt idx="75">
                  <c:v>-7.1568437329694711E-3</c:v>
                </c:pt>
                <c:pt idx="76">
                  <c:v>-7.3581272888508719E-3</c:v>
                </c:pt>
                <c:pt idx="77">
                  <c:v>-8.8445289322827553E-3</c:v>
                </c:pt>
                <c:pt idx="78">
                  <c:v>-9.0303291377117414E-3</c:v>
                </c:pt>
                <c:pt idx="79">
                  <c:v>-9.1077458899738173E-3</c:v>
                </c:pt>
                <c:pt idx="80">
                  <c:v>-1.0114163669380822E-2</c:v>
                </c:pt>
                <c:pt idx="81">
                  <c:v>-1.01915804216429E-2</c:v>
                </c:pt>
                <c:pt idx="82">
                  <c:v>-1.1600565312812706E-2</c:v>
                </c:pt>
                <c:pt idx="83">
                  <c:v>-1.1724432116432031E-2</c:v>
                </c:pt>
                <c:pt idx="84">
                  <c:v>-1.4186284838366087E-2</c:v>
                </c:pt>
                <c:pt idx="85">
                  <c:v>-1.5564303028631063E-2</c:v>
                </c:pt>
                <c:pt idx="86">
                  <c:v>-1.6741037663014637E-2</c:v>
                </c:pt>
                <c:pt idx="87">
                  <c:v>-1.6895871167538792E-2</c:v>
                </c:pt>
                <c:pt idx="88">
                  <c:v>-1.703522132161053E-2</c:v>
                </c:pt>
                <c:pt idx="89">
                  <c:v>-1.9512557393997002E-2</c:v>
                </c:pt>
                <c:pt idx="90">
                  <c:v>-1.9589974146259081E-2</c:v>
                </c:pt>
                <c:pt idx="91">
                  <c:v>-2.3367911656648453E-2</c:v>
                </c:pt>
                <c:pt idx="92">
                  <c:v>-2.8787084314993858E-2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A8A-4A23-A4A5-13896798CF6B}"/>
            </c:ext>
          </c:extLst>
        </c:ser>
        <c:ser>
          <c:idx val="9"/>
          <c:order val="8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-3138</c:v>
                </c:pt>
                <c:pt idx="1">
                  <c:v>-3138</c:v>
                </c:pt>
                <c:pt idx="2">
                  <c:v>-2599</c:v>
                </c:pt>
                <c:pt idx="3">
                  <c:v>-2464</c:v>
                </c:pt>
                <c:pt idx="4">
                  <c:v>-2412</c:v>
                </c:pt>
                <c:pt idx="5">
                  <c:v>-2082</c:v>
                </c:pt>
                <c:pt idx="6">
                  <c:v>-2076</c:v>
                </c:pt>
                <c:pt idx="7">
                  <c:v>-2028</c:v>
                </c:pt>
                <c:pt idx="8">
                  <c:v>-2027.5</c:v>
                </c:pt>
                <c:pt idx="9">
                  <c:v>-1912</c:v>
                </c:pt>
                <c:pt idx="10">
                  <c:v>-1892.5</c:v>
                </c:pt>
                <c:pt idx="11">
                  <c:v>-1846.5</c:v>
                </c:pt>
                <c:pt idx="12">
                  <c:v>-1818</c:v>
                </c:pt>
                <c:pt idx="13">
                  <c:v>-1811.5</c:v>
                </c:pt>
                <c:pt idx="14">
                  <c:v>-1778.5</c:v>
                </c:pt>
                <c:pt idx="15">
                  <c:v>-1733</c:v>
                </c:pt>
                <c:pt idx="16">
                  <c:v>-1731</c:v>
                </c:pt>
                <c:pt idx="17">
                  <c:v>-1731</c:v>
                </c:pt>
                <c:pt idx="18">
                  <c:v>-1650</c:v>
                </c:pt>
                <c:pt idx="19">
                  <c:v>-1650</c:v>
                </c:pt>
                <c:pt idx="20">
                  <c:v>-1645.5</c:v>
                </c:pt>
                <c:pt idx="21">
                  <c:v>-1645.5</c:v>
                </c:pt>
                <c:pt idx="22">
                  <c:v>-1622</c:v>
                </c:pt>
                <c:pt idx="23">
                  <c:v>-1587</c:v>
                </c:pt>
                <c:pt idx="24">
                  <c:v>-1587</c:v>
                </c:pt>
                <c:pt idx="25">
                  <c:v>-1550</c:v>
                </c:pt>
                <c:pt idx="26">
                  <c:v>-1550</c:v>
                </c:pt>
                <c:pt idx="27">
                  <c:v>-1512.5</c:v>
                </c:pt>
                <c:pt idx="28">
                  <c:v>-1504</c:v>
                </c:pt>
                <c:pt idx="29">
                  <c:v>-1417</c:v>
                </c:pt>
                <c:pt idx="30">
                  <c:v>-1394.5</c:v>
                </c:pt>
                <c:pt idx="31">
                  <c:v>-1305</c:v>
                </c:pt>
                <c:pt idx="32">
                  <c:v>-1301</c:v>
                </c:pt>
                <c:pt idx="33">
                  <c:v>-1294.5</c:v>
                </c:pt>
                <c:pt idx="34">
                  <c:v>-1266</c:v>
                </c:pt>
                <c:pt idx="35">
                  <c:v>-1262</c:v>
                </c:pt>
                <c:pt idx="36">
                  <c:v>-1259.5</c:v>
                </c:pt>
                <c:pt idx="37">
                  <c:v>-1255</c:v>
                </c:pt>
                <c:pt idx="38">
                  <c:v>-1214</c:v>
                </c:pt>
                <c:pt idx="39">
                  <c:v>-1213.5</c:v>
                </c:pt>
                <c:pt idx="40">
                  <c:v>-1213.5</c:v>
                </c:pt>
                <c:pt idx="41">
                  <c:v>-1168</c:v>
                </c:pt>
                <c:pt idx="42">
                  <c:v>-1167.5</c:v>
                </c:pt>
                <c:pt idx="43">
                  <c:v>-1078.5</c:v>
                </c:pt>
                <c:pt idx="44">
                  <c:v>-1001.5</c:v>
                </c:pt>
                <c:pt idx="45">
                  <c:v>-432</c:v>
                </c:pt>
                <c:pt idx="46">
                  <c:v>-184</c:v>
                </c:pt>
                <c:pt idx="47">
                  <c:v>-85</c:v>
                </c:pt>
                <c:pt idx="48">
                  <c:v>-55</c:v>
                </c:pt>
                <c:pt idx="49">
                  <c:v>-50.5</c:v>
                </c:pt>
                <c:pt idx="50">
                  <c:v>0</c:v>
                </c:pt>
                <c:pt idx="51">
                  <c:v>0.5</c:v>
                </c:pt>
                <c:pt idx="52">
                  <c:v>0.5</c:v>
                </c:pt>
                <c:pt idx="53">
                  <c:v>6.5</c:v>
                </c:pt>
                <c:pt idx="54">
                  <c:v>6.5</c:v>
                </c:pt>
                <c:pt idx="55">
                  <c:v>35</c:v>
                </c:pt>
                <c:pt idx="56">
                  <c:v>35</c:v>
                </c:pt>
                <c:pt idx="57">
                  <c:v>37</c:v>
                </c:pt>
                <c:pt idx="58">
                  <c:v>46</c:v>
                </c:pt>
                <c:pt idx="59">
                  <c:v>46</c:v>
                </c:pt>
                <c:pt idx="60">
                  <c:v>48</c:v>
                </c:pt>
                <c:pt idx="61">
                  <c:v>50</c:v>
                </c:pt>
                <c:pt idx="62">
                  <c:v>83</c:v>
                </c:pt>
                <c:pt idx="63">
                  <c:v>85.5</c:v>
                </c:pt>
                <c:pt idx="64">
                  <c:v>85.5</c:v>
                </c:pt>
                <c:pt idx="65">
                  <c:v>114</c:v>
                </c:pt>
                <c:pt idx="66">
                  <c:v>114</c:v>
                </c:pt>
                <c:pt idx="67">
                  <c:v>119.5</c:v>
                </c:pt>
                <c:pt idx="68">
                  <c:v>120</c:v>
                </c:pt>
                <c:pt idx="69">
                  <c:v>126</c:v>
                </c:pt>
                <c:pt idx="70">
                  <c:v>133</c:v>
                </c:pt>
                <c:pt idx="71">
                  <c:v>133.5</c:v>
                </c:pt>
                <c:pt idx="72">
                  <c:v>137.5</c:v>
                </c:pt>
                <c:pt idx="73">
                  <c:v>168</c:v>
                </c:pt>
                <c:pt idx="74">
                  <c:v>200.5</c:v>
                </c:pt>
                <c:pt idx="75">
                  <c:v>200.5</c:v>
                </c:pt>
                <c:pt idx="76">
                  <c:v>207</c:v>
                </c:pt>
                <c:pt idx="77">
                  <c:v>255</c:v>
                </c:pt>
                <c:pt idx="78">
                  <c:v>261</c:v>
                </c:pt>
                <c:pt idx="79">
                  <c:v>263.5</c:v>
                </c:pt>
                <c:pt idx="80">
                  <c:v>296</c:v>
                </c:pt>
                <c:pt idx="81">
                  <c:v>298.5</c:v>
                </c:pt>
                <c:pt idx="82">
                  <c:v>344</c:v>
                </c:pt>
                <c:pt idx="83">
                  <c:v>348</c:v>
                </c:pt>
                <c:pt idx="84">
                  <c:v>427.5</c:v>
                </c:pt>
                <c:pt idx="85">
                  <c:v>472</c:v>
                </c:pt>
                <c:pt idx="86">
                  <c:v>510</c:v>
                </c:pt>
                <c:pt idx="87">
                  <c:v>515</c:v>
                </c:pt>
                <c:pt idx="88">
                  <c:v>519.5</c:v>
                </c:pt>
                <c:pt idx="89">
                  <c:v>599.5</c:v>
                </c:pt>
                <c:pt idx="90">
                  <c:v>602</c:v>
                </c:pt>
                <c:pt idx="91">
                  <c:v>724</c:v>
                </c:pt>
                <c:pt idx="92">
                  <c:v>899</c:v>
                </c:pt>
              </c:numCache>
            </c:numRef>
          </c:xVal>
          <c:yVal>
            <c:numRef>
              <c:f>Active!$P$21:$P$995</c:f>
              <c:numCache>
                <c:formatCode>General</c:formatCode>
                <c:ptCount val="975"/>
                <c:pt idx="0">
                  <c:v>4.384291476327315E-2</c:v>
                </c:pt>
                <c:pt idx="1">
                  <c:v>4.384291476327315E-2</c:v>
                </c:pt>
                <c:pt idx="2">
                  <c:v>2.542445235516913E-2</c:v>
                </c:pt>
                <c:pt idx="3">
                  <c:v>2.081129386705402E-2</c:v>
                </c:pt>
                <c:pt idx="4">
                  <c:v>1.9034373560520804E-2</c:v>
                </c:pt>
                <c:pt idx="5">
                  <c:v>7.7577639229060996E-3</c:v>
                </c:pt>
                <c:pt idx="6">
                  <c:v>7.5527346567676457E-3</c:v>
                </c:pt>
                <c:pt idx="7">
                  <c:v>5.9125005276600556E-3</c:v>
                </c:pt>
                <c:pt idx="8">
                  <c:v>5.8954147554818453E-3</c:v>
                </c:pt>
                <c:pt idx="9">
                  <c:v>1.9486013823167003E-3</c:v>
                </c:pt>
                <c:pt idx="10">
                  <c:v>1.2822562673667492E-3</c:v>
                </c:pt>
                <c:pt idx="11">
                  <c:v>-2.8963477302802743E-4</c:v>
                </c:pt>
                <c:pt idx="12">
                  <c:v>-1.2635237871856664E-3</c:v>
                </c:pt>
                <c:pt idx="13">
                  <c:v>-1.4856388255023237E-3</c:v>
                </c:pt>
                <c:pt idx="14">
                  <c:v>-2.6132997892637927E-3</c:v>
                </c:pt>
                <c:pt idx="15">
                  <c:v>-4.168105057480366E-3</c:v>
                </c:pt>
                <c:pt idx="16">
                  <c:v>-4.2364481461931794E-3</c:v>
                </c:pt>
                <c:pt idx="17">
                  <c:v>-4.2364481461931794E-3</c:v>
                </c:pt>
                <c:pt idx="18">
                  <c:v>-7.0043432390622454E-3</c:v>
                </c:pt>
                <c:pt idx="19">
                  <c:v>-7.0043432390622454E-3</c:v>
                </c:pt>
                <c:pt idx="20">
                  <c:v>-7.1581151886660824E-3</c:v>
                </c:pt>
                <c:pt idx="21">
                  <c:v>-7.1581151886660824E-3</c:v>
                </c:pt>
                <c:pt idx="22">
                  <c:v>-7.9611464810416741E-3</c:v>
                </c:pt>
                <c:pt idx="23">
                  <c:v>-9.1571505335159564E-3</c:v>
                </c:pt>
                <c:pt idx="24">
                  <c:v>-9.1571505335159564E-3</c:v>
                </c:pt>
                <c:pt idx="25">
                  <c:v>-1.0421497674703059E-2</c:v>
                </c:pt>
                <c:pt idx="26">
                  <c:v>-1.0421497674703059E-2</c:v>
                </c:pt>
                <c:pt idx="27">
                  <c:v>-1.1702930588068372E-2</c:v>
                </c:pt>
                <c:pt idx="28">
                  <c:v>-1.1993388715097836E-2</c:v>
                </c:pt>
                <c:pt idx="29">
                  <c:v>-1.4966313074105349E-2</c:v>
                </c:pt>
                <c:pt idx="30">
                  <c:v>-1.5735172822124534E-2</c:v>
                </c:pt>
                <c:pt idx="31">
                  <c:v>-1.879352604202307E-2</c:v>
                </c:pt>
                <c:pt idx="32">
                  <c:v>-1.8930212219448704E-2</c:v>
                </c:pt>
                <c:pt idx="33">
                  <c:v>-1.9152327257765354E-2</c:v>
                </c:pt>
                <c:pt idx="34">
                  <c:v>-2.0126216271922986E-2</c:v>
                </c:pt>
                <c:pt idx="35">
                  <c:v>-2.026290244934862E-2</c:v>
                </c:pt>
                <c:pt idx="36">
                  <c:v>-2.0348331310239644E-2</c:v>
                </c:pt>
                <c:pt idx="37">
                  <c:v>-2.0502103259843481E-2</c:v>
                </c:pt>
                <c:pt idx="38">
                  <c:v>-2.1903136578456217E-2</c:v>
                </c:pt>
                <c:pt idx="39">
                  <c:v>-2.192022235063442E-2</c:v>
                </c:pt>
                <c:pt idx="40">
                  <c:v>-2.192022235063442E-2</c:v>
                </c:pt>
                <c:pt idx="41">
                  <c:v>-2.3475027618850994E-2</c:v>
                </c:pt>
                <c:pt idx="42">
                  <c:v>-2.3492113391029197E-2</c:v>
                </c:pt>
                <c:pt idx="43">
                  <c:v>-2.6533380838749523E-2</c:v>
                </c:pt>
                <c:pt idx="44">
                  <c:v>-2.9164589754192956E-2</c:v>
                </c:pt>
                <c:pt idx="45">
                  <c:v>-4.8625284265167421E-2</c:v>
                </c:pt>
                <c:pt idx="46">
                  <c:v>-5.7099827265556652E-2</c:v>
                </c:pt>
                <c:pt idx="47">
                  <c:v>-6.0482810156841066E-2</c:v>
                </c:pt>
                <c:pt idx="48">
                  <c:v>-6.1507956487533308E-2</c:v>
                </c:pt>
                <c:pt idx="49">
                  <c:v>-6.1661728437137145E-2</c:v>
                </c:pt>
                <c:pt idx="50">
                  <c:v>-6.3387391427135759E-2</c:v>
                </c:pt>
                <c:pt idx="51">
                  <c:v>-6.3404477199313969E-2</c:v>
                </c:pt>
                <c:pt idx="52">
                  <c:v>-6.3404477199313969E-2</c:v>
                </c:pt>
                <c:pt idx="53">
                  <c:v>-6.3609506465452409E-2</c:v>
                </c:pt>
                <c:pt idx="54">
                  <c:v>-6.3609506465452409E-2</c:v>
                </c:pt>
                <c:pt idx="55">
                  <c:v>-6.4583395479610048E-2</c:v>
                </c:pt>
                <c:pt idx="56">
                  <c:v>-6.4583395479610048E-2</c:v>
                </c:pt>
                <c:pt idx="57">
                  <c:v>-6.4651738568322861E-2</c:v>
                </c:pt>
                <c:pt idx="58">
                  <c:v>-6.4959282467530535E-2</c:v>
                </c:pt>
                <c:pt idx="59">
                  <c:v>-6.4959282467530535E-2</c:v>
                </c:pt>
                <c:pt idx="60">
                  <c:v>-6.5027625556243349E-2</c:v>
                </c:pt>
                <c:pt idx="61">
                  <c:v>-6.5095968644956162E-2</c:v>
                </c:pt>
                <c:pt idx="62">
                  <c:v>-6.6223629608717638E-2</c:v>
                </c:pt>
                <c:pt idx="63">
                  <c:v>-6.6309058469608662E-2</c:v>
                </c:pt>
                <c:pt idx="64">
                  <c:v>-6.6309058469608662E-2</c:v>
                </c:pt>
                <c:pt idx="65">
                  <c:v>-6.7282947483766287E-2</c:v>
                </c:pt>
                <c:pt idx="66">
                  <c:v>-6.7282947483766287E-2</c:v>
                </c:pt>
                <c:pt idx="67">
                  <c:v>-6.7470890977726544E-2</c:v>
                </c:pt>
                <c:pt idx="68">
                  <c:v>-6.7487976749904741E-2</c:v>
                </c:pt>
                <c:pt idx="69">
                  <c:v>-6.7693006016043195E-2</c:v>
                </c:pt>
                <c:pt idx="70">
                  <c:v>-6.7932206826538055E-2</c:v>
                </c:pt>
                <c:pt idx="71">
                  <c:v>-6.7949292598716252E-2</c:v>
                </c:pt>
                <c:pt idx="72">
                  <c:v>-6.8085978776141892E-2</c:v>
                </c:pt>
                <c:pt idx="73">
                  <c:v>-6.9128210879012331E-2</c:v>
                </c:pt>
                <c:pt idx="74">
                  <c:v>-7.0238786070595596E-2</c:v>
                </c:pt>
                <c:pt idx="75">
                  <c:v>-7.0238786070595596E-2</c:v>
                </c:pt>
                <c:pt idx="76">
                  <c:v>-7.0460901108912261E-2</c:v>
                </c:pt>
                <c:pt idx="77">
                  <c:v>-7.2101135238019851E-2</c:v>
                </c:pt>
                <c:pt idx="78">
                  <c:v>-7.2306164504158291E-2</c:v>
                </c:pt>
                <c:pt idx="79">
                  <c:v>-7.2391593365049314E-2</c:v>
                </c:pt>
                <c:pt idx="80">
                  <c:v>-7.350216855663258E-2</c:v>
                </c:pt>
                <c:pt idx="81">
                  <c:v>-7.3587597417523604E-2</c:v>
                </c:pt>
                <c:pt idx="82">
                  <c:v>-7.5142402685740184E-2</c:v>
                </c:pt>
                <c:pt idx="83">
                  <c:v>-7.5279088863165811E-2</c:v>
                </c:pt>
                <c:pt idx="84">
                  <c:v>-7.799572663950026E-2</c:v>
                </c:pt>
                <c:pt idx="85">
                  <c:v>-7.9516360363360433E-2</c:v>
                </c:pt>
                <c:pt idx="86">
                  <c:v>-8.0814879048903943E-2</c:v>
                </c:pt>
                <c:pt idx="87">
                  <c:v>-8.0985736770685976E-2</c:v>
                </c:pt>
                <c:pt idx="88">
                  <c:v>-8.1139508720289813E-2</c:v>
                </c:pt>
                <c:pt idx="89">
                  <c:v>-8.3873232268802472E-2</c:v>
                </c:pt>
                <c:pt idx="90">
                  <c:v>-8.3958661129693496E-2</c:v>
                </c:pt>
                <c:pt idx="91">
                  <c:v>-8.8127589541175291E-2</c:v>
                </c:pt>
                <c:pt idx="92">
                  <c:v>-9.4107609803546724E-2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A8A-4A23-A4A5-13896798CF6B}"/>
            </c:ext>
          </c:extLst>
        </c:ser>
        <c:ser>
          <c:idx val="10"/>
          <c:order val="9"/>
          <c:tx>
            <c:strRef>
              <c:f>Active!$T$20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-3138</c:v>
                </c:pt>
                <c:pt idx="1">
                  <c:v>-3138</c:v>
                </c:pt>
                <c:pt idx="2">
                  <c:v>-2599</c:v>
                </c:pt>
                <c:pt idx="3">
                  <c:v>-2464</c:v>
                </c:pt>
                <c:pt idx="4">
                  <c:v>-2412</c:v>
                </c:pt>
                <c:pt idx="5">
                  <c:v>-2082</c:v>
                </c:pt>
                <c:pt idx="6">
                  <c:v>-2076</c:v>
                </c:pt>
                <c:pt idx="7">
                  <c:v>-2028</c:v>
                </c:pt>
                <c:pt idx="8">
                  <c:v>-2027.5</c:v>
                </c:pt>
                <c:pt idx="9">
                  <c:v>-1912</c:v>
                </c:pt>
                <c:pt idx="10">
                  <c:v>-1892.5</c:v>
                </c:pt>
                <c:pt idx="11">
                  <c:v>-1846.5</c:v>
                </c:pt>
                <c:pt idx="12">
                  <c:v>-1818</c:v>
                </c:pt>
                <c:pt idx="13">
                  <c:v>-1811.5</c:v>
                </c:pt>
                <c:pt idx="14">
                  <c:v>-1778.5</c:v>
                </c:pt>
                <c:pt idx="15">
                  <c:v>-1733</c:v>
                </c:pt>
                <c:pt idx="16">
                  <c:v>-1731</c:v>
                </c:pt>
                <c:pt idx="17">
                  <c:v>-1731</c:v>
                </c:pt>
                <c:pt idx="18">
                  <c:v>-1650</c:v>
                </c:pt>
                <c:pt idx="19">
                  <c:v>-1650</c:v>
                </c:pt>
                <c:pt idx="20">
                  <c:v>-1645.5</c:v>
                </c:pt>
                <c:pt idx="21">
                  <c:v>-1645.5</c:v>
                </c:pt>
                <c:pt idx="22">
                  <c:v>-1622</c:v>
                </c:pt>
                <c:pt idx="23">
                  <c:v>-1587</c:v>
                </c:pt>
                <c:pt idx="24">
                  <c:v>-1587</c:v>
                </c:pt>
                <c:pt idx="25">
                  <c:v>-1550</c:v>
                </c:pt>
                <c:pt idx="26">
                  <c:v>-1550</c:v>
                </c:pt>
                <c:pt idx="27">
                  <c:v>-1512.5</c:v>
                </c:pt>
                <c:pt idx="28">
                  <c:v>-1504</c:v>
                </c:pt>
                <c:pt idx="29">
                  <c:v>-1417</c:v>
                </c:pt>
                <c:pt idx="30">
                  <c:v>-1394.5</c:v>
                </c:pt>
                <c:pt idx="31">
                  <c:v>-1305</c:v>
                </c:pt>
                <c:pt idx="32">
                  <c:v>-1301</c:v>
                </c:pt>
                <c:pt idx="33">
                  <c:v>-1294.5</c:v>
                </c:pt>
                <c:pt idx="34">
                  <c:v>-1266</c:v>
                </c:pt>
                <c:pt idx="35">
                  <c:v>-1262</c:v>
                </c:pt>
                <c:pt idx="36">
                  <c:v>-1259.5</c:v>
                </c:pt>
                <c:pt idx="37">
                  <c:v>-1255</c:v>
                </c:pt>
                <c:pt idx="38">
                  <c:v>-1214</c:v>
                </c:pt>
                <c:pt idx="39">
                  <c:v>-1213.5</c:v>
                </c:pt>
                <c:pt idx="40">
                  <c:v>-1213.5</c:v>
                </c:pt>
                <c:pt idx="41">
                  <c:v>-1168</c:v>
                </c:pt>
                <c:pt idx="42">
                  <c:v>-1167.5</c:v>
                </c:pt>
                <c:pt idx="43">
                  <c:v>-1078.5</c:v>
                </c:pt>
                <c:pt idx="44">
                  <c:v>-1001.5</c:v>
                </c:pt>
                <c:pt idx="45">
                  <c:v>-432</c:v>
                </c:pt>
                <c:pt idx="46">
                  <c:v>-184</c:v>
                </c:pt>
                <c:pt idx="47">
                  <c:v>-85</c:v>
                </c:pt>
                <c:pt idx="48">
                  <c:v>-55</c:v>
                </c:pt>
                <c:pt idx="49">
                  <c:v>-50.5</c:v>
                </c:pt>
                <c:pt idx="50">
                  <c:v>0</c:v>
                </c:pt>
                <c:pt idx="51">
                  <c:v>0.5</c:v>
                </c:pt>
                <c:pt idx="52">
                  <c:v>0.5</c:v>
                </c:pt>
                <c:pt idx="53">
                  <c:v>6.5</c:v>
                </c:pt>
                <c:pt idx="54">
                  <c:v>6.5</c:v>
                </c:pt>
                <c:pt idx="55">
                  <c:v>35</c:v>
                </c:pt>
                <c:pt idx="56">
                  <c:v>35</c:v>
                </c:pt>
                <c:pt idx="57">
                  <c:v>37</c:v>
                </c:pt>
                <c:pt idx="58">
                  <c:v>46</c:v>
                </c:pt>
                <c:pt idx="59">
                  <c:v>46</c:v>
                </c:pt>
                <c:pt idx="60">
                  <c:v>48</c:v>
                </c:pt>
                <c:pt idx="61">
                  <c:v>50</c:v>
                </c:pt>
                <c:pt idx="62">
                  <c:v>83</c:v>
                </c:pt>
                <c:pt idx="63">
                  <c:v>85.5</c:v>
                </c:pt>
                <c:pt idx="64">
                  <c:v>85.5</c:v>
                </c:pt>
                <c:pt idx="65">
                  <c:v>114</c:v>
                </c:pt>
                <c:pt idx="66">
                  <c:v>114</c:v>
                </c:pt>
                <c:pt idx="67">
                  <c:v>119.5</c:v>
                </c:pt>
                <c:pt idx="68">
                  <c:v>120</c:v>
                </c:pt>
                <c:pt idx="69">
                  <c:v>126</c:v>
                </c:pt>
                <c:pt idx="70">
                  <c:v>133</c:v>
                </c:pt>
                <c:pt idx="71">
                  <c:v>133.5</c:v>
                </c:pt>
                <c:pt idx="72">
                  <c:v>137.5</c:v>
                </c:pt>
                <c:pt idx="73">
                  <c:v>168</c:v>
                </c:pt>
                <c:pt idx="74">
                  <c:v>200.5</c:v>
                </c:pt>
                <c:pt idx="75">
                  <c:v>200.5</c:v>
                </c:pt>
                <c:pt idx="76">
                  <c:v>207</c:v>
                </c:pt>
                <c:pt idx="77">
                  <c:v>255</c:v>
                </c:pt>
                <c:pt idx="78">
                  <c:v>261</c:v>
                </c:pt>
                <c:pt idx="79">
                  <c:v>263.5</c:v>
                </c:pt>
                <c:pt idx="80">
                  <c:v>296</c:v>
                </c:pt>
                <c:pt idx="81">
                  <c:v>298.5</c:v>
                </c:pt>
                <c:pt idx="82">
                  <c:v>344</c:v>
                </c:pt>
                <c:pt idx="83">
                  <c:v>348</c:v>
                </c:pt>
                <c:pt idx="84">
                  <c:v>427.5</c:v>
                </c:pt>
                <c:pt idx="85">
                  <c:v>472</c:v>
                </c:pt>
                <c:pt idx="86">
                  <c:v>510</c:v>
                </c:pt>
                <c:pt idx="87">
                  <c:v>515</c:v>
                </c:pt>
                <c:pt idx="88">
                  <c:v>519.5</c:v>
                </c:pt>
                <c:pt idx="89">
                  <c:v>599.5</c:v>
                </c:pt>
                <c:pt idx="90">
                  <c:v>602</c:v>
                </c:pt>
                <c:pt idx="91">
                  <c:v>724</c:v>
                </c:pt>
                <c:pt idx="92">
                  <c:v>899</c:v>
                </c:pt>
              </c:numCache>
            </c:numRef>
          </c:xVal>
          <c:yVal>
            <c:numRef>
              <c:f>Active!$T$21:$T$995</c:f>
              <c:numCache>
                <c:formatCode>General</c:formatCode>
                <c:ptCount val="975"/>
                <c:pt idx="48">
                  <c:v>-3.2530000004044268E-2</c:v>
                </c:pt>
                <c:pt idx="49">
                  <c:v>-0.10185300000011921</c:v>
                </c:pt>
                <c:pt idx="67">
                  <c:v>-5.1832999997714069E-2</c:v>
                </c:pt>
                <c:pt idx="73">
                  <c:v>-1.1214919999983977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A8A-4A23-A4A5-13896798C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523296"/>
        <c:axId val="1"/>
      </c:scatterChart>
      <c:valAx>
        <c:axId val="853523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54478058663722"/>
              <c:y val="0.85928269445361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3333333333333333E-2"/>
              <c:y val="0.365270089741776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52329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8.771929824561403E-3"/>
          <c:y val="0.92215694595061837"/>
          <c:w val="0.98070341207349077"/>
          <c:h val="5.98802395209581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14</xdr:col>
      <xdr:colOff>581025</xdr:colOff>
      <xdr:row>18</xdr:row>
      <xdr:rowOff>104775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5EAB0924-BC57-C731-DB17-61249BA562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23</xdr:col>
      <xdr:colOff>485775</xdr:colOff>
      <xdr:row>18</xdr:row>
      <xdr:rowOff>114300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19CD80FA-F1D4-4D1A-0FEC-C0DDF4A8AF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067" TargetMode="External"/><Relationship Id="rId13" Type="http://schemas.openxmlformats.org/officeDocument/2006/relationships/hyperlink" Target="http://www.konkoly.hu/cgi-bin/IBVS?5357" TargetMode="External"/><Relationship Id="rId18" Type="http://schemas.openxmlformats.org/officeDocument/2006/relationships/hyperlink" Target="http://www.bav-astro.de/sfs/BAVM_link.php?BAVMnr=172" TargetMode="External"/><Relationship Id="rId26" Type="http://schemas.openxmlformats.org/officeDocument/2006/relationships/hyperlink" Target="http://www.bav-astro.de/sfs/BAVM_link.php?BAVMnr=183" TargetMode="External"/><Relationship Id="rId3" Type="http://schemas.openxmlformats.org/officeDocument/2006/relationships/hyperlink" Target="http://www.konkoly.hu/cgi-bin/IBVS?4737" TargetMode="External"/><Relationship Id="rId21" Type="http://schemas.openxmlformats.org/officeDocument/2006/relationships/hyperlink" Target="http://www.konkoly.hu/cgi-bin/IBVS?5577" TargetMode="External"/><Relationship Id="rId34" Type="http://schemas.openxmlformats.org/officeDocument/2006/relationships/hyperlink" Target="http://www.bav-astro.de/sfs/BAVM_link.php?BAVMnr=231" TargetMode="External"/><Relationship Id="rId7" Type="http://schemas.openxmlformats.org/officeDocument/2006/relationships/hyperlink" Target="http://www.konkoly.hu/cgi-bin/IBVS?5067" TargetMode="External"/><Relationship Id="rId12" Type="http://schemas.openxmlformats.org/officeDocument/2006/relationships/hyperlink" Target="http://www.konkoly.hu/cgi-bin/IBVS?5357" TargetMode="External"/><Relationship Id="rId17" Type="http://schemas.openxmlformats.org/officeDocument/2006/relationships/hyperlink" Target="http://www.bav-astro.de/sfs/BAVM_link.php?BAVMnr=171" TargetMode="External"/><Relationship Id="rId25" Type="http://schemas.openxmlformats.org/officeDocument/2006/relationships/hyperlink" Target="http://www.bav-astro.de/sfs/BAVM_link.php?BAVMnr=203" TargetMode="External"/><Relationship Id="rId33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4597" TargetMode="External"/><Relationship Id="rId16" Type="http://schemas.openxmlformats.org/officeDocument/2006/relationships/hyperlink" Target="http://www.bav-astro.de/sfs/BAVM_link.php?BAVMnr=171" TargetMode="External"/><Relationship Id="rId20" Type="http://schemas.openxmlformats.org/officeDocument/2006/relationships/hyperlink" Target="http://www.konkoly.hu/cgi-bin/IBVS?5577" TargetMode="External"/><Relationship Id="rId29" Type="http://schemas.openxmlformats.org/officeDocument/2006/relationships/hyperlink" Target="http://www.konkoly.hu/cgi-bin/IBVS?5898" TargetMode="External"/><Relationship Id="rId1" Type="http://schemas.openxmlformats.org/officeDocument/2006/relationships/hyperlink" Target="http://www.konkoly.hu/cgi-bin/IBVS?3900" TargetMode="External"/><Relationship Id="rId6" Type="http://schemas.openxmlformats.org/officeDocument/2006/relationships/hyperlink" Target="http://www.konkoly.hu/cgi-bin/IBVS?5067" TargetMode="External"/><Relationship Id="rId11" Type="http://schemas.openxmlformats.org/officeDocument/2006/relationships/hyperlink" Target="http://www.konkoly.hu/cgi-bin/IBVS?5357" TargetMode="External"/><Relationship Id="rId24" Type="http://schemas.openxmlformats.org/officeDocument/2006/relationships/hyperlink" Target="http://www.bav-astro.de/sfs/BAVM_link.php?BAVMnr=183" TargetMode="External"/><Relationship Id="rId32" Type="http://schemas.openxmlformats.org/officeDocument/2006/relationships/hyperlink" Target="http://www.konkoly.hu/cgi-bin/IBVS?6011" TargetMode="External"/><Relationship Id="rId37" Type="http://schemas.openxmlformats.org/officeDocument/2006/relationships/hyperlink" Target="http://www.bav-astro.de/sfs/BAVM_link.php?BAVMnr=239" TargetMode="External"/><Relationship Id="rId5" Type="http://schemas.openxmlformats.org/officeDocument/2006/relationships/hyperlink" Target="http://www.bav-astro.de/sfs/BAVM_link.php?BAVMnr=131" TargetMode="External"/><Relationship Id="rId15" Type="http://schemas.openxmlformats.org/officeDocument/2006/relationships/hyperlink" Target="http://www.konkoly.hu/cgi-bin/IBVS?5357" TargetMode="External"/><Relationship Id="rId23" Type="http://schemas.openxmlformats.org/officeDocument/2006/relationships/hyperlink" Target="http://var.astro.cz/oejv/issues/oejv0074.pdf" TargetMode="External"/><Relationship Id="rId28" Type="http://schemas.openxmlformats.org/officeDocument/2006/relationships/hyperlink" Target="http://www.bav-astro.de/sfs/BAVM_link.php?BAVMnr=193" TargetMode="External"/><Relationship Id="rId36" Type="http://schemas.openxmlformats.org/officeDocument/2006/relationships/hyperlink" Target="http://www.bav-astro.de/sfs/BAVM_link.php?BAVMnr=239" TargetMode="External"/><Relationship Id="rId10" Type="http://schemas.openxmlformats.org/officeDocument/2006/relationships/hyperlink" Target="http://www.konkoly.hu/cgi-bin/IBVS?5251" TargetMode="External"/><Relationship Id="rId19" Type="http://schemas.openxmlformats.org/officeDocument/2006/relationships/hyperlink" Target="http://www.konkoly.hu/cgi-bin/IBVS?5577" TargetMode="External"/><Relationship Id="rId31" Type="http://schemas.openxmlformats.org/officeDocument/2006/relationships/hyperlink" Target="http://www.bav-astro.de/sfs/BAVM_link.php?BAVMnr=215" TargetMode="External"/><Relationship Id="rId4" Type="http://schemas.openxmlformats.org/officeDocument/2006/relationships/hyperlink" Target="http://www.bav-astro.de/sfs/BAVM_link.php?BAVMnr=131" TargetMode="External"/><Relationship Id="rId9" Type="http://schemas.openxmlformats.org/officeDocument/2006/relationships/hyperlink" Target="http://www.konkoly.hu/cgi-bin/IBVS?5251" TargetMode="External"/><Relationship Id="rId14" Type="http://schemas.openxmlformats.org/officeDocument/2006/relationships/hyperlink" Target="http://www.konkoly.hu/cgi-bin/IBVS?5371" TargetMode="External"/><Relationship Id="rId22" Type="http://schemas.openxmlformats.org/officeDocument/2006/relationships/hyperlink" Target="http://www.konkoly.hu/cgi-bin/IBVS?5809" TargetMode="External"/><Relationship Id="rId27" Type="http://schemas.openxmlformats.org/officeDocument/2006/relationships/hyperlink" Target="http://www.bav-astro.de/sfs/BAVM_link.php?BAVMnr=193" TargetMode="External"/><Relationship Id="rId30" Type="http://schemas.openxmlformats.org/officeDocument/2006/relationships/hyperlink" Target="http://vsolj.cetus-net.org/no48.pdf" TargetMode="External"/><Relationship Id="rId35" Type="http://schemas.openxmlformats.org/officeDocument/2006/relationships/hyperlink" Target="http://www.konkoly.hu/cgi-bin/IBVS?60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113"/>
  <sheetViews>
    <sheetView tabSelected="1" workbookViewId="0">
      <pane ySplit="20" topLeftCell="A94" activePane="bottomLeft" state="frozen"/>
      <selection pane="bottomLeft" activeCell="F9" sqref="F9"/>
    </sheetView>
  </sheetViews>
  <sheetFormatPr defaultColWidth="10.28515625" defaultRowHeight="12.75" x14ac:dyDescent="0.2"/>
  <cols>
    <col min="1" max="1" width="14" style="1" customWidth="1"/>
    <col min="2" max="2" width="5.5703125" style="15" customWidth="1"/>
    <col min="3" max="3" width="13.85546875" style="1" customWidth="1"/>
    <col min="4" max="4" width="10.28515625" style="1" customWidth="1"/>
    <col min="5" max="5" width="10.42578125" style="1" customWidth="1"/>
    <col min="6" max="6" width="15.5703125" style="1" customWidth="1"/>
    <col min="7" max="7" width="10.28515625" style="1" customWidth="1"/>
    <col min="8" max="14" width="9" style="1" customWidth="1"/>
    <col min="15" max="16" width="10.28515625" style="1" customWidth="1"/>
    <col min="17" max="17" width="12.42578125" style="1" customWidth="1"/>
    <col min="18" max="16384" width="10.28515625" style="1"/>
  </cols>
  <sheetData>
    <row r="1" spans="1:6" ht="20.25" x14ac:dyDescent="0.3">
      <c r="A1" s="103" t="s">
        <v>389</v>
      </c>
    </row>
    <row r="2" spans="1:6" x14ac:dyDescent="0.2">
      <c r="A2" s="2" t="s">
        <v>16</v>
      </c>
      <c r="B2" s="15" t="s">
        <v>23</v>
      </c>
      <c r="C2" s="23" t="s">
        <v>44</v>
      </c>
    </row>
    <row r="3" spans="1:6" ht="13.5" thickBot="1" x14ac:dyDescent="0.25">
      <c r="A3" s="1" t="s">
        <v>24</v>
      </c>
      <c r="C3" s="10"/>
      <c r="D3" s="10"/>
    </row>
    <row r="4" spans="1:6" ht="13.5" thickBot="1" x14ac:dyDescent="0.25">
      <c r="A4" s="3" t="s">
        <v>17</v>
      </c>
      <c r="B4" s="16"/>
      <c r="C4" s="11">
        <v>25321.599999999999</v>
      </c>
      <c r="D4" s="12">
        <v>8.4582940000000004</v>
      </c>
      <c r="E4" s="9"/>
    </row>
    <row r="5" spans="1:6" x14ac:dyDescent="0.2">
      <c r="A5" s="57" t="s">
        <v>376</v>
      </c>
      <c r="B5" s="20"/>
      <c r="C5" s="58">
        <v>-9.5</v>
      </c>
      <c r="D5" s="20" t="s">
        <v>377</v>
      </c>
    </row>
    <row r="6" spans="1:6" x14ac:dyDescent="0.2">
      <c r="A6" s="3" t="s">
        <v>18</v>
      </c>
    </row>
    <row r="7" spans="1:6" x14ac:dyDescent="0.2">
      <c r="A7" s="2" t="s">
        <v>2</v>
      </c>
      <c r="C7" s="1">
        <v>51863.635699999999</v>
      </c>
    </row>
    <row r="8" spans="1:6" x14ac:dyDescent="0.2">
      <c r="A8" s="2" t="s">
        <v>3</v>
      </c>
      <c r="C8" s="4">
        <v>8.4582940000000004</v>
      </c>
    </row>
    <row r="9" spans="1:6" x14ac:dyDescent="0.2">
      <c r="A9" s="59" t="s">
        <v>378</v>
      </c>
      <c r="B9" s="59"/>
      <c r="C9" s="60">
        <v>66</v>
      </c>
      <c r="D9" s="60">
        <v>73</v>
      </c>
    </row>
    <row r="10" spans="1:6" ht="13.5" thickBot="1" x14ac:dyDescent="0.25">
      <c r="A10" s="2"/>
      <c r="C10" s="13" t="s">
        <v>29</v>
      </c>
      <c r="D10" s="13" t="s">
        <v>30</v>
      </c>
    </row>
    <row r="11" spans="1:6" x14ac:dyDescent="0.2">
      <c r="A11" s="2" t="s">
        <v>19</v>
      </c>
      <c r="C11" s="61">
        <f ca="1">INTERCEPT(INDIRECT(C14):R$934,INDIRECT(C13):$F$934)</f>
        <v>-9.4802020155087402E-4</v>
      </c>
      <c r="D11" s="61">
        <f ca="1">INTERCEPT(INDIRECT(D14):S$934,INDIRECT(D13):$F$934)</f>
        <v>-6.3387391427135759E-2</v>
      </c>
      <c r="E11" s="59" t="s">
        <v>382</v>
      </c>
      <c r="F11" s="29">
        <v>1</v>
      </c>
    </row>
    <row r="12" spans="1:6" x14ac:dyDescent="0.2">
      <c r="A12" s="2" t="s">
        <v>20</v>
      </c>
      <c r="C12" s="61">
        <f ca="1">SLOPE(INDIRECT(C14):R$934,INDIRECT(C13):$F$934)</f>
        <v>-3.0966700904830907E-5</v>
      </c>
      <c r="D12" s="61">
        <f ca="1">SLOPE(INDIRECT(D14):S$934,INDIRECT(D13):$F$934)</f>
        <v>-3.4171544356408191E-5</v>
      </c>
      <c r="E12" s="59" t="s">
        <v>383</v>
      </c>
      <c r="F12" s="88">
        <f ca="1">NOW()+15018.5+$C$5/24</f>
        <v>59970.808319212963</v>
      </c>
    </row>
    <row r="13" spans="1:6" x14ac:dyDescent="0.2">
      <c r="A13" s="59" t="s">
        <v>380</v>
      </c>
      <c r="B13" s="59"/>
      <c r="C13" s="60" t="str">
        <f>"F"&amp;C9</f>
        <v>F66</v>
      </c>
      <c r="D13" s="60" t="str">
        <f>"F"&amp;D9</f>
        <v>F73</v>
      </c>
      <c r="E13" s="59" t="s">
        <v>384</v>
      </c>
      <c r="F13" s="88">
        <f ca="1">ROUND(2*(F12-$C$7)/$C$8,0)/2+F11</f>
        <v>959.5</v>
      </c>
    </row>
    <row r="14" spans="1:6" x14ac:dyDescent="0.2">
      <c r="A14" s="59" t="s">
        <v>381</v>
      </c>
      <c r="B14" s="59"/>
      <c r="C14" s="60" t="str">
        <f>"R"&amp;C9</f>
        <v>R66</v>
      </c>
      <c r="D14" s="60" t="str">
        <f>"S"&amp;D9</f>
        <v>S73</v>
      </c>
      <c r="E14" s="59" t="s">
        <v>385</v>
      </c>
      <c r="F14" s="89">
        <f ca="1">ROUND(2*(F12-$C$15)/$C$16,0)/2+F11</f>
        <v>60.5</v>
      </c>
    </row>
    <row r="15" spans="1:6" x14ac:dyDescent="0.2">
      <c r="A15" s="28" t="s">
        <v>21</v>
      </c>
      <c r="B15" s="29"/>
      <c r="C15" s="26">
        <f ca="1">($C7+C11)+($C8+C12)*INT(MAX($F21:$F3456))</f>
        <v>59467.613218915685</v>
      </c>
      <c r="D15" s="26">
        <f ca="1">($C7+D11)+($C8+D12)*(INT(MAX($F21:$F3456))+0.5)</f>
        <v>59471.777028304423</v>
      </c>
      <c r="E15" s="59" t="s">
        <v>386</v>
      </c>
      <c r="F15" s="90">
        <f ca="1">+$C$15+$C$16*F14-15018.5-$C$5/24</f>
        <v>44961.233965763618</v>
      </c>
    </row>
    <row r="16" spans="1:6" x14ac:dyDescent="0.2">
      <c r="A16" s="30" t="s">
        <v>4</v>
      </c>
      <c r="B16" s="29"/>
      <c r="C16" s="27">
        <f ca="1">+$C8+C12</f>
        <v>8.4582630332990956</v>
      </c>
      <c r="D16" s="27">
        <f ca="1">+$C8+D12</f>
        <v>8.4582598284556436</v>
      </c>
      <c r="E16" s="91"/>
      <c r="F16" s="91" t="s">
        <v>387</v>
      </c>
    </row>
    <row r="17" spans="1:20" ht="13.5" thickBot="1" x14ac:dyDescent="0.25">
      <c r="A17" s="29" t="s">
        <v>46</v>
      </c>
      <c r="B17" s="29"/>
      <c r="C17" s="29">
        <f>COUNT(C21:C9922)</f>
        <v>93</v>
      </c>
      <c r="D17" s="29"/>
    </row>
    <row r="18" spans="1:20" ht="14.25" thickTop="1" thickBot="1" x14ac:dyDescent="0.25">
      <c r="A18" s="30" t="s">
        <v>47</v>
      </c>
      <c r="B18" s="29"/>
      <c r="C18" s="31">
        <f ca="1">+C15</f>
        <v>59467.613218915685</v>
      </c>
      <c r="D18" s="32">
        <f ca="1">+C16</f>
        <v>8.4582630332990956</v>
      </c>
      <c r="E18" s="40">
        <f>R18</f>
        <v>59</v>
      </c>
      <c r="G18" s="15"/>
      <c r="O18" s="1">
        <f ca="1">COUNT(O21:O1615)</f>
        <v>93</v>
      </c>
      <c r="P18" s="1">
        <f ca="1">COUNT(P21:P1615)</f>
        <v>93</v>
      </c>
      <c r="R18" s="1">
        <f>COUNT(R21:R944)</f>
        <v>59</v>
      </c>
      <c r="S18" s="1">
        <f>COUNT(S21:S944)</f>
        <v>33</v>
      </c>
    </row>
    <row r="19" spans="1:20" ht="13.5" thickBot="1" x14ac:dyDescent="0.25">
      <c r="A19" s="30" t="s">
        <v>48</v>
      </c>
      <c r="B19" s="29"/>
      <c r="C19" s="33">
        <f ca="1">D15</f>
        <v>59471.777028304423</v>
      </c>
      <c r="D19" s="34">
        <f ca="1">D16</f>
        <v>8.4582598284556436</v>
      </c>
      <c r="E19" s="41">
        <f>S18</f>
        <v>33</v>
      </c>
      <c r="F19" s="9"/>
      <c r="G19" s="15"/>
      <c r="O19" s="15"/>
    </row>
    <row r="20" spans="1:20" ht="13.5" thickBot="1" x14ac:dyDescent="0.25">
      <c r="A20" s="8" t="s">
        <v>5</v>
      </c>
      <c r="B20" s="8" t="s">
        <v>6</v>
      </c>
      <c r="C20" s="8" t="s">
        <v>7</v>
      </c>
      <c r="D20" s="8" t="s">
        <v>8</v>
      </c>
      <c r="E20" s="35" t="s">
        <v>9</v>
      </c>
      <c r="F20" s="8" t="s">
        <v>10</v>
      </c>
      <c r="G20" s="8" t="s">
        <v>11</v>
      </c>
      <c r="H20" s="21" t="s">
        <v>67</v>
      </c>
      <c r="I20" s="21" t="s">
        <v>70</v>
      </c>
      <c r="J20" s="21" t="s">
        <v>64</v>
      </c>
      <c r="K20" s="21" t="s">
        <v>62</v>
      </c>
      <c r="L20" s="21" t="s">
        <v>38</v>
      </c>
      <c r="M20" s="21" t="s">
        <v>39</v>
      </c>
      <c r="N20" s="21" t="s">
        <v>28</v>
      </c>
      <c r="O20" s="8" t="s">
        <v>42</v>
      </c>
      <c r="P20" s="8" t="s">
        <v>43</v>
      </c>
      <c r="Q20" s="8" t="s">
        <v>22</v>
      </c>
      <c r="R20" s="8" t="s">
        <v>40</v>
      </c>
      <c r="S20" s="8" t="s">
        <v>41</v>
      </c>
      <c r="T20" s="87" t="s">
        <v>379</v>
      </c>
    </row>
    <row r="21" spans="1:20" x14ac:dyDescent="0.2">
      <c r="A21" s="66" t="s">
        <v>78</v>
      </c>
      <c r="B21" s="77" t="s">
        <v>32</v>
      </c>
      <c r="C21" s="66">
        <v>25321.598999999998</v>
      </c>
      <c r="D21" s="66" t="s">
        <v>70</v>
      </c>
      <c r="E21" s="6">
        <f t="shared" ref="E21:E52" si="0">(C21-C$7)/C$8</f>
        <v>-3137.9893746895059</v>
      </c>
      <c r="F21" s="7">
        <f t="shared" ref="F21:F52" si="1">+ROUND(2*E21,0)/2</f>
        <v>-3138</v>
      </c>
      <c r="G21" s="6">
        <f t="shared" ref="G21:G68" si="2">C21-(C$7+F21*C$8)</f>
        <v>8.9872000000468688E-2</v>
      </c>
      <c r="H21" s="6"/>
      <c r="I21" s="6">
        <f>G21</f>
        <v>8.9872000000468688E-2</v>
      </c>
      <c r="K21" s="6"/>
      <c r="L21" s="6"/>
      <c r="M21" s="6"/>
      <c r="N21" s="6"/>
      <c r="O21" s="6">
        <f t="shared" ref="O21:O52" ca="1" si="3">+C$11+C$12*F21</f>
        <v>9.6225487237808521E-2</v>
      </c>
      <c r="P21" s="6">
        <f t="shared" ref="P21:P52" ca="1" si="4">+D$11+D$12*F21</f>
        <v>4.384291476327315E-2</v>
      </c>
      <c r="Q21" s="5">
        <f t="shared" ref="Q21:Q52" si="5">C21-15018.5</f>
        <v>10303.098999999998</v>
      </c>
      <c r="R21" s="1">
        <f t="shared" ref="R21:R28" si="6">G21</f>
        <v>8.9872000000468688E-2</v>
      </c>
      <c r="S21" s="6"/>
      <c r="T21" s="6"/>
    </row>
    <row r="22" spans="1:20" x14ac:dyDescent="0.2">
      <c r="A22" s="1" t="s">
        <v>1</v>
      </c>
      <c r="C22" s="38">
        <v>25321.599999999999</v>
      </c>
      <c r="D22" s="38"/>
      <c r="E22" s="1">
        <f t="shared" si="0"/>
        <v>-3137.9892564623551</v>
      </c>
      <c r="F22" s="7">
        <f t="shared" si="1"/>
        <v>-3138</v>
      </c>
      <c r="G22" s="6">
        <f t="shared" si="2"/>
        <v>9.0872000000672415E-2</v>
      </c>
      <c r="H22" s="1">
        <f>G22</f>
        <v>9.0872000000672415E-2</v>
      </c>
      <c r="L22" s="6"/>
      <c r="M22" s="6"/>
      <c r="N22" s="6"/>
      <c r="O22" s="6">
        <f t="shared" ca="1" si="3"/>
        <v>9.6225487237808521E-2</v>
      </c>
      <c r="P22" s="6">
        <f t="shared" ca="1" si="4"/>
        <v>4.384291476327315E-2</v>
      </c>
      <c r="Q22" s="5">
        <f t="shared" si="5"/>
        <v>10303.099999999999</v>
      </c>
      <c r="R22" s="1">
        <f t="shared" si="6"/>
        <v>9.0872000000672415E-2</v>
      </c>
    </row>
    <row r="23" spans="1:20" x14ac:dyDescent="0.2">
      <c r="A23" s="55" t="s">
        <v>78</v>
      </c>
      <c r="B23" s="56" t="s">
        <v>32</v>
      </c>
      <c r="C23" s="55">
        <v>29880.567999999999</v>
      </c>
      <c r="D23" s="55" t="s">
        <v>70</v>
      </c>
      <c r="E23" s="1">
        <f t="shared" si="0"/>
        <v>-2598.9954593680472</v>
      </c>
      <c r="F23" s="7">
        <f t="shared" si="1"/>
        <v>-2599</v>
      </c>
      <c r="G23" s="1">
        <f t="shared" si="2"/>
        <v>3.8406000003305962E-2</v>
      </c>
      <c r="I23" s="1">
        <f t="shared" ref="I23:I65" si="7">G23</f>
        <v>3.8406000003305962E-2</v>
      </c>
      <c r="L23" s="6"/>
      <c r="M23" s="6"/>
      <c r="N23" s="6"/>
      <c r="O23" s="6">
        <f t="shared" ca="1" si="3"/>
        <v>7.9534435450104662E-2</v>
      </c>
      <c r="P23" s="6">
        <f t="shared" ca="1" si="4"/>
        <v>2.542445235516913E-2</v>
      </c>
      <c r="Q23" s="5">
        <f t="shared" si="5"/>
        <v>14862.067999999999</v>
      </c>
      <c r="R23" s="1">
        <f t="shared" si="6"/>
        <v>3.8406000003305962E-2</v>
      </c>
    </row>
    <row r="24" spans="1:20" x14ac:dyDescent="0.2">
      <c r="A24" s="55" t="s">
        <v>78</v>
      </c>
      <c r="B24" s="56" t="s">
        <v>32</v>
      </c>
      <c r="C24" s="55">
        <v>31022.514999999999</v>
      </c>
      <c r="D24" s="55" t="s">
        <v>70</v>
      </c>
      <c r="E24" s="1">
        <f t="shared" si="0"/>
        <v>-2463.9863192270213</v>
      </c>
      <c r="F24" s="7">
        <f t="shared" si="1"/>
        <v>-2464</v>
      </c>
      <c r="G24" s="1">
        <f t="shared" si="2"/>
        <v>0.11571600000024773</v>
      </c>
      <c r="I24" s="1">
        <f t="shared" si="7"/>
        <v>0.11571600000024773</v>
      </c>
      <c r="L24" s="6"/>
      <c r="M24" s="6"/>
      <c r="N24" s="6"/>
      <c r="O24" s="6">
        <f t="shared" ca="1" si="3"/>
        <v>7.535393082795247E-2</v>
      </c>
      <c r="P24" s="6">
        <f t="shared" ca="1" si="4"/>
        <v>2.081129386705402E-2</v>
      </c>
      <c r="Q24" s="5">
        <f t="shared" si="5"/>
        <v>16004.014999999999</v>
      </c>
      <c r="R24" s="1">
        <f t="shared" si="6"/>
        <v>0.11571600000024773</v>
      </c>
    </row>
    <row r="25" spans="1:20" x14ac:dyDescent="0.2">
      <c r="A25" s="55" t="s">
        <v>78</v>
      </c>
      <c r="B25" s="56" t="s">
        <v>32</v>
      </c>
      <c r="C25" s="55">
        <v>31462.321</v>
      </c>
      <c r="D25" s="55" t="s">
        <v>70</v>
      </c>
      <c r="E25" s="1">
        <f t="shared" si="0"/>
        <v>-2411.9893089552097</v>
      </c>
      <c r="F25" s="7">
        <f t="shared" si="1"/>
        <v>-2412</v>
      </c>
      <c r="G25" s="1">
        <f t="shared" si="2"/>
        <v>9.0428000003157649E-2</v>
      </c>
      <c r="I25" s="1">
        <f t="shared" si="7"/>
        <v>9.0428000003157649E-2</v>
      </c>
      <c r="L25" s="6"/>
      <c r="M25" s="6"/>
      <c r="N25" s="6"/>
      <c r="O25" s="6">
        <f t="shared" ca="1" si="3"/>
        <v>7.374366238090127E-2</v>
      </c>
      <c r="P25" s="6">
        <f t="shared" ca="1" si="4"/>
        <v>1.9034373560520804E-2</v>
      </c>
      <c r="Q25" s="5">
        <f t="shared" si="5"/>
        <v>16443.821</v>
      </c>
      <c r="R25" s="1">
        <f t="shared" si="6"/>
        <v>9.0428000003157649E-2</v>
      </c>
    </row>
    <row r="26" spans="1:20" x14ac:dyDescent="0.2">
      <c r="A26" s="55" t="s">
        <v>78</v>
      </c>
      <c r="B26" s="56" t="s">
        <v>32</v>
      </c>
      <c r="C26" s="55">
        <v>34253.489000000001</v>
      </c>
      <c r="D26" s="55" t="s">
        <v>70</v>
      </c>
      <c r="E26" s="1">
        <f t="shared" si="0"/>
        <v>-2081.997468993156</v>
      </c>
      <c r="F26" s="7">
        <f t="shared" si="1"/>
        <v>-2082</v>
      </c>
      <c r="G26" s="1">
        <f t="shared" si="2"/>
        <v>2.1408000000519678E-2</v>
      </c>
      <c r="I26" s="1">
        <f t="shared" si="7"/>
        <v>2.1408000000519678E-2</v>
      </c>
      <c r="N26" s="6"/>
      <c r="O26" s="6">
        <f t="shared" ca="1" si="3"/>
        <v>6.3524651082307065E-2</v>
      </c>
      <c r="P26" s="6">
        <f t="shared" ca="1" si="4"/>
        <v>7.7577639229060996E-3</v>
      </c>
      <c r="Q26" s="5">
        <f t="shared" si="5"/>
        <v>19234.989000000001</v>
      </c>
      <c r="R26" s="1">
        <f t="shared" si="6"/>
        <v>2.1408000000519678E-2</v>
      </c>
    </row>
    <row r="27" spans="1:20" x14ac:dyDescent="0.2">
      <c r="A27" s="55" t="s">
        <v>78</v>
      </c>
      <c r="B27" s="56" t="s">
        <v>32</v>
      </c>
      <c r="C27" s="55">
        <v>34304.372000000003</v>
      </c>
      <c r="D27" s="55" t="s">
        <v>70</v>
      </c>
      <c r="E27" s="1">
        <f t="shared" si="0"/>
        <v>-2075.9817168804957</v>
      </c>
      <c r="F27" s="7">
        <f t="shared" si="1"/>
        <v>-2076</v>
      </c>
      <c r="G27" s="1">
        <f t="shared" si="2"/>
        <v>0.15464400000928435</v>
      </c>
      <c r="I27" s="1">
        <f t="shared" si="7"/>
        <v>0.15464400000928435</v>
      </c>
      <c r="N27" s="6"/>
      <c r="O27" s="6">
        <f t="shared" ca="1" si="3"/>
        <v>6.33388508768781E-2</v>
      </c>
      <c r="P27" s="6">
        <f t="shared" ca="1" si="4"/>
        <v>7.5527346567676457E-3</v>
      </c>
      <c r="Q27" s="5">
        <f t="shared" si="5"/>
        <v>19285.872000000003</v>
      </c>
      <c r="R27" s="1">
        <f t="shared" si="6"/>
        <v>0.15464400000928435</v>
      </c>
    </row>
    <row r="28" spans="1:20" x14ac:dyDescent="0.2">
      <c r="A28" s="55" t="s">
        <v>78</v>
      </c>
      <c r="B28" s="56" t="s">
        <v>32</v>
      </c>
      <c r="C28" s="55">
        <v>34710.267999999996</v>
      </c>
      <c r="D28" s="55" t="s">
        <v>70</v>
      </c>
      <c r="E28" s="1">
        <f t="shared" si="0"/>
        <v>-2027.9937892913158</v>
      </c>
      <c r="F28" s="7">
        <f t="shared" si="1"/>
        <v>-2028</v>
      </c>
      <c r="G28" s="1">
        <f t="shared" si="2"/>
        <v>5.2532000001519918E-2</v>
      </c>
      <c r="I28" s="1">
        <f t="shared" si="7"/>
        <v>5.2532000001519918E-2</v>
      </c>
      <c r="N28" s="6"/>
      <c r="O28" s="6">
        <f t="shared" ca="1" si="3"/>
        <v>6.1852449233446204E-2</v>
      </c>
      <c r="P28" s="6">
        <f t="shared" ca="1" si="4"/>
        <v>5.9125005276600556E-3</v>
      </c>
      <c r="Q28" s="5">
        <f t="shared" si="5"/>
        <v>19691.767999999996</v>
      </c>
      <c r="R28" s="1">
        <f t="shared" si="6"/>
        <v>5.2532000001519918E-2</v>
      </c>
    </row>
    <row r="29" spans="1:20" x14ac:dyDescent="0.2">
      <c r="A29" s="55" t="s">
        <v>78</v>
      </c>
      <c r="B29" s="56" t="s">
        <v>33</v>
      </c>
      <c r="C29" s="55">
        <v>34714.447</v>
      </c>
      <c r="D29" s="55" t="s">
        <v>70</v>
      </c>
      <c r="E29" s="1">
        <f t="shared" si="0"/>
        <v>-2027.4997180282451</v>
      </c>
      <c r="F29" s="7">
        <f t="shared" si="1"/>
        <v>-2027.5</v>
      </c>
      <c r="G29" s="1">
        <f t="shared" si="2"/>
        <v>2.3849999997764826E-3</v>
      </c>
      <c r="I29" s="1">
        <f t="shared" si="7"/>
        <v>2.3849999997764826E-3</v>
      </c>
      <c r="O29" s="6">
        <f t="shared" ca="1" si="3"/>
        <v>6.183696588299379E-2</v>
      </c>
      <c r="P29" s="6">
        <f t="shared" ca="1" si="4"/>
        <v>5.8954147554818453E-3</v>
      </c>
      <c r="Q29" s="5">
        <f t="shared" si="5"/>
        <v>19695.947</v>
      </c>
      <c r="S29" s="1">
        <f>G29</f>
        <v>2.3849999997764826E-3</v>
      </c>
    </row>
    <row r="30" spans="1:20" x14ac:dyDescent="0.2">
      <c r="A30" s="55" t="s">
        <v>78</v>
      </c>
      <c r="B30" s="56" t="s">
        <v>32</v>
      </c>
      <c r="C30" s="62">
        <v>35691.51</v>
      </c>
      <c r="D30" s="62" t="s">
        <v>70</v>
      </c>
      <c r="E30" s="1">
        <f t="shared" si="0"/>
        <v>-1911.9843434148772</v>
      </c>
      <c r="F30" s="7">
        <f t="shared" si="1"/>
        <v>-1912</v>
      </c>
      <c r="G30" s="1">
        <f t="shared" si="2"/>
        <v>0.13242800000443822</v>
      </c>
      <c r="I30" s="1">
        <f t="shared" si="7"/>
        <v>0.13242800000443822</v>
      </c>
      <c r="O30" s="6">
        <f t="shared" ca="1" si="3"/>
        <v>5.8260311928485818E-2</v>
      </c>
      <c r="P30" s="6">
        <f t="shared" ca="1" si="4"/>
        <v>1.9486013823167003E-3</v>
      </c>
      <c r="Q30" s="5">
        <f t="shared" si="5"/>
        <v>20673.010000000002</v>
      </c>
      <c r="R30" s="1">
        <f>G30</f>
        <v>0.13242800000443822</v>
      </c>
    </row>
    <row r="31" spans="1:20" x14ac:dyDescent="0.2">
      <c r="A31" s="62" t="s">
        <v>78</v>
      </c>
      <c r="B31" s="73" t="s">
        <v>33</v>
      </c>
      <c r="C31" s="62">
        <v>35856.252999999997</v>
      </c>
      <c r="D31" s="62" t="s">
        <v>70</v>
      </c>
      <c r="E31" s="1">
        <f t="shared" si="0"/>
        <v>-1892.507247915478</v>
      </c>
      <c r="F31" s="7">
        <f t="shared" si="1"/>
        <v>-1892.5</v>
      </c>
      <c r="G31" s="1">
        <f t="shared" si="2"/>
        <v>-6.1305000002903398E-2</v>
      </c>
      <c r="I31" s="1">
        <f t="shared" si="7"/>
        <v>-6.1305000002903398E-2</v>
      </c>
      <c r="O31" s="6">
        <f t="shared" ca="1" si="3"/>
        <v>5.7656461260841618E-2</v>
      </c>
      <c r="P31" s="6">
        <f t="shared" ca="1" si="4"/>
        <v>1.2822562673667492E-3</v>
      </c>
      <c r="Q31" s="5">
        <f t="shared" si="5"/>
        <v>20837.752999999997</v>
      </c>
      <c r="S31" s="1">
        <f>G31</f>
        <v>-6.1305000002903398E-2</v>
      </c>
    </row>
    <row r="32" spans="1:20" x14ac:dyDescent="0.2">
      <c r="A32" s="62" t="s">
        <v>78</v>
      </c>
      <c r="B32" s="73" t="s">
        <v>33</v>
      </c>
      <c r="C32" s="62">
        <v>36245.275000000001</v>
      </c>
      <c r="D32" s="62" t="s">
        <v>70</v>
      </c>
      <c r="E32" s="1">
        <f t="shared" si="0"/>
        <v>-1846.5142852684</v>
      </c>
      <c r="F32" s="7">
        <f t="shared" si="1"/>
        <v>-1846.5</v>
      </c>
      <c r="G32" s="1">
        <f t="shared" si="2"/>
        <v>-0.12082899999950314</v>
      </c>
      <c r="I32" s="1">
        <f t="shared" si="7"/>
        <v>-0.12082899999950314</v>
      </c>
      <c r="O32" s="6">
        <f t="shared" ca="1" si="3"/>
        <v>5.6231993019219398E-2</v>
      </c>
      <c r="P32" s="6">
        <f t="shared" ca="1" si="4"/>
        <v>-2.8963477302802743E-4</v>
      </c>
      <c r="Q32" s="5">
        <f t="shared" si="5"/>
        <v>21226.775000000001</v>
      </c>
      <c r="S32" s="1">
        <f>G32</f>
        <v>-0.12082899999950314</v>
      </c>
    </row>
    <row r="33" spans="1:19" x14ac:dyDescent="0.2">
      <c r="A33" s="62" t="s">
        <v>78</v>
      </c>
      <c r="B33" s="73" t="s">
        <v>32</v>
      </c>
      <c r="C33" s="62">
        <v>36486.559999999998</v>
      </c>
      <c r="D33" s="62" t="s">
        <v>70</v>
      </c>
      <c r="E33" s="1">
        <f t="shared" si="0"/>
        <v>-1817.9878471947181</v>
      </c>
      <c r="F33" s="7">
        <f t="shared" si="1"/>
        <v>-1818</v>
      </c>
      <c r="G33" s="1">
        <f t="shared" si="2"/>
        <v>0.10279199999786215</v>
      </c>
      <c r="I33" s="1">
        <f t="shared" si="7"/>
        <v>0.10279199999786215</v>
      </c>
      <c r="O33" s="6">
        <f t="shared" ca="1" si="3"/>
        <v>5.5349442043431715E-2</v>
      </c>
      <c r="P33" s="6">
        <f t="shared" ca="1" si="4"/>
        <v>-1.2635237871856664E-3</v>
      </c>
      <c r="Q33" s="5">
        <f t="shared" si="5"/>
        <v>21468.059999999998</v>
      </c>
      <c r="R33" s="1">
        <f>G33</f>
        <v>0.10279199999786215</v>
      </c>
    </row>
    <row r="34" spans="1:19" x14ac:dyDescent="0.2">
      <c r="A34" s="62" t="s">
        <v>78</v>
      </c>
      <c r="B34" s="73" t="s">
        <v>33</v>
      </c>
      <c r="C34" s="62">
        <v>36541.370000000003</v>
      </c>
      <c r="D34" s="62" t="s">
        <v>70</v>
      </c>
      <c r="E34" s="1">
        <f t="shared" si="0"/>
        <v>-1811.5078170609813</v>
      </c>
      <c r="F34" s="7">
        <f t="shared" si="1"/>
        <v>-1811.5</v>
      </c>
      <c r="G34" s="1">
        <f t="shared" si="2"/>
        <v>-6.6118999995524064E-2</v>
      </c>
      <c r="I34" s="1">
        <f t="shared" si="7"/>
        <v>-6.6118999995524064E-2</v>
      </c>
      <c r="O34" s="6">
        <f t="shared" ca="1" si="3"/>
        <v>5.5148158487550315E-2</v>
      </c>
      <c r="P34" s="6">
        <f t="shared" ca="1" si="4"/>
        <v>-1.4856388255023237E-3</v>
      </c>
      <c r="Q34" s="5">
        <f t="shared" si="5"/>
        <v>21522.870000000003</v>
      </c>
      <c r="S34" s="1">
        <f>G34</f>
        <v>-6.6118999995524064E-2</v>
      </c>
    </row>
    <row r="35" spans="1:19" x14ac:dyDescent="0.2">
      <c r="A35" s="62" t="s">
        <v>78</v>
      </c>
      <c r="B35" s="73" t="s">
        <v>33</v>
      </c>
      <c r="C35" s="62">
        <v>36820.533000000003</v>
      </c>
      <c r="D35" s="62" t="s">
        <v>70</v>
      </c>
      <c r="E35" s="1">
        <f t="shared" si="0"/>
        <v>-1778.5031709704103</v>
      </c>
      <c r="F35" s="7">
        <f t="shared" si="1"/>
        <v>-1778.5</v>
      </c>
      <c r="G35" s="1">
        <f t="shared" si="2"/>
        <v>-2.6820999999472406E-2</v>
      </c>
      <c r="I35" s="1">
        <f t="shared" si="7"/>
        <v>-2.6820999999472406E-2</v>
      </c>
      <c r="O35" s="6">
        <f t="shared" ca="1" si="3"/>
        <v>5.4126257357690895E-2</v>
      </c>
      <c r="P35" s="6">
        <f t="shared" ca="1" si="4"/>
        <v>-2.6132997892637927E-3</v>
      </c>
      <c r="Q35" s="5">
        <f t="shared" si="5"/>
        <v>21802.033000000003</v>
      </c>
      <c r="S35" s="1">
        <f>G35</f>
        <v>-2.6820999999472406E-2</v>
      </c>
    </row>
    <row r="36" spans="1:19" x14ac:dyDescent="0.2">
      <c r="A36" s="62" t="s">
        <v>78</v>
      </c>
      <c r="B36" s="73" t="s">
        <v>32</v>
      </c>
      <c r="C36" s="62">
        <v>37205.517</v>
      </c>
      <c r="D36" s="62" t="s">
        <v>70</v>
      </c>
      <c r="E36" s="1">
        <f t="shared" si="0"/>
        <v>-1732.9876095581446</v>
      </c>
      <c r="F36" s="7">
        <f t="shared" si="1"/>
        <v>-1733</v>
      </c>
      <c r="G36" s="1">
        <f t="shared" si="2"/>
        <v>0.10480200000165496</v>
      </c>
      <c r="I36" s="1">
        <f t="shared" si="7"/>
        <v>0.10480200000165496</v>
      </c>
      <c r="O36" s="6">
        <f t="shared" ca="1" si="3"/>
        <v>5.2717272466521088E-2</v>
      </c>
      <c r="P36" s="6">
        <f t="shared" ca="1" si="4"/>
        <v>-4.168105057480366E-3</v>
      </c>
      <c r="Q36" s="5">
        <f t="shared" si="5"/>
        <v>22187.017</v>
      </c>
      <c r="R36" s="1">
        <f>G36</f>
        <v>0.10480200000165496</v>
      </c>
    </row>
    <row r="37" spans="1:19" x14ac:dyDescent="0.2">
      <c r="A37" s="62" t="s">
        <v>124</v>
      </c>
      <c r="B37" s="73" t="s">
        <v>32</v>
      </c>
      <c r="C37" s="62">
        <v>37222.377</v>
      </c>
      <c r="D37" s="62" t="s">
        <v>70</v>
      </c>
      <c r="E37" s="1">
        <f t="shared" si="0"/>
        <v>-1730.9942997961525</v>
      </c>
      <c r="F37" s="7">
        <f t="shared" si="1"/>
        <v>-1731</v>
      </c>
      <c r="G37" s="1">
        <f t="shared" si="2"/>
        <v>4.8214000002190005E-2</v>
      </c>
      <c r="I37" s="1">
        <f t="shared" si="7"/>
        <v>4.8214000002190005E-2</v>
      </c>
      <c r="O37" s="6">
        <f t="shared" ca="1" si="3"/>
        <v>5.2655339064711426E-2</v>
      </c>
      <c r="P37" s="6">
        <f t="shared" ca="1" si="4"/>
        <v>-4.2364481461931794E-3</v>
      </c>
      <c r="Q37" s="5">
        <f t="shared" si="5"/>
        <v>22203.877</v>
      </c>
      <c r="R37" s="1">
        <f>G37</f>
        <v>4.8214000002190005E-2</v>
      </c>
    </row>
    <row r="38" spans="1:19" x14ac:dyDescent="0.2">
      <c r="A38" s="62" t="s">
        <v>78</v>
      </c>
      <c r="B38" s="73" t="s">
        <v>32</v>
      </c>
      <c r="C38" s="62">
        <v>37222.417000000001</v>
      </c>
      <c r="D38" s="62" t="s">
        <v>70</v>
      </c>
      <c r="E38" s="1">
        <f t="shared" si="0"/>
        <v>-1730.9895707101216</v>
      </c>
      <c r="F38" s="7">
        <f t="shared" si="1"/>
        <v>-1731</v>
      </c>
      <c r="G38" s="1">
        <f t="shared" si="2"/>
        <v>8.821400000306312E-2</v>
      </c>
      <c r="I38" s="1">
        <f t="shared" si="7"/>
        <v>8.821400000306312E-2</v>
      </c>
      <c r="O38" s="6">
        <f t="shared" ca="1" si="3"/>
        <v>5.2655339064711426E-2</v>
      </c>
      <c r="P38" s="6">
        <f t="shared" ca="1" si="4"/>
        <v>-4.2364481461931794E-3</v>
      </c>
      <c r="Q38" s="5">
        <f t="shared" si="5"/>
        <v>22203.917000000001</v>
      </c>
      <c r="R38" s="1">
        <f>G38</f>
        <v>8.821400000306312E-2</v>
      </c>
    </row>
    <row r="39" spans="1:19" x14ac:dyDescent="0.2">
      <c r="A39" s="62" t="s">
        <v>124</v>
      </c>
      <c r="B39" s="73" t="s">
        <v>32</v>
      </c>
      <c r="C39" s="62">
        <v>37907.508999999998</v>
      </c>
      <c r="D39" s="62" t="s">
        <v>70</v>
      </c>
      <c r="E39" s="1">
        <f t="shared" si="0"/>
        <v>-1649.993095534395</v>
      </c>
      <c r="F39" s="7">
        <f t="shared" si="1"/>
        <v>-1650</v>
      </c>
      <c r="G39" s="1">
        <f t="shared" si="2"/>
        <v>5.8400000001711305E-2</v>
      </c>
      <c r="I39" s="1">
        <f t="shared" si="7"/>
        <v>5.8400000001711305E-2</v>
      </c>
      <c r="O39" s="6">
        <f t="shared" ca="1" si="3"/>
        <v>5.0147036291420123E-2</v>
      </c>
      <c r="P39" s="6">
        <f t="shared" ca="1" si="4"/>
        <v>-7.0043432390622454E-3</v>
      </c>
      <c r="Q39" s="5">
        <f t="shared" si="5"/>
        <v>22889.008999999998</v>
      </c>
      <c r="R39" s="1">
        <f>G39</f>
        <v>5.8400000001711305E-2</v>
      </c>
    </row>
    <row r="40" spans="1:19" x14ac:dyDescent="0.2">
      <c r="A40" s="62" t="s">
        <v>78</v>
      </c>
      <c r="B40" s="73" t="s">
        <v>32</v>
      </c>
      <c r="C40" s="62">
        <v>37907.550000000003</v>
      </c>
      <c r="D40" s="62" t="s">
        <v>70</v>
      </c>
      <c r="E40" s="1">
        <f t="shared" si="0"/>
        <v>-1649.9882482212129</v>
      </c>
      <c r="F40" s="7">
        <f t="shared" si="1"/>
        <v>-1650</v>
      </c>
      <c r="G40" s="1">
        <f t="shared" si="2"/>
        <v>9.9400000006426126E-2</v>
      </c>
      <c r="I40" s="1">
        <f t="shared" si="7"/>
        <v>9.9400000006426126E-2</v>
      </c>
      <c r="O40" s="6">
        <f t="shared" ca="1" si="3"/>
        <v>5.0147036291420123E-2</v>
      </c>
      <c r="P40" s="6">
        <f t="shared" ca="1" si="4"/>
        <v>-7.0043432390622454E-3</v>
      </c>
      <c r="Q40" s="5">
        <f t="shared" si="5"/>
        <v>22889.050000000003</v>
      </c>
      <c r="R40" s="1">
        <f>G40</f>
        <v>9.9400000006426126E-2</v>
      </c>
    </row>
    <row r="41" spans="1:19" x14ac:dyDescent="0.2">
      <c r="A41" s="62" t="s">
        <v>78</v>
      </c>
      <c r="B41" s="73" t="s">
        <v>33</v>
      </c>
      <c r="C41" s="62">
        <v>37945.472000000002</v>
      </c>
      <c r="D41" s="62" t="s">
        <v>70</v>
      </c>
      <c r="E41" s="1">
        <f t="shared" si="0"/>
        <v>-1645.5048382096907</v>
      </c>
      <c r="F41" s="7">
        <f t="shared" si="1"/>
        <v>-1645.5</v>
      </c>
      <c r="G41" s="1">
        <f t="shared" si="2"/>
        <v>-4.092300000047544E-2</v>
      </c>
      <c r="I41" s="1">
        <f t="shared" si="7"/>
        <v>-4.092300000047544E-2</v>
      </c>
      <c r="O41" s="6">
        <f t="shared" ca="1" si="3"/>
        <v>5.0007686137348385E-2</v>
      </c>
      <c r="P41" s="6">
        <f t="shared" ca="1" si="4"/>
        <v>-7.1581151886660824E-3</v>
      </c>
      <c r="Q41" s="5">
        <f t="shared" si="5"/>
        <v>22926.972000000002</v>
      </c>
      <c r="S41" s="1">
        <f>G41</f>
        <v>-4.092300000047544E-2</v>
      </c>
    </row>
    <row r="42" spans="1:19" x14ac:dyDescent="0.2">
      <c r="A42" s="62" t="s">
        <v>139</v>
      </c>
      <c r="B42" s="73" t="s">
        <v>33</v>
      </c>
      <c r="C42" s="62">
        <v>37945.504000000001</v>
      </c>
      <c r="D42" s="62" t="s">
        <v>70</v>
      </c>
      <c r="E42" s="1">
        <f t="shared" si="0"/>
        <v>-1645.501054940866</v>
      </c>
      <c r="F42" s="7">
        <f t="shared" si="1"/>
        <v>-1645.5</v>
      </c>
      <c r="G42" s="1">
        <f t="shared" si="2"/>
        <v>-8.9230000012321398E-3</v>
      </c>
      <c r="I42" s="1">
        <f t="shared" si="7"/>
        <v>-8.9230000012321398E-3</v>
      </c>
      <c r="O42" s="6">
        <f t="shared" ca="1" si="3"/>
        <v>5.0007686137348385E-2</v>
      </c>
      <c r="P42" s="6">
        <f t="shared" ca="1" si="4"/>
        <v>-7.1581151886660824E-3</v>
      </c>
      <c r="Q42" s="5">
        <f t="shared" si="5"/>
        <v>22927.004000000001</v>
      </c>
      <c r="S42" s="1">
        <f>G42</f>
        <v>-8.9230000012321398E-3</v>
      </c>
    </row>
    <row r="43" spans="1:19" x14ac:dyDescent="0.2">
      <c r="A43" s="62" t="s">
        <v>124</v>
      </c>
      <c r="B43" s="73" t="s">
        <v>32</v>
      </c>
      <c r="C43" s="62">
        <v>38144.394999999997</v>
      </c>
      <c r="D43" s="62" t="s">
        <v>70</v>
      </c>
      <c r="E43" s="1">
        <f t="shared" si="0"/>
        <v>-1621.9867386969524</v>
      </c>
      <c r="F43" s="7">
        <f t="shared" si="1"/>
        <v>-1622</v>
      </c>
      <c r="G43" s="1">
        <f t="shared" si="2"/>
        <v>0.11216799999965588</v>
      </c>
      <c r="I43" s="1">
        <f t="shared" si="7"/>
        <v>0.11216799999965588</v>
      </c>
      <c r="O43" s="6">
        <f t="shared" ca="1" si="3"/>
        <v>4.9279968666084854E-2</v>
      </c>
      <c r="P43" s="6">
        <f t="shared" ca="1" si="4"/>
        <v>-7.9611464810416741E-3</v>
      </c>
      <c r="Q43" s="5">
        <f t="shared" si="5"/>
        <v>23125.894999999997</v>
      </c>
      <c r="R43" s="1">
        <f>G43</f>
        <v>0.11216799999965588</v>
      </c>
    </row>
    <row r="44" spans="1:19" x14ac:dyDescent="0.2">
      <c r="A44" s="62" t="s">
        <v>124</v>
      </c>
      <c r="B44" s="73" t="s">
        <v>32</v>
      </c>
      <c r="C44" s="62">
        <v>38440.302000000003</v>
      </c>
      <c r="D44" s="62" t="s">
        <v>70</v>
      </c>
      <c r="E44" s="1">
        <f t="shared" si="0"/>
        <v>-1587.0024971938781</v>
      </c>
      <c r="F44" s="7">
        <f t="shared" si="1"/>
        <v>-1587</v>
      </c>
      <c r="G44" s="1">
        <f t="shared" si="2"/>
        <v>-2.1121999998285901E-2</v>
      </c>
      <c r="I44" s="1">
        <f t="shared" si="7"/>
        <v>-2.1121999998285901E-2</v>
      </c>
      <c r="O44" s="6">
        <f t="shared" ca="1" si="3"/>
        <v>4.8196134134415779E-2</v>
      </c>
      <c r="P44" s="6">
        <f t="shared" ca="1" si="4"/>
        <v>-9.1571505335159564E-3</v>
      </c>
      <c r="Q44" s="5">
        <f t="shared" si="5"/>
        <v>23421.802000000003</v>
      </c>
      <c r="R44" s="1">
        <f>G44</f>
        <v>-2.1121999998285901E-2</v>
      </c>
    </row>
    <row r="45" spans="1:19" x14ac:dyDescent="0.2">
      <c r="A45" s="62" t="s">
        <v>78</v>
      </c>
      <c r="B45" s="73" t="s">
        <v>32</v>
      </c>
      <c r="C45" s="62">
        <v>38440.347999999998</v>
      </c>
      <c r="D45" s="62" t="s">
        <v>70</v>
      </c>
      <c r="E45" s="1">
        <f t="shared" si="0"/>
        <v>-1586.9970587449432</v>
      </c>
      <c r="F45" s="7">
        <f t="shared" si="1"/>
        <v>-1587</v>
      </c>
      <c r="G45" s="1">
        <f t="shared" si="2"/>
        <v>2.4877999996533617E-2</v>
      </c>
      <c r="I45" s="1">
        <f t="shared" si="7"/>
        <v>2.4877999996533617E-2</v>
      </c>
      <c r="O45" s="6">
        <f t="shared" ca="1" si="3"/>
        <v>4.8196134134415779E-2</v>
      </c>
      <c r="P45" s="6">
        <f t="shared" ca="1" si="4"/>
        <v>-9.1571505335159564E-3</v>
      </c>
      <c r="Q45" s="5">
        <f t="shared" si="5"/>
        <v>23421.847999999998</v>
      </c>
      <c r="R45" s="1">
        <f>G45</f>
        <v>2.4877999996533617E-2</v>
      </c>
    </row>
    <row r="46" spans="1:19" x14ac:dyDescent="0.2">
      <c r="A46" s="62" t="s">
        <v>124</v>
      </c>
      <c r="B46" s="73" t="s">
        <v>32</v>
      </c>
      <c r="C46" s="62">
        <v>38753.273000000001</v>
      </c>
      <c r="D46" s="62" t="s">
        <v>70</v>
      </c>
      <c r="E46" s="1">
        <f t="shared" si="0"/>
        <v>-1550.000827590055</v>
      </c>
      <c r="F46" s="7">
        <f t="shared" si="1"/>
        <v>-1550</v>
      </c>
      <c r="G46" s="1">
        <f t="shared" si="2"/>
        <v>-6.9999999977881089E-3</v>
      </c>
      <c r="I46" s="1">
        <f t="shared" si="7"/>
        <v>-6.9999999977881089E-3</v>
      </c>
      <c r="O46" s="6">
        <f t="shared" ca="1" si="3"/>
        <v>4.7050366200937034E-2</v>
      </c>
      <c r="P46" s="6">
        <f t="shared" ca="1" si="4"/>
        <v>-1.0421497674703059E-2</v>
      </c>
      <c r="Q46" s="5">
        <f t="shared" si="5"/>
        <v>23734.773000000001</v>
      </c>
      <c r="R46" s="1">
        <f>G46</f>
        <v>-6.9999999977881089E-3</v>
      </c>
    </row>
    <row r="47" spans="1:19" x14ac:dyDescent="0.2">
      <c r="A47" s="62" t="s">
        <v>78</v>
      </c>
      <c r="B47" s="73" t="s">
        <v>32</v>
      </c>
      <c r="C47" s="62">
        <v>38753.300000000003</v>
      </c>
      <c r="D47" s="62" t="s">
        <v>70</v>
      </c>
      <c r="E47" s="1">
        <f t="shared" si="0"/>
        <v>-1549.997635456984</v>
      </c>
      <c r="F47" s="7">
        <f t="shared" si="1"/>
        <v>-1550</v>
      </c>
      <c r="G47" s="1">
        <f t="shared" si="2"/>
        <v>2.0000000004074536E-2</v>
      </c>
      <c r="I47" s="1">
        <f t="shared" si="7"/>
        <v>2.0000000004074536E-2</v>
      </c>
      <c r="O47" s="6">
        <f t="shared" ca="1" si="3"/>
        <v>4.7050366200937034E-2</v>
      </c>
      <c r="P47" s="6">
        <f t="shared" ca="1" si="4"/>
        <v>-1.0421497674703059E-2</v>
      </c>
      <c r="Q47" s="5">
        <f t="shared" si="5"/>
        <v>23734.800000000003</v>
      </c>
      <c r="R47" s="1">
        <f>G47</f>
        <v>2.0000000004074536E-2</v>
      </c>
    </row>
    <row r="48" spans="1:19" x14ac:dyDescent="0.2">
      <c r="A48" s="62" t="s">
        <v>78</v>
      </c>
      <c r="B48" s="73" t="s">
        <v>33</v>
      </c>
      <c r="C48" s="62">
        <v>39070.442999999999</v>
      </c>
      <c r="D48" s="62" t="s">
        <v>70</v>
      </c>
      <c r="E48" s="1">
        <f t="shared" si="0"/>
        <v>-1512.5027221801463</v>
      </c>
      <c r="F48" s="7">
        <f t="shared" si="1"/>
        <v>-1512.5</v>
      </c>
      <c r="G48" s="1">
        <f t="shared" si="2"/>
        <v>-2.3025000002235174E-2</v>
      </c>
      <c r="I48" s="1">
        <f t="shared" si="7"/>
        <v>-2.3025000002235174E-2</v>
      </c>
      <c r="O48" s="6">
        <f t="shared" ca="1" si="3"/>
        <v>4.5889114917005876E-2</v>
      </c>
      <c r="P48" s="6">
        <f t="shared" ca="1" si="4"/>
        <v>-1.1702930588068372E-2</v>
      </c>
      <c r="Q48" s="5">
        <f t="shared" si="5"/>
        <v>24051.942999999999</v>
      </c>
      <c r="S48" s="1">
        <f>G48</f>
        <v>-2.3025000002235174E-2</v>
      </c>
    </row>
    <row r="49" spans="1:19" x14ac:dyDescent="0.2">
      <c r="A49" s="62" t="s">
        <v>124</v>
      </c>
      <c r="B49" s="73" t="s">
        <v>32</v>
      </c>
      <c r="C49" s="62">
        <v>39142.337</v>
      </c>
      <c r="D49" s="62" t="s">
        <v>70</v>
      </c>
      <c r="E49" s="1">
        <f t="shared" si="0"/>
        <v>-1504.0028994026454</v>
      </c>
      <c r="F49" s="7">
        <f t="shared" si="1"/>
        <v>-1504</v>
      </c>
      <c r="G49" s="1">
        <f t="shared" si="2"/>
        <v>-2.4524000000383239E-2</v>
      </c>
      <c r="I49" s="1">
        <f t="shared" si="7"/>
        <v>-2.4524000000383239E-2</v>
      </c>
      <c r="O49" s="6">
        <f t="shared" ca="1" si="3"/>
        <v>4.5625897959314814E-2</v>
      </c>
      <c r="P49" s="6">
        <f t="shared" ca="1" si="4"/>
        <v>-1.1993388715097836E-2</v>
      </c>
      <c r="Q49" s="5">
        <f t="shared" si="5"/>
        <v>24123.837</v>
      </c>
      <c r="R49" s="1">
        <f>G49</f>
        <v>-2.4524000000383239E-2</v>
      </c>
    </row>
    <row r="50" spans="1:19" x14ac:dyDescent="0.2">
      <c r="A50" s="62" t="s">
        <v>124</v>
      </c>
      <c r="B50" s="73" t="s">
        <v>32</v>
      </c>
      <c r="C50" s="62">
        <v>39878.266000000003</v>
      </c>
      <c r="D50" s="62" t="s">
        <v>70</v>
      </c>
      <c r="E50" s="1">
        <f t="shared" si="0"/>
        <v>-1416.9961105631933</v>
      </c>
      <c r="F50" s="7">
        <f t="shared" si="1"/>
        <v>-1417</v>
      </c>
      <c r="G50" s="1">
        <f t="shared" si="2"/>
        <v>3.2898000004934147E-2</v>
      </c>
      <c r="I50" s="1">
        <f t="shared" si="7"/>
        <v>3.2898000004934147E-2</v>
      </c>
      <c r="O50" s="6">
        <f t="shared" ca="1" si="3"/>
        <v>4.2931794980594525E-2</v>
      </c>
      <c r="P50" s="6">
        <f t="shared" ca="1" si="4"/>
        <v>-1.4966313074105349E-2</v>
      </c>
      <c r="Q50" s="5">
        <f t="shared" si="5"/>
        <v>24859.766000000003</v>
      </c>
      <c r="R50" s="1">
        <f>G50</f>
        <v>3.2898000004934147E-2</v>
      </c>
    </row>
    <row r="51" spans="1:19" x14ac:dyDescent="0.2">
      <c r="A51" s="62" t="s">
        <v>139</v>
      </c>
      <c r="B51" s="73" t="s">
        <v>33</v>
      </c>
      <c r="C51" s="62">
        <v>40068.542000000001</v>
      </c>
      <c r="D51" s="62" t="s">
        <v>70</v>
      </c>
      <c r="E51" s="1">
        <f t="shared" si="0"/>
        <v>-1394.5003212231684</v>
      </c>
      <c r="F51" s="7">
        <f t="shared" si="1"/>
        <v>-1394.5</v>
      </c>
      <c r="G51" s="1">
        <f t="shared" si="2"/>
        <v>-2.7169999957550317E-3</v>
      </c>
      <c r="I51" s="1">
        <f t="shared" si="7"/>
        <v>-2.7169999957550317E-3</v>
      </c>
      <c r="O51" s="6">
        <f t="shared" ca="1" si="3"/>
        <v>4.2235044210235828E-2</v>
      </c>
      <c r="P51" s="6">
        <f t="shared" ca="1" si="4"/>
        <v>-1.5735172822124534E-2</v>
      </c>
      <c r="Q51" s="5">
        <f t="shared" si="5"/>
        <v>25050.042000000001</v>
      </c>
      <c r="S51" s="1">
        <f>G51</f>
        <v>-2.7169999957550317E-3</v>
      </c>
    </row>
    <row r="52" spans="1:19" x14ac:dyDescent="0.2">
      <c r="A52" s="62" t="s">
        <v>124</v>
      </c>
      <c r="B52" s="73" t="s">
        <v>32</v>
      </c>
      <c r="C52" s="62">
        <v>40825.506000000001</v>
      </c>
      <c r="D52" s="62" t="s">
        <v>70</v>
      </c>
      <c r="E52" s="1">
        <f t="shared" si="0"/>
        <v>-1305.0066242672574</v>
      </c>
      <c r="F52" s="7">
        <f t="shared" si="1"/>
        <v>-1305</v>
      </c>
      <c r="G52" s="1">
        <f t="shared" si="2"/>
        <v>-5.6029999999736901E-2</v>
      </c>
      <c r="I52" s="1">
        <f t="shared" si="7"/>
        <v>-5.6029999999736901E-2</v>
      </c>
      <c r="O52" s="6">
        <f t="shared" ca="1" si="3"/>
        <v>3.9463524479253463E-2</v>
      </c>
      <c r="P52" s="6">
        <f t="shared" ca="1" si="4"/>
        <v>-1.879352604202307E-2</v>
      </c>
      <c r="Q52" s="5">
        <f t="shared" si="5"/>
        <v>25807.006000000001</v>
      </c>
      <c r="R52" s="1">
        <f>G52</f>
        <v>-5.6029999999736901E-2</v>
      </c>
    </row>
    <row r="53" spans="1:19" x14ac:dyDescent="0.2">
      <c r="A53" s="62" t="s">
        <v>124</v>
      </c>
      <c r="B53" s="73" t="s">
        <v>32</v>
      </c>
      <c r="C53" s="62">
        <v>40859.510999999999</v>
      </c>
      <c r="D53" s="62" t="s">
        <v>70</v>
      </c>
      <c r="E53" s="1">
        <f t="shared" ref="E53:E84" si="8">(C53-C$7)/C$8</f>
        <v>-1300.9863100053037</v>
      </c>
      <c r="F53" s="7">
        <f t="shared" ref="F53:F84" si="9">+ROUND(2*E53,0)/2</f>
        <v>-1301</v>
      </c>
      <c r="G53" s="1">
        <f t="shared" si="2"/>
        <v>0.11579399999754969</v>
      </c>
      <c r="I53" s="1">
        <f t="shared" si="7"/>
        <v>0.11579399999754969</v>
      </c>
      <c r="O53" s="6">
        <f t="shared" ref="O53:O84" ca="1" si="10">+C$11+C$12*F53</f>
        <v>3.9339657675634139E-2</v>
      </c>
      <c r="P53" s="6">
        <f t="shared" ref="P53:P84" ca="1" si="11">+D$11+D$12*F53</f>
        <v>-1.8930212219448704E-2</v>
      </c>
      <c r="Q53" s="5">
        <f t="shared" ref="Q53:Q84" si="12">C53-15018.5</f>
        <v>25841.010999999999</v>
      </c>
      <c r="R53" s="1">
        <f>G53</f>
        <v>0.11579399999754969</v>
      </c>
    </row>
    <row r="54" spans="1:19" x14ac:dyDescent="0.2">
      <c r="A54" s="62" t="s">
        <v>139</v>
      </c>
      <c r="B54" s="73" t="s">
        <v>33</v>
      </c>
      <c r="C54" s="62">
        <v>40914.330999999998</v>
      </c>
      <c r="D54" s="62" t="s">
        <v>70</v>
      </c>
      <c r="E54" s="1">
        <f t="shared" si="8"/>
        <v>-1294.5050976000598</v>
      </c>
      <c r="F54" s="7">
        <f t="shared" si="9"/>
        <v>-1294.5</v>
      </c>
      <c r="G54" s="1">
        <f t="shared" si="2"/>
        <v>-4.3117000001075212E-2</v>
      </c>
      <c r="I54" s="1">
        <f t="shared" si="7"/>
        <v>-4.3117000001075212E-2</v>
      </c>
      <c r="O54" s="6">
        <f t="shared" ca="1" si="10"/>
        <v>3.9138374119752732E-2</v>
      </c>
      <c r="P54" s="6">
        <f t="shared" ca="1" si="11"/>
        <v>-1.9152327257765354E-2</v>
      </c>
      <c r="Q54" s="5">
        <f t="shared" si="12"/>
        <v>25895.830999999998</v>
      </c>
      <c r="S54" s="1">
        <f>G54</f>
        <v>-4.3117000001075212E-2</v>
      </c>
    </row>
    <row r="55" spans="1:19" x14ac:dyDescent="0.2">
      <c r="A55" s="62" t="s">
        <v>124</v>
      </c>
      <c r="B55" s="73" t="s">
        <v>32</v>
      </c>
      <c r="C55" s="62">
        <v>41155.504000000001</v>
      </c>
      <c r="D55" s="62" t="s">
        <v>70</v>
      </c>
      <c r="E55" s="1">
        <f t="shared" si="8"/>
        <v>-1265.9919009672633</v>
      </c>
      <c r="F55" s="7">
        <f t="shared" si="9"/>
        <v>-1266</v>
      </c>
      <c r="G55" s="1">
        <f t="shared" si="2"/>
        <v>6.8504000002576504E-2</v>
      </c>
      <c r="I55" s="1">
        <f t="shared" si="7"/>
        <v>6.8504000002576504E-2</v>
      </c>
      <c r="O55" s="6">
        <f t="shared" ca="1" si="10"/>
        <v>3.8255823143965056E-2</v>
      </c>
      <c r="P55" s="6">
        <f t="shared" ca="1" si="11"/>
        <v>-2.0126216271922986E-2</v>
      </c>
      <c r="Q55" s="5">
        <f t="shared" si="12"/>
        <v>26137.004000000001</v>
      </c>
      <c r="R55" s="1">
        <f>G55</f>
        <v>6.8504000002576504E-2</v>
      </c>
    </row>
    <row r="56" spans="1:19" x14ac:dyDescent="0.2">
      <c r="A56" s="62" t="s">
        <v>124</v>
      </c>
      <c r="B56" s="73" t="s">
        <v>32</v>
      </c>
      <c r="C56" s="62">
        <v>41189.341</v>
      </c>
      <c r="D56" s="62" t="s">
        <v>70</v>
      </c>
      <c r="E56" s="1">
        <f t="shared" si="8"/>
        <v>-1261.9914488666388</v>
      </c>
      <c r="F56" s="7">
        <f t="shared" si="9"/>
        <v>-1262</v>
      </c>
      <c r="G56" s="1">
        <f t="shared" si="2"/>
        <v>7.2328000002016779E-2</v>
      </c>
      <c r="I56" s="1">
        <f t="shared" si="7"/>
        <v>7.2328000002016779E-2</v>
      </c>
      <c r="O56" s="6">
        <f t="shared" ca="1" si="10"/>
        <v>3.8131956340345732E-2</v>
      </c>
      <c r="P56" s="6">
        <f t="shared" ca="1" si="11"/>
        <v>-2.026290244934862E-2</v>
      </c>
      <c r="Q56" s="5">
        <f t="shared" si="12"/>
        <v>26170.841</v>
      </c>
      <c r="R56" s="1">
        <f>G56</f>
        <v>7.2328000002016779E-2</v>
      </c>
    </row>
    <row r="57" spans="1:19" x14ac:dyDescent="0.2">
      <c r="A57" s="62" t="s">
        <v>139</v>
      </c>
      <c r="B57" s="73" t="s">
        <v>33</v>
      </c>
      <c r="C57" s="62">
        <v>41210.459000000003</v>
      </c>
      <c r="D57" s="62" t="s">
        <v>70</v>
      </c>
      <c r="E57" s="1">
        <f t="shared" si="8"/>
        <v>-1259.4947278966652</v>
      </c>
      <c r="F57" s="7">
        <f t="shared" si="9"/>
        <v>-1259.5</v>
      </c>
      <c r="G57" s="1">
        <f t="shared" si="2"/>
        <v>4.459300000598887E-2</v>
      </c>
      <c r="I57" s="1">
        <f t="shared" si="7"/>
        <v>4.459300000598887E-2</v>
      </c>
      <c r="O57" s="6">
        <f t="shared" ca="1" si="10"/>
        <v>3.8054539588083656E-2</v>
      </c>
      <c r="P57" s="6">
        <f t="shared" ca="1" si="11"/>
        <v>-2.0348331310239644E-2</v>
      </c>
      <c r="Q57" s="5">
        <f t="shared" si="12"/>
        <v>26191.959000000003</v>
      </c>
      <c r="S57" s="1">
        <f>G57</f>
        <v>4.459300000598887E-2</v>
      </c>
    </row>
    <row r="58" spans="1:19" x14ac:dyDescent="0.2">
      <c r="A58" s="62" t="s">
        <v>124</v>
      </c>
      <c r="B58" s="73" t="s">
        <v>32</v>
      </c>
      <c r="C58" s="62">
        <v>41248.482000000004</v>
      </c>
      <c r="D58" s="62" t="s">
        <v>70</v>
      </c>
      <c r="E58" s="1">
        <f t="shared" si="8"/>
        <v>-1254.9993769429148</v>
      </c>
      <c r="F58" s="7">
        <f t="shared" si="9"/>
        <v>-1255</v>
      </c>
      <c r="G58" s="1">
        <f t="shared" si="2"/>
        <v>5.2700000087497756E-3</v>
      </c>
      <c r="I58" s="1">
        <f t="shared" si="7"/>
        <v>5.2700000087497756E-3</v>
      </c>
      <c r="O58" s="6">
        <f t="shared" ca="1" si="10"/>
        <v>3.7915189434011912E-2</v>
      </c>
      <c r="P58" s="6">
        <f t="shared" ca="1" si="11"/>
        <v>-2.0502103259843481E-2</v>
      </c>
      <c r="Q58" s="5">
        <f t="shared" si="12"/>
        <v>26229.982000000004</v>
      </c>
      <c r="R58" s="1">
        <f>G58</f>
        <v>5.2700000087497756E-3</v>
      </c>
    </row>
    <row r="59" spans="1:19" x14ac:dyDescent="0.2">
      <c r="A59" s="55" t="s">
        <v>124</v>
      </c>
      <c r="B59" s="56" t="s">
        <v>32</v>
      </c>
      <c r="C59" s="55">
        <v>41595.313999999998</v>
      </c>
      <c r="D59" s="55" t="s">
        <v>70</v>
      </c>
      <c r="E59" s="1">
        <f t="shared" si="8"/>
        <v>-1213.9944177868492</v>
      </c>
      <c r="F59" s="7">
        <f t="shared" si="9"/>
        <v>-1214</v>
      </c>
      <c r="G59" s="1">
        <f t="shared" si="2"/>
        <v>4.7215999999025371E-2</v>
      </c>
      <c r="I59" s="1">
        <f t="shared" si="7"/>
        <v>4.7215999999025371E-2</v>
      </c>
      <c r="O59" s="6">
        <f t="shared" ca="1" si="10"/>
        <v>3.664555469691385E-2</v>
      </c>
      <c r="P59" s="6">
        <f t="shared" ca="1" si="11"/>
        <v>-2.1903136578456217E-2</v>
      </c>
      <c r="Q59" s="5">
        <f t="shared" si="12"/>
        <v>26576.813999999998</v>
      </c>
      <c r="R59" s="1">
        <f>G59</f>
        <v>4.7215999999025371E-2</v>
      </c>
    </row>
    <row r="60" spans="1:19" x14ac:dyDescent="0.2">
      <c r="A60" s="55" t="s">
        <v>139</v>
      </c>
      <c r="B60" s="56" t="s">
        <v>33</v>
      </c>
      <c r="C60" s="55">
        <v>41599.428</v>
      </c>
      <c r="D60" s="55" t="s">
        <v>70</v>
      </c>
      <c r="E60" s="1">
        <f t="shared" si="8"/>
        <v>-1213.5080312885789</v>
      </c>
      <c r="F60" s="7">
        <f t="shared" si="9"/>
        <v>-1213.5</v>
      </c>
      <c r="G60" s="1">
        <f t="shared" si="2"/>
        <v>-6.7930999997770414E-2</v>
      </c>
      <c r="I60" s="1">
        <f t="shared" si="7"/>
        <v>-6.7930999997770414E-2</v>
      </c>
      <c r="O60" s="6">
        <f t="shared" ca="1" si="10"/>
        <v>3.6630071346461429E-2</v>
      </c>
      <c r="P60" s="6">
        <f t="shared" ca="1" si="11"/>
        <v>-2.192022235063442E-2</v>
      </c>
      <c r="Q60" s="5">
        <f t="shared" si="12"/>
        <v>26580.928</v>
      </c>
      <c r="S60" s="1">
        <f>G60</f>
        <v>-6.7930999997770414E-2</v>
      </c>
    </row>
    <row r="61" spans="1:19" x14ac:dyDescent="0.2">
      <c r="A61" s="55" t="s">
        <v>139</v>
      </c>
      <c r="B61" s="56" t="s">
        <v>33</v>
      </c>
      <c r="C61" s="55">
        <v>41599.453000000001</v>
      </c>
      <c r="D61" s="55" t="s">
        <v>70</v>
      </c>
      <c r="E61" s="1">
        <f t="shared" si="8"/>
        <v>-1213.5050756098094</v>
      </c>
      <c r="F61" s="7">
        <f t="shared" si="9"/>
        <v>-1213.5</v>
      </c>
      <c r="G61" s="1">
        <f t="shared" si="2"/>
        <v>-4.2930999996315222E-2</v>
      </c>
      <c r="I61" s="1">
        <f t="shared" si="7"/>
        <v>-4.2930999996315222E-2</v>
      </c>
      <c r="O61" s="6">
        <f t="shared" ca="1" si="10"/>
        <v>3.6630071346461429E-2</v>
      </c>
      <c r="P61" s="6">
        <f t="shared" ca="1" si="11"/>
        <v>-2.192022235063442E-2</v>
      </c>
      <c r="Q61" s="5">
        <f t="shared" si="12"/>
        <v>26580.953000000001</v>
      </c>
      <c r="S61" s="1">
        <f>G61</f>
        <v>-4.2930999996315222E-2</v>
      </c>
    </row>
    <row r="62" spans="1:19" x14ac:dyDescent="0.2">
      <c r="A62" s="55" t="s">
        <v>124</v>
      </c>
      <c r="B62" s="56" t="s">
        <v>32</v>
      </c>
      <c r="C62" s="55">
        <v>41984.446000000004</v>
      </c>
      <c r="D62" s="55" t="s">
        <v>70</v>
      </c>
      <c r="E62" s="1">
        <f t="shared" si="8"/>
        <v>-1167.9884501531862</v>
      </c>
      <c r="F62" s="7">
        <f t="shared" si="9"/>
        <v>-1168</v>
      </c>
      <c r="G62" s="1">
        <f t="shared" si="2"/>
        <v>9.7692000003007706E-2</v>
      </c>
      <c r="I62" s="1">
        <f t="shared" si="7"/>
        <v>9.7692000003007706E-2</v>
      </c>
      <c r="O62" s="6">
        <f t="shared" ca="1" si="10"/>
        <v>3.5221086455291623E-2</v>
      </c>
      <c r="P62" s="6">
        <f t="shared" ca="1" si="11"/>
        <v>-2.3475027618850994E-2</v>
      </c>
      <c r="Q62" s="5">
        <f t="shared" si="12"/>
        <v>26965.946000000004</v>
      </c>
      <c r="R62" s="1">
        <f>G62</f>
        <v>9.7692000003007706E-2</v>
      </c>
    </row>
    <row r="63" spans="1:19" x14ac:dyDescent="0.2">
      <c r="A63" s="55" t="s">
        <v>139</v>
      </c>
      <c r="B63" s="56" t="s">
        <v>33</v>
      </c>
      <c r="C63" s="55">
        <v>41988.428</v>
      </c>
      <c r="D63" s="55" t="s">
        <v>70</v>
      </c>
      <c r="E63" s="1">
        <f t="shared" si="8"/>
        <v>-1167.5176696388182</v>
      </c>
      <c r="F63" s="7">
        <f t="shared" si="9"/>
        <v>-1167.5</v>
      </c>
      <c r="G63" s="1">
        <f t="shared" si="2"/>
        <v>-0.14945499999885214</v>
      </c>
      <c r="I63" s="1">
        <f t="shared" si="7"/>
        <v>-0.14945499999885214</v>
      </c>
      <c r="O63" s="6">
        <f t="shared" ca="1" si="10"/>
        <v>3.5205603104839209E-2</v>
      </c>
      <c r="P63" s="6">
        <f t="shared" ca="1" si="11"/>
        <v>-2.3492113391029197E-2</v>
      </c>
      <c r="Q63" s="5">
        <f t="shared" si="12"/>
        <v>26969.928</v>
      </c>
      <c r="S63" s="1">
        <f>G63</f>
        <v>-0.14945499999885214</v>
      </c>
    </row>
    <row r="64" spans="1:19" x14ac:dyDescent="0.2">
      <c r="A64" s="55" t="s">
        <v>139</v>
      </c>
      <c r="B64" s="56" t="s">
        <v>33</v>
      </c>
      <c r="C64" s="55">
        <v>42741.339</v>
      </c>
      <c r="D64" s="55" t="s">
        <v>70</v>
      </c>
      <c r="E64" s="1">
        <f t="shared" si="8"/>
        <v>-1078.5031473249805</v>
      </c>
      <c r="F64" s="7">
        <f t="shared" si="9"/>
        <v>-1078.5</v>
      </c>
      <c r="G64" s="1">
        <f t="shared" si="2"/>
        <v>-2.6620999997248873E-2</v>
      </c>
      <c r="I64" s="1">
        <f t="shared" si="7"/>
        <v>-2.6620999997248873E-2</v>
      </c>
      <c r="O64" s="6">
        <f t="shared" ca="1" si="10"/>
        <v>3.2449566724309258E-2</v>
      </c>
      <c r="P64" s="6">
        <f t="shared" ca="1" si="11"/>
        <v>-2.6533380838749523E-2</v>
      </c>
      <c r="Q64" s="5">
        <f t="shared" si="12"/>
        <v>27722.839</v>
      </c>
      <c r="S64" s="1">
        <f>G64</f>
        <v>-2.6620999997248873E-2</v>
      </c>
    </row>
    <row r="65" spans="1:31" ht="13.5" thickBot="1" x14ac:dyDescent="0.25">
      <c r="A65" s="92" t="s">
        <v>26</v>
      </c>
      <c r="B65" s="8"/>
      <c r="C65" s="93">
        <v>43392.608999999997</v>
      </c>
      <c r="D65" s="94"/>
      <c r="E65" s="92">
        <f t="shared" si="8"/>
        <v>-1001.505350842617</v>
      </c>
      <c r="F65" s="95">
        <f t="shared" si="9"/>
        <v>-1001.5</v>
      </c>
      <c r="G65" s="92">
        <f t="shared" si="2"/>
        <v>-4.5259000005898997E-2</v>
      </c>
      <c r="H65" s="92"/>
      <c r="I65" s="96">
        <f t="shared" si="7"/>
        <v>-4.5259000005898997E-2</v>
      </c>
      <c r="O65" s="6">
        <f t="shared" ca="1" si="10"/>
        <v>3.0065130754637279E-2</v>
      </c>
      <c r="P65" s="6">
        <f t="shared" ca="1" si="11"/>
        <v>-2.9164589754192956E-2</v>
      </c>
      <c r="Q65" s="5">
        <f t="shared" si="12"/>
        <v>28374.108999999997</v>
      </c>
      <c r="S65" s="1">
        <f>G65</f>
        <v>-4.5259000005898997E-2</v>
      </c>
      <c r="AB65" s="1">
        <v>7</v>
      </c>
      <c r="AC65" s="1" t="s">
        <v>25</v>
      </c>
      <c r="AE65" s="1" t="s">
        <v>27</v>
      </c>
    </row>
    <row r="66" spans="1:31" x14ac:dyDescent="0.2">
      <c r="A66" s="6" t="s">
        <v>12</v>
      </c>
      <c r="B66" s="17" t="s">
        <v>32</v>
      </c>
      <c r="C66" s="36">
        <v>48209.6711</v>
      </c>
      <c r="D66" s="36">
        <v>9.0000000000000006E-5</v>
      </c>
      <c r="E66" s="6">
        <f t="shared" si="8"/>
        <v>-431.99782367460853</v>
      </c>
      <c r="F66" s="7">
        <f t="shared" si="9"/>
        <v>-432</v>
      </c>
      <c r="G66" s="6">
        <f t="shared" si="2"/>
        <v>1.8408000003546476E-2</v>
      </c>
      <c r="H66" s="6"/>
      <c r="I66" s="14"/>
      <c r="J66" s="1">
        <f>G66</f>
        <v>1.8408000003546476E-2</v>
      </c>
      <c r="O66" s="6">
        <f t="shared" ca="1" si="10"/>
        <v>1.2429594589336079E-2</v>
      </c>
      <c r="P66" s="6">
        <f t="shared" ca="1" si="11"/>
        <v>-4.8625284265167421E-2</v>
      </c>
      <c r="Q66" s="5">
        <f t="shared" si="12"/>
        <v>33191.1711</v>
      </c>
      <c r="R66" s="1">
        <f>G66</f>
        <v>1.8408000003546476E-2</v>
      </c>
    </row>
    <row r="67" spans="1:31" x14ac:dyDescent="0.2">
      <c r="A67" s="1" t="s">
        <v>14</v>
      </c>
      <c r="B67" s="15" t="s">
        <v>32</v>
      </c>
      <c r="C67" s="38">
        <v>50307.316200000001</v>
      </c>
      <c r="D67" s="38"/>
      <c r="E67" s="1">
        <f t="shared" si="8"/>
        <v>-183.99922017371324</v>
      </c>
      <c r="F67" s="7">
        <f t="shared" si="9"/>
        <v>-184</v>
      </c>
      <c r="G67" s="1">
        <f t="shared" si="2"/>
        <v>6.5959999992628582E-3</v>
      </c>
      <c r="K67" s="1">
        <f>G67</f>
        <v>6.5959999992628582E-3</v>
      </c>
      <c r="O67" s="6">
        <f t="shared" ca="1" si="10"/>
        <v>4.7498527649380128E-3</v>
      </c>
      <c r="P67" s="6">
        <f t="shared" ca="1" si="11"/>
        <v>-5.7099827265556652E-2</v>
      </c>
      <c r="Q67" s="5">
        <f t="shared" si="12"/>
        <v>35288.816200000001</v>
      </c>
      <c r="R67" s="1">
        <f>G67</f>
        <v>6.5959999992628582E-3</v>
      </c>
    </row>
    <row r="68" spans="1:31" x14ac:dyDescent="0.2">
      <c r="A68" s="1" t="s">
        <v>15</v>
      </c>
      <c r="B68" s="15" t="s">
        <v>32</v>
      </c>
      <c r="C68" s="38">
        <v>51144.684500000003</v>
      </c>
      <c r="D68" s="38"/>
      <c r="E68" s="1">
        <f t="shared" si="8"/>
        <v>-84.999551919098081</v>
      </c>
      <c r="F68" s="7">
        <f t="shared" si="9"/>
        <v>-85</v>
      </c>
      <c r="G68" s="1">
        <f t="shared" si="2"/>
        <v>3.7900000024819747E-3</v>
      </c>
      <c r="K68" s="1">
        <f>G68</f>
        <v>3.7900000024819747E-3</v>
      </c>
      <c r="O68" s="6">
        <f t="shared" ca="1" si="10"/>
        <v>1.6841493753597531E-3</v>
      </c>
      <c r="P68" s="6">
        <f t="shared" ca="1" si="11"/>
        <v>-6.0482810156841066E-2</v>
      </c>
      <c r="Q68" s="5">
        <f t="shared" si="12"/>
        <v>36126.184500000003</v>
      </c>
      <c r="R68" s="1">
        <f>G68</f>
        <v>3.7900000024819747E-3</v>
      </c>
    </row>
    <row r="69" spans="1:31" x14ac:dyDescent="0.2">
      <c r="A69" s="55" t="s">
        <v>227</v>
      </c>
      <c r="B69" s="56" t="s">
        <v>32</v>
      </c>
      <c r="C69" s="55">
        <v>51398.396999999997</v>
      </c>
      <c r="D69" s="55" t="s">
        <v>70</v>
      </c>
      <c r="E69" s="1">
        <f t="shared" si="8"/>
        <v>-55.003845929214762</v>
      </c>
      <c r="F69" s="7">
        <f t="shared" si="9"/>
        <v>-55</v>
      </c>
      <c r="O69" s="6">
        <f t="shared" ca="1" si="10"/>
        <v>7.5514834821482587E-4</v>
      </c>
      <c r="P69" s="6">
        <f t="shared" ca="1" si="11"/>
        <v>-6.1507956487533308E-2</v>
      </c>
      <c r="Q69" s="5">
        <f t="shared" si="12"/>
        <v>36379.896999999997</v>
      </c>
      <c r="R69" s="1">
        <f>T69</f>
        <v>-3.2530000004044268E-2</v>
      </c>
      <c r="T69" s="1">
        <f>C69-(C$7+F69*C$8)</f>
        <v>-3.2530000004044268E-2</v>
      </c>
    </row>
    <row r="70" spans="1:31" x14ac:dyDescent="0.2">
      <c r="A70" s="55" t="s">
        <v>227</v>
      </c>
      <c r="B70" s="56" t="s">
        <v>33</v>
      </c>
      <c r="C70" s="55">
        <v>51436.39</v>
      </c>
      <c r="D70" s="55" t="s">
        <v>70</v>
      </c>
      <c r="E70" s="1">
        <f t="shared" si="8"/>
        <v>-50.512041789987371</v>
      </c>
      <c r="F70" s="7">
        <f t="shared" si="9"/>
        <v>-50.5</v>
      </c>
      <c r="O70" s="6">
        <f t="shared" ca="1" si="10"/>
        <v>6.1579819414308689E-4</v>
      </c>
      <c r="P70" s="6">
        <f t="shared" ca="1" si="11"/>
        <v>-6.1661728437137145E-2</v>
      </c>
      <c r="Q70" s="5">
        <f t="shared" si="12"/>
        <v>36417.89</v>
      </c>
      <c r="S70" s="1">
        <f>T70</f>
        <v>-0.10185300000011921</v>
      </c>
      <c r="T70" s="1">
        <f>C70-(C$7+F70*C$8)</f>
        <v>-0.10185300000011921</v>
      </c>
    </row>
    <row r="71" spans="1:31" x14ac:dyDescent="0.2">
      <c r="A71" s="1" t="s">
        <v>13</v>
      </c>
      <c r="B71" s="15" t="s">
        <v>32</v>
      </c>
      <c r="C71" s="38">
        <v>51863.635699999999</v>
      </c>
      <c r="D71" s="38">
        <v>1.3999999999999999E-4</v>
      </c>
      <c r="E71" s="1">
        <f t="shared" si="8"/>
        <v>0</v>
      </c>
      <c r="F71" s="7">
        <f t="shared" si="9"/>
        <v>0</v>
      </c>
      <c r="G71" s="1">
        <f t="shared" ref="G71:G87" si="13">C71-(C$7+F71*C$8)</f>
        <v>0</v>
      </c>
      <c r="K71" s="1">
        <f t="shared" ref="K71:K87" si="14">G71</f>
        <v>0</v>
      </c>
      <c r="O71" s="6">
        <f t="shared" ca="1" si="10"/>
        <v>-9.4802020155087402E-4</v>
      </c>
      <c r="P71" s="6">
        <f t="shared" ca="1" si="11"/>
        <v>-6.3387391427135759E-2</v>
      </c>
      <c r="Q71" s="5">
        <f t="shared" si="12"/>
        <v>36845.135699999999</v>
      </c>
      <c r="R71" s="1">
        <f>G71</f>
        <v>0</v>
      </c>
    </row>
    <row r="72" spans="1:31" x14ac:dyDescent="0.2">
      <c r="A72" s="1" t="s">
        <v>13</v>
      </c>
      <c r="B72" s="15" t="s">
        <v>33</v>
      </c>
      <c r="C72" s="37">
        <v>51867.799200000001</v>
      </c>
      <c r="D72" s="38">
        <v>5.0000000000000001E-4</v>
      </c>
      <c r="E72" s="1">
        <f t="shared" si="8"/>
        <v>0.492238742233645</v>
      </c>
      <c r="F72" s="7">
        <f t="shared" si="9"/>
        <v>0.5</v>
      </c>
      <c r="G72" s="1">
        <f t="shared" si="13"/>
        <v>-6.5646999995806254E-2</v>
      </c>
      <c r="K72" s="1">
        <f t="shared" si="14"/>
        <v>-6.5646999995806254E-2</v>
      </c>
      <c r="O72" s="6">
        <f t="shared" ca="1" si="10"/>
        <v>-9.6350355200328943E-4</v>
      </c>
      <c r="P72" s="6">
        <f t="shared" ca="1" si="11"/>
        <v>-6.3404477199313969E-2</v>
      </c>
      <c r="Q72" s="5">
        <f t="shared" si="12"/>
        <v>36849.299200000001</v>
      </c>
      <c r="S72" s="1">
        <f>G72</f>
        <v>-6.5646999995806254E-2</v>
      </c>
    </row>
    <row r="73" spans="1:31" x14ac:dyDescent="0.2">
      <c r="A73" s="24" t="s">
        <v>13</v>
      </c>
      <c r="B73" s="25" t="s">
        <v>33</v>
      </c>
      <c r="C73" s="39">
        <v>51867.799200000001</v>
      </c>
      <c r="D73" s="39">
        <v>5.0000000000000001E-4</v>
      </c>
      <c r="E73" s="1">
        <f t="shared" si="8"/>
        <v>0.492238742233645</v>
      </c>
      <c r="F73" s="7">
        <f t="shared" si="9"/>
        <v>0.5</v>
      </c>
      <c r="G73" s="1">
        <f t="shared" si="13"/>
        <v>-6.5646999995806254E-2</v>
      </c>
      <c r="K73" s="1">
        <f t="shared" si="14"/>
        <v>-6.5646999995806254E-2</v>
      </c>
      <c r="O73" s="6">
        <f t="shared" ca="1" si="10"/>
        <v>-9.6350355200328943E-4</v>
      </c>
      <c r="P73" s="6">
        <f t="shared" ca="1" si="11"/>
        <v>-6.3404477199313969E-2</v>
      </c>
      <c r="Q73" s="5">
        <f t="shared" si="12"/>
        <v>36849.299200000001</v>
      </c>
      <c r="S73" s="1">
        <f>G73</f>
        <v>-6.5646999995806254E-2</v>
      </c>
    </row>
    <row r="74" spans="1:31" x14ac:dyDescent="0.2">
      <c r="A74" s="1" t="s">
        <v>13</v>
      </c>
      <c r="B74" s="15" t="s">
        <v>33</v>
      </c>
      <c r="C74" s="37">
        <v>51918.550199999998</v>
      </c>
      <c r="D74" s="38">
        <v>4.0000000000000002E-4</v>
      </c>
      <c r="E74" s="1">
        <f t="shared" si="8"/>
        <v>6.4923848709915912</v>
      </c>
      <c r="F74" s="7">
        <f t="shared" si="9"/>
        <v>6.5</v>
      </c>
      <c r="G74" s="1">
        <f t="shared" si="13"/>
        <v>-6.4410999999381602E-2</v>
      </c>
      <c r="K74" s="1">
        <f t="shared" si="14"/>
        <v>-6.4410999999381602E-2</v>
      </c>
      <c r="O74" s="6">
        <f t="shared" ca="1" si="10"/>
        <v>-1.1493037574322748E-3</v>
      </c>
      <c r="P74" s="6">
        <f t="shared" ca="1" si="11"/>
        <v>-6.3609506465452409E-2</v>
      </c>
      <c r="Q74" s="5">
        <f t="shared" si="12"/>
        <v>36900.050199999998</v>
      </c>
      <c r="S74" s="1">
        <f>G74</f>
        <v>-6.4410999999381602E-2</v>
      </c>
    </row>
    <row r="75" spans="1:31" x14ac:dyDescent="0.2">
      <c r="A75" s="24" t="s">
        <v>13</v>
      </c>
      <c r="B75" s="25" t="s">
        <v>33</v>
      </c>
      <c r="C75" s="39">
        <v>51918.550199999998</v>
      </c>
      <c r="D75" s="39">
        <v>4.0000000000000002E-4</v>
      </c>
      <c r="E75" s="1">
        <f t="shared" si="8"/>
        <v>6.4923848709915912</v>
      </c>
      <c r="F75" s="7">
        <f t="shared" si="9"/>
        <v>6.5</v>
      </c>
      <c r="G75" s="1">
        <f t="shared" si="13"/>
        <v>-6.4410999999381602E-2</v>
      </c>
      <c r="K75" s="1">
        <f t="shared" si="14"/>
        <v>-6.4410999999381602E-2</v>
      </c>
      <c r="O75" s="6">
        <f t="shared" ca="1" si="10"/>
        <v>-1.1493037574322748E-3</v>
      </c>
      <c r="P75" s="6">
        <f t="shared" ca="1" si="11"/>
        <v>-6.3609506465452409E-2</v>
      </c>
      <c r="Q75" s="5">
        <f t="shared" si="12"/>
        <v>36900.050199999998</v>
      </c>
      <c r="S75" s="1">
        <f>G75</f>
        <v>-6.4410999999381602E-2</v>
      </c>
    </row>
    <row r="76" spans="1:31" x14ac:dyDescent="0.2">
      <c r="A76" s="24" t="s">
        <v>35</v>
      </c>
      <c r="B76" s="76" t="s">
        <v>32</v>
      </c>
      <c r="C76" s="82">
        <v>52159.674480000001</v>
      </c>
      <c r="D76" s="82">
        <v>2.2000000000000001E-4</v>
      </c>
      <c r="E76" s="1">
        <f t="shared" si="8"/>
        <v>34.999821477002641</v>
      </c>
      <c r="F76" s="7">
        <f t="shared" si="9"/>
        <v>35</v>
      </c>
      <c r="G76" s="1">
        <f t="shared" si="13"/>
        <v>-1.5099999945960008E-3</v>
      </c>
      <c r="K76" s="1">
        <f t="shared" si="14"/>
        <v>-1.5099999945960008E-3</v>
      </c>
      <c r="O76" s="6">
        <f t="shared" ca="1" si="10"/>
        <v>-2.0318547332199557E-3</v>
      </c>
      <c r="P76" s="6">
        <f t="shared" ca="1" si="11"/>
        <v>-6.4583395479610048E-2</v>
      </c>
      <c r="Q76" s="5">
        <f t="shared" si="12"/>
        <v>37141.174480000001</v>
      </c>
      <c r="R76" s="1">
        <f t="shared" ref="R76:R83" si="15">G76</f>
        <v>-1.5099999945960008E-3</v>
      </c>
    </row>
    <row r="77" spans="1:31" x14ac:dyDescent="0.2">
      <c r="A77" s="55" t="s">
        <v>35</v>
      </c>
      <c r="B77" s="56" t="s">
        <v>32</v>
      </c>
      <c r="C77" s="55">
        <v>52159.674500000001</v>
      </c>
      <c r="D77" s="55" t="s">
        <v>70</v>
      </c>
      <c r="E77" s="1">
        <f t="shared" si="8"/>
        <v>34.999823841545599</v>
      </c>
      <c r="F77" s="7">
        <f t="shared" si="9"/>
        <v>35</v>
      </c>
      <c r="G77" s="1">
        <f t="shared" si="13"/>
        <v>-1.4899999951012433E-3</v>
      </c>
      <c r="K77" s="1">
        <f t="shared" si="14"/>
        <v>-1.4899999951012433E-3</v>
      </c>
      <c r="O77" s="6">
        <f t="shared" ca="1" si="10"/>
        <v>-2.0318547332199557E-3</v>
      </c>
      <c r="P77" s="6">
        <f t="shared" ca="1" si="11"/>
        <v>-6.4583395479610048E-2</v>
      </c>
      <c r="Q77" s="5">
        <f t="shared" si="12"/>
        <v>37141.174500000001</v>
      </c>
      <c r="R77" s="1">
        <f t="shared" si="15"/>
        <v>-1.4899999951012433E-3</v>
      </c>
    </row>
    <row r="78" spans="1:31" x14ac:dyDescent="0.2">
      <c r="A78" s="24" t="s">
        <v>35</v>
      </c>
      <c r="B78" s="76" t="s">
        <v>32</v>
      </c>
      <c r="C78" s="82">
        <v>52176.591099999998</v>
      </c>
      <c r="D78" s="82">
        <v>5.9999999999999995E-4</v>
      </c>
      <c r="E78" s="1">
        <f t="shared" si="8"/>
        <v>36.999825260271031</v>
      </c>
      <c r="F78" s="7">
        <f t="shared" si="9"/>
        <v>37</v>
      </c>
      <c r="G78" s="1">
        <f t="shared" si="13"/>
        <v>-1.4779999983147718E-3</v>
      </c>
      <c r="K78" s="1">
        <f t="shared" si="14"/>
        <v>-1.4779999983147718E-3</v>
      </c>
      <c r="O78" s="6">
        <f t="shared" ca="1" si="10"/>
        <v>-2.0937881350296178E-3</v>
      </c>
      <c r="P78" s="6">
        <f t="shared" ca="1" si="11"/>
        <v>-6.4651738568322861E-2</v>
      </c>
      <c r="Q78" s="5">
        <f t="shared" si="12"/>
        <v>37158.091099999998</v>
      </c>
      <c r="R78" s="1">
        <f t="shared" si="15"/>
        <v>-1.4779999983147718E-3</v>
      </c>
    </row>
    <row r="79" spans="1:31" x14ac:dyDescent="0.2">
      <c r="A79" s="55" t="s">
        <v>36</v>
      </c>
      <c r="B79" s="56" t="s">
        <v>32</v>
      </c>
      <c r="C79" s="55">
        <v>52252.7163</v>
      </c>
      <c r="D79" s="55" t="s">
        <v>70</v>
      </c>
      <c r="E79" s="1">
        <f t="shared" si="8"/>
        <v>45.999890758112819</v>
      </c>
      <c r="F79" s="7">
        <f t="shared" si="9"/>
        <v>46</v>
      </c>
      <c r="G79" s="1">
        <f t="shared" si="13"/>
        <v>-9.2399999994086102E-4</v>
      </c>
      <c r="K79" s="1">
        <f t="shared" si="14"/>
        <v>-9.2399999994086102E-4</v>
      </c>
      <c r="O79" s="6">
        <f t="shared" ca="1" si="10"/>
        <v>-2.3724884431730957E-3</v>
      </c>
      <c r="P79" s="6">
        <f t="shared" ca="1" si="11"/>
        <v>-6.4959282467530535E-2</v>
      </c>
      <c r="Q79" s="5">
        <f t="shared" si="12"/>
        <v>37234.2163</v>
      </c>
      <c r="R79" s="1">
        <f t="shared" si="15"/>
        <v>-9.2399999994086102E-4</v>
      </c>
    </row>
    <row r="80" spans="1:31" x14ac:dyDescent="0.2">
      <c r="A80" s="24" t="s">
        <v>36</v>
      </c>
      <c r="B80" s="76" t="s">
        <v>32</v>
      </c>
      <c r="C80" s="82">
        <v>52252.716310000003</v>
      </c>
      <c r="D80" s="82">
        <v>1.6000000000000001E-4</v>
      </c>
      <c r="E80" s="1">
        <f t="shared" si="8"/>
        <v>45.999891940384728</v>
      </c>
      <c r="F80" s="7">
        <f t="shared" si="9"/>
        <v>46</v>
      </c>
      <c r="G80" s="1">
        <f t="shared" si="13"/>
        <v>-9.1399999655550346E-4</v>
      </c>
      <c r="K80" s="1">
        <f t="shared" si="14"/>
        <v>-9.1399999655550346E-4</v>
      </c>
      <c r="O80" s="6">
        <f t="shared" ca="1" si="10"/>
        <v>-2.3724884431730957E-3</v>
      </c>
      <c r="P80" s="6">
        <f t="shared" ca="1" si="11"/>
        <v>-6.4959282467530535E-2</v>
      </c>
      <c r="Q80" s="5">
        <f t="shared" si="12"/>
        <v>37234.216310000003</v>
      </c>
      <c r="R80" s="1">
        <f t="shared" si="15"/>
        <v>-9.1399999655550346E-4</v>
      </c>
    </row>
    <row r="81" spans="1:20" x14ac:dyDescent="0.2">
      <c r="A81" s="24" t="s">
        <v>36</v>
      </c>
      <c r="B81" s="76" t="s">
        <v>32</v>
      </c>
      <c r="C81" s="82">
        <v>52269.632599999997</v>
      </c>
      <c r="D81" s="82">
        <v>5.9999999999999995E-4</v>
      </c>
      <c r="E81" s="1">
        <f t="shared" si="8"/>
        <v>47.999856708693059</v>
      </c>
      <c r="F81" s="7">
        <f t="shared" si="9"/>
        <v>48</v>
      </c>
      <c r="G81" s="1">
        <f t="shared" si="13"/>
        <v>-1.2120000028517097E-3</v>
      </c>
      <c r="K81" s="1">
        <f t="shared" si="14"/>
        <v>-1.2120000028517097E-3</v>
      </c>
      <c r="O81" s="6">
        <f t="shared" ca="1" si="10"/>
        <v>-2.4344218449827574E-3</v>
      </c>
      <c r="P81" s="6">
        <f t="shared" ca="1" si="11"/>
        <v>-6.5027625556243349E-2</v>
      </c>
      <c r="Q81" s="5">
        <f t="shared" si="12"/>
        <v>37251.132599999997</v>
      </c>
      <c r="R81" s="1">
        <f t="shared" si="15"/>
        <v>-1.2120000028517097E-3</v>
      </c>
    </row>
    <row r="82" spans="1:20" x14ac:dyDescent="0.2">
      <c r="A82" s="24" t="s">
        <v>36</v>
      </c>
      <c r="B82" s="76" t="s">
        <v>32</v>
      </c>
      <c r="C82" s="82">
        <v>52286.55</v>
      </c>
      <c r="D82" s="82">
        <v>2.0000000000000001E-4</v>
      </c>
      <c r="E82" s="1">
        <f t="shared" si="8"/>
        <v>49.99995270914016</v>
      </c>
      <c r="F82" s="7">
        <f t="shared" si="9"/>
        <v>50</v>
      </c>
      <c r="G82" s="1">
        <f t="shared" si="13"/>
        <v>-3.9999999717110768E-4</v>
      </c>
      <c r="K82" s="1">
        <f t="shared" si="14"/>
        <v>-3.9999999717110768E-4</v>
      </c>
      <c r="O82" s="6">
        <f t="shared" ca="1" si="10"/>
        <v>-2.4963552467924194E-3</v>
      </c>
      <c r="P82" s="6">
        <f t="shared" ca="1" si="11"/>
        <v>-6.5095968644956162E-2</v>
      </c>
      <c r="Q82" s="5">
        <f t="shared" si="12"/>
        <v>37268.050000000003</v>
      </c>
      <c r="R82" s="1">
        <f t="shared" si="15"/>
        <v>-3.9999999717110768E-4</v>
      </c>
    </row>
    <row r="83" spans="1:20" x14ac:dyDescent="0.2">
      <c r="A83" s="64" t="s">
        <v>34</v>
      </c>
      <c r="C83" s="38">
        <v>52565.671670000003</v>
      </c>
      <c r="D83" s="38">
        <v>5.0000000000000002E-5</v>
      </c>
      <c r="E83" s="1">
        <f t="shared" si="8"/>
        <v>82.99971247156985</v>
      </c>
      <c r="F83" s="7">
        <f t="shared" si="9"/>
        <v>83</v>
      </c>
      <c r="G83" s="1">
        <f t="shared" si="13"/>
        <v>-2.4319999938597903E-3</v>
      </c>
      <c r="K83" s="1">
        <f t="shared" si="14"/>
        <v>-2.4319999938597903E-3</v>
      </c>
      <c r="O83" s="6">
        <f t="shared" ca="1" si="10"/>
        <v>-3.5182563766518395E-3</v>
      </c>
      <c r="P83" s="6">
        <f t="shared" ca="1" si="11"/>
        <v>-6.6223629608717638E-2</v>
      </c>
      <c r="Q83" s="5">
        <f t="shared" si="12"/>
        <v>37547.171670000003</v>
      </c>
      <c r="R83" s="1">
        <f t="shared" si="15"/>
        <v>-2.4319999938597903E-3</v>
      </c>
    </row>
    <row r="84" spans="1:20" x14ac:dyDescent="0.2">
      <c r="A84" s="55" t="s">
        <v>36</v>
      </c>
      <c r="B84" s="56" t="s">
        <v>33</v>
      </c>
      <c r="C84" s="55">
        <v>52586.751900000003</v>
      </c>
      <c r="D84" s="55" t="s">
        <v>70</v>
      </c>
      <c r="E84" s="1">
        <f t="shared" si="8"/>
        <v>85.49196800205857</v>
      </c>
      <c r="F84" s="7">
        <f t="shared" si="9"/>
        <v>85.5</v>
      </c>
      <c r="G84" s="1">
        <f t="shared" si="13"/>
        <v>-6.7936999992525671E-2</v>
      </c>
      <c r="K84" s="1">
        <f t="shared" si="14"/>
        <v>-6.7936999992525671E-2</v>
      </c>
      <c r="O84" s="6">
        <f t="shared" ca="1" si="10"/>
        <v>-3.5956731289139166E-3</v>
      </c>
      <c r="P84" s="6">
        <f t="shared" ca="1" si="11"/>
        <v>-6.6309058469608662E-2</v>
      </c>
      <c r="Q84" s="5">
        <f t="shared" si="12"/>
        <v>37568.251900000003</v>
      </c>
      <c r="S84" s="1">
        <f>G84</f>
        <v>-6.7936999992525671E-2</v>
      </c>
    </row>
    <row r="85" spans="1:20" x14ac:dyDescent="0.2">
      <c r="A85" s="24" t="s">
        <v>36</v>
      </c>
      <c r="B85" s="76" t="s">
        <v>33</v>
      </c>
      <c r="C85" s="82">
        <v>52586.751929999999</v>
      </c>
      <c r="D85" s="82">
        <v>1.2999999999999999E-4</v>
      </c>
      <c r="E85" s="1">
        <f t="shared" ref="E85:E111" si="16">(C85-C$7)/C$8</f>
        <v>85.49197154887257</v>
      </c>
      <c r="F85" s="7">
        <f t="shared" ref="F85:F112" si="17">+ROUND(2*E85,0)/2</f>
        <v>85.5</v>
      </c>
      <c r="G85" s="1">
        <f t="shared" si="13"/>
        <v>-6.7906999996921513E-2</v>
      </c>
      <c r="K85" s="1">
        <f t="shared" si="14"/>
        <v>-6.7906999996921513E-2</v>
      </c>
      <c r="O85" s="6">
        <f t="shared" ref="O85:O111" ca="1" si="18">+C$11+C$12*F85</f>
        <v>-3.5956731289139166E-3</v>
      </c>
      <c r="P85" s="6">
        <f t="shared" ref="P85:P111" ca="1" si="19">+D$11+D$12*F85</f>
        <v>-6.6309058469608662E-2</v>
      </c>
      <c r="Q85" s="5">
        <f t="shared" ref="Q85:Q111" si="20">C85-15018.5</f>
        <v>37568.251929999999</v>
      </c>
      <c r="S85" s="1">
        <f>G85</f>
        <v>-6.7906999996921513E-2</v>
      </c>
    </row>
    <row r="86" spans="1:20" x14ac:dyDescent="0.2">
      <c r="A86" s="1" t="s">
        <v>31</v>
      </c>
      <c r="B86" s="15" t="s">
        <v>32</v>
      </c>
      <c r="C86" s="85">
        <v>52827.877500000002</v>
      </c>
      <c r="D86" s="85">
        <v>4.0000000000000002E-4</v>
      </c>
      <c r="E86" s="1">
        <f t="shared" si="16"/>
        <v>113.99956066790814</v>
      </c>
      <c r="F86" s="7">
        <f t="shared" si="17"/>
        <v>114</v>
      </c>
      <c r="G86" s="1">
        <f t="shared" si="13"/>
        <v>-3.7159999992582016E-3</v>
      </c>
      <c r="K86" s="1">
        <f t="shared" si="14"/>
        <v>-3.7159999992582016E-3</v>
      </c>
      <c r="O86" s="6">
        <f t="shared" ca="1" si="18"/>
        <v>-4.4782241047015975E-3</v>
      </c>
      <c r="P86" s="6">
        <f t="shared" ca="1" si="19"/>
        <v>-6.7282947483766287E-2</v>
      </c>
      <c r="Q86" s="5">
        <f t="shared" si="20"/>
        <v>37809.377500000002</v>
      </c>
      <c r="R86" s="1">
        <f>G86</f>
        <v>-3.7159999992582016E-3</v>
      </c>
    </row>
    <row r="87" spans="1:20" x14ac:dyDescent="0.2">
      <c r="A87" s="39" t="s">
        <v>31</v>
      </c>
      <c r="B87" s="76" t="s">
        <v>32</v>
      </c>
      <c r="C87" s="82">
        <v>52827.877500000002</v>
      </c>
      <c r="D87" s="82">
        <v>4.0000000000000002E-4</v>
      </c>
      <c r="E87" s="1">
        <f t="shared" si="16"/>
        <v>113.99956066790814</v>
      </c>
      <c r="F87" s="7">
        <f t="shared" si="17"/>
        <v>114</v>
      </c>
      <c r="G87" s="1">
        <f t="shared" si="13"/>
        <v>-3.7159999992582016E-3</v>
      </c>
      <c r="K87" s="1">
        <f t="shared" si="14"/>
        <v>-3.7159999992582016E-3</v>
      </c>
      <c r="O87" s="6">
        <f t="shared" ca="1" si="18"/>
        <v>-4.4782241047015975E-3</v>
      </c>
      <c r="P87" s="6">
        <f t="shared" ca="1" si="19"/>
        <v>-6.7282947483766287E-2</v>
      </c>
      <c r="Q87" s="5">
        <f t="shared" si="20"/>
        <v>37809.377500000002</v>
      </c>
      <c r="R87" s="1">
        <f>G87</f>
        <v>-3.7159999992582016E-3</v>
      </c>
    </row>
    <row r="88" spans="1:20" x14ac:dyDescent="0.2">
      <c r="A88" s="55" t="s">
        <v>271</v>
      </c>
      <c r="B88" s="56" t="s">
        <v>33</v>
      </c>
      <c r="C88" s="55">
        <v>52874.35</v>
      </c>
      <c r="D88" s="55" t="s">
        <v>70</v>
      </c>
      <c r="E88" s="1">
        <f t="shared" si="16"/>
        <v>119.49387193209407</v>
      </c>
      <c r="F88" s="7">
        <f t="shared" si="17"/>
        <v>119.5</v>
      </c>
      <c r="O88" s="6">
        <f t="shared" ca="1" si="18"/>
        <v>-4.6485409596781673E-3</v>
      </c>
      <c r="P88" s="6">
        <f t="shared" ca="1" si="19"/>
        <v>-6.7470890977726544E-2</v>
      </c>
      <c r="Q88" s="5">
        <f t="shared" si="20"/>
        <v>37855.85</v>
      </c>
      <c r="S88" s="1">
        <f>T88</f>
        <v>-5.1832999997714069E-2</v>
      </c>
      <c r="T88" s="1">
        <f>C88-(C$7+F88*C$8)</f>
        <v>-5.1832999997714069E-2</v>
      </c>
    </row>
    <row r="89" spans="1:20" x14ac:dyDescent="0.2">
      <c r="A89" s="55" t="s">
        <v>271</v>
      </c>
      <c r="B89" s="56" t="s">
        <v>32</v>
      </c>
      <c r="C89" s="55">
        <v>52878.63</v>
      </c>
      <c r="D89" s="55" t="s">
        <v>70</v>
      </c>
      <c r="E89" s="1">
        <f t="shared" si="16"/>
        <v>119.99988413739206</v>
      </c>
      <c r="F89" s="7">
        <f t="shared" si="17"/>
        <v>120</v>
      </c>
      <c r="G89" s="1">
        <f>C89-(C$7+F89*C$8)</f>
        <v>-9.8000000434694812E-4</v>
      </c>
      <c r="I89" s="1">
        <f>G89</f>
        <v>-9.8000000434694812E-4</v>
      </c>
      <c r="O89" s="6">
        <f t="shared" ca="1" si="18"/>
        <v>-4.6640243101305828E-3</v>
      </c>
      <c r="P89" s="6">
        <f t="shared" ca="1" si="19"/>
        <v>-6.7487976749904741E-2</v>
      </c>
      <c r="Q89" s="5">
        <f t="shared" si="20"/>
        <v>37860.129999999997</v>
      </c>
      <c r="R89" s="1">
        <f>G89</f>
        <v>-9.8000000434694812E-4</v>
      </c>
    </row>
    <row r="90" spans="1:20" x14ac:dyDescent="0.2">
      <c r="A90" s="67" t="s">
        <v>45</v>
      </c>
      <c r="B90" s="78"/>
      <c r="C90" s="39">
        <v>52929.376600000003</v>
      </c>
      <c r="D90" s="39">
        <v>1.2999999999999999E-3</v>
      </c>
      <c r="E90" s="1">
        <f t="shared" si="16"/>
        <v>125.99951006668772</v>
      </c>
      <c r="F90" s="7">
        <f t="shared" si="17"/>
        <v>126</v>
      </c>
      <c r="G90" s="1">
        <f>C90-(C$7+F90*C$8)</f>
        <v>-4.1439999986323528E-3</v>
      </c>
      <c r="J90" s="1">
        <f>G90</f>
        <v>-4.1439999986323528E-3</v>
      </c>
      <c r="O90" s="6">
        <f t="shared" ca="1" si="18"/>
        <v>-4.8498245155595681E-3</v>
      </c>
      <c r="P90" s="6">
        <f t="shared" ca="1" si="19"/>
        <v>-6.7693006016043195E-2</v>
      </c>
      <c r="Q90" s="5">
        <f t="shared" si="20"/>
        <v>37910.876600000003</v>
      </c>
      <c r="R90" s="1">
        <f>G90</f>
        <v>-4.1439999986323528E-3</v>
      </c>
    </row>
    <row r="91" spans="1:20" x14ac:dyDescent="0.2">
      <c r="A91" s="68" t="s">
        <v>37</v>
      </c>
      <c r="B91" s="76" t="s">
        <v>32</v>
      </c>
      <c r="C91" s="82">
        <v>52988.585249999996</v>
      </c>
      <c r="D91" s="82">
        <v>1.3999999999999999E-4</v>
      </c>
      <c r="E91" s="1">
        <f t="shared" si="16"/>
        <v>132.99958005716016</v>
      </c>
      <c r="F91" s="7">
        <f t="shared" si="17"/>
        <v>133</v>
      </c>
      <c r="G91" s="1">
        <f>C91-(C$7+F91*C$8)</f>
        <v>-3.5520000019459985E-3</v>
      </c>
      <c r="K91" s="1">
        <f>G91</f>
        <v>-3.5520000019459985E-3</v>
      </c>
      <c r="O91" s="6">
        <f t="shared" ca="1" si="18"/>
        <v>-5.0665914218933844E-3</v>
      </c>
      <c r="P91" s="6">
        <f t="shared" ca="1" si="19"/>
        <v>-6.7932206826538055E-2</v>
      </c>
      <c r="Q91" s="5">
        <f t="shared" si="20"/>
        <v>37970.085249999996</v>
      </c>
      <c r="R91" s="1">
        <f>G91</f>
        <v>-3.5520000019459985E-3</v>
      </c>
    </row>
    <row r="92" spans="1:20" x14ac:dyDescent="0.2">
      <c r="A92" s="68" t="s">
        <v>37</v>
      </c>
      <c r="B92" s="76" t="s">
        <v>33</v>
      </c>
      <c r="C92" s="82">
        <v>52992.748460000003</v>
      </c>
      <c r="D92" s="82">
        <v>1.9000000000000001E-4</v>
      </c>
      <c r="E92" s="1">
        <f t="shared" si="16"/>
        <v>133.49178451352051</v>
      </c>
      <c r="F92" s="7">
        <f t="shared" si="17"/>
        <v>133.5</v>
      </c>
      <c r="G92" s="1">
        <f>C92-(C$7+F92*C$8)</f>
        <v>-6.9488999994064216E-2</v>
      </c>
      <c r="K92" s="1">
        <f>G92</f>
        <v>-6.9488999994064216E-2</v>
      </c>
      <c r="O92" s="6">
        <f t="shared" ca="1" si="18"/>
        <v>-5.0820747723458E-3</v>
      </c>
      <c r="P92" s="6">
        <f t="shared" ca="1" si="19"/>
        <v>-6.7949292598716252E-2</v>
      </c>
      <c r="Q92" s="5">
        <f t="shared" si="20"/>
        <v>37974.248460000003</v>
      </c>
      <c r="S92" s="1">
        <f>G92</f>
        <v>-6.9488999994064216E-2</v>
      </c>
    </row>
    <row r="93" spans="1:20" x14ac:dyDescent="0.2">
      <c r="A93" s="65" t="s">
        <v>37</v>
      </c>
      <c r="B93" s="79" t="s">
        <v>33</v>
      </c>
      <c r="C93" s="83">
        <v>53026.581639999997</v>
      </c>
      <c r="D93" s="83">
        <v>1.3999999999999999E-4</v>
      </c>
      <c r="E93" s="1">
        <f t="shared" si="16"/>
        <v>137.49178498642843</v>
      </c>
      <c r="F93" s="7">
        <f t="shared" si="17"/>
        <v>137.5</v>
      </c>
      <c r="G93" s="1">
        <f>C93-(C$7+F93*C$8)</f>
        <v>-6.948499999998603E-2</v>
      </c>
      <c r="K93" s="1">
        <f>G93</f>
        <v>-6.948499999998603E-2</v>
      </c>
      <c r="O93" s="6">
        <f t="shared" ca="1" si="18"/>
        <v>-5.2059415759651241E-3</v>
      </c>
      <c r="P93" s="6">
        <f t="shared" ca="1" si="19"/>
        <v>-6.8085978776141892E-2</v>
      </c>
      <c r="Q93" s="5">
        <f t="shared" si="20"/>
        <v>38008.081639999997</v>
      </c>
      <c r="S93" s="1">
        <f>G93</f>
        <v>-6.948499999998603E-2</v>
      </c>
    </row>
    <row r="94" spans="1:20" x14ac:dyDescent="0.2">
      <c r="A94" s="65" t="s">
        <v>49</v>
      </c>
      <c r="B94" s="75" t="s">
        <v>32</v>
      </c>
      <c r="C94" s="71">
        <v>53283.507599999997</v>
      </c>
      <c r="D94" s="71">
        <v>5.0000000000000001E-4</v>
      </c>
      <c r="E94" s="1">
        <f t="shared" si="16"/>
        <v>167.86740919622778</v>
      </c>
      <c r="F94" s="7">
        <f t="shared" si="17"/>
        <v>168</v>
      </c>
      <c r="K94" s="22"/>
      <c r="O94" s="6">
        <f t="shared" ca="1" si="18"/>
        <v>-6.1504259535624661E-3</v>
      </c>
      <c r="P94" s="6">
        <f t="shared" ca="1" si="19"/>
        <v>-6.9128210879012331E-2</v>
      </c>
      <c r="Q94" s="5">
        <f t="shared" si="20"/>
        <v>38265.007599999997</v>
      </c>
      <c r="T94" s="1">
        <f>C94-(C$7+F94*C$8)</f>
        <v>-1.1214919999983977</v>
      </c>
    </row>
    <row r="95" spans="1:20" x14ac:dyDescent="0.2">
      <c r="A95" s="70" t="s">
        <v>51</v>
      </c>
      <c r="B95" s="79" t="s">
        <v>33</v>
      </c>
      <c r="C95" s="83">
        <v>53559.451999999997</v>
      </c>
      <c r="D95" s="83">
        <v>1E-3</v>
      </c>
      <c r="E95" s="1">
        <f t="shared" si="16"/>
        <v>200.49152937932857</v>
      </c>
      <c r="F95" s="7">
        <f t="shared" si="17"/>
        <v>200.5</v>
      </c>
      <c r="G95" s="1">
        <f t="shared" ref="G95:G111" si="21">C95-(C$7+F95*C$8)</f>
        <v>-7.1647000004304573E-2</v>
      </c>
      <c r="K95" s="1">
        <f>G95</f>
        <v>-7.1647000004304573E-2</v>
      </c>
      <c r="O95" s="6">
        <f t="shared" ca="1" si="18"/>
        <v>-7.1568437329694711E-3</v>
      </c>
      <c r="P95" s="6">
        <f t="shared" ca="1" si="19"/>
        <v>-7.0238786070595596E-2</v>
      </c>
      <c r="Q95" s="5">
        <f t="shared" si="20"/>
        <v>38540.951999999997</v>
      </c>
      <c r="S95" s="1">
        <f>G95</f>
        <v>-7.1647000004304573E-2</v>
      </c>
    </row>
    <row r="96" spans="1:20" x14ac:dyDescent="0.2">
      <c r="A96" s="63" t="s">
        <v>51</v>
      </c>
      <c r="B96" s="81" t="s">
        <v>33</v>
      </c>
      <c r="C96" s="84">
        <v>53559.451999999997</v>
      </c>
      <c r="D96" s="84">
        <v>1E-3</v>
      </c>
      <c r="E96" s="1">
        <f t="shared" si="16"/>
        <v>200.49152937932857</v>
      </c>
      <c r="F96" s="7">
        <f t="shared" si="17"/>
        <v>200.5</v>
      </c>
      <c r="G96" s="1">
        <f t="shared" si="21"/>
        <v>-7.1647000004304573E-2</v>
      </c>
      <c r="K96" s="1">
        <f>G96</f>
        <v>-7.1647000004304573E-2</v>
      </c>
      <c r="O96" s="6">
        <f t="shared" ca="1" si="18"/>
        <v>-7.1568437329694711E-3</v>
      </c>
      <c r="P96" s="6">
        <f t="shared" ca="1" si="19"/>
        <v>-7.0238786070595596E-2</v>
      </c>
      <c r="Q96" s="5">
        <f t="shared" si="20"/>
        <v>38540.951999999997</v>
      </c>
      <c r="S96" s="1">
        <f>G96</f>
        <v>-7.1647000004304573E-2</v>
      </c>
    </row>
    <row r="97" spans="1:19" x14ac:dyDescent="0.2">
      <c r="A97" s="71" t="s">
        <v>52</v>
      </c>
      <c r="B97" s="75" t="s">
        <v>32</v>
      </c>
      <c r="C97" s="71">
        <v>53614.497889999999</v>
      </c>
      <c r="D97" s="71">
        <v>4.0000000000000002E-4</v>
      </c>
      <c r="E97" s="1">
        <f t="shared" si="16"/>
        <v>206.99944811566016</v>
      </c>
      <c r="F97" s="7">
        <f t="shared" si="17"/>
        <v>207</v>
      </c>
      <c r="G97" s="1">
        <f t="shared" si="21"/>
        <v>-4.6680000014021061E-3</v>
      </c>
      <c r="K97" s="1">
        <f>G97</f>
        <v>-4.6680000014021061E-3</v>
      </c>
      <c r="O97" s="6">
        <f t="shared" ca="1" si="18"/>
        <v>-7.3581272888508719E-3</v>
      </c>
      <c r="P97" s="6">
        <f t="shared" ca="1" si="19"/>
        <v>-7.0460901108912261E-2</v>
      </c>
      <c r="Q97" s="5">
        <f t="shared" si="20"/>
        <v>38595.997889999999</v>
      </c>
      <c r="R97" s="1">
        <f>G97</f>
        <v>-4.6680000014021061E-3</v>
      </c>
    </row>
    <row r="98" spans="1:19" x14ac:dyDescent="0.2">
      <c r="A98" s="65" t="s">
        <v>50</v>
      </c>
      <c r="B98" s="79" t="s">
        <v>32</v>
      </c>
      <c r="C98" s="71">
        <v>54020.493699999999</v>
      </c>
      <c r="D98" s="71">
        <v>2.8999999999999998E-3</v>
      </c>
      <c r="E98" s="1">
        <f t="shared" si="16"/>
        <v>254.99917595675913</v>
      </c>
      <c r="F98" s="7">
        <f t="shared" si="17"/>
        <v>255</v>
      </c>
      <c r="G98" s="1">
        <f t="shared" si="21"/>
        <v>-6.9700000021839514E-3</v>
      </c>
      <c r="J98" s="1">
        <f>G98</f>
        <v>-6.9700000021839514E-3</v>
      </c>
      <c r="O98" s="6">
        <f t="shared" ca="1" si="18"/>
        <v>-8.8445289322827553E-3</v>
      </c>
      <c r="P98" s="6">
        <f t="shared" ca="1" si="19"/>
        <v>-7.2101135238019851E-2</v>
      </c>
      <c r="Q98" s="5">
        <f t="shared" si="20"/>
        <v>39001.993699999999</v>
      </c>
      <c r="R98" s="1">
        <f>G98</f>
        <v>-6.9700000021839514E-3</v>
      </c>
    </row>
    <row r="99" spans="1:19" x14ac:dyDescent="0.2">
      <c r="A99" s="55" t="s">
        <v>314</v>
      </c>
      <c r="B99" s="56" t="s">
        <v>32</v>
      </c>
      <c r="C99" s="55">
        <v>54071.243199999997</v>
      </c>
      <c r="D99" s="55" t="s">
        <v>62</v>
      </c>
      <c r="E99" s="1">
        <f t="shared" si="16"/>
        <v>260.99914474479112</v>
      </c>
      <c r="F99" s="7">
        <f t="shared" si="17"/>
        <v>261</v>
      </c>
      <c r="G99" s="1">
        <f t="shared" si="21"/>
        <v>-7.2340000042458996E-3</v>
      </c>
      <c r="K99" s="1">
        <f>G99</f>
        <v>-7.2340000042458996E-3</v>
      </c>
      <c r="O99" s="6">
        <f t="shared" ca="1" si="18"/>
        <v>-9.0303291377117414E-3</v>
      </c>
      <c r="P99" s="6">
        <f t="shared" ca="1" si="19"/>
        <v>-7.2306164504158291E-2</v>
      </c>
      <c r="Q99" s="5">
        <f t="shared" si="20"/>
        <v>39052.743199999997</v>
      </c>
      <c r="R99" s="1">
        <f>G99</f>
        <v>-7.2340000042458996E-3</v>
      </c>
    </row>
    <row r="100" spans="1:19" x14ac:dyDescent="0.2">
      <c r="A100" s="65" t="s">
        <v>50</v>
      </c>
      <c r="B100" s="75" t="s">
        <v>33</v>
      </c>
      <c r="C100" s="71">
        <v>54092.322399999997</v>
      </c>
      <c r="D100" s="71">
        <v>8.9999999999999998E-4</v>
      </c>
      <c r="E100" s="1">
        <f t="shared" si="16"/>
        <v>263.49127850131458</v>
      </c>
      <c r="F100" s="7">
        <f t="shared" si="17"/>
        <v>263.5</v>
      </c>
      <c r="G100" s="1">
        <f t="shared" si="21"/>
        <v>-7.3769000002357643E-2</v>
      </c>
      <c r="J100" s="1">
        <f>G100</f>
        <v>-7.3769000002357643E-2</v>
      </c>
      <c r="O100" s="6">
        <f t="shared" ca="1" si="18"/>
        <v>-9.1077458899738173E-3</v>
      </c>
      <c r="P100" s="6">
        <f t="shared" ca="1" si="19"/>
        <v>-7.2391593365049314E-2</v>
      </c>
      <c r="Q100" s="5">
        <f t="shared" si="20"/>
        <v>39073.822399999997</v>
      </c>
      <c r="S100" s="1">
        <f>G100</f>
        <v>-7.3769000002357643E-2</v>
      </c>
    </row>
    <row r="101" spans="1:19" x14ac:dyDescent="0.2">
      <c r="A101" s="55" t="s">
        <v>324</v>
      </c>
      <c r="B101" s="56" t="s">
        <v>32</v>
      </c>
      <c r="C101" s="55">
        <v>54367.281799999997</v>
      </c>
      <c r="D101" s="55" t="s">
        <v>62</v>
      </c>
      <c r="E101" s="1">
        <f t="shared" si="16"/>
        <v>295.99894494090631</v>
      </c>
      <c r="F101" s="7">
        <f t="shared" si="17"/>
        <v>296</v>
      </c>
      <c r="G101" s="1">
        <f t="shared" si="21"/>
        <v>-8.9240000015706755E-3</v>
      </c>
      <c r="K101" s="1">
        <f>G101</f>
        <v>-8.9240000015706755E-3</v>
      </c>
      <c r="O101" s="6">
        <f t="shared" ca="1" si="18"/>
        <v>-1.0114163669380822E-2</v>
      </c>
      <c r="P101" s="6">
        <f t="shared" ca="1" si="19"/>
        <v>-7.350216855663258E-2</v>
      </c>
      <c r="Q101" s="5">
        <f t="shared" si="20"/>
        <v>39348.781799999997</v>
      </c>
      <c r="R101" s="1">
        <f>G101</f>
        <v>-8.9240000015706755E-3</v>
      </c>
    </row>
    <row r="102" spans="1:19" x14ac:dyDescent="0.2">
      <c r="A102" s="55" t="s">
        <v>324</v>
      </c>
      <c r="B102" s="56" t="s">
        <v>33</v>
      </c>
      <c r="C102" s="55">
        <v>54388.3609</v>
      </c>
      <c r="D102" s="55" t="s">
        <v>62</v>
      </c>
      <c r="E102" s="1">
        <f t="shared" si="16"/>
        <v>298.49106687471499</v>
      </c>
      <c r="F102" s="7">
        <f t="shared" si="17"/>
        <v>298.5</v>
      </c>
      <c r="G102" s="1">
        <f t="shared" si="21"/>
        <v>-7.5558999997156207E-2</v>
      </c>
      <c r="K102" s="1">
        <f>G102</f>
        <v>-7.5558999997156207E-2</v>
      </c>
      <c r="O102" s="6">
        <f t="shared" ca="1" si="18"/>
        <v>-1.01915804216429E-2</v>
      </c>
      <c r="P102" s="6">
        <f t="shared" ca="1" si="19"/>
        <v>-7.3587597417523604E-2</v>
      </c>
      <c r="Q102" s="5">
        <f t="shared" si="20"/>
        <v>39369.8609</v>
      </c>
      <c r="S102" s="1">
        <f>G102</f>
        <v>-7.5558999997156207E-2</v>
      </c>
    </row>
    <row r="103" spans="1:19" x14ac:dyDescent="0.2">
      <c r="A103" s="63" t="s">
        <v>53</v>
      </c>
      <c r="B103" s="74" t="s">
        <v>32</v>
      </c>
      <c r="C103" s="63">
        <v>54773.279399999999</v>
      </c>
      <c r="D103" s="63">
        <v>4.0000000000000002E-4</v>
      </c>
      <c r="E103" s="1">
        <f t="shared" si="16"/>
        <v>343.99888440860536</v>
      </c>
      <c r="F103" s="7">
        <f t="shared" si="17"/>
        <v>344</v>
      </c>
      <c r="G103" s="1">
        <f t="shared" si="21"/>
        <v>-9.4360000002779998E-3</v>
      </c>
      <c r="J103" s="1">
        <f>G103</f>
        <v>-9.4360000002779998E-3</v>
      </c>
      <c r="O103" s="6">
        <f t="shared" ca="1" si="18"/>
        <v>-1.1600565312812706E-2</v>
      </c>
      <c r="P103" s="6">
        <f t="shared" ca="1" si="19"/>
        <v>-7.5142402685740184E-2</v>
      </c>
      <c r="Q103" s="5">
        <f t="shared" si="20"/>
        <v>39754.779399999999</v>
      </c>
      <c r="R103" s="1">
        <f>G103</f>
        <v>-9.4360000002779998E-3</v>
      </c>
    </row>
    <row r="104" spans="1:19" x14ac:dyDescent="0.2">
      <c r="A104" s="55" t="s">
        <v>340</v>
      </c>
      <c r="B104" s="56" t="s">
        <v>32</v>
      </c>
      <c r="C104" s="55">
        <v>54807.1086</v>
      </c>
      <c r="D104" s="55" t="s">
        <v>70</v>
      </c>
      <c r="E104" s="1">
        <f t="shared" si="16"/>
        <v>347.99841433745394</v>
      </c>
      <c r="F104" s="7">
        <f t="shared" si="17"/>
        <v>348</v>
      </c>
      <c r="G104" s="1">
        <f t="shared" si="21"/>
        <v>-1.3412000000244007E-2</v>
      </c>
      <c r="K104" s="1">
        <f>G104</f>
        <v>-1.3412000000244007E-2</v>
      </c>
      <c r="O104" s="6">
        <f t="shared" ca="1" si="18"/>
        <v>-1.1724432116432031E-2</v>
      </c>
      <c r="P104" s="6">
        <f t="shared" ca="1" si="19"/>
        <v>-7.5279088863165811E-2</v>
      </c>
      <c r="Q104" s="5">
        <f t="shared" si="20"/>
        <v>39788.6086</v>
      </c>
      <c r="R104" s="1">
        <f>G104</f>
        <v>-1.3412000000244007E-2</v>
      </c>
    </row>
    <row r="105" spans="1:19" x14ac:dyDescent="0.2">
      <c r="A105" s="72" t="s">
        <v>58</v>
      </c>
      <c r="B105" s="72"/>
      <c r="C105" s="86">
        <v>55479.478000000003</v>
      </c>
      <c r="D105" s="86">
        <v>3.2000000000000002E-3</v>
      </c>
      <c r="E105" s="1">
        <f t="shared" si="16"/>
        <v>427.49073276478731</v>
      </c>
      <c r="F105" s="7">
        <f t="shared" si="17"/>
        <v>427.5</v>
      </c>
      <c r="G105" s="1">
        <f t="shared" si="21"/>
        <v>-7.8384999993431848E-2</v>
      </c>
      <c r="J105" s="1">
        <f>G105</f>
        <v>-7.8384999993431848E-2</v>
      </c>
      <c r="O105" s="6">
        <f t="shared" ca="1" si="18"/>
        <v>-1.4186284838366087E-2</v>
      </c>
      <c r="P105" s="6">
        <f t="shared" ca="1" si="19"/>
        <v>-7.799572663950026E-2</v>
      </c>
      <c r="Q105" s="5">
        <f t="shared" si="20"/>
        <v>40460.978000000003</v>
      </c>
      <c r="S105" s="1">
        <f>G105</f>
        <v>-7.8384999993431848E-2</v>
      </c>
    </row>
    <row r="106" spans="1:19" x14ac:dyDescent="0.2">
      <c r="A106" s="63" t="s">
        <v>54</v>
      </c>
      <c r="B106" s="74" t="s">
        <v>32</v>
      </c>
      <c r="C106" s="63">
        <v>55855.934000000001</v>
      </c>
      <c r="D106" s="63">
        <v>5.0000000000000001E-4</v>
      </c>
      <c r="E106" s="1">
        <f t="shared" si="16"/>
        <v>471.99805303528137</v>
      </c>
      <c r="F106" s="7">
        <f t="shared" si="17"/>
        <v>472</v>
      </c>
      <c r="G106" s="1">
        <f t="shared" si="21"/>
        <v>-1.6467999994347338E-2</v>
      </c>
      <c r="K106" s="1">
        <f>G106</f>
        <v>-1.6467999994347338E-2</v>
      </c>
      <c r="O106" s="6">
        <f t="shared" ca="1" si="18"/>
        <v>-1.5564303028631063E-2</v>
      </c>
      <c r="P106" s="6">
        <f t="shared" ca="1" si="19"/>
        <v>-7.9516360363360433E-2</v>
      </c>
      <c r="Q106" s="5">
        <f t="shared" si="20"/>
        <v>40837.434000000001</v>
      </c>
      <c r="R106" s="1">
        <f>G106</f>
        <v>-1.6467999994347338E-2</v>
      </c>
    </row>
    <row r="107" spans="1:19" x14ac:dyDescent="0.2">
      <c r="A107" s="65" t="s">
        <v>56</v>
      </c>
      <c r="B107" s="75" t="s">
        <v>32</v>
      </c>
      <c r="C107" s="71">
        <v>56177.350380000003</v>
      </c>
      <c r="D107" s="71">
        <v>2.0000000000000001E-4</v>
      </c>
      <c r="E107" s="1">
        <f t="shared" si="16"/>
        <v>509.99819585367976</v>
      </c>
      <c r="F107" s="7">
        <f t="shared" si="17"/>
        <v>510</v>
      </c>
      <c r="G107" s="1">
        <f t="shared" si="21"/>
        <v>-1.5259999992849771E-2</v>
      </c>
      <c r="J107" s="1">
        <f>G107</f>
        <v>-1.5259999992849771E-2</v>
      </c>
      <c r="O107" s="6">
        <f t="shared" ca="1" si="18"/>
        <v>-1.6741037663014637E-2</v>
      </c>
      <c r="P107" s="6">
        <f t="shared" ca="1" si="19"/>
        <v>-8.0814879048903943E-2</v>
      </c>
      <c r="Q107" s="5">
        <f t="shared" si="20"/>
        <v>41158.850380000003</v>
      </c>
      <c r="R107" s="1">
        <f>G107</f>
        <v>-1.5259999992849771E-2</v>
      </c>
    </row>
    <row r="108" spans="1:19" x14ac:dyDescent="0.2">
      <c r="A108" s="65" t="s">
        <v>57</v>
      </c>
      <c r="B108" s="75" t="s">
        <v>32</v>
      </c>
      <c r="C108" s="71">
        <v>56219.640700000004</v>
      </c>
      <c r="D108" s="71">
        <v>1E-4</v>
      </c>
      <c r="E108" s="1">
        <f t="shared" si="16"/>
        <v>514.99805989245635</v>
      </c>
      <c r="F108" s="7">
        <f t="shared" si="17"/>
        <v>515</v>
      </c>
      <c r="G108" s="1">
        <f t="shared" si="21"/>
        <v>-1.6409999996540137E-2</v>
      </c>
      <c r="J108" s="1">
        <f>G108</f>
        <v>-1.6409999996540137E-2</v>
      </c>
      <c r="O108" s="6">
        <f t="shared" ca="1" si="18"/>
        <v>-1.6895871167538792E-2</v>
      </c>
      <c r="P108" s="6">
        <f t="shared" ca="1" si="19"/>
        <v>-8.0985736770685976E-2</v>
      </c>
      <c r="Q108" s="5">
        <f t="shared" si="20"/>
        <v>41201.140700000004</v>
      </c>
      <c r="R108" s="1">
        <f>G108</f>
        <v>-1.6409999996540137E-2</v>
      </c>
    </row>
    <row r="109" spans="1:19" x14ac:dyDescent="0.2">
      <c r="A109" s="65" t="s">
        <v>55</v>
      </c>
      <c r="B109" s="75" t="s">
        <v>33</v>
      </c>
      <c r="C109" s="71">
        <v>56257.639000000003</v>
      </c>
      <c r="D109" s="71">
        <v>2.0000000000000001E-4</v>
      </c>
      <c r="E109" s="1">
        <f t="shared" si="16"/>
        <v>519.49049063558255</v>
      </c>
      <c r="F109" s="7">
        <f t="shared" si="17"/>
        <v>519.5</v>
      </c>
      <c r="G109" s="1">
        <f t="shared" si="21"/>
        <v>-8.0432999995537102E-2</v>
      </c>
      <c r="K109" s="1">
        <f>G109</f>
        <v>-8.0432999995537102E-2</v>
      </c>
      <c r="O109" s="6">
        <f t="shared" ca="1" si="18"/>
        <v>-1.703522132161053E-2</v>
      </c>
      <c r="P109" s="6">
        <f t="shared" ca="1" si="19"/>
        <v>-8.1139508720289813E-2</v>
      </c>
      <c r="Q109" s="5">
        <f t="shared" si="20"/>
        <v>41239.139000000003</v>
      </c>
      <c r="S109" s="1">
        <f>G109</f>
        <v>-8.0432999995537102E-2</v>
      </c>
    </row>
    <row r="110" spans="1:19" x14ac:dyDescent="0.2">
      <c r="A110" s="69" t="s">
        <v>59</v>
      </c>
      <c r="B110" s="80"/>
      <c r="C110" s="69">
        <v>56934.299299999999</v>
      </c>
      <c r="D110" s="69">
        <v>1.2999999999999999E-3</v>
      </c>
      <c r="E110" s="1">
        <f t="shared" si="16"/>
        <v>599.49010994415653</v>
      </c>
      <c r="F110" s="7">
        <f t="shared" si="17"/>
        <v>599.5</v>
      </c>
      <c r="G110" s="1">
        <f t="shared" si="21"/>
        <v>-8.3653000001504552E-2</v>
      </c>
      <c r="J110" s="1">
        <f>G110</f>
        <v>-8.3653000001504552E-2</v>
      </c>
      <c r="O110" s="6">
        <f t="shared" ca="1" si="18"/>
        <v>-1.9512557393997002E-2</v>
      </c>
      <c r="P110" s="6">
        <f t="shared" ca="1" si="19"/>
        <v>-8.3873232268802472E-2</v>
      </c>
      <c r="Q110" s="5">
        <f t="shared" si="20"/>
        <v>41915.799299999999</v>
      </c>
      <c r="S110" s="1">
        <f>G110</f>
        <v>-8.3653000001504552E-2</v>
      </c>
    </row>
    <row r="111" spans="1:19" x14ac:dyDescent="0.2">
      <c r="A111" s="69" t="s">
        <v>59</v>
      </c>
      <c r="B111" s="80"/>
      <c r="C111" s="69">
        <v>56955.508699999998</v>
      </c>
      <c r="D111" s="69">
        <v>1E-4</v>
      </c>
      <c r="E111" s="1">
        <f t="shared" si="16"/>
        <v>601.99763687571033</v>
      </c>
      <c r="F111" s="7">
        <f t="shared" si="17"/>
        <v>602</v>
      </c>
      <c r="G111" s="1">
        <f t="shared" si="21"/>
        <v>-1.9988000000012107E-2</v>
      </c>
      <c r="J111" s="1">
        <f>G111</f>
        <v>-1.9988000000012107E-2</v>
      </c>
      <c r="O111" s="6">
        <f t="shared" ca="1" si="18"/>
        <v>-1.9589974146259081E-2</v>
      </c>
      <c r="P111" s="6">
        <f t="shared" ca="1" si="19"/>
        <v>-8.3958661129693496E-2</v>
      </c>
      <c r="Q111" s="5">
        <f t="shared" si="20"/>
        <v>41937.008699999998</v>
      </c>
      <c r="R111" s="1">
        <f>G111</f>
        <v>-1.9988000000012107E-2</v>
      </c>
    </row>
    <row r="112" spans="1:19" x14ac:dyDescent="0.2">
      <c r="A112" s="97" t="s">
        <v>0</v>
      </c>
      <c r="B112" s="98" t="s">
        <v>32</v>
      </c>
      <c r="C112" s="99">
        <v>57987.417200000004</v>
      </c>
      <c r="D112" s="99">
        <v>5.9999999999999995E-4</v>
      </c>
      <c r="E112" s="1">
        <f>(C112-C$7)/C$8</f>
        <v>723.99723868666706</v>
      </c>
      <c r="F112" s="7">
        <f t="shared" si="17"/>
        <v>724</v>
      </c>
      <c r="G112" s="1">
        <f>C112-(C$7+F112*C$8)</f>
        <v>-2.3355999997875188E-2</v>
      </c>
      <c r="J112" s="1">
        <f>G112</f>
        <v>-2.3355999997875188E-2</v>
      </c>
      <c r="O112" s="6">
        <f ca="1">+C$11+C$12*F112</f>
        <v>-2.3367911656648453E-2</v>
      </c>
      <c r="P112" s="6">
        <f ca="1">+D$11+D$12*F112</f>
        <v>-8.8127589541175291E-2</v>
      </c>
      <c r="Q112" s="5">
        <f>C112-15018.5</f>
        <v>42968.917200000004</v>
      </c>
      <c r="R112" s="1">
        <f>G112</f>
        <v>-2.3355999997875188E-2</v>
      </c>
    </row>
    <row r="113" spans="1:18" x14ac:dyDescent="0.2">
      <c r="A113" s="100" t="s">
        <v>388</v>
      </c>
      <c r="B113" s="101" t="s">
        <v>32</v>
      </c>
      <c r="C113" s="102">
        <v>59467.610500000003</v>
      </c>
      <c r="D113" s="100">
        <v>8.0000000000000004E-4</v>
      </c>
      <c r="E113" s="1">
        <f>(C113-C$7)/C$8</f>
        <v>898.99627513538815</v>
      </c>
      <c r="F113" s="7">
        <f t="shared" ref="F113" si="22">+ROUND(2*E113,0)/2</f>
        <v>899</v>
      </c>
      <c r="G113" s="1">
        <f>C113-(C$7+F113*C$8)</f>
        <v>-3.1505999999353662E-2</v>
      </c>
      <c r="J113" s="1">
        <f>G113</f>
        <v>-3.1505999999353662E-2</v>
      </c>
      <c r="O113" s="6">
        <f ca="1">+C$11+C$12*F113</f>
        <v>-2.8787084314993858E-2</v>
      </c>
      <c r="P113" s="6">
        <f ca="1">+D$11+D$12*F113</f>
        <v>-9.4107609803546724E-2</v>
      </c>
      <c r="Q113" s="5">
        <f>C113-15018.5</f>
        <v>44449.110500000003</v>
      </c>
      <c r="R113" s="1">
        <f>G113</f>
        <v>-3.1505999999353662E-2</v>
      </c>
    </row>
  </sheetData>
  <phoneticPr fontId="0" type="noConversion"/>
  <hyperlinks>
    <hyperlink ref="H64656" r:id="rId1" display="http://vsolj.cetus-net.org/bulletin.html" xr:uid="{00000000-0004-0000-0000-000000000000}"/>
    <hyperlink ref="H64649" r:id="rId2" display="https://www.aavso.org/ejaavso" xr:uid="{00000000-0004-0000-0000-000001000000}"/>
    <hyperlink ref="AP1507" r:id="rId3" display="http://cdsbib.u-strasbg.fr/cgi-bin/cdsbib?1990RMxAA..21..381G" xr:uid="{00000000-0004-0000-0000-000002000000}"/>
    <hyperlink ref="AP1504" r:id="rId4" display="http://cdsbib.u-strasbg.fr/cgi-bin/cdsbib?1990RMxAA..21..381G" xr:uid="{00000000-0004-0000-0000-000003000000}"/>
    <hyperlink ref="AP1506" r:id="rId5" display="http://cdsbib.u-strasbg.fr/cgi-bin/cdsbib?1990RMxAA..21..381G" xr:uid="{00000000-0004-0000-0000-000004000000}"/>
    <hyperlink ref="AP1482" r:id="rId6" display="http://cdsbib.u-strasbg.fr/cgi-bin/cdsbib?1990RMxAA..21..381G" xr:uid="{00000000-0004-0000-0000-000005000000}"/>
    <hyperlink ref="I64656" r:id="rId7" display="http://vsolj.cetus-net.org/bulletin.html" xr:uid="{00000000-0004-0000-0000-000006000000}"/>
    <hyperlink ref="AQ1643" r:id="rId8" display="http://cdsbib.u-strasbg.fr/cgi-bin/cdsbib?1990RMxAA..21..381G" xr:uid="{00000000-0004-0000-0000-000007000000}"/>
    <hyperlink ref="AQ3287" r:id="rId9" display="http://cdsbib.u-strasbg.fr/cgi-bin/cdsbib?1990RMxAA..21..381G" xr:uid="{00000000-0004-0000-0000-000008000000}"/>
    <hyperlink ref="AQ1644" r:id="rId10" display="http://cdsbib.u-strasbg.fr/cgi-bin/cdsbib?1990RMxAA..21..381G" xr:uid="{00000000-0004-0000-0000-000009000000}"/>
    <hyperlink ref="H64653" r:id="rId11" display="https://www.aavso.org/ejaavso" xr:uid="{00000000-0004-0000-0000-00000A000000}"/>
    <hyperlink ref="H2494" r:id="rId12" display="http://vsolj.cetus-net.org/bulletin.html" xr:uid="{00000000-0004-0000-0000-00000B000000}"/>
    <hyperlink ref="AP5732" r:id="rId13" display="http://cdsbib.u-strasbg.fr/cgi-bin/cdsbib?1990RMxAA..21..381G" xr:uid="{00000000-0004-0000-0000-00000C000000}"/>
    <hyperlink ref="AP5735" r:id="rId14" display="http://cdsbib.u-strasbg.fr/cgi-bin/cdsbib?1990RMxAA..21..381G" xr:uid="{00000000-0004-0000-0000-00000D000000}"/>
    <hyperlink ref="AP5733" r:id="rId15" display="http://cdsbib.u-strasbg.fr/cgi-bin/cdsbib?1990RMxAA..21..381G" xr:uid="{00000000-0004-0000-0000-00000E000000}"/>
    <hyperlink ref="AP5711" r:id="rId16" display="http://cdsbib.u-strasbg.fr/cgi-bin/cdsbib?1990RMxAA..21..381G" xr:uid="{00000000-0004-0000-0000-00000F000000}"/>
    <hyperlink ref="I2494" r:id="rId17" display="http://vsolj.cetus-net.org/bulletin.html" xr:uid="{00000000-0004-0000-0000-000010000000}"/>
    <hyperlink ref="AQ5845" r:id="rId18" display="http://cdsbib.u-strasbg.fr/cgi-bin/cdsbib?1990RMxAA..21..381G" xr:uid="{00000000-0004-0000-0000-000011000000}"/>
    <hyperlink ref="AQ397" r:id="rId19" display="http://cdsbib.u-strasbg.fr/cgi-bin/cdsbib?1990RMxAA..21..381G" xr:uid="{00000000-0004-0000-0000-000012000000}"/>
    <hyperlink ref="AQ5846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870"/>
  <sheetViews>
    <sheetView topLeftCell="A52" workbookViewId="0">
      <selection activeCell="A37" sqref="A37:D91"/>
    </sheetView>
  </sheetViews>
  <sheetFormatPr defaultRowHeight="12.75" x14ac:dyDescent="0.2"/>
  <cols>
    <col min="1" max="1" width="19.7109375" style="19" customWidth="1"/>
    <col min="2" max="2" width="4.42578125" style="20" customWidth="1"/>
    <col min="3" max="3" width="12.7109375" style="19" customWidth="1"/>
    <col min="4" max="4" width="5.42578125" style="20" customWidth="1"/>
    <col min="5" max="5" width="14.85546875" style="20" customWidth="1"/>
    <col min="6" max="6" width="9.140625" style="20"/>
    <col min="7" max="7" width="12" style="20" customWidth="1"/>
    <col min="8" max="8" width="14.140625" style="19" customWidth="1"/>
    <col min="9" max="9" width="22.5703125" style="20" customWidth="1"/>
    <col min="10" max="10" width="25.140625" style="20" customWidth="1"/>
    <col min="11" max="11" width="15.7109375" style="20" customWidth="1"/>
    <col min="12" max="12" width="14.140625" style="20" customWidth="1"/>
    <col min="13" max="13" width="9.5703125" style="20" customWidth="1"/>
    <col min="14" max="14" width="14.140625" style="20" customWidth="1"/>
    <col min="15" max="15" width="23.42578125" style="20" customWidth="1"/>
    <col min="16" max="16" width="16.5703125" style="20" customWidth="1"/>
    <col min="17" max="17" width="41" style="20" customWidth="1"/>
    <col min="18" max="16384" width="9.140625" style="20"/>
  </cols>
  <sheetData>
    <row r="1" spans="1:16" ht="15.75" x14ac:dyDescent="0.25">
      <c r="A1" s="42" t="s">
        <v>60</v>
      </c>
      <c r="I1" s="43" t="s">
        <v>61</v>
      </c>
      <c r="J1" s="44" t="s">
        <v>62</v>
      </c>
    </row>
    <row r="2" spans="1:16" x14ac:dyDescent="0.2">
      <c r="I2" s="45" t="s">
        <v>63</v>
      </c>
      <c r="J2" s="46" t="s">
        <v>64</v>
      </c>
    </row>
    <row r="3" spans="1:16" x14ac:dyDescent="0.2">
      <c r="A3" s="47" t="s">
        <v>65</v>
      </c>
      <c r="I3" s="45" t="s">
        <v>66</v>
      </c>
      <c r="J3" s="46" t="s">
        <v>67</v>
      </c>
    </row>
    <row r="4" spans="1:16" x14ac:dyDescent="0.2">
      <c r="I4" s="45" t="s">
        <v>68</v>
      </c>
      <c r="J4" s="46" t="s">
        <v>67</v>
      </c>
    </row>
    <row r="5" spans="1:16" ht="13.5" thickBot="1" x14ac:dyDescent="0.25">
      <c r="I5" s="48" t="s">
        <v>69</v>
      </c>
      <c r="J5" s="49" t="s">
        <v>70</v>
      </c>
    </row>
    <row r="10" spans="1:16" ht="13.5" thickBot="1" x14ac:dyDescent="0.25"/>
    <row r="11" spans="1:16" ht="12.75" customHeight="1" thickBot="1" x14ac:dyDescent="0.25">
      <c r="A11" s="19" t="str">
        <f t="shared" ref="A11:A42" si="0">P11</f>
        <v> BBS 35 </v>
      </c>
      <c r="B11" s="18" t="str">
        <f t="shared" ref="B11:B42" si="1">IF(H11=INT(H11),"I","II")</f>
        <v>II</v>
      </c>
      <c r="C11" s="19">
        <f t="shared" ref="C11:C42" si="2">1*G11</f>
        <v>43392.608999999997</v>
      </c>
      <c r="D11" s="20" t="str">
        <f t="shared" ref="D11:D42" si="3">VLOOKUP(F11,I$1:J$5,2,FALSE)</f>
        <v>vis</v>
      </c>
      <c r="E11" s="50">
        <f>VLOOKUP(C11,Active!C$21:E$971,3,FALSE)</f>
        <v>-1001.505350842617</v>
      </c>
      <c r="F11" s="18" t="s">
        <v>69</v>
      </c>
      <c r="G11" s="20" t="str">
        <f t="shared" ref="G11:G42" si="4">MID(I11,3,LEN(I11)-3)</f>
        <v>43392.609</v>
      </c>
      <c r="H11" s="19">
        <f t="shared" ref="H11:H42" si="5">1*K11</f>
        <v>2136.5</v>
      </c>
      <c r="I11" s="51" t="s">
        <v>203</v>
      </c>
      <c r="J11" s="52" t="s">
        <v>204</v>
      </c>
      <c r="K11" s="51">
        <v>2136.5</v>
      </c>
      <c r="L11" s="51" t="s">
        <v>205</v>
      </c>
      <c r="M11" s="52" t="s">
        <v>206</v>
      </c>
      <c r="N11" s="52"/>
      <c r="O11" s="53" t="s">
        <v>207</v>
      </c>
      <c r="P11" s="53" t="s">
        <v>208</v>
      </c>
    </row>
    <row r="12" spans="1:16" ht="12.75" customHeight="1" thickBot="1" x14ac:dyDescent="0.25">
      <c r="A12" s="19" t="str">
        <f t="shared" si="0"/>
        <v>IBVS 3900 </v>
      </c>
      <c r="B12" s="18" t="str">
        <f t="shared" si="1"/>
        <v>I</v>
      </c>
      <c r="C12" s="19">
        <f t="shared" si="2"/>
        <v>48209.6711</v>
      </c>
      <c r="D12" s="20" t="str">
        <f t="shared" si="3"/>
        <v>vis</v>
      </c>
      <c r="E12" s="50">
        <f>VLOOKUP(C12,Active!C$21:E$971,3,FALSE)</f>
        <v>-431.99782367460853</v>
      </c>
      <c r="F12" s="18" t="s">
        <v>69</v>
      </c>
      <c r="G12" s="20" t="str">
        <f t="shared" si="4"/>
        <v>48209.6711</v>
      </c>
      <c r="H12" s="19">
        <f t="shared" si="5"/>
        <v>2706</v>
      </c>
      <c r="I12" s="51" t="s">
        <v>209</v>
      </c>
      <c r="J12" s="52" t="s">
        <v>210</v>
      </c>
      <c r="K12" s="51">
        <v>2706</v>
      </c>
      <c r="L12" s="51" t="s">
        <v>211</v>
      </c>
      <c r="M12" s="52" t="s">
        <v>157</v>
      </c>
      <c r="N12" s="52" t="s">
        <v>158</v>
      </c>
      <c r="O12" s="53" t="s">
        <v>212</v>
      </c>
      <c r="P12" s="54" t="s">
        <v>213</v>
      </c>
    </row>
    <row r="13" spans="1:16" ht="12.75" customHeight="1" thickBot="1" x14ac:dyDescent="0.25">
      <c r="A13" s="19" t="str">
        <f t="shared" si="0"/>
        <v>IBVS 4597 </v>
      </c>
      <c r="B13" s="18" t="str">
        <f t="shared" si="1"/>
        <v>I</v>
      </c>
      <c r="C13" s="19">
        <f t="shared" si="2"/>
        <v>50307.316200000001</v>
      </c>
      <c r="D13" s="20" t="str">
        <f t="shared" si="3"/>
        <v>vis</v>
      </c>
      <c r="E13" s="50">
        <f>VLOOKUP(C13,Active!C$21:E$971,3,FALSE)</f>
        <v>-183.99922017371324</v>
      </c>
      <c r="F13" s="18" t="s">
        <v>69</v>
      </c>
      <c r="G13" s="20" t="str">
        <f t="shared" si="4"/>
        <v>50307.3162</v>
      </c>
      <c r="H13" s="19">
        <f t="shared" si="5"/>
        <v>2954</v>
      </c>
      <c r="I13" s="51" t="s">
        <v>214</v>
      </c>
      <c r="J13" s="52" t="s">
        <v>215</v>
      </c>
      <c r="K13" s="51">
        <v>2954</v>
      </c>
      <c r="L13" s="51" t="s">
        <v>216</v>
      </c>
      <c r="M13" s="52" t="s">
        <v>157</v>
      </c>
      <c r="N13" s="52" t="s">
        <v>158</v>
      </c>
      <c r="O13" s="53" t="s">
        <v>217</v>
      </c>
      <c r="P13" s="54" t="s">
        <v>218</v>
      </c>
    </row>
    <row r="14" spans="1:16" ht="12.75" customHeight="1" thickBot="1" x14ac:dyDescent="0.25">
      <c r="A14" s="19" t="str">
        <f t="shared" si="0"/>
        <v>IBVS 4737 </v>
      </c>
      <c r="B14" s="18" t="str">
        <f t="shared" si="1"/>
        <v>I</v>
      </c>
      <c r="C14" s="19">
        <f t="shared" si="2"/>
        <v>51144.684500000003</v>
      </c>
      <c r="D14" s="20" t="str">
        <f t="shared" si="3"/>
        <v>vis</v>
      </c>
      <c r="E14" s="50">
        <f>VLOOKUP(C14,Active!C$21:E$971,3,FALSE)</f>
        <v>-84.999551919098081</v>
      </c>
      <c r="F14" s="18" t="s">
        <v>69</v>
      </c>
      <c r="G14" s="20" t="str">
        <f t="shared" si="4"/>
        <v>51144.6845</v>
      </c>
      <c r="H14" s="19">
        <f t="shared" si="5"/>
        <v>3053</v>
      </c>
      <c r="I14" s="51" t="s">
        <v>219</v>
      </c>
      <c r="J14" s="52" t="s">
        <v>220</v>
      </c>
      <c r="K14" s="51">
        <v>3053</v>
      </c>
      <c r="L14" s="51" t="s">
        <v>221</v>
      </c>
      <c r="M14" s="52" t="s">
        <v>157</v>
      </c>
      <c r="N14" s="52" t="s">
        <v>158</v>
      </c>
      <c r="O14" s="53" t="s">
        <v>217</v>
      </c>
      <c r="P14" s="54" t="s">
        <v>222</v>
      </c>
    </row>
    <row r="15" spans="1:16" ht="12.75" customHeight="1" thickBot="1" x14ac:dyDescent="0.25">
      <c r="A15" s="19" t="str">
        <f t="shared" si="0"/>
        <v>IBVS 5067 </v>
      </c>
      <c r="B15" s="18" t="str">
        <f t="shared" si="1"/>
        <v>I</v>
      </c>
      <c r="C15" s="19">
        <f t="shared" si="2"/>
        <v>51863.635699999999</v>
      </c>
      <c r="D15" s="20" t="str">
        <f t="shared" si="3"/>
        <v>vis</v>
      </c>
      <c r="E15" s="50">
        <f>VLOOKUP(C15,Active!C$21:E$971,3,FALSE)</f>
        <v>0</v>
      </c>
      <c r="F15" s="18" t="s">
        <v>69</v>
      </c>
      <c r="G15" s="20" t="str">
        <f t="shared" si="4"/>
        <v>51863.6357</v>
      </c>
      <c r="H15" s="19">
        <f t="shared" si="5"/>
        <v>3138</v>
      </c>
      <c r="I15" s="51" t="s">
        <v>231</v>
      </c>
      <c r="J15" s="52" t="s">
        <v>232</v>
      </c>
      <c r="K15" s="51">
        <v>3138</v>
      </c>
      <c r="L15" s="51" t="s">
        <v>233</v>
      </c>
      <c r="M15" s="52" t="s">
        <v>157</v>
      </c>
      <c r="N15" s="52" t="s">
        <v>158</v>
      </c>
      <c r="O15" s="53" t="s">
        <v>217</v>
      </c>
      <c r="P15" s="54" t="s">
        <v>234</v>
      </c>
    </row>
    <row r="16" spans="1:16" ht="12.75" customHeight="1" thickBot="1" x14ac:dyDescent="0.25">
      <c r="A16" s="19" t="str">
        <f t="shared" si="0"/>
        <v>IBVS 5067 </v>
      </c>
      <c r="B16" s="18" t="str">
        <f t="shared" si="1"/>
        <v>II</v>
      </c>
      <c r="C16" s="19">
        <f t="shared" si="2"/>
        <v>51867.799200000001</v>
      </c>
      <c r="D16" s="20" t="str">
        <f t="shared" si="3"/>
        <v>vis</v>
      </c>
      <c r="E16" s="50">
        <f>VLOOKUP(C16,Active!C$21:E$971,3,FALSE)</f>
        <v>0.492238742233645</v>
      </c>
      <c r="F16" s="18" t="s">
        <v>69</v>
      </c>
      <c r="G16" s="20" t="str">
        <f t="shared" si="4"/>
        <v>51867.7992</v>
      </c>
      <c r="H16" s="19">
        <f t="shared" si="5"/>
        <v>3138.5</v>
      </c>
      <c r="I16" s="51" t="s">
        <v>235</v>
      </c>
      <c r="J16" s="52" t="s">
        <v>236</v>
      </c>
      <c r="K16" s="51">
        <v>3138.5</v>
      </c>
      <c r="L16" s="51" t="s">
        <v>237</v>
      </c>
      <c r="M16" s="52" t="s">
        <v>157</v>
      </c>
      <c r="N16" s="52" t="s">
        <v>158</v>
      </c>
      <c r="O16" s="53" t="s">
        <v>217</v>
      </c>
      <c r="P16" s="54" t="s">
        <v>234</v>
      </c>
    </row>
    <row r="17" spans="1:16" ht="12.75" customHeight="1" thickBot="1" x14ac:dyDescent="0.25">
      <c r="A17" s="19" t="str">
        <f t="shared" si="0"/>
        <v>IBVS 5067 </v>
      </c>
      <c r="B17" s="18" t="str">
        <f t="shared" si="1"/>
        <v>II</v>
      </c>
      <c r="C17" s="19">
        <f t="shared" si="2"/>
        <v>51918.550199999998</v>
      </c>
      <c r="D17" s="20" t="str">
        <f t="shared" si="3"/>
        <v>vis</v>
      </c>
      <c r="E17" s="50">
        <f>VLOOKUP(C17,Active!C$21:E$971,3,FALSE)</f>
        <v>6.4923848709915912</v>
      </c>
      <c r="F17" s="18" t="s">
        <v>69</v>
      </c>
      <c r="G17" s="20" t="str">
        <f t="shared" si="4"/>
        <v>51918.5502</v>
      </c>
      <c r="H17" s="19">
        <f t="shared" si="5"/>
        <v>3144.5</v>
      </c>
      <c r="I17" s="51" t="s">
        <v>238</v>
      </c>
      <c r="J17" s="52" t="s">
        <v>239</v>
      </c>
      <c r="K17" s="51">
        <v>3144.5</v>
      </c>
      <c r="L17" s="51" t="s">
        <v>240</v>
      </c>
      <c r="M17" s="52" t="s">
        <v>157</v>
      </c>
      <c r="N17" s="52" t="s">
        <v>158</v>
      </c>
      <c r="O17" s="53" t="s">
        <v>217</v>
      </c>
      <c r="P17" s="54" t="s">
        <v>234</v>
      </c>
    </row>
    <row r="18" spans="1:16" ht="12.75" customHeight="1" thickBot="1" x14ac:dyDescent="0.25">
      <c r="A18" s="19" t="str">
        <f t="shared" si="0"/>
        <v>IBVS 5251 </v>
      </c>
      <c r="B18" s="18" t="str">
        <f t="shared" si="1"/>
        <v>I</v>
      </c>
      <c r="C18" s="19">
        <f t="shared" si="2"/>
        <v>52176.591099999998</v>
      </c>
      <c r="D18" s="20" t="str">
        <f t="shared" si="3"/>
        <v>vis</v>
      </c>
      <c r="E18" s="50">
        <f>VLOOKUP(C18,Active!C$21:E$971,3,FALSE)</f>
        <v>36.999825260271031</v>
      </c>
      <c r="F18" s="18" t="s">
        <v>69</v>
      </c>
      <c r="G18" s="20" t="str">
        <f t="shared" si="4"/>
        <v>52176.5911</v>
      </c>
      <c r="H18" s="19">
        <f t="shared" si="5"/>
        <v>3175</v>
      </c>
      <c r="I18" s="51" t="s">
        <v>247</v>
      </c>
      <c r="J18" s="52" t="s">
        <v>248</v>
      </c>
      <c r="K18" s="51">
        <v>3175</v>
      </c>
      <c r="L18" s="51" t="s">
        <v>243</v>
      </c>
      <c r="M18" s="52" t="s">
        <v>157</v>
      </c>
      <c r="N18" s="52" t="s">
        <v>244</v>
      </c>
      <c r="O18" s="53" t="s">
        <v>245</v>
      </c>
      <c r="P18" s="54" t="s">
        <v>246</v>
      </c>
    </row>
    <row r="19" spans="1:16" ht="12.75" customHeight="1" thickBot="1" x14ac:dyDescent="0.25">
      <c r="A19" s="19" t="str">
        <f t="shared" si="0"/>
        <v>IBVS 5357 </v>
      </c>
      <c r="B19" s="18" t="str">
        <f t="shared" si="1"/>
        <v>I</v>
      </c>
      <c r="C19" s="19">
        <f t="shared" si="2"/>
        <v>52269.632599999997</v>
      </c>
      <c r="D19" s="20" t="str">
        <f t="shared" si="3"/>
        <v>vis</v>
      </c>
      <c r="E19" s="50">
        <f>VLOOKUP(C19,Active!C$21:E$971,3,FALSE)</f>
        <v>47.999856708693059</v>
      </c>
      <c r="F19" s="18" t="s">
        <v>69</v>
      </c>
      <c r="G19" s="20" t="str">
        <f t="shared" si="4"/>
        <v>52269.6326</v>
      </c>
      <c r="H19" s="19">
        <f t="shared" si="5"/>
        <v>3186</v>
      </c>
      <c r="I19" s="51" t="s">
        <v>254</v>
      </c>
      <c r="J19" s="52" t="s">
        <v>255</v>
      </c>
      <c r="K19" s="51">
        <v>3186</v>
      </c>
      <c r="L19" s="51" t="s">
        <v>256</v>
      </c>
      <c r="M19" s="52" t="s">
        <v>157</v>
      </c>
      <c r="N19" s="52" t="s">
        <v>244</v>
      </c>
      <c r="O19" s="53" t="s">
        <v>252</v>
      </c>
      <c r="P19" s="54" t="s">
        <v>253</v>
      </c>
    </row>
    <row r="20" spans="1:16" ht="12.75" customHeight="1" thickBot="1" x14ac:dyDescent="0.25">
      <c r="A20" s="19" t="str">
        <f t="shared" si="0"/>
        <v>IBVS 5357 </v>
      </c>
      <c r="B20" s="18" t="str">
        <f t="shared" si="1"/>
        <v>I</v>
      </c>
      <c r="C20" s="19">
        <f t="shared" si="2"/>
        <v>52286.55</v>
      </c>
      <c r="D20" s="20" t="str">
        <f t="shared" si="3"/>
        <v>vis</v>
      </c>
      <c r="E20" s="50">
        <f>VLOOKUP(C20,Active!C$21:E$971,3,FALSE)</f>
        <v>49.99995270914016</v>
      </c>
      <c r="F20" s="18" t="s">
        <v>69</v>
      </c>
      <c r="G20" s="20" t="str">
        <f t="shared" si="4"/>
        <v>52286.5500</v>
      </c>
      <c r="H20" s="19">
        <f t="shared" si="5"/>
        <v>3188</v>
      </c>
      <c r="I20" s="51" t="s">
        <v>257</v>
      </c>
      <c r="J20" s="52" t="s">
        <v>258</v>
      </c>
      <c r="K20" s="51">
        <v>3188</v>
      </c>
      <c r="L20" s="51" t="s">
        <v>259</v>
      </c>
      <c r="M20" s="52" t="s">
        <v>157</v>
      </c>
      <c r="N20" s="52" t="s">
        <v>244</v>
      </c>
      <c r="O20" s="53" t="s">
        <v>252</v>
      </c>
      <c r="P20" s="54" t="s">
        <v>253</v>
      </c>
    </row>
    <row r="21" spans="1:16" ht="12.75" customHeight="1" thickBot="1" x14ac:dyDescent="0.25">
      <c r="A21" s="19" t="str">
        <f t="shared" si="0"/>
        <v>BAVM 172 </v>
      </c>
      <c r="B21" s="18" t="str">
        <f t="shared" si="1"/>
        <v>I</v>
      </c>
      <c r="C21" s="19">
        <f t="shared" si="2"/>
        <v>52929.376600000003</v>
      </c>
      <c r="D21" s="20" t="str">
        <f t="shared" si="3"/>
        <v>vis</v>
      </c>
      <c r="E21" s="50">
        <f>VLOOKUP(C21,Active!C$21:E$971,3,FALSE)</f>
        <v>125.99951006668772</v>
      </c>
      <c r="F21" s="18" t="s">
        <v>69</v>
      </c>
      <c r="G21" s="20" t="str">
        <f t="shared" si="4"/>
        <v>52929.3766</v>
      </c>
      <c r="H21" s="19">
        <f t="shared" si="5"/>
        <v>3264</v>
      </c>
      <c r="I21" s="51" t="s">
        <v>275</v>
      </c>
      <c r="J21" s="52" t="s">
        <v>276</v>
      </c>
      <c r="K21" s="51">
        <v>3264</v>
      </c>
      <c r="L21" s="51" t="s">
        <v>277</v>
      </c>
      <c r="M21" s="52" t="s">
        <v>157</v>
      </c>
      <c r="N21" s="52" t="s">
        <v>278</v>
      </c>
      <c r="O21" s="53" t="s">
        <v>279</v>
      </c>
      <c r="P21" s="54" t="s">
        <v>280</v>
      </c>
    </row>
    <row r="22" spans="1:16" ht="12.75" customHeight="1" thickBot="1" x14ac:dyDescent="0.25">
      <c r="A22" s="19" t="str">
        <f t="shared" si="0"/>
        <v>IBVS 5577 </v>
      </c>
      <c r="B22" s="18" t="str">
        <f t="shared" si="1"/>
        <v>I</v>
      </c>
      <c r="C22" s="19">
        <f t="shared" si="2"/>
        <v>52988.585249999996</v>
      </c>
      <c r="D22" s="20" t="str">
        <f t="shared" si="3"/>
        <v>vis</v>
      </c>
      <c r="E22" s="50">
        <f>VLOOKUP(C22,Active!C$21:E$971,3,FALSE)</f>
        <v>132.99958005716016</v>
      </c>
      <c r="F22" s="18" t="s">
        <v>69</v>
      </c>
      <c r="G22" s="20" t="str">
        <f t="shared" si="4"/>
        <v>52988.58525</v>
      </c>
      <c r="H22" s="19">
        <f t="shared" si="5"/>
        <v>3271</v>
      </c>
      <c r="I22" s="51" t="s">
        <v>281</v>
      </c>
      <c r="J22" s="52" t="s">
        <v>282</v>
      </c>
      <c r="K22" s="51">
        <v>3271</v>
      </c>
      <c r="L22" s="51" t="s">
        <v>283</v>
      </c>
      <c r="M22" s="52" t="s">
        <v>157</v>
      </c>
      <c r="N22" s="52" t="s">
        <v>158</v>
      </c>
      <c r="O22" s="53" t="s">
        <v>252</v>
      </c>
      <c r="P22" s="54" t="s">
        <v>284</v>
      </c>
    </row>
    <row r="23" spans="1:16" ht="12.75" customHeight="1" thickBot="1" x14ac:dyDescent="0.25">
      <c r="A23" s="19" t="str">
        <f t="shared" si="0"/>
        <v>IBVS 5577 </v>
      </c>
      <c r="B23" s="18" t="str">
        <f t="shared" si="1"/>
        <v>II</v>
      </c>
      <c r="C23" s="19">
        <f t="shared" si="2"/>
        <v>52992.748460000003</v>
      </c>
      <c r="D23" s="20" t="str">
        <f t="shared" si="3"/>
        <v>vis</v>
      </c>
      <c r="E23" s="50">
        <f>VLOOKUP(C23,Active!C$21:E$971,3,FALSE)</f>
        <v>133.49178451352051</v>
      </c>
      <c r="F23" s="18" t="s">
        <v>69</v>
      </c>
      <c r="G23" s="20" t="str">
        <f t="shared" si="4"/>
        <v>52992.74846</v>
      </c>
      <c r="H23" s="19">
        <f t="shared" si="5"/>
        <v>3271.5</v>
      </c>
      <c r="I23" s="51" t="s">
        <v>285</v>
      </c>
      <c r="J23" s="52" t="s">
        <v>286</v>
      </c>
      <c r="K23" s="51">
        <v>3271.5</v>
      </c>
      <c r="L23" s="51" t="s">
        <v>287</v>
      </c>
      <c r="M23" s="52" t="s">
        <v>157</v>
      </c>
      <c r="N23" s="52" t="s">
        <v>158</v>
      </c>
      <c r="O23" s="53" t="s">
        <v>252</v>
      </c>
      <c r="P23" s="54" t="s">
        <v>284</v>
      </c>
    </row>
    <row r="24" spans="1:16" ht="12.75" customHeight="1" thickBot="1" x14ac:dyDescent="0.25">
      <c r="A24" s="19" t="str">
        <f t="shared" si="0"/>
        <v>IBVS 5577 </v>
      </c>
      <c r="B24" s="18" t="str">
        <f t="shared" si="1"/>
        <v>II</v>
      </c>
      <c r="C24" s="19">
        <f t="shared" si="2"/>
        <v>53026.581639999997</v>
      </c>
      <c r="D24" s="20" t="str">
        <f t="shared" si="3"/>
        <v>vis</v>
      </c>
      <c r="E24" s="50">
        <f>VLOOKUP(C24,Active!C$21:E$971,3,FALSE)</f>
        <v>137.49178498642843</v>
      </c>
      <c r="F24" s="18" t="s">
        <v>69</v>
      </c>
      <c r="G24" s="20" t="str">
        <f t="shared" si="4"/>
        <v>53026.58164</v>
      </c>
      <c r="H24" s="19">
        <f t="shared" si="5"/>
        <v>3275.5</v>
      </c>
      <c r="I24" s="51" t="s">
        <v>288</v>
      </c>
      <c r="J24" s="52" t="s">
        <v>289</v>
      </c>
      <c r="K24" s="51">
        <v>3275.5</v>
      </c>
      <c r="L24" s="51" t="s">
        <v>290</v>
      </c>
      <c r="M24" s="52" t="s">
        <v>157</v>
      </c>
      <c r="N24" s="52" t="s">
        <v>158</v>
      </c>
      <c r="O24" s="53" t="s">
        <v>252</v>
      </c>
      <c r="P24" s="54" t="s">
        <v>284</v>
      </c>
    </row>
    <row r="25" spans="1:16" ht="12.75" customHeight="1" thickBot="1" x14ac:dyDescent="0.25">
      <c r="A25" s="19" t="str">
        <f t="shared" si="0"/>
        <v>IBVS 5809 </v>
      </c>
      <c r="B25" s="18" t="str">
        <f t="shared" si="1"/>
        <v>II</v>
      </c>
      <c r="C25" s="19">
        <f t="shared" si="2"/>
        <v>53559.451999999997</v>
      </c>
      <c r="D25" s="20" t="str">
        <f t="shared" si="3"/>
        <v>vis</v>
      </c>
      <c r="E25" s="50">
        <f>VLOOKUP(C25,Active!C$21:E$971,3,FALSE)</f>
        <v>200.49152937932857</v>
      </c>
      <c r="F25" s="18" t="s">
        <v>69</v>
      </c>
      <c r="G25" s="20" t="str">
        <f t="shared" si="4"/>
        <v>53559.452</v>
      </c>
      <c r="H25" s="19">
        <f t="shared" si="5"/>
        <v>3338.5</v>
      </c>
      <c r="I25" s="51" t="s">
        <v>291</v>
      </c>
      <c r="J25" s="52" t="s">
        <v>292</v>
      </c>
      <c r="K25" s="51">
        <v>3338.5</v>
      </c>
      <c r="L25" s="51" t="s">
        <v>293</v>
      </c>
      <c r="M25" s="52" t="s">
        <v>294</v>
      </c>
      <c r="N25" s="52" t="s">
        <v>69</v>
      </c>
      <c r="O25" s="53" t="s">
        <v>295</v>
      </c>
      <c r="P25" s="54" t="s">
        <v>296</v>
      </c>
    </row>
    <row r="26" spans="1:16" ht="12.75" customHeight="1" thickBot="1" x14ac:dyDescent="0.25">
      <c r="A26" s="19" t="str">
        <f t="shared" si="0"/>
        <v>OEJV 0074 </v>
      </c>
      <c r="B26" s="18" t="str">
        <f t="shared" si="1"/>
        <v>I</v>
      </c>
      <c r="C26" s="19">
        <f t="shared" si="2"/>
        <v>53614.497889999999</v>
      </c>
      <c r="D26" s="20" t="str">
        <f t="shared" si="3"/>
        <v>vis</v>
      </c>
      <c r="E26" s="50">
        <f>VLOOKUP(C26,Active!C$21:E$971,3,FALSE)</f>
        <v>206.99944811566016</v>
      </c>
      <c r="F26" s="18" t="s">
        <v>69</v>
      </c>
      <c r="G26" s="20" t="str">
        <f t="shared" si="4"/>
        <v>53614.49789</v>
      </c>
      <c r="H26" s="19">
        <f t="shared" si="5"/>
        <v>3345</v>
      </c>
      <c r="I26" s="51" t="s">
        <v>297</v>
      </c>
      <c r="J26" s="52" t="s">
        <v>298</v>
      </c>
      <c r="K26" s="51">
        <v>3345</v>
      </c>
      <c r="L26" s="51" t="s">
        <v>299</v>
      </c>
      <c r="M26" s="52" t="s">
        <v>294</v>
      </c>
      <c r="N26" s="52" t="s">
        <v>300</v>
      </c>
      <c r="O26" s="53" t="s">
        <v>301</v>
      </c>
      <c r="P26" s="54" t="s">
        <v>302</v>
      </c>
    </row>
    <row r="27" spans="1:16" ht="12.75" customHeight="1" thickBot="1" x14ac:dyDescent="0.25">
      <c r="A27" s="19" t="str">
        <f t="shared" si="0"/>
        <v>BAVM 183 </v>
      </c>
      <c r="B27" s="18" t="str">
        <f t="shared" si="1"/>
        <v>I</v>
      </c>
      <c r="C27" s="19">
        <f t="shared" si="2"/>
        <v>54020.493699999999</v>
      </c>
      <c r="D27" s="20" t="str">
        <f t="shared" si="3"/>
        <v>CCD</v>
      </c>
      <c r="E27" s="50">
        <f>VLOOKUP(C27,Active!C$21:E$971,3,FALSE)</f>
        <v>254.99917595675913</v>
      </c>
      <c r="F27" s="18" t="str">
        <f>LEFT(M27,1)</f>
        <v>C</v>
      </c>
      <c r="G27" s="20" t="str">
        <f t="shared" si="4"/>
        <v>54020.4937</v>
      </c>
      <c r="H27" s="19">
        <f t="shared" si="5"/>
        <v>3393</v>
      </c>
      <c r="I27" s="51" t="s">
        <v>303</v>
      </c>
      <c r="J27" s="52" t="s">
        <v>304</v>
      </c>
      <c r="K27" s="51">
        <v>3393</v>
      </c>
      <c r="L27" s="51" t="s">
        <v>305</v>
      </c>
      <c r="M27" s="52" t="s">
        <v>294</v>
      </c>
      <c r="N27" s="52" t="s">
        <v>306</v>
      </c>
      <c r="O27" s="53" t="s">
        <v>307</v>
      </c>
      <c r="P27" s="54" t="s">
        <v>308</v>
      </c>
    </row>
    <row r="28" spans="1:16" ht="12.75" customHeight="1" thickBot="1" x14ac:dyDescent="0.25">
      <c r="A28" s="19" t="str">
        <f t="shared" si="0"/>
        <v>BAVM 183 </v>
      </c>
      <c r="B28" s="18" t="str">
        <f t="shared" si="1"/>
        <v>II</v>
      </c>
      <c r="C28" s="19">
        <f t="shared" si="2"/>
        <v>54092.322399999997</v>
      </c>
      <c r="D28" s="20" t="str">
        <f t="shared" si="3"/>
        <v>CCD</v>
      </c>
      <c r="E28" s="50">
        <f>VLOOKUP(C28,Active!C$21:E$971,3,FALSE)</f>
        <v>263.49127850131458</v>
      </c>
      <c r="F28" s="18" t="str">
        <f>LEFT(M28,1)</f>
        <v>C</v>
      </c>
      <c r="G28" s="20" t="str">
        <f t="shared" si="4"/>
        <v>54092.3224</v>
      </c>
      <c r="H28" s="19">
        <f t="shared" si="5"/>
        <v>3401.5</v>
      </c>
      <c r="I28" s="51" t="s">
        <v>315</v>
      </c>
      <c r="J28" s="52" t="s">
        <v>316</v>
      </c>
      <c r="K28" s="51" t="s">
        <v>317</v>
      </c>
      <c r="L28" s="51" t="s">
        <v>318</v>
      </c>
      <c r="M28" s="52" t="s">
        <v>294</v>
      </c>
      <c r="N28" s="52" t="s">
        <v>306</v>
      </c>
      <c r="O28" s="53" t="s">
        <v>307</v>
      </c>
      <c r="P28" s="54" t="s">
        <v>308</v>
      </c>
    </row>
    <row r="29" spans="1:16" ht="12.75" customHeight="1" thickBot="1" x14ac:dyDescent="0.25">
      <c r="A29" s="19" t="str">
        <f t="shared" si="0"/>
        <v>IBVS 5898 </v>
      </c>
      <c r="B29" s="18" t="str">
        <f t="shared" si="1"/>
        <v>I</v>
      </c>
      <c r="C29" s="19">
        <f t="shared" si="2"/>
        <v>54773.279399999999</v>
      </c>
      <c r="D29" s="20" t="str">
        <f t="shared" si="3"/>
        <v>vis</v>
      </c>
      <c r="E29" s="50">
        <f>VLOOKUP(C29,Active!C$21:E$971,3,FALSE)</f>
        <v>343.99888440860536</v>
      </c>
      <c r="F29" s="18" t="s">
        <v>69</v>
      </c>
      <c r="G29" s="20" t="str">
        <f t="shared" si="4"/>
        <v>54773.2794</v>
      </c>
      <c r="H29" s="19">
        <f t="shared" si="5"/>
        <v>3482</v>
      </c>
      <c r="I29" s="51" t="s">
        <v>329</v>
      </c>
      <c r="J29" s="52" t="s">
        <v>330</v>
      </c>
      <c r="K29" s="51" t="s">
        <v>331</v>
      </c>
      <c r="L29" s="51" t="s">
        <v>332</v>
      </c>
      <c r="M29" s="52" t="s">
        <v>294</v>
      </c>
      <c r="N29" s="52" t="s">
        <v>69</v>
      </c>
      <c r="O29" s="53" t="s">
        <v>333</v>
      </c>
      <c r="P29" s="54" t="s">
        <v>334</v>
      </c>
    </row>
    <row r="30" spans="1:16" ht="12.75" customHeight="1" thickBot="1" x14ac:dyDescent="0.25">
      <c r="A30" s="19" t="str">
        <f t="shared" si="0"/>
        <v>BAVM 215 </v>
      </c>
      <c r="B30" s="18" t="str">
        <f t="shared" si="1"/>
        <v>II</v>
      </c>
      <c r="C30" s="19">
        <f t="shared" si="2"/>
        <v>55479.478000000003</v>
      </c>
      <c r="D30" s="20" t="str">
        <f t="shared" si="3"/>
        <v>vis</v>
      </c>
      <c r="E30" s="50">
        <f>VLOOKUP(C30,Active!C$21:E$971,3,FALSE)</f>
        <v>427.49073276478731</v>
      </c>
      <c r="F30" s="18" t="s">
        <v>69</v>
      </c>
      <c r="G30" s="20" t="str">
        <f t="shared" si="4"/>
        <v>55479.4780</v>
      </c>
      <c r="H30" s="19">
        <f t="shared" si="5"/>
        <v>3565.5</v>
      </c>
      <c r="I30" s="51" t="s">
        <v>341</v>
      </c>
      <c r="J30" s="52" t="s">
        <v>342</v>
      </c>
      <c r="K30" s="51" t="s">
        <v>343</v>
      </c>
      <c r="L30" s="51" t="s">
        <v>344</v>
      </c>
      <c r="M30" s="52" t="s">
        <v>294</v>
      </c>
      <c r="N30" s="52" t="s">
        <v>306</v>
      </c>
      <c r="O30" s="53" t="s">
        <v>323</v>
      </c>
      <c r="P30" s="54" t="s">
        <v>345</v>
      </c>
    </row>
    <row r="31" spans="1:16" ht="12.75" customHeight="1" thickBot="1" x14ac:dyDescent="0.25">
      <c r="A31" s="19" t="str">
        <f t="shared" si="0"/>
        <v>IBVS 6011 </v>
      </c>
      <c r="B31" s="18" t="str">
        <f t="shared" si="1"/>
        <v>I</v>
      </c>
      <c r="C31" s="19">
        <f t="shared" si="2"/>
        <v>55855.934000000001</v>
      </c>
      <c r="D31" s="20" t="str">
        <f t="shared" si="3"/>
        <v>vis</v>
      </c>
      <c r="E31" s="50">
        <f>VLOOKUP(C31,Active!C$21:E$971,3,FALSE)</f>
        <v>471.99805303528137</v>
      </c>
      <c r="F31" s="18" t="s">
        <v>69</v>
      </c>
      <c r="G31" s="20" t="str">
        <f t="shared" si="4"/>
        <v>55855.9340</v>
      </c>
      <c r="H31" s="19">
        <f t="shared" si="5"/>
        <v>3610</v>
      </c>
      <c r="I31" s="51" t="s">
        <v>346</v>
      </c>
      <c r="J31" s="52" t="s">
        <v>347</v>
      </c>
      <c r="K31" s="51" t="s">
        <v>348</v>
      </c>
      <c r="L31" s="51" t="s">
        <v>349</v>
      </c>
      <c r="M31" s="52" t="s">
        <v>294</v>
      </c>
      <c r="N31" s="52" t="s">
        <v>69</v>
      </c>
      <c r="O31" s="53" t="s">
        <v>350</v>
      </c>
      <c r="P31" s="54" t="s">
        <v>351</v>
      </c>
    </row>
    <row r="32" spans="1:16" ht="12.75" customHeight="1" thickBot="1" x14ac:dyDescent="0.25">
      <c r="A32" s="19" t="str">
        <f t="shared" si="0"/>
        <v>OEJV 0160 </v>
      </c>
      <c r="B32" s="18" t="str">
        <f t="shared" si="1"/>
        <v>I</v>
      </c>
      <c r="C32" s="19">
        <f t="shared" si="2"/>
        <v>56177.350380000003</v>
      </c>
      <c r="D32" s="20" t="str">
        <f t="shared" si="3"/>
        <v>vis</v>
      </c>
      <c r="E32" s="50">
        <f>VLOOKUP(C32,Active!C$21:E$971,3,FALSE)</f>
        <v>509.99819585367976</v>
      </c>
      <c r="F32" s="18" t="s">
        <v>69</v>
      </c>
      <c r="G32" s="20" t="str">
        <f t="shared" si="4"/>
        <v>56177.35038</v>
      </c>
      <c r="H32" s="19">
        <f t="shared" si="5"/>
        <v>3648</v>
      </c>
      <c r="I32" s="51" t="s">
        <v>352</v>
      </c>
      <c r="J32" s="52" t="s">
        <v>353</v>
      </c>
      <c r="K32" s="51" t="s">
        <v>354</v>
      </c>
      <c r="L32" s="51" t="s">
        <v>355</v>
      </c>
      <c r="M32" s="52" t="s">
        <v>294</v>
      </c>
      <c r="N32" s="52" t="s">
        <v>300</v>
      </c>
      <c r="O32" s="53" t="s">
        <v>356</v>
      </c>
      <c r="P32" s="54" t="s">
        <v>357</v>
      </c>
    </row>
    <row r="33" spans="1:16" ht="12.75" customHeight="1" thickBot="1" x14ac:dyDescent="0.25">
      <c r="A33" s="19" t="str">
        <f t="shared" si="0"/>
        <v>BAVM 231 </v>
      </c>
      <c r="B33" s="18" t="str">
        <f t="shared" si="1"/>
        <v>I</v>
      </c>
      <c r="C33" s="19">
        <f t="shared" si="2"/>
        <v>56219.640700000004</v>
      </c>
      <c r="D33" s="20" t="str">
        <f t="shared" si="3"/>
        <v>vis</v>
      </c>
      <c r="E33" s="50">
        <f>VLOOKUP(C33,Active!C$21:E$971,3,FALSE)</f>
        <v>514.99805989245635</v>
      </c>
      <c r="F33" s="18" t="s">
        <v>69</v>
      </c>
      <c r="G33" s="20" t="str">
        <f t="shared" si="4"/>
        <v>56219.6407</v>
      </c>
      <c r="H33" s="19">
        <f t="shared" si="5"/>
        <v>3653</v>
      </c>
      <c r="I33" s="51" t="s">
        <v>358</v>
      </c>
      <c r="J33" s="52" t="s">
        <v>359</v>
      </c>
      <c r="K33" s="51" t="s">
        <v>360</v>
      </c>
      <c r="L33" s="51" t="s">
        <v>349</v>
      </c>
      <c r="M33" s="52" t="s">
        <v>294</v>
      </c>
      <c r="N33" s="52" t="s">
        <v>306</v>
      </c>
      <c r="O33" s="53" t="s">
        <v>323</v>
      </c>
      <c r="P33" s="54" t="s">
        <v>361</v>
      </c>
    </row>
    <row r="34" spans="1:16" ht="12.75" customHeight="1" thickBot="1" x14ac:dyDescent="0.25">
      <c r="A34" s="19" t="str">
        <f t="shared" si="0"/>
        <v>IBVS 6042 </v>
      </c>
      <c r="B34" s="18" t="str">
        <f t="shared" si="1"/>
        <v>II</v>
      </c>
      <c r="C34" s="19">
        <f t="shared" si="2"/>
        <v>56257.639000000003</v>
      </c>
      <c r="D34" s="20" t="str">
        <f t="shared" si="3"/>
        <v>vis</v>
      </c>
      <c r="E34" s="50">
        <f>VLOOKUP(C34,Active!C$21:E$971,3,FALSE)</f>
        <v>519.49049063558255</v>
      </c>
      <c r="F34" s="18" t="s">
        <v>69</v>
      </c>
      <c r="G34" s="20" t="str">
        <f t="shared" si="4"/>
        <v>56257.639</v>
      </c>
      <c r="H34" s="19">
        <f t="shared" si="5"/>
        <v>3657.5</v>
      </c>
      <c r="I34" s="51" t="s">
        <v>362</v>
      </c>
      <c r="J34" s="52" t="s">
        <v>363</v>
      </c>
      <c r="K34" s="51" t="s">
        <v>364</v>
      </c>
      <c r="L34" s="51" t="s">
        <v>365</v>
      </c>
      <c r="M34" s="52" t="s">
        <v>294</v>
      </c>
      <c r="N34" s="52" t="s">
        <v>69</v>
      </c>
      <c r="O34" s="53" t="s">
        <v>350</v>
      </c>
      <c r="P34" s="54" t="s">
        <v>366</v>
      </c>
    </row>
    <row r="35" spans="1:16" ht="12.75" customHeight="1" thickBot="1" x14ac:dyDescent="0.25">
      <c r="A35" s="19" t="str">
        <f t="shared" si="0"/>
        <v>BAVM 239 </v>
      </c>
      <c r="B35" s="18" t="str">
        <f t="shared" si="1"/>
        <v>II</v>
      </c>
      <c r="C35" s="19">
        <f t="shared" si="2"/>
        <v>56934.299299999999</v>
      </c>
      <c r="D35" s="20" t="str">
        <f t="shared" si="3"/>
        <v>vis</v>
      </c>
      <c r="E35" s="50">
        <f>VLOOKUP(C35,Active!C$21:E$971,3,FALSE)</f>
        <v>599.49010994415653</v>
      </c>
      <c r="F35" s="18" t="s">
        <v>69</v>
      </c>
      <c r="G35" s="20" t="str">
        <f t="shared" si="4"/>
        <v>56934.2993</v>
      </c>
      <c r="H35" s="19">
        <f t="shared" si="5"/>
        <v>3737.5</v>
      </c>
      <c r="I35" s="51" t="s">
        <v>367</v>
      </c>
      <c r="J35" s="52" t="s">
        <v>368</v>
      </c>
      <c r="K35" s="51" t="s">
        <v>369</v>
      </c>
      <c r="L35" s="51" t="s">
        <v>370</v>
      </c>
      <c r="M35" s="52" t="s">
        <v>294</v>
      </c>
      <c r="N35" s="52" t="s">
        <v>306</v>
      </c>
      <c r="O35" s="53" t="s">
        <v>323</v>
      </c>
      <c r="P35" s="54" t="s">
        <v>371</v>
      </c>
    </row>
    <row r="36" spans="1:16" ht="12.75" customHeight="1" thickBot="1" x14ac:dyDescent="0.25">
      <c r="A36" s="19" t="str">
        <f t="shared" si="0"/>
        <v>BAVM 239 </v>
      </c>
      <c r="B36" s="18" t="str">
        <f t="shared" si="1"/>
        <v>I</v>
      </c>
      <c r="C36" s="19">
        <f t="shared" si="2"/>
        <v>56955.508699999998</v>
      </c>
      <c r="D36" s="20" t="str">
        <f t="shared" si="3"/>
        <v>vis</v>
      </c>
      <c r="E36" s="50">
        <f>VLOOKUP(C36,Active!C$21:E$971,3,FALSE)</f>
        <v>601.99763687571033</v>
      </c>
      <c r="F36" s="18" t="s">
        <v>69</v>
      </c>
      <c r="G36" s="20" t="str">
        <f t="shared" si="4"/>
        <v>56955.5087</v>
      </c>
      <c r="H36" s="19">
        <f t="shared" si="5"/>
        <v>3740</v>
      </c>
      <c r="I36" s="51" t="s">
        <v>372</v>
      </c>
      <c r="J36" s="52" t="s">
        <v>373</v>
      </c>
      <c r="K36" s="51" t="s">
        <v>374</v>
      </c>
      <c r="L36" s="51" t="s">
        <v>375</v>
      </c>
      <c r="M36" s="52" t="s">
        <v>294</v>
      </c>
      <c r="N36" s="52" t="s">
        <v>306</v>
      </c>
      <c r="O36" s="53" t="s">
        <v>323</v>
      </c>
      <c r="P36" s="54" t="s">
        <v>371</v>
      </c>
    </row>
    <row r="37" spans="1:16" ht="12.75" customHeight="1" thickBot="1" x14ac:dyDescent="0.25">
      <c r="A37" s="19" t="str">
        <f t="shared" si="0"/>
        <v> MVS 4.141 </v>
      </c>
      <c r="B37" s="18" t="str">
        <f t="shared" si="1"/>
        <v>I</v>
      </c>
      <c r="C37" s="19">
        <f t="shared" si="2"/>
        <v>25321.598999999998</v>
      </c>
      <c r="D37" s="20" t="str">
        <f t="shared" si="3"/>
        <v>vis</v>
      </c>
      <c r="E37" s="50">
        <f>VLOOKUP(C37,Active!C$21:E$971,3,FALSE)</f>
        <v>-3137.9893746895059</v>
      </c>
      <c r="F37" s="18" t="s">
        <v>69</v>
      </c>
      <c r="G37" s="20" t="str">
        <f t="shared" si="4"/>
        <v>25321.599</v>
      </c>
      <c r="H37" s="19">
        <f t="shared" si="5"/>
        <v>0</v>
      </c>
      <c r="I37" s="51" t="s">
        <v>73</v>
      </c>
      <c r="J37" s="52" t="s">
        <v>74</v>
      </c>
      <c r="K37" s="51">
        <v>0</v>
      </c>
      <c r="L37" s="51" t="s">
        <v>75</v>
      </c>
      <c r="M37" s="52" t="s">
        <v>76</v>
      </c>
      <c r="N37" s="52"/>
      <c r="O37" s="53" t="s">
        <v>77</v>
      </c>
      <c r="P37" s="53" t="s">
        <v>78</v>
      </c>
    </row>
    <row r="38" spans="1:16" ht="12.75" customHeight="1" thickBot="1" x14ac:dyDescent="0.25">
      <c r="A38" s="19" t="str">
        <f t="shared" si="0"/>
        <v> MVS 4.141 </v>
      </c>
      <c r="B38" s="18" t="str">
        <f t="shared" si="1"/>
        <v>I</v>
      </c>
      <c r="C38" s="19">
        <f t="shared" si="2"/>
        <v>29880.567999999999</v>
      </c>
      <c r="D38" s="20" t="str">
        <f t="shared" si="3"/>
        <v>vis</v>
      </c>
      <c r="E38" s="50">
        <f>VLOOKUP(C38,Active!C$21:E$971,3,FALSE)</f>
        <v>-2598.9954593680472</v>
      </c>
      <c r="F38" s="18" t="s">
        <v>69</v>
      </c>
      <c r="G38" s="20" t="str">
        <f t="shared" si="4"/>
        <v>29880.568</v>
      </c>
      <c r="H38" s="19">
        <f t="shared" si="5"/>
        <v>539</v>
      </c>
      <c r="I38" s="51" t="s">
        <v>79</v>
      </c>
      <c r="J38" s="52" t="s">
        <v>80</v>
      </c>
      <c r="K38" s="51">
        <v>539</v>
      </c>
      <c r="L38" s="51" t="s">
        <v>81</v>
      </c>
      <c r="M38" s="52" t="s">
        <v>76</v>
      </c>
      <c r="N38" s="52"/>
      <c r="O38" s="53" t="s">
        <v>77</v>
      </c>
      <c r="P38" s="53" t="s">
        <v>78</v>
      </c>
    </row>
    <row r="39" spans="1:16" ht="12.75" customHeight="1" thickBot="1" x14ac:dyDescent="0.25">
      <c r="A39" s="19" t="str">
        <f t="shared" si="0"/>
        <v> MVS 4.141 </v>
      </c>
      <c r="B39" s="18" t="str">
        <f t="shared" si="1"/>
        <v>I</v>
      </c>
      <c r="C39" s="19">
        <f t="shared" si="2"/>
        <v>31022.514999999999</v>
      </c>
      <c r="D39" s="20" t="str">
        <f t="shared" si="3"/>
        <v>vis</v>
      </c>
      <c r="E39" s="50">
        <f>VLOOKUP(C39,Active!C$21:E$971,3,FALSE)</f>
        <v>-2463.9863192270213</v>
      </c>
      <c r="F39" s="18" t="s">
        <v>69</v>
      </c>
      <c r="G39" s="20" t="str">
        <f t="shared" si="4"/>
        <v>31022.515</v>
      </c>
      <c r="H39" s="19">
        <f t="shared" si="5"/>
        <v>674</v>
      </c>
      <c r="I39" s="51" t="s">
        <v>82</v>
      </c>
      <c r="J39" s="52" t="s">
        <v>83</v>
      </c>
      <c r="K39" s="51">
        <v>674</v>
      </c>
      <c r="L39" s="51" t="s">
        <v>84</v>
      </c>
      <c r="M39" s="52" t="s">
        <v>76</v>
      </c>
      <c r="N39" s="52"/>
      <c r="O39" s="53" t="s">
        <v>77</v>
      </c>
      <c r="P39" s="53" t="s">
        <v>78</v>
      </c>
    </row>
    <row r="40" spans="1:16" ht="12.75" customHeight="1" thickBot="1" x14ac:dyDescent="0.25">
      <c r="A40" s="19" t="str">
        <f t="shared" si="0"/>
        <v> MVS 4.141 </v>
      </c>
      <c r="B40" s="18" t="str">
        <f t="shared" si="1"/>
        <v>I</v>
      </c>
      <c r="C40" s="19">
        <f t="shared" si="2"/>
        <v>31462.321</v>
      </c>
      <c r="D40" s="20" t="str">
        <f t="shared" si="3"/>
        <v>vis</v>
      </c>
      <c r="E40" s="50">
        <f>VLOOKUP(C40,Active!C$21:E$971,3,FALSE)</f>
        <v>-2411.9893089552097</v>
      </c>
      <c r="F40" s="18" t="s">
        <v>69</v>
      </c>
      <c r="G40" s="20" t="str">
        <f t="shared" si="4"/>
        <v>31462.321</v>
      </c>
      <c r="H40" s="19">
        <f t="shared" si="5"/>
        <v>726</v>
      </c>
      <c r="I40" s="51" t="s">
        <v>85</v>
      </c>
      <c r="J40" s="52" t="s">
        <v>86</v>
      </c>
      <c r="K40" s="51">
        <v>726</v>
      </c>
      <c r="L40" s="51" t="s">
        <v>87</v>
      </c>
      <c r="M40" s="52" t="s">
        <v>76</v>
      </c>
      <c r="N40" s="52"/>
      <c r="O40" s="53" t="s">
        <v>77</v>
      </c>
      <c r="P40" s="53" t="s">
        <v>78</v>
      </c>
    </row>
    <row r="41" spans="1:16" ht="12.75" customHeight="1" thickBot="1" x14ac:dyDescent="0.25">
      <c r="A41" s="19" t="str">
        <f t="shared" si="0"/>
        <v> MVS 4.141 </v>
      </c>
      <c r="B41" s="18" t="str">
        <f t="shared" si="1"/>
        <v>I</v>
      </c>
      <c r="C41" s="19">
        <f t="shared" si="2"/>
        <v>34253.489000000001</v>
      </c>
      <c r="D41" s="20" t="str">
        <f t="shared" si="3"/>
        <v>vis</v>
      </c>
      <c r="E41" s="50">
        <f>VLOOKUP(C41,Active!C$21:E$971,3,FALSE)</f>
        <v>-2081.997468993156</v>
      </c>
      <c r="F41" s="18" t="s">
        <v>69</v>
      </c>
      <c r="G41" s="20" t="str">
        <f t="shared" si="4"/>
        <v>34253.489</v>
      </c>
      <c r="H41" s="19">
        <f t="shared" si="5"/>
        <v>1056</v>
      </c>
      <c r="I41" s="51" t="s">
        <v>88</v>
      </c>
      <c r="J41" s="52" t="s">
        <v>89</v>
      </c>
      <c r="K41" s="51">
        <v>1056</v>
      </c>
      <c r="L41" s="51" t="s">
        <v>90</v>
      </c>
      <c r="M41" s="52" t="s">
        <v>76</v>
      </c>
      <c r="N41" s="52"/>
      <c r="O41" s="53" t="s">
        <v>77</v>
      </c>
      <c r="P41" s="53" t="s">
        <v>78</v>
      </c>
    </row>
    <row r="42" spans="1:16" ht="12.75" customHeight="1" thickBot="1" x14ac:dyDescent="0.25">
      <c r="A42" s="19" t="str">
        <f t="shared" si="0"/>
        <v> MVS 4.141 </v>
      </c>
      <c r="B42" s="18" t="str">
        <f t="shared" si="1"/>
        <v>I</v>
      </c>
      <c r="C42" s="19">
        <f t="shared" si="2"/>
        <v>34304.372000000003</v>
      </c>
      <c r="D42" s="20" t="str">
        <f t="shared" si="3"/>
        <v>vis</v>
      </c>
      <c r="E42" s="50">
        <f>VLOOKUP(C42,Active!C$21:E$971,3,FALSE)</f>
        <v>-2075.9817168804957</v>
      </c>
      <c r="F42" s="18" t="s">
        <v>69</v>
      </c>
      <c r="G42" s="20" t="str">
        <f t="shared" si="4"/>
        <v>34304.372</v>
      </c>
      <c r="H42" s="19">
        <f t="shared" si="5"/>
        <v>1062</v>
      </c>
      <c r="I42" s="51" t="s">
        <v>91</v>
      </c>
      <c r="J42" s="52" t="s">
        <v>92</v>
      </c>
      <c r="K42" s="51">
        <v>1062</v>
      </c>
      <c r="L42" s="51" t="s">
        <v>93</v>
      </c>
      <c r="M42" s="52" t="s">
        <v>76</v>
      </c>
      <c r="N42" s="52"/>
      <c r="O42" s="53" t="s">
        <v>77</v>
      </c>
      <c r="P42" s="53" t="s">
        <v>78</v>
      </c>
    </row>
    <row r="43" spans="1:16" ht="12.75" customHeight="1" thickBot="1" x14ac:dyDescent="0.25">
      <c r="A43" s="19" t="str">
        <f t="shared" ref="A43:A74" si="6">P43</f>
        <v> MVS 4.141 </v>
      </c>
      <c r="B43" s="18" t="str">
        <f t="shared" ref="B43:B74" si="7">IF(H43=INT(H43),"I","II")</f>
        <v>I</v>
      </c>
      <c r="C43" s="19">
        <f t="shared" ref="C43:C74" si="8">1*G43</f>
        <v>34710.267999999996</v>
      </c>
      <c r="D43" s="20" t="str">
        <f t="shared" ref="D43:D74" si="9">VLOOKUP(F43,I$1:J$5,2,FALSE)</f>
        <v>vis</v>
      </c>
      <c r="E43" s="50">
        <f>VLOOKUP(C43,Active!C$21:E$971,3,FALSE)</f>
        <v>-2027.9937892913158</v>
      </c>
      <c r="F43" s="18" t="s">
        <v>69</v>
      </c>
      <c r="G43" s="20" t="str">
        <f t="shared" ref="G43:G74" si="10">MID(I43,3,LEN(I43)-3)</f>
        <v>34710.268</v>
      </c>
      <c r="H43" s="19">
        <f t="shared" ref="H43:H74" si="11">1*K43</f>
        <v>1110</v>
      </c>
      <c r="I43" s="51" t="s">
        <v>94</v>
      </c>
      <c r="J43" s="52" t="s">
        <v>95</v>
      </c>
      <c r="K43" s="51">
        <v>1110</v>
      </c>
      <c r="L43" s="51" t="s">
        <v>96</v>
      </c>
      <c r="M43" s="52" t="s">
        <v>76</v>
      </c>
      <c r="N43" s="52"/>
      <c r="O43" s="53" t="s">
        <v>77</v>
      </c>
      <c r="P43" s="53" t="s">
        <v>78</v>
      </c>
    </row>
    <row r="44" spans="1:16" ht="12.75" customHeight="1" thickBot="1" x14ac:dyDescent="0.25">
      <c r="A44" s="19" t="str">
        <f t="shared" si="6"/>
        <v> MVS 4.141 </v>
      </c>
      <c r="B44" s="18" t="str">
        <f t="shared" si="7"/>
        <v>II</v>
      </c>
      <c r="C44" s="19">
        <f t="shared" si="8"/>
        <v>34714.447</v>
      </c>
      <c r="D44" s="20" t="str">
        <f t="shared" si="9"/>
        <v>vis</v>
      </c>
      <c r="E44" s="50">
        <f>VLOOKUP(C44,Active!C$21:E$971,3,FALSE)</f>
        <v>-2027.4997180282451</v>
      </c>
      <c r="F44" s="18" t="s">
        <v>69</v>
      </c>
      <c r="G44" s="20" t="str">
        <f t="shared" si="10"/>
        <v>34714.447</v>
      </c>
      <c r="H44" s="19">
        <f t="shared" si="11"/>
        <v>1110.5</v>
      </c>
      <c r="I44" s="51" t="s">
        <v>97</v>
      </c>
      <c r="J44" s="52" t="s">
        <v>98</v>
      </c>
      <c r="K44" s="51">
        <v>1110.5</v>
      </c>
      <c r="L44" s="51" t="s">
        <v>99</v>
      </c>
      <c r="M44" s="52" t="s">
        <v>76</v>
      </c>
      <c r="N44" s="52"/>
      <c r="O44" s="53" t="s">
        <v>77</v>
      </c>
      <c r="P44" s="53" t="s">
        <v>78</v>
      </c>
    </row>
    <row r="45" spans="1:16" ht="12.75" customHeight="1" thickBot="1" x14ac:dyDescent="0.25">
      <c r="A45" s="19" t="str">
        <f t="shared" si="6"/>
        <v> MVS 4.141 </v>
      </c>
      <c r="B45" s="18" t="str">
        <f t="shared" si="7"/>
        <v>I</v>
      </c>
      <c r="C45" s="19">
        <f t="shared" si="8"/>
        <v>35691.51</v>
      </c>
      <c r="D45" s="20" t="str">
        <f t="shared" si="9"/>
        <v>vis</v>
      </c>
      <c r="E45" s="50">
        <f>VLOOKUP(C45,Active!C$21:E$971,3,FALSE)</f>
        <v>-1911.9843434148772</v>
      </c>
      <c r="F45" s="18" t="s">
        <v>69</v>
      </c>
      <c r="G45" s="20" t="str">
        <f t="shared" si="10"/>
        <v>35691.510</v>
      </c>
      <c r="H45" s="19">
        <f t="shared" si="11"/>
        <v>1226</v>
      </c>
      <c r="I45" s="51" t="s">
        <v>100</v>
      </c>
      <c r="J45" s="52" t="s">
        <v>101</v>
      </c>
      <c r="K45" s="51">
        <v>1226</v>
      </c>
      <c r="L45" s="51" t="s">
        <v>102</v>
      </c>
      <c r="M45" s="52" t="s">
        <v>76</v>
      </c>
      <c r="N45" s="52"/>
      <c r="O45" s="53" t="s">
        <v>77</v>
      </c>
      <c r="P45" s="53" t="s">
        <v>78</v>
      </c>
    </row>
    <row r="46" spans="1:16" ht="12.75" customHeight="1" thickBot="1" x14ac:dyDescent="0.25">
      <c r="A46" s="19" t="str">
        <f t="shared" si="6"/>
        <v> MVS 4.141 </v>
      </c>
      <c r="B46" s="18" t="str">
        <f t="shared" si="7"/>
        <v>II</v>
      </c>
      <c r="C46" s="19">
        <f t="shared" si="8"/>
        <v>35856.252999999997</v>
      </c>
      <c r="D46" s="20" t="str">
        <f t="shared" si="9"/>
        <v>vis</v>
      </c>
      <c r="E46" s="50">
        <f>VLOOKUP(C46,Active!C$21:E$971,3,FALSE)</f>
        <v>-1892.507247915478</v>
      </c>
      <c r="F46" s="18" t="s">
        <v>69</v>
      </c>
      <c r="G46" s="20" t="str">
        <f t="shared" si="10"/>
        <v>35856.253</v>
      </c>
      <c r="H46" s="19">
        <f t="shared" si="11"/>
        <v>1245.5</v>
      </c>
      <c r="I46" s="51" t="s">
        <v>103</v>
      </c>
      <c r="J46" s="52" t="s">
        <v>104</v>
      </c>
      <c r="K46" s="51">
        <v>1245.5</v>
      </c>
      <c r="L46" s="51" t="s">
        <v>105</v>
      </c>
      <c r="M46" s="52" t="s">
        <v>76</v>
      </c>
      <c r="N46" s="52"/>
      <c r="O46" s="53" t="s">
        <v>77</v>
      </c>
      <c r="P46" s="53" t="s">
        <v>78</v>
      </c>
    </row>
    <row r="47" spans="1:16" ht="12.75" customHeight="1" thickBot="1" x14ac:dyDescent="0.25">
      <c r="A47" s="19" t="str">
        <f t="shared" si="6"/>
        <v> MVS 4.141 </v>
      </c>
      <c r="B47" s="18" t="str">
        <f t="shared" si="7"/>
        <v>II</v>
      </c>
      <c r="C47" s="19">
        <f t="shared" si="8"/>
        <v>36245.275000000001</v>
      </c>
      <c r="D47" s="20" t="str">
        <f t="shared" si="9"/>
        <v>vis</v>
      </c>
      <c r="E47" s="50">
        <f>VLOOKUP(C47,Active!C$21:E$971,3,FALSE)</f>
        <v>-1846.5142852684</v>
      </c>
      <c r="F47" s="18" t="s">
        <v>69</v>
      </c>
      <c r="G47" s="20" t="str">
        <f t="shared" si="10"/>
        <v>36245.275</v>
      </c>
      <c r="H47" s="19">
        <f t="shared" si="11"/>
        <v>1291.5</v>
      </c>
      <c r="I47" s="51" t="s">
        <v>106</v>
      </c>
      <c r="J47" s="52" t="s">
        <v>107</v>
      </c>
      <c r="K47" s="51">
        <v>1291.5</v>
      </c>
      <c r="L47" s="51" t="s">
        <v>108</v>
      </c>
      <c r="M47" s="52" t="s">
        <v>76</v>
      </c>
      <c r="N47" s="52"/>
      <c r="O47" s="53" t="s">
        <v>77</v>
      </c>
      <c r="P47" s="53" t="s">
        <v>78</v>
      </c>
    </row>
    <row r="48" spans="1:16" ht="12.75" customHeight="1" thickBot="1" x14ac:dyDescent="0.25">
      <c r="A48" s="19" t="str">
        <f t="shared" si="6"/>
        <v> MVS 4.141 </v>
      </c>
      <c r="B48" s="18" t="str">
        <f t="shared" si="7"/>
        <v>I</v>
      </c>
      <c r="C48" s="19">
        <f t="shared" si="8"/>
        <v>36486.559999999998</v>
      </c>
      <c r="D48" s="20" t="str">
        <f t="shared" si="9"/>
        <v>vis</v>
      </c>
      <c r="E48" s="50">
        <f>VLOOKUP(C48,Active!C$21:E$971,3,FALSE)</f>
        <v>-1817.9878471947181</v>
      </c>
      <c r="F48" s="18" t="s">
        <v>69</v>
      </c>
      <c r="G48" s="20" t="str">
        <f t="shared" si="10"/>
        <v>36486.560</v>
      </c>
      <c r="H48" s="19">
        <f t="shared" si="11"/>
        <v>1320</v>
      </c>
      <c r="I48" s="51" t="s">
        <v>109</v>
      </c>
      <c r="J48" s="52" t="s">
        <v>110</v>
      </c>
      <c r="K48" s="51">
        <v>1320</v>
      </c>
      <c r="L48" s="51" t="s">
        <v>111</v>
      </c>
      <c r="M48" s="52" t="s">
        <v>76</v>
      </c>
      <c r="N48" s="52"/>
      <c r="O48" s="53" t="s">
        <v>77</v>
      </c>
      <c r="P48" s="53" t="s">
        <v>78</v>
      </c>
    </row>
    <row r="49" spans="1:16" ht="12.75" customHeight="1" thickBot="1" x14ac:dyDescent="0.25">
      <c r="A49" s="19" t="str">
        <f t="shared" si="6"/>
        <v> MVS 4.141 </v>
      </c>
      <c r="B49" s="18" t="str">
        <f t="shared" si="7"/>
        <v>II</v>
      </c>
      <c r="C49" s="19">
        <f t="shared" si="8"/>
        <v>36541.370000000003</v>
      </c>
      <c r="D49" s="20" t="str">
        <f t="shared" si="9"/>
        <v>vis</v>
      </c>
      <c r="E49" s="50">
        <f>VLOOKUP(C49,Active!C$21:E$971,3,FALSE)</f>
        <v>-1811.5078170609813</v>
      </c>
      <c r="F49" s="18" t="s">
        <v>69</v>
      </c>
      <c r="G49" s="20" t="str">
        <f t="shared" si="10"/>
        <v>36541.370</v>
      </c>
      <c r="H49" s="19">
        <f t="shared" si="11"/>
        <v>1326.5</v>
      </c>
      <c r="I49" s="51" t="s">
        <v>112</v>
      </c>
      <c r="J49" s="52" t="s">
        <v>113</v>
      </c>
      <c r="K49" s="51">
        <v>1326.5</v>
      </c>
      <c r="L49" s="51" t="s">
        <v>114</v>
      </c>
      <c r="M49" s="52" t="s">
        <v>76</v>
      </c>
      <c r="N49" s="52"/>
      <c r="O49" s="53" t="s">
        <v>77</v>
      </c>
      <c r="P49" s="53" t="s">
        <v>78</v>
      </c>
    </row>
    <row r="50" spans="1:16" ht="12.75" customHeight="1" thickBot="1" x14ac:dyDescent="0.25">
      <c r="A50" s="19" t="str">
        <f t="shared" si="6"/>
        <v> MVS 4.141 </v>
      </c>
      <c r="B50" s="18" t="str">
        <f t="shared" si="7"/>
        <v>II</v>
      </c>
      <c r="C50" s="19">
        <f t="shared" si="8"/>
        <v>36820.533000000003</v>
      </c>
      <c r="D50" s="20" t="str">
        <f t="shared" si="9"/>
        <v>vis</v>
      </c>
      <c r="E50" s="50">
        <f>VLOOKUP(C50,Active!C$21:E$971,3,FALSE)</f>
        <v>-1778.5031709704103</v>
      </c>
      <c r="F50" s="18" t="s">
        <v>69</v>
      </c>
      <c r="G50" s="20" t="str">
        <f t="shared" si="10"/>
        <v>36820.533</v>
      </c>
      <c r="H50" s="19">
        <f t="shared" si="11"/>
        <v>1359.5</v>
      </c>
      <c r="I50" s="51" t="s">
        <v>115</v>
      </c>
      <c r="J50" s="52" t="s">
        <v>116</v>
      </c>
      <c r="K50" s="51">
        <v>1359.5</v>
      </c>
      <c r="L50" s="51" t="s">
        <v>81</v>
      </c>
      <c r="M50" s="52" t="s">
        <v>76</v>
      </c>
      <c r="N50" s="52"/>
      <c r="O50" s="53" t="s">
        <v>77</v>
      </c>
      <c r="P50" s="53" t="s">
        <v>78</v>
      </c>
    </row>
    <row r="51" spans="1:16" ht="12.75" customHeight="1" thickBot="1" x14ac:dyDescent="0.25">
      <c r="A51" s="19" t="str">
        <f t="shared" si="6"/>
        <v> MVS 4.141 </v>
      </c>
      <c r="B51" s="18" t="str">
        <f t="shared" si="7"/>
        <v>I</v>
      </c>
      <c r="C51" s="19">
        <f t="shared" si="8"/>
        <v>37205.517</v>
      </c>
      <c r="D51" s="20" t="str">
        <f t="shared" si="9"/>
        <v>vis</v>
      </c>
      <c r="E51" s="50">
        <f>VLOOKUP(C51,Active!C$21:E$971,3,FALSE)</f>
        <v>-1732.9876095581446</v>
      </c>
      <c r="F51" s="18" t="s">
        <v>69</v>
      </c>
      <c r="G51" s="20" t="str">
        <f t="shared" si="10"/>
        <v>37205.517</v>
      </c>
      <c r="H51" s="19">
        <f t="shared" si="11"/>
        <v>1405</v>
      </c>
      <c r="I51" s="51" t="s">
        <v>117</v>
      </c>
      <c r="J51" s="52" t="s">
        <v>118</v>
      </c>
      <c r="K51" s="51">
        <v>1405</v>
      </c>
      <c r="L51" s="51" t="s">
        <v>119</v>
      </c>
      <c r="M51" s="52" t="s">
        <v>76</v>
      </c>
      <c r="N51" s="52"/>
      <c r="O51" s="53" t="s">
        <v>77</v>
      </c>
      <c r="P51" s="53" t="s">
        <v>78</v>
      </c>
    </row>
    <row r="52" spans="1:16" ht="12.75" customHeight="1" thickBot="1" x14ac:dyDescent="0.25">
      <c r="A52" s="19" t="str">
        <f t="shared" si="6"/>
        <v> MHAR 10.3 </v>
      </c>
      <c r="B52" s="18" t="str">
        <f t="shared" si="7"/>
        <v>I</v>
      </c>
      <c r="C52" s="19">
        <f t="shared" si="8"/>
        <v>37222.377</v>
      </c>
      <c r="D52" s="20" t="str">
        <f t="shared" si="9"/>
        <v>vis</v>
      </c>
      <c r="E52" s="50">
        <f>VLOOKUP(C52,Active!C$21:E$971,3,FALSE)</f>
        <v>-1730.9942997961525</v>
      </c>
      <c r="F52" s="18" t="s">
        <v>69</v>
      </c>
      <c r="G52" s="20" t="str">
        <f t="shared" si="10"/>
        <v>37222.377</v>
      </c>
      <c r="H52" s="19">
        <f t="shared" si="11"/>
        <v>1407</v>
      </c>
      <c r="I52" s="51" t="s">
        <v>120</v>
      </c>
      <c r="J52" s="52" t="s">
        <v>121</v>
      </c>
      <c r="K52" s="51">
        <v>1407</v>
      </c>
      <c r="L52" s="51" t="s">
        <v>122</v>
      </c>
      <c r="M52" s="52" t="s">
        <v>76</v>
      </c>
      <c r="N52" s="52"/>
      <c r="O52" s="53" t="s">
        <v>123</v>
      </c>
      <c r="P52" s="53" t="s">
        <v>124</v>
      </c>
    </row>
    <row r="53" spans="1:16" ht="12.75" customHeight="1" thickBot="1" x14ac:dyDescent="0.25">
      <c r="A53" s="19" t="str">
        <f t="shared" si="6"/>
        <v> MVS 4.141 </v>
      </c>
      <c r="B53" s="18" t="str">
        <f t="shared" si="7"/>
        <v>I</v>
      </c>
      <c r="C53" s="19">
        <f t="shared" si="8"/>
        <v>37222.417000000001</v>
      </c>
      <c r="D53" s="20" t="str">
        <f t="shared" si="9"/>
        <v>vis</v>
      </c>
      <c r="E53" s="50">
        <f>VLOOKUP(C53,Active!C$21:E$971,3,FALSE)</f>
        <v>-1730.9895707101216</v>
      </c>
      <c r="F53" s="18" t="s">
        <v>69</v>
      </c>
      <c r="G53" s="20" t="str">
        <f t="shared" si="10"/>
        <v>37222.417</v>
      </c>
      <c r="H53" s="19">
        <f t="shared" si="11"/>
        <v>1407</v>
      </c>
      <c r="I53" s="51" t="s">
        <v>125</v>
      </c>
      <c r="J53" s="52" t="s">
        <v>126</v>
      </c>
      <c r="K53" s="51">
        <v>1407</v>
      </c>
      <c r="L53" s="51" t="s">
        <v>71</v>
      </c>
      <c r="M53" s="52" t="s">
        <v>76</v>
      </c>
      <c r="N53" s="52"/>
      <c r="O53" s="53" t="s">
        <v>77</v>
      </c>
      <c r="P53" s="53" t="s">
        <v>78</v>
      </c>
    </row>
    <row r="54" spans="1:16" ht="12.75" customHeight="1" thickBot="1" x14ac:dyDescent="0.25">
      <c r="A54" s="19" t="str">
        <f t="shared" si="6"/>
        <v> MHAR 10.3 </v>
      </c>
      <c r="B54" s="18" t="str">
        <f t="shared" si="7"/>
        <v>I</v>
      </c>
      <c r="C54" s="19">
        <f t="shared" si="8"/>
        <v>37907.508999999998</v>
      </c>
      <c r="D54" s="20" t="str">
        <f t="shared" si="9"/>
        <v>vis</v>
      </c>
      <c r="E54" s="50">
        <f>VLOOKUP(C54,Active!C$21:E$971,3,FALSE)</f>
        <v>-1649.993095534395</v>
      </c>
      <c r="F54" s="18" t="s">
        <v>69</v>
      </c>
      <c r="G54" s="20" t="str">
        <f t="shared" si="10"/>
        <v>37907.509</v>
      </c>
      <c r="H54" s="19">
        <f t="shared" si="11"/>
        <v>1488</v>
      </c>
      <c r="I54" s="51" t="s">
        <v>127</v>
      </c>
      <c r="J54" s="52" t="s">
        <v>128</v>
      </c>
      <c r="K54" s="51">
        <v>1488</v>
      </c>
      <c r="L54" s="51" t="s">
        <v>129</v>
      </c>
      <c r="M54" s="52" t="s">
        <v>76</v>
      </c>
      <c r="N54" s="52"/>
      <c r="O54" s="53" t="s">
        <v>123</v>
      </c>
      <c r="P54" s="53" t="s">
        <v>124</v>
      </c>
    </row>
    <row r="55" spans="1:16" ht="12.75" customHeight="1" thickBot="1" x14ac:dyDescent="0.25">
      <c r="A55" s="19" t="str">
        <f t="shared" si="6"/>
        <v> MVS 4.141 </v>
      </c>
      <c r="B55" s="18" t="str">
        <f t="shared" si="7"/>
        <v>I</v>
      </c>
      <c r="C55" s="19">
        <f t="shared" si="8"/>
        <v>37907.550000000003</v>
      </c>
      <c r="D55" s="20" t="str">
        <f t="shared" si="9"/>
        <v>vis</v>
      </c>
      <c r="E55" s="50">
        <f>VLOOKUP(C55,Active!C$21:E$971,3,FALSE)</f>
        <v>-1649.9882482212129</v>
      </c>
      <c r="F55" s="18" t="s">
        <v>69</v>
      </c>
      <c r="G55" s="20" t="str">
        <f t="shared" si="10"/>
        <v>37907.550</v>
      </c>
      <c r="H55" s="19">
        <f t="shared" si="11"/>
        <v>1488</v>
      </c>
      <c r="I55" s="51" t="s">
        <v>130</v>
      </c>
      <c r="J55" s="52" t="s">
        <v>131</v>
      </c>
      <c r="K55" s="51">
        <v>1488</v>
      </c>
      <c r="L55" s="51" t="s">
        <v>132</v>
      </c>
      <c r="M55" s="52" t="s">
        <v>76</v>
      </c>
      <c r="N55" s="52"/>
      <c r="O55" s="53" t="s">
        <v>77</v>
      </c>
      <c r="P55" s="53" t="s">
        <v>78</v>
      </c>
    </row>
    <row r="56" spans="1:16" ht="12.75" customHeight="1" thickBot="1" x14ac:dyDescent="0.25">
      <c r="A56" s="19" t="str">
        <f t="shared" si="6"/>
        <v> MVS 4.141 </v>
      </c>
      <c r="B56" s="18" t="str">
        <f t="shared" si="7"/>
        <v>II</v>
      </c>
      <c r="C56" s="19">
        <f t="shared" si="8"/>
        <v>37945.472000000002</v>
      </c>
      <c r="D56" s="20" t="str">
        <f t="shared" si="9"/>
        <v>vis</v>
      </c>
      <c r="E56" s="50">
        <f>VLOOKUP(C56,Active!C$21:E$971,3,FALSE)</f>
        <v>-1645.5048382096907</v>
      </c>
      <c r="F56" s="18" t="s">
        <v>69</v>
      </c>
      <c r="G56" s="20" t="str">
        <f t="shared" si="10"/>
        <v>37945.472</v>
      </c>
      <c r="H56" s="19">
        <f t="shared" si="11"/>
        <v>1492.5</v>
      </c>
      <c r="I56" s="51" t="s">
        <v>133</v>
      </c>
      <c r="J56" s="52" t="s">
        <v>134</v>
      </c>
      <c r="K56" s="51">
        <v>1492.5</v>
      </c>
      <c r="L56" s="51" t="s">
        <v>135</v>
      </c>
      <c r="M56" s="52" t="s">
        <v>76</v>
      </c>
      <c r="N56" s="52"/>
      <c r="O56" s="53" t="s">
        <v>77</v>
      </c>
      <c r="P56" s="53" t="s">
        <v>78</v>
      </c>
    </row>
    <row r="57" spans="1:16" ht="12.75" customHeight="1" thickBot="1" x14ac:dyDescent="0.25">
      <c r="A57" s="19" t="str">
        <f t="shared" si="6"/>
        <v> MHAR 10.4 </v>
      </c>
      <c r="B57" s="18" t="str">
        <f t="shared" si="7"/>
        <v>II</v>
      </c>
      <c r="C57" s="19">
        <f t="shared" si="8"/>
        <v>37945.504000000001</v>
      </c>
      <c r="D57" s="20" t="str">
        <f t="shared" si="9"/>
        <v>vis</v>
      </c>
      <c r="E57" s="50">
        <f>VLOOKUP(C57,Active!C$21:E$971,3,FALSE)</f>
        <v>-1645.501054940866</v>
      </c>
      <c r="F57" s="18" t="s">
        <v>69</v>
      </c>
      <c r="G57" s="20" t="str">
        <f t="shared" si="10"/>
        <v>37945.504</v>
      </c>
      <c r="H57" s="19">
        <f t="shared" si="11"/>
        <v>1492.5</v>
      </c>
      <c r="I57" s="51" t="s">
        <v>136</v>
      </c>
      <c r="J57" s="52" t="s">
        <v>137</v>
      </c>
      <c r="K57" s="51">
        <v>1492.5</v>
      </c>
      <c r="L57" s="51" t="s">
        <v>138</v>
      </c>
      <c r="M57" s="52" t="s">
        <v>76</v>
      </c>
      <c r="N57" s="52"/>
      <c r="O57" s="53" t="s">
        <v>123</v>
      </c>
      <c r="P57" s="53" t="s">
        <v>139</v>
      </c>
    </row>
    <row r="58" spans="1:16" ht="12.75" customHeight="1" thickBot="1" x14ac:dyDescent="0.25">
      <c r="A58" s="19" t="str">
        <f t="shared" si="6"/>
        <v> MHAR 10.3 </v>
      </c>
      <c r="B58" s="18" t="str">
        <f t="shared" si="7"/>
        <v>I</v>
      </c>
      <c r="C58" s="19">
        <f t="shared" si="8"/>
        <v>38144.394999999997</v>
      </c>
      <c r="D58" s="20" t="str">
        <f t="shared" si="9"/>
        <v>vis</v>
      </c>
      <c r="E58" s="50">
        <f>VLOOKUP(C58,Active!C$21:E$971,3,FALSE)</f>
        <v>-1621.9867386969524</v>
      </c>
      <c r="F58" s="18" t="s">
        <v>69</v>
      </c>
      <c r="G58" s="20" t="str">
        <f t="shared" si="10"/>
        <v>38144.395</v>
      </c>
      <c r="H58" s="19">
        <f t="shared" si="11"/>
        <v>1516</v>
      </c>
      <c r="I58" s="51" t="s">
        <v>140</v>
      </c>
      <c r="J58" s="52" t="s">
        <v>141</v>
      </c>
      <c r="K58" s="51">
        <v>1516</v>
      </c>
      <c r="L58" s="51" t="s">
        <v>142</v>
      </c>
      <c r="M58" s="52" t="s">
        <v>76</v>
      </c>
      <c r="N58" s="52"/>
      <c r="O58" s="53" t="s">
        <v>123</v>
      </c>
      <c r="P58" s="53" t="s">
        <v>124</v>
      </c>
    </row>
    <row r="59" spans="1:16" ht="12.75" customHeight="1" thickBot="1" x14ac:dyDescent="0.25">
      <c r="A59" s="19" t="str">
        <f t="shared" si="6"/>
        <v> MHAR 10.3 </v>
      </c>
      <c r="B59" s="18" t="str">
        <f t="shared" si="7"/>
        <v>I</v>
      </c>
      <c r="C59" s="19">
        <f t="shared" si="8"/>
        <v>38440.302000000003</v>
      </c>
      <c r="D59" s="20" t="str">
        <f t="shared" si="9"/>
        <v>vis</v>
      </c>
      <c r="E59" s="50">
        <f>VLOOKUP(C59,Active!C$21:E$971,3,FALSE)</f>
        <v>-1587.0024971938781</v>
      </c>
      <c r="F59" s="18" t="s">
        <v>69</v>
      </c>
      <c r="G59" s="20" t="str">
        <f t="shared" si="10"/>
        <v>38440.302</v>
      </c>
      <c r="H59" s="19">
        <f t="shared" si="11"/>
        <v>1551</v>
      </c>
      <c r="I59" s="51" t="s">
        <v>143</v>
      </c>
      <c r="J59" s="52" t="s">
        <v>144</v>
      </c>
      <c r="K59" s="51">
        <v>1551</v>
      </c>
      <c r="L59" s="51" t="s">
        <v>145</v>
      </c>
      <c r="M59" s="52" t="s">
        <v>76</v>
      </c>
      <c r="N59" s="52"/>
      <c r="O59" s="53" t="s">
        <v>123</v>
      </c>
      <c r="P59" s="53" t="s">
        <v>124</v>
      </c>
    </row>
    <row r="60" spans="1:16" ht="12.75" customHeight="1" thickBot="1" x14ac:dyDescent="0.25">
      <c r="A60" s="19" t="str">
        <f t="shared" si="6"/>
        <v> MVS 4.141 </v>
      </c>
      <c r="B60" s="18" t="str">
        <f t="shared" si="7"/>
        <v>I</v>
      </c>
      <c r="C60" s="19">
        <f t="shared" si="8"/>
        <v>38440.347999999998</v>
      </c>
      <c r="D60" s="20" t="str">
        <f t="shared" si="9"/>
        <v>vis</v>
      </c>
      <c r="E60" s="50">
        <f>VLOOKUP(C60,Active!C$21:E$971,3,FALSE)</f>
        <v>-1586.9970587449432</v>
      </c>
      <c r="F60" s="18" t="s">
        <v>69</v>
      </c>
      <c r="G60" s="20" t="str">
        <f t="shared" si="10"/>
        <v>38440.348</v>
      </c>
      <c r="H60" s="19">
        <f t="shared" si="11"/>
        <v>1551</v>
      </c>
      <c r="I60" s="51" t="s">
        <v>146</v>
      </c>
      <c r="J60" s="52" t="s">
        <v>147</v>
      </c>
      <c r="K60" s="51">
        <v>1551</v>
      </c>
      <c r="L60" s="51" t="s">
        <v>135</v>
      </c>
      <c r="M60" s="52" t="s">
        <v>76</v>
      </c>
      <c r="N60" s="52"/>
      <c r="O60" s="53" t="s">
        <v>77</v>
      </c>
      <c r="P60" s="53" t="s">
        <v>78</v>
      </c>
    </row>
    <row r="61" spans="1:16" ht="12.75" customHeight="1" thickBot="1" x14ac:dyDescent="0.25">
      <c r="A61" s="19" t="str">
        <f t="shared" si="6"/>
        <v> MHAR 10.3 </v>
      </c>
      <c r="B61" s="18" t="str">
        <f t="shared" si="7"/>
        <v>I</v>
      </c>
      <c r="C61" s="19">
        <f t="shared" si="8"/>
        <v>38753.273000000001</v>
      </c>
      <c r="D61" s="20" t="str">
        <f t="shared" si="9"/>
        <v>vis</v>
      </c>
      <c r="E61" s="50">
        <f>VLOOKUP(C61,Active!C$21:E$971,3,FALSE)</f>
        <v>-1550.000827590055</v>
      </c>
      <c r="F61" s="18" t="s">
        <v>69</v>
      </c>
      <c r="G61" s="20" t="str">
        <f t="shared" si="10"/>
        <v>38753.273</v>
      </c>
      <c r="H61" s="19">
        <f t="shared" si="11"/>
        <v>1588</v>
      </c>
      <c r="I61" s="51" t="s">
        <v>148</v>
      </c>
      <c r="J61" s="52" t="s">
        <v>149</v>
      </c>
      <c r="K61" s="51">
        <v>1588</v>
      </c>
      <c r="L61" s="51" t="s">
        <v>150</v>
      </c>
      <c r="M61" s="52" t="s">
        <v>76</v>
      </c>
      <c r="N61" s="52"/>
      <c r="O61" s="53" t="s">
        <v>123</v>
      </c>
      <c r="P61" s="53" t="s">
        <v>124</v>
      </c>
    </row>
    <row r="62" spans="1:16" ht="12.75" customHeight="1" thickBot="1" x14ac:dyDescent="0.25">
      <c r="A62" s="19" t="str">
        <f t="shared" si="6"/>
        <v> MVS 4.141 </v>
      </c>
      <c r="B62" s="18" t="str">
        <f t="shared" si="7"/>
        <v>I</v>
      </c>
      <c r="C62" s="19">
        <f t="shared" si="8"/>
        <v>38753.300000000003</v>
      </c>
      <c r="D62" s="20" t="str">
        <f t="shared" si="9"/>
        <v>vis</v>
      </c>
      <c r="E62" s="50">
        <f>VLOOKUP(C62,Active!C$21:E$971,3,FALSE)</f>
        <v>-1549.997635456984</v>
      </c>
      <c r="F62" s="18" t="s">
        <v>69</v>
      </c>
      <c r="G62" s="20" t="str">
        <f t="shared" si="10"/>
        <v>38753.300</v>
      </c>
      <c r="H62" s="19">
        <f t="shared" si="11"/>
        <v>1588</v>
      </c>
      <c r="I62" s="51" t="s">
        <v>151</v>
      </c>
      <c r="J62" s="52" t="s">
        <v>152</v>
      </c>
      <c r="K62" s="51">
        <v>1588</v>
      </c>
      <c r="L62" s="51" t="s">
        <v>153</v>
      </c>
      <c r="M62" s="52" t="s">
        <v>76</v>
      </c>
      <c r="N62" s="52"/>
      <c r="O62" s="53" t="s">
        <v>77</v>
      </c>
      <c r="P62" s="53" t="s">
        <v>78</v>
      </c>
    </row>
    <row r="63" spans="1:16" ht="12.75" customHeight="1" thickBot="1" x14ac:dyDescent="0.25">
      <c r="A63" s="19" t="str">
        <f t="shared" si="6"/>
        <v> MVS 4.141 </v>
      </c>
      <c r="B63" s="18" t="str">
        <f t="shared" si="7"/>
        <v>II</v>
      </c>
      <c r="C63" s="19">
        <f t="shared" si="8"/>
        <v>39070.442999999999</v>
      </c>
      <c r="D63" s="20" t="str">
        <f t="shared" si="9"/>
        <v>vis</v>
      </c>
      <c r="E63" s="50">
        <f>VLOOKUP(C63,Active!C$21:E$971,3,FALSE)</f>
        <v>-1512.5027221801463</v>
      </c>
      <c r="F63" s="18" t="s">
        <v>69</v>
      </c>
      <c r="G63" s="20" t="str">
        <f t="shared" si="10"/>
        <v>39070.443</v>
      </c>
      <c r="H63" s="19">
        <f t="shared" si="11"/>
        <v>1625.5</v>
      </c>
      <c r="I63" s="51" t="s">
        <v>154</v>
      </c>
      <c r="J63" s="52" t="s">
        <v>155</v>
      </c>
      <c r="K63" s="51">
        <v>1625.5</v>
      </c>
      <c r="L63" s="51" t="s">
        <v>156</v>
      </c>
      <c r="M63" s="52" t="s">
        <v>157</v>
      </c>
      <c r="N63" s="52" t="s">
        <v>158</v>
      </c>
      <c r="O63" s="53" t="s">
        <v>77</v>
      </c>
      <c r="P63" s="53" t="s">
        <v>78</v>
      </c>
    </row>
    <row r="64" spans="1:16" ht="12.75" customHeight="1" thickBot="1" x14ac:dyDescent="0.25">
      <c r="A64" s="19" t="str">
        <f t="shared" si="6"/>
        <v> MHAR 10.3 </v>
      </c>
      <c r="B64" s="18" t="str">
        <f t="shared" si="7"/>
        <v>I</v>
      </c>
      <c r="C64" s="19">
        <f t="shared" si="8"/>
        <v>39142.337</v>
      </c>
      <c r="D64" s="20" t="str">
        <f t="shared" si="9"/>
        <v>vis</v>
      </c>
      <c r="E64" s="50">
        <f>VLOOKUP(C64,Active!C$21:E$971,3,FALSE)</f>
        <v>-1504.0028994026454</v>
      </c>
      <c r="F64" s="18" t="s">
        <v>69</v>
      </c>
      <c r="G64" s="20" t="str">
        <f t="shared" si="10"/>
        <v>39142.337</v>
      </c>
      <c r="H64" s="19">
        <f t="shared" si="11"/>
        <v>1634</v>
      </c>
      <c r="I64" s="51" t="s">
        <v>159</v>
      </c>
      <c r="J64" s="52" t="s">
        <v>160</v>
      </c>
      <c r="K64" s="51">
        <v>1634</v>
      </c>
      <c r="L64" s="51" t="s">
        <v>161</v>
      </c>
      <c r="M64" s="52" t="s">
        <v>76</v>
      </c>
      <c r="N64" s="52"/>
      <c r="O64" s="53" t="s">
        <v>123</v>
      </c>
      <c r="P64" s="53" t="s">
        <v>124</v>
      </c>
    </row>
    <row r="65" spans="1:16" ht="12.75" customHeight="1" thickBot="1" x14ac:dyDescent="0.25">
      <c r="A65" s="19" t="str">
        <f t="shared" si="6"/>
        <v> MHAR 10.3 </v>
      </c>
      <c r="B65" s="18" t="str">
        <f t="shared" si="7"/>
        <v>I</v>
      </c>
      <c r="C65" s="19">
        <f t="shared" si="8"/>
        <v>39878.266000000003</v>
      </c>
      <c r="D65" s="20" t="str">
        <f t="shared" si="9"/>
        <v>vis</v>
      </c>
      <c r="E65" s="50">
        <f>VLOOKUP(C65,Active!C$21:E$971,3,FALSE)</f>
        <v>-1416.9961105631933</v>
      </c>
      <c r="F65" s="18" t="s">
        <v>69</v>
      </c>
      <c r="G65" s="20" t="str">
        <f t="shared" si="10"/>
        <v>39878.266</v>
      </c>
      <c r="H65" s="19">
        <f t="shared" si="11"/>
        <v>1721</v>
      </c>
      <c r="I65" s="51" t="s">
        <v>162</v>
      </c>
      <c r="J65" s="52" t="s">
        <v>163</v>
      </c>
      <c r="K65" s="51">
        <v>1721</v>
      </c>
      <c r="L65" s="51" t="s">
        <v>164</v>
      </c>
      <c r="M65" s="52" t="s">
        <v>76</v>
      </c>
      <c r="N65" s="52"/>
      <c r="O65" s="53" t="s">
        <v>123</v>
      </c>
      <c r="P65" s="53" t="s">
        <v>124</v>
      </c>
    </row>
    <row r="66" spans="1:16" ht="12.75" customHeight="1" thickBot="1" x14ac:dyDescent="0.25">
      <c r="A66" s="19" t="str">
        <f t="shared" si="6"/>
        <v> MHAR 10.4 </v>
      </c>
      <c r="B66" s="18" t="str">
        <f t="shared" si="7"/>
        <v>II</v>
      </c>
      <c r="C66" s="19">
        <f t="shared" si="8"/>
        <v>40068.542000000001</v>
      </c>
      <c r="D66" s="20" t="str">
        <f t="shared" si="9"/>
        <v>vis</v>
      </c>
      <c r="E66" s="50">
        <f>VLOOKUP(C66,Active!C$21:E$971,3,FALSE)</f>
        <v>-1394.5003212231684</v>
      </c>
      <c r="F66" s="18" t="s">
        <v>69</v>
      </c>
      <c r="G66" s="20" t="str">
        <f t="shared" si="10"/>
        <v>40068.542</v>
      </c>
      <c r="H66" s="19">
        <f t="shared" si="11"/>
        <v>1743.5</v>
      </c>
      <c r="I66" s="51" t="s">
        <v>165</v>
      </c>
      <c r="J66" s="52" t="s">
        <v>166</v>
      </c>
      <c r="K66" s="51">
        <v>1743.5</v>
      </c>
      <c r="L66" s="51" t="s">
        <v>167</v>
      </c>
      <c r="M66" s="52" t="s">
        <v>76</v>
      </c>
      <c r="N66" s="52"/>
      <c r="O66" s="53" t="s">
        <v>123</v>
      </c>
      <c r="P66" s="53" t="s">
        <v>139</v>
      </c>
    </row>
    <row r="67" spans="1:16" ht="12.75" customHeight="1" thickBot="1" x14ac:dyDescent="0.25">
      <c r="A67" s="19" t="str">
        <f t="shared" si="6"/>
        <v> MHAR 10.3 </v>
      </c>
      <c r="B67" s="18" t="str">
        <f t="shared" si="7"/>
        <v>I</v>
      </c>
      <c r="C67" s="19">
        <f t="shared" si="8"/>
        <v>40825.506000000001</v>
      </c>
      <c r="D67" s="20" t="str">
        <f t="shared" si="9"/>
        <v>vis</v>
      </c>
      <c r="E67" s="50">
        <f>VLOOKUP(C67,Active!C$21:E$971,3,FALSE)</f>
        <v>-1305.0066242672574</v>
      </c>
      <c r="F67" s="18" t="s">
        <v>69</v>
      </c>
      <c r="G67" s="20" t="str">
        <f t="shared" si="10"/>
        <v>40825.506</v>
      </c>
      <c r="H67" s="19">
        <f t="shared" si="11"/>
        <v>1833</v>
      </c>
      <c r="I67" s="51" t="s">
        <v>168</v>
      </c>
      <c r="J67" s="52" t="s">
        <v>169</v>
      </c>
      <c r="K67" s="51">
        <v>1833</v>
      </c>
      <c r="L67" s="51" t="s">
        <v>170</v>
      </c>
      <c r="M67" s="52" t="s">
        <v>76</v>
      </c>
      <c r="N67" s="52"/>
      <c r="O67" s="53" t="s">
        <v>123</v>
      </c>
      <c r="P67" s="53" t="s">
        <v>124</v>
      </c>
    </row>
    <row r="68" spans="1:16" ht="12.75" customHeight="1" thickBot="1" x14ac:dyDescent="0.25">
      <c r="A68" s="19" t="str">
        <f t="shared" si="6"/>
        <v> MHAR 10.3 </v>
      </c>
      <c r="B68" s="18" t="str">
        <f t="shared" si="7"/>
        <v>I</v>
      </c>
      <c r="C68" s="19">
        <f t="shared" si="8"/>
        <v>40859.510999999999</v>
      </c>
      <c r="D68" s="20" t="str">
        <f t="shared" si="9"/>
        <v>vis</v>
      </c>
      <c r="E68" s="50">
        <f>VLOOKUP(C68,Active!C$21:E$971,3,FALSE)</f>
        <v>-1300.9863100053037</v>
      </c>
      <c r="F68" s="18" t="s">
        <v>69</v>
      </c>
      <c r="G68" s="20" t="str">
        <f t="shared" si="10"/>
        <v>40859.511</v>
      </c>
      <c r="H68" s="19">
        <f t="shared" si="11"/>
        <v>1837</v>
      </c>
      <c r="I68" s="51" t="s">
        <v>171</v>
      </c>
      <c r="J68" s="52" t="s">
        <v>172</v>
      </c>
      <c r="K68" s="51">
        <v>1837</v>
      </c>
      <c r="L68" s="51" t="s">
        <v>84</v>
      </c>
      <c r="M68" s="52" t="s">
        <v>76</v>
      </c>
      <c r="N68" s="52"/>
      <c r="O68" s="53" t="s">
        <v>123</v>
      </c>
      <c r="P68" s="53" t="s">
        <v>124</v>
      </c>
    </row>
    <row r="69" spans="1:16" ht="12.75" customHeight="1" thickBot="1" x14ac:dyDescent="0.25">
      <c r="A69" s="19" t="str">
        <f t="shared" si="6"/>
        <v> MHAR 10.4 </v>
      </c>
      <c r="B69" s="18" t="str">
        <f t="shared" si="7"/>
        <v>II</v>
      </c>
      <c r="C69" s="19">
        <f t="shared" si="8"/>
        <v>40914.330999999998</v>
      </c>
      <c r="D69" s="20" t="str">
        <f t="shared" si="9"/>
        <v>vis</v>
      </c>
      <c r="E69" s="50">
        <f>VLOOKUP(C69,Active!C$21:E$971,3,FALSE)</f>
        <v>-1294.5050976000598</v>
      </c>
      <c r="F69" s="18" t="s">
        <v>69</v>
      </c>
      <c r="G69" s="20" t="str">
        <f t="shared" si="10"/>
        <v>40914.331</v>
      </c>
      <c r="H69" s="19">
        <f t="shared" si="11"/>
        <v>1843.5</v>
      </c>
      <c r="I69" s="51" t="s">
        <v>173</v>
      </c>
      <c r="J69" s="52" t="s">
        <v>174</v>
      </c>
      <c r="K69" s="51">
        <v>1843.5</v>
      </c>
      <c r="L69" s="51" t="s">
        <v>175</v>
      </c>
      <c r="M69" s="52" t="s">
        <v>76</v>
      </c>
      <c r="N69" s="52"/>
      <c r="O69" s="53" t="s">
        <v>123</v>
      </c>
      <c r="P69" s="53" t="s">
        <v>139</v>
      </c>
    </row>
    <row r="70" spans="1:16" ht="12.75" customHeight="1" thickBot="1" x14ac:dyDescent="0.25">
      <c r="A70" s="19" t="str">
        <f t="shared" si="6"/>
        <v> MHAR 10.3 </v>
      </c>
      <c r="B70" s="18" t="str">
        <f t="shared" si="7"/>
        <v>I</v>
      </c>
      <c r="C70" s="19">
        <f t="shared" si="8"/>
        <v>41155.504000000001</v>
      </c>
      <c r="D70" s="20" t="str">
        <f t="shared" si="9"/>
        <v>vis</v>
      </c>
      <c r="E70" s="50">
        <f>VLOOKUP(C70,Active!C$21:E$971,3,FALSE)</f>
        <v>-1265.9919009672633</v>
      </c>
      <c r="F70" s="18" t="s">
        <v>69</v>
      </c>
      <c r="G70" s="20" t="str">
        <f t="shared" si="10"/>
        <v>41155.504</v>
      </c>
      <c r="H70" s="19">
        <f t="shared" si="11"/>
        <v>1872</v>
      </c>
      <c r="I70" s="51" t="s">
        <v>176</v>
      </c>
      <c r="J70" s="52" t="s">
        <v>177</v>
      </c>
      <c r="K70" s="51">
        <v>1872</v>
      </c>
      <c r="L70" s="51" t="s">
        <v>178</v>
      </c>
      <c r="M70" s="52" t="s">
        <v>76</v>
      </c>
      <c r="N70" s="52"/>
      <c r="O70" s="53" t="s">
        <v>123</v>
      </c>
      <c r="P70" s="53" t="s">
        <v>124</v>
      </c>
    </row>
    <row r="71" spans="1:16" ht="12.75" customHeight="1" thickBot="1" x14ac:dyDescent="0.25">
      <c r="A71" s="19" t="str">
        <f t="shared" si="6"/>
        <v> MHAR 10.3 </v>
      </c>
      <c r="B71" s="18" t="str">
        <f t="shared" si="7"/>
        <v>I</v>
      </c>
      <c r="C71" s="19">
        <f t="shared" si="8"/>
        <v>41189.341</v>
      </c>
      <c r="D71" s="20" t="str">
        <f t="shared" si="9"/>
        <v>vis</v>
      </c>
      <c r="E71" s="50">
        <f>VLOOKUP(C71,Active!C$21:E$971,3,FALSE)</f>
        <v>-1261.9914488666388</v>
      </c>
      <c r="F71" s="18" t="s">
        <v>69</v>
      </c>
      <c r="G71" s="20" t="str">
        <f t="shared" si="10"/>
        <v>41189.341</v>
      </c>
      <c r="H71" s="19">
        <f t="shared" si="11"/>
        <v>1876</v>
      </c>
      <c r="I71" s="51" t="s">
        <v>179</v>
      </c>
      <c r="J71" s="52" t="s">
        <v>180</v>
      </c>
      <c r="K71" s="51">
        <v>1876</v>
      </c>
      <c r="L71" s="51" t="s">
        <v>181</v>
      </c>
      <c r="M71" s="52" t="s">
        <v>76</v>
      </c>
      <c r="N71" s="52"/>
      <c r="O71" s="53" t="s">
        <v>123</v>
      </c>
      <c r="P71" s="53" t="s">
        <v>124</v>
      </c>
    </row>
    <row r="72" spans="1:16" ht="12.75" customHeight="1" thickBot="1" x14ac:dyDescent="0.25">
      <c r="A72" s="19" t="str">
        <f t="shared" si="6"/>
        <v> MHAR 10.4 </v>
      </c>
      <c r="B72" s="18" t="str">
        <f t="shared" si="7"/>
        <v>II</v>
      </c>
      <c r="C72" s="19">
        <f t="shared" si="8"/>
        <v>41210.459000000003</v>
      </c>
      <c r="D72" s="20" t="str">
        <f t="shared" si="9"/>
        <v>vis</v>
      </c>
      <c r="E72" s="50">
        <f>VLOOKUP(C72,Active!C$21:E$971,3,FALSE)</f>
        <v>-1259.4947278966652</v>
      </c>
      <c r="F72" s="18" t="s">
        <v>69</v>
      </c>
      <c r="G72" s="20" t="str">
        <f t="shared" si="10"/>
        <v>41210.459</v>
      </c>
      <c r="H72" s="19">
        <f t="shared" si="11"/>
        <v>1878.5</v>
      </c>
      <c r="I72" s="51" t="s">
        <v>182</v>
      </c>
      <c r="J72" s="52" t="s">
        <v>183</v>
      </c>
      <c r="K72" s="51">
        <v>1878.5</v>
      </c>
      <c r="L72" s="51" t="s">
        <v>184</v>
      </c>
      <c r="M72" s="52" t="s">
        <v>76</v>
      </c>
      <c r="N72" s="52"/>
      <c r="O72" s="53" t="s">
        <v>123</v>
      </c>
      <c r="P72" s="53" t="s">
        <v>139</v>
      </c>
    </row>
    <row r="73" spans="1:16" ht="12.75" customHeight="1" thickBot="1" x14ac:dyDescent="0.25">
      <c r="A73" s="19" t="str">
        <f t="shared" si="6"/>
        <v> MHAR 10.3 </v>
      </c>
      <c r="B73" s="18" t="str">
        <f t="shared" si="7"/>
        <v>I</v>
      </c>
      <c r="C73" s="19">
        <f t="shared" si="8"/>
        <v>41248.482000000004</v>
      </c>
      <c r="D73" s="20" t="str">
        <f t="shared" si="9"/>
        <v>vis</v>
      </c>
      <c r="E73" s="50">
        <f>VLOOKUP(C73,Active!C$21:E$971,3,FALSE)</f>
        <v>-1254.9993769429148</v>
      </c>
      <c r="F73" s="18" t="s">
        <v>69</v>
      </c>
      <c r="G73" s="20" t="str">
        <f t="shared" si="10"/>
        <v>41248.482</v>
      </c>
      <c r="H73" s="19">
        <f t="shared" si="11"/>
        <v>1883</v>
      </c>
      <c r="I73" s="51" t="s">
        <v>185</v>
      </c>
      <c r="J73" s="52" t="s">
        <v>186</v>
      </c>
      <c r="K73" s="51">
        <v>1883</v>
      </c>
      <c r="L73" s="51" t="s">
        <v>105</v>
      </c>
      <c r="M73" s="52" t="s">
        <v>76</v>
      </c>
      <c r="N73" s="52"/>
      <c r="O73" s="53" t="s">
        <v>123</v>
      </c>
      <c r="P73" s="53" t="s">
        <v>124</v>
      </c>
    </row>
    <row r="74" spans="1:16" ht="12.75" customHeight="1" thickBot="1" x14ac:dyDescent="0.25">
      <c r="A74" s="19" t="str">
        <f t="shared" si="6"/>
        <v> MHAR 10.3 </v>
      </c>
      <c r="B74" s="18" t="str">
        <f t="shared" si="7"/>
        <v>I</v>
      </c>
      <c r="C74" s="19">
        <f t="shared" si="8"/>
        <v>41595.313999999998</v>
      </c>
      <c r="D74" s="20" t="str">
        <f t="shared" si="9"/>
        <v>vis</v>
      </c>
      <c r="E74" s="50">
        <f>VLOOKUP(C74,Active!C$21:E$971,3,FALSE)</f>
        <v>-1213.9944177868492</v>
      </c>
      <c r="F74" s="18" t="s">
        <v>69</v>
      </c>
      <c r="G74" s="20" t="str">
        <f t="shared" si="10"/>
        <v>41595.314</v>
      </c>
      <c r="H74" s="19">
        <f t="shared" si="11"/>
        <v>1924</v>
      </c>
      <c r="I74" s="51" t="s">
        <v>187</v>
      </c>
      <c r="J74" s="52" t="s">
        <v>188</v>
      </c>
      <c r="K74" s="51">
        <v>1924</v>
      </c>
      <c r="L74" s="51" t="s">
        <v>189</v>
      </c>
      <c r="M74" s="52" t="s">
        <v>72</v>
      </c>
      <c r="N74" s="52"/>
      <c r="O74" s="53" t="s">
        <v>123</v>
      </c>
      <c r="P74" s="53" t="s">
        <v>124</v>
      </c>
    </row>
    <row r="75" spans="1:16" ht="12.75" customHeight="1" thickBot="1" x14ac:dyDescent="0.25">
      <c r="A75" s="19" t="str">
        <f t="shared" ref="A75:A91" si="12">P75</f>
        <v> MHAR 10.4 </v>
      </c>
      <c r="B75" s="18" t="str">
        <f t="shared" ref="B75:B91" si="13">IF(H75=INT(H75),"I","II")</f>
        <v>II</v>
      </c>
      <c r="C75" s="19">
        <f t="shared" ref="C75:C91" si="14">1*G75</f>
        <v>41599.428</v>
      </c>
      <c r="D75" s="20" t="str">
        <f t="shared" ref="D75:D91" si="15">VLOOKUP(F75,I$1:J$5,2,FALSE)</f>
        <v>vis</v>
      </c>
      <c r="E75" s="50">
        <f>VLOOKUP(C75,Active!C$21:E$971,3,FALSE)</f>
        <v>-1213.5080312885789</v>
      </c>
      <c r="F75" s="18" t="s">
        <v>69</v>
      </c>
      <c r="G75" s="20" t="str">
        <f t="shared" ref="G75:G91" si="16">MID(I75,3,LEN(I75)-3)</f>
        <v>41599.428</v>
      </c>
      <c r="H75" s="19">
        <f t="shared" ref="H75:H91" si="17">1*K75</f>
        <v>1924.5</v>
      </c>
      <c r="I75" s="51" t="s">
        <v>190</v>
      </c>
      <c r="J75" s="52" t="s">
        <v>191</v>
      </c>
      <c r="K75" s="51">
        <v>1924.5</v>
      </c>
      <c r="L75" s="51" t="s">
        <v>192</v>
      </c>
      <c r="M75" s="52" t="s">
        <v>76</v>
      </c>
      <c r="N75" s="52"/>
      <c r="O75" s="53" t="s">
        <v>123</v>
      </c>
      <c r="P75" s="53" t="s">
        <v>139</v>
      </c>
    </row>
    <row r="76" spans="1:16" ht="12.75" customHeight="1" thickBot="1" x14ac:dyDescent="0.25">
      <c r="A76" s="19" t="str">
        <f t="shared" si="12"/>
        <v> MHAR 10.4 </v>
      </c>
      <c r="B76" s="18" t="str">
        <f t="shared" si="13"/>
        <v>II</v>
      </c>
      <c r="C76" s="19">
        <f t="shared" si="14"/>
        <v>41599.453000000001</v>
      </c>
      <c r="D76" s="20" t="str">
        <f t="shared" si="15"/>
        <v>vis</v>
      </c>
      <c r="E76" s="50">
        <f>VLOOKUP(C76,Active!C$21:E$971,3,FALSE)</f>
        <v>-1213.5050756098094</v>
      </c>
      <c r="F76" s="18" t="s">
        <v>69</v>
      </c>
      <c r="G76" s="20" t="str">
        <f t="shared" si="16"/>
        <v>41599.453</v>
      </c>
      <c r="H76" s="19">
        <f t="shared" si="17"/>
        <v>1924.5</v>
      </c>
      <c r="I76" s="51" t="s">
        <v>193</v>
      </c>
      <c r="J76" s="52" t="s">
        <v>194</v>
      </c>
      <c r="K76" s="51">
        <v>1924.5</v>
      </c>
      <c r="L76" s="51" t="s">
        <v>175</v>
      </c>
      <c r="M76" s="52" t="s">
        <v>76</v>
      </c>
      <c r="N76" s="52"/>
      <c r="O76" s="53" t="s">
        <v>123</v>
      </c>
      <c r="P76" s="53" t="s">
        <v>139</v>
      </c>
    </row>
    <row r="77" spans="1:16" ht="12.75" customHeight="1" thickBot="1" x14ac:dyDescent="0.25">
      <c r="A77" s="19" t="str">
        <f t="shared" si="12"/>
        <v> MHAR 10.3 </v>
      </c>
      <c r="B77" s="18" t="str">
        <f t="shared" si="13"/>
        <v>I</v>
      </c>
      <c r="C77" s="19">
        <f t="shared" si="14"/>
        <v>41984.446000000004</v>
      </c>
      <c r="D77" s="20" t="str">
        <f t="shared" si="15"/>
        <v>vis</v>
      </c>
      <c r="E77" s="50">
        <f>VLOOKUP(C77,Active!C$21:E$971,3,FALSE)</f>
        <v>-1167.9884501531862</v>
      </c>
      <c r="F77" s="18" t="s">
        <v>69</v>
      </c>
      <c r="G77" s="20" t="str">
        <f t="shared" si="16"/>
        <v>41984.446</v>
      </c>
      <c r="H77" s="19">
        <f t="shared" si="17"/>
        <v>1970</v>
      </c>
      <c r="I77" s="51" t="s">
        <v>195</v>
      </c>
      <c r="J77" s="52" t="s">
        <v>196</v>
      </c>
      <c r="K77" s="51">
        <v>1970</v>
      </c>
      <c r="L77" s="51" t="s">
        <v>197</v>
      </c>
      <c r="M77" s="52" t="s">
        <v>76</v>
      </c>
      <c r="N77" s="52"/>
      <c r="O77" s="53" t="s">
        <v>123</v>
      </c>
      <c r="P77" s="53" t="s">
        <v>124</v>
      </c>
    </row>
    <row r="78" spans="1:16" ht="12.75" customHeight="1" thickBot="1" x14ac:dyDescent="0.25">
      <c r="A78" s="19" t="str">
        <f t="shared" si="12"/>
        <v> MHAR 10.4 </v>
      </c>
      <c r="B78" s="18" t="str">
        <f t="shared" si="13"/>
        <v>II</v>
      </c>
      <c r="C78" s="19">
        <f t="shared" si="14"/>
        <v>41988.428</v>
      </c>
      <c r="D78" s="20" t="str">
        <f t="shared" si="15"/>
        <v>vis</v>
      </c>
      <c r="E78" s="50">
        <f>VLOOKUP(C78,Active!C$21:E$971,3,FALSE)</f>
        <v>-1167.5176696388182</v>
      </c>
      <c r="F78" s="18" t="s">
        <v>69</v>
      </c>
      <c r="G78" s="20" t="str">
        <f t="shared" si="16"/>
        <v>41988.428</v>
      </c>
      <c r="H78" s="19">
        <f t="shared" si="17"/>
        <v>1970.5</v>
      </c>
      <c r="I78" s="51" t="s">
        <v>198</v>
      </c>
      <c r="J78" s="52" t="s">
        <v>199</v>
      </c>
      <c r="K78" s="51">
        <v>1970.5</v>
      </c>
      <c r="L78" s="51" t="s">
        <v>200</v>
      </c>
      <c r="M78" s="52" t="s">
        <v>76</v>
      </c>
      <c r="N78" s="52"/>
      <c r="O78" s="53" t="s">
        <v>123</v>
      </c>
      <c r="P78" s="53" t="s">
        <v>139</v>
      </c>
    </row>
    <row r="79" spans="1:16" ht="12.75" customHeight="1" thickBot="1" x14ac:dyDescent="0.25">
      <c r="A79" s="19" t="str">
        <f t="shared" si="12"/>
        <v> MHAR 10.4 </v>
      </c>
      <c r="B79" s="18" t="str">
        <f t="shared" si="13"/>
        <v>II</v>
      </c>
      <c r="C79" s="19">
        <f t="shared" si="14"/>
        <v>42741.339</v>
      </c>
      <c r="D79" s="20" t="str">
        <f t="shared" si="15"/>
        <v>vis</v>
      </c>
      <c r="E79" s="50">
        <f>VLOOKUP(C79,Active!C$21:E$971,3,FALSE)</f>
        <v>-1078.5031473249805</v>
      </c>
      <c r="F79" s="18" t="s">
        <v>69</v>
      </c>
      <c r="G79" s="20" t="str">
        <f t="shared" si="16"/>
        <v>42741.339</v>
      </c>
      <c r="H79" s="19">
        <f t="shared" si="17"/>
        <v>2059.5</v>
      </c>
      <c r="I79" s="51" t="s">
        <v>201</v>
      </c>
      <c r="J79" s="52" t="s">
        <v>202</v>
      </c>
      <c r="K79" s="51">
        <v>2059.5</v>
      </c>
      <c r="L79" s="51" t="s">
        <v>81</v>
      </c>
      <c r="M79" s="52" t="s">
        <v>76</v>
      </c>
      <c r="N79" s="52"/>
      <c r="O79" s="53" t="s">
        <v>123</v>
      </c>
      <c r="P79" s="53" t="s">
        <v>139</v>
      </c>
    </row>
    <row r="80" spans="1:16" ht="12.75" customHeight="1" thickBot="1" x14ac:dyDescent="0.25">
      <c r="A80" s="19" t="str">
        <f t="shared" si="12"/>
        <v>BAVM 131 </v>
      </c>
      <c r="B80" s="18" t="str">
        <f t="shared" si="13"/>
        <v>I</v>
      </c>
      <c r="C80" s="19">
        <f t="shared" si="14"/>
        <v>51398.396999999997</v>
      </c>
      <c r="D80" s="20" t="str">
        <f t="shared" si="15"/>
        <v>vis</v>
      </c>
      <c r="E80" s="50">
        <f>VLOOKUP(C80,Active!C$21:E$971,3,FALSE)</f>
        <v>-55.003845929214762</v>
      </c>
      <c r="F80" s="18" t="s">
        <v>69</v>
      </c>
      <c r="G80" s="20" t="str">
        <f t="shared" si="16"/>
        <v>51398.397</v>
      </c>
      <c r="H80" s="19">
        <f t="shared" si="17"/>
        <v>3083</v>
      </c>
      <c r="I80" s="51" t="s">
        <v>223</v>
      </c>
      <c r="J80" s="52" t="s">
        <v>224</v>
      </c>
      <c r="K80" s="51">
        <v>3083</v>
      </c>
      <c r="L80" s="51" t="s">
        <v>225</v>
      </c>
      <c r="M80" s="52" t="s">
        <v>206</v>
      </c>
      <c r="N80" s="52"/>
      <c r="O80" s="53" t="s">
        <v>226</v>
      </c>
      <c r="P80" s="54" t="s">
        <v>227</v>
      </c>
    </row>
    <row r="81" spans="1:16" ht="12.75" customHeight="1" thickBot="1" x14ac:dyDescent="0.25">
      <c r="A81" s="19" t="str">
        <f t="shared" si="12"/>
        <v>BAVM 131 </v>
      </c>
      <c r="B81" s="18" t="str">
        <f t="shared" si="13"/>
        <v>II</v>
      </c>
      <c r="C81" s="19">
        <f t="shared" si="14"/>
        <v>51436.39</v>
      </c>
      <c r="D81" s="20" t="str">
        <f t="shared" si="15"/>
        <v>vis</v>
      </c>
      <c r="E81" s="50">
        <f>VLOOKUP(C81,Active!C$21:E$971,3,FALSE)</f>
        <v>-50.512041789987371</v>
      </c>
      <c r="F81" s="18" t="s">
        <v>69</v>
      </c>
      <c r="G81" s="20" t="str">
        <f t="shared" si="16"/>
        <v>51436.390</v>
      </c>
      <c r="H81" s="19">
        <f t="shared" si="17"/>
        <v>3087.5</v>
      </c>
      <c r="I81" s="51" t="s">
        <v>228</v>
      </c>
      <c r="J81" s="52" t="s">
        <v>229</v>
      </c>
      <c r="K81" s="51">
        <v>3087.5</v>
      </c>
      <c r="L81" s="51" t="s">
        <v>230</v>
      </c>
      <c r="M81" s="52" t="s">
        <v>206</v>
      </c>
      <c r="N81" s="52"/>
      <c r="O81" s="53" t="s">
        <v>226</v>
      </c>
      <c r="P81" s="54" t="s">
        <v>227</v>
      </c>
    </row>
    <row r="82" spans="1:16" ht="12.75" customHeight="1" thickBot="1" x14ac:dyDescent="0.25">
      <c r="A82" s="19" t="str">
        <f t="shared" si="12"/>
        <v>IBVS 5251 </v>
      </c>
      <c r="B82" s="18" t="str">
        <f t="shared" si="13"/>
        <v>I</v>
      </c>
      <c r="C82" s="19">
        <f t="shared" si="14"/>
        <v>52159.674500000001</v>
      </c>
      <c r="D82" s="20" t="str">
        <f t="shared" si="15"/>
        <v>vis</v>
      </c>
      <c r="E82" s="50">
        <f>VLOOKUP(C82,Active!C$21:E$971,3,FALSE)</f>
        <v>34.999823841545599</v>
      </c>
      <c r="F82" s="18" t="s">
        <v>69</v>
      </c>
      <c r="G82" s="20" t="str">
        <f t="shared" si="16"/>
        <v>52159.6745</v>
      </c>
      <c r="H82" s="19">
        <f t="shared" si="17"/>
        <v>3173</v>
      </c>
      <c r="I82" s="51" t="s">
        <v>241</v>
      </c>
      <c r="J82" s="52" t="s">
        <v>242</v>
      </c>
      <c r="K82" s="51">
        <v>3173</v>
      </c>
      <c r="L82" s="51" t="s">
        <v>243</v>
      </c>
      <c r="M82" s="52" t="s">
        <v>157</v>
      </c>
      <c r="N82" s="52" t="s">
        <v>244</v>
      </c>
      <c r="O82" s="53" t="s">
        <v>245</v>
      </c>
      <c r="P82" s="54" t="s">
        <v>246</v>
      </c>
    </row>
    <row r="83" spans="1:16" ht="12.75" customHeight="1" thickBot="1" x14ac:dyDescent="0.25">
      <c r="A83" s="19" t="str">
        <f t="shared" si="12"/>
        <v>IBVS 5357 </v>
      </c>
      <c r="B83" s="18" t="str">
        <f t="shared" si="13"/>
        <v>I</v>
      </c>
      <c r="C83" s="19">
        <f t="shared" si="14"/>
        <v>52252.7163</v>
      </c>
      <c r="D83" s="20" t="str">
        <f t="shared" si="15"/>
        <v>vis</v>
      </c>
      <c r="E83" s="50">
        <f>VLOOKUP(C83,Active!C$21:E$971,3,FALSE)</f>
        <v>45.999890758112819</v>
      </c>
      <c r="F83" s="18" t="s">
        <v>69</v>
      </c>
      <c r="G83" s="20" t="str">
        <f t="shared" si="16"/>
        <v>52252.7163</v>
      </c>
      <c r="H83" s="19">
        <f t="shared" si="17"/>
        <v>3184</v>
      </c>
      <c r="I83" s="51" t="s">
        <v>249</v>
      </c>
      <c r="J83" s="52" t="s">
        <v>250</v>
      </c>
      <c r="K83" s="51">
        <v>3184</v>
      </c>
      <c r="L83" s="51" t="s">
        <v>251</v>
      </c>
      <c r="M83" s="52" t="s">
        <v>157</v>
      </c>
      <c r="N83" s="52" t="s">
        <v>244</v>
      </c>
      <c r="O83" s="53" t="s">
        <v>252</v>
      </c>
      <c r="P83" s="54" t="s">
        <v>253</v>
      </c>
    </row>
    <row r="84" spans="1:16" ht="12.75" customHeight="1" thickBot="1" x14ac:dyDescent="0.25">
      <c r="A84" s="19" t="str">
        <f t="shared" si="12"/>
        <v>IBVS 5371 </v>
      </c>
      <c r="B84" s="18" t="str">
        <f t="shared" si="13"/>
        <v>I</v>
      </c>
      <c r="C84" s="19">
        <f t="shared" si="14"/>
        <v>52565.671699999999</v>
      </c>
      <c r="D84" s="20" t="str">
        <f t="shared" si="15"/>
        <v>vis</v>
      </c>
      <c r="E84" s="50" t="e">
        <f>VLOOKUP(C84,Active!C$21:E$971,3,FALSE)</f>
        <v>#N/A</v>
      </c>
      <c r="F84" s="18" t="s">
        <v>69</v>
      </c>
      <c r="G84" s="20" t="str">
        <f t="shared" si="16"/>
        <v>52565.6717</v>
      </c>
      <c r="H84" s="19">
        <f t="shared" si="17"/>
        <v>3221</v>
      </c>
      <c r="I84" s="51" t="s">
        <v>260</v>
      </c>
      <c r="J84" s="52" t="s">
        <v>261</v>
      </c>
      <c r="K84" s="51">
        <v>3221</v>
      </c>
      <c r="L84" s="51" t="s">
        <v>262</v>
      </c>
      <c r="M84" s="52" t="s">
        <v>157</v>
      </c>
      <c r="N84" s="52" t="s">
        <v>158</v>
      </c>
      <c r="O84" s="53" t="s">
        <v>263</v>
      </c>
      <c r="P84" s="54" t="s">
        <v>264</v>
      </c>
    </row>
    <row r="85" spans="1:16" ht="12.75" customHeight="1" thickBot="1" x14ac:dyDescent="0.25">
      <c r="A85" s="19" t="str">
        <f t="shared" si="12"/>
        <v>IBVS 5357 </v>
      </c>
      <c r="B85" s="18" t="str">
        <f t="shared" si="13"/>
        <v>II</v>
      </c>
      <c r="C85" s="19">
        <f t="shared" si="14"/>
        <v>52586.751900000003</v>
      </c>
      <c r="D85" s="20" t="str">
        <f t="shared" si="15"/>
        <v>vis</v>
      </c>
      <c r="E85" s="50">
        <f>VLOOKUP(C85,Active!C$21:E$971,3,FALSE)</f>
        <v>85.49196800205857</v>
      </c>
      <c r="F85" s="18" t="s">
        <v>69</v>
      </c>
      <c r="G85" s="20" t="str">
        <f t="shared" si="16"/>
        <v>52586.7519</v>
      </c>
      <c r="H85" s="19">
        <f t="shared" si="17"/>
        <v>3223.5</v>
      </c>
      <c r="I85" s="51" t="s">
        <v>265</v>
      </c>
      <c r="J85" s="52" t="s">
        <v>266</v>
      </c>
      <c r="K85" s="51">
        <v>3223.5</v>
      </c>
      <c r="L85" s="51" t="s">
        <v>267</v>
      </c>
      <c r="M85" s="52" t="s">
        <v>157</v>
      </c>
      <c r="N85" s="52" t="s">
        <v>244</v>
      </c>
      <c r="O85" s="53" t="s">
        <v>252</v>
      </c>
      <c r="P85" s="54" t="s">
        <v>253</v>
      </c>
    </row>
    <row r="86" spans="1:16" ht="12.75" customHeight="1" thickBot="1" x14ac:dyDescent="0.25">
      <c r="A86" s="19" t="str">
        <f t="shared" si="12"/>
        <v>BAVM 171 </v>
      </c>
      <c r="B86" s="18" t="str">
        <f t="shared" si="13"/>
        <v>II</v>
      </c>
      <c r="C86" s="19">
        <f t="shared" si="14"/>
        <v>52874.35</v>
      </c>
      <c r="D86" s="20" t="str">
        <f t="shared" si="15"/>
        <v>vis</v>
      </c>
      <c r="E86" s="50">
        <f>VLOOKUP(C86,Active!C$21:E$971,3,FALSE)</f>
        <v>119.49387193209407</v>
      </c>
      <c r="F86" s="18" t="s">
        <v>69</v>
      </c>
      <c r="G86" s="20" t="str">
        <f t="shared" si="16"/>
        <v>52874.35</v>
      </c>
      <c r="H86" s="19">
        <f t="shared" si="17"/>
        <v>3257.5</v>
      </c>
      <c r="I86" s="51" t="s">
        <v>268</v>
      </c>
      <c r="J86" s="52" t="s">
        <v>269</v>
      </c>
      <c r="K86" s="51">
        <v>3257.5</v>
      </c>
      <c r="L86" s="51" t="s">
        <v>270</v>
      </c>
      <c r="M86" s="52" t="s">
        <v>206</v>
      </c>
      <c r="N86" s="52"/>
      <c r="O86" s="53" t="s">
        <v>226</v>
      </c>
      <c r="P86" s="54" t="s">
        <v>271</v>
      </c>
    </row>
    <row r="87" spans="1:16" ht="12.75" customHeight="1" thickBot="1" x14ac:dyDescent="0.25">
      <c r="A87" s="19" t="str">
        <f t="shared" si="12"/>
        <v>BAVM 171 </v>
      </c>
      <c r="B87" s="18" t="str">
        <f t="shared" si="13"/>
        <v>I</v>
      </c>
      <c r="C87" s="19">
        <f t="shared" si="14"/>
        <v>52878.63</v>
      </c>
      <c r="D87" s="20" t="str">
        <f t="shared" si="15"/>
        <v>vis</v>
      </c>
      <c r="E87" s="50">
        <f>VLOOKUP(C87,Active!C$21:E$971,3,FALSE)</f>
        <v>119.99988413739206</v>
      </c>
      <c r="F87" s="18" t="s">
        <v>69</v>
      </c>
      <c r="G87" s="20" t="str">
        <f t="shared" si="16"/>
        <v>52878.63</v>
      </c>
      <c r="H87" s="19">
        <f t="shared" si="17"/>
        <v>3258</v>
      </c>
      <c r="I87" s="51" t="s">
        <v>272</v>
      </c>
      <c r="J87" s="52" t="s">
        <v>273</v>
      </c>
      <c r="K87" s="51">
        <v>3258</v>
      </c>
      <c r="L87" s="51" t="s">
        <v>274</v>
      </c>
      <c r="M87" s="52" t="s">
        <v>206</v>
      </c>
      <c r="N87" s="52"/>
      <c r="O87" s="53" t="s">
        <v>226</v>
      </c>
      <c r="P87" s="54" t="s">
        <v>271</v>
      </c>
    </row>
    <row r="88" spans="1:16" ht="12.75" customHeight="1" thickBot="1" x14ac:dyDescent="0.25">
      <c r="A88" s="19" t="str">
        <f t="shared" si="12"/>
        <v>BAVM 203 </v>
      </c>
      <c r="B88" s="18" t="str">
        <f t="shared" si="13"/>
        <v>I</v>
      </c>
      <c r="C88" s="19">
        <f t="shared" si="14"/>
        <v>54071.243199999997</v>
      </c>
      <c r="D88" s="20" t="str">
        <f t="shared" si="15"/>
        <v>CCD</v>
      </c>
      <c r="E88" s="50">
        <f>VLOOKUP(C88,Active!C$21:E$971,3,FALSE)</f>
        <v>260.99914474479112</v>
      </c>
      <c r="F88" s="18" t="str">
        <f>LEFT(M88,1)</f>
        <v>C</v>
      </c>
      <c r="G88" s="20" t="str">
        <f t="shared" si="16"/>
        <v>54071.2432</v>
      </c>
      <c r="H88" s="19">
        <f t="shared" si="17"/>
        <v>3399</v>
      </c>
      <c r="I88" s="51" t="s">
        <v>309</v>
      </c>
      <c r="J88" s="52" t="s">
        <v>310</v>
      </c>
      <c r="K88" s="51" t="s">
        <v>311</v>
      </c>
      <c r="L88" s="51" t="s">
        <v>312</v>
      </c>
      <c r="M88" s="52" t="s">
        <v>294</v>
      </c>
      <c r="N88" s="52" t="s">
        <v>69</v>
      </c>
      <c r="O88" s="53" t="s">
        <v>313</v>
      </c>
      <c r="P88" s="54" t="s">
        <v>314</v>
      </c>
    </row>
    <row r="89" spans="1:16" ht="12.75" customHeight="1" thickBot="1" x14ac:dyDescent="0.25">
      <c r="A89" s="19" t="str">
        <f t="shared" si="12"/>
        <v>BAVM 193 </v>
      </c>
      <c r="B89" s="18" t="str">
        <f t="shared" si="13"/>
        <v>I</v>
      </c>
      <c r="C89" s="19">
        <f t="shared" si="14"/>
        <v>54367.281799999997</v>
      </c>
      <c r="D89" s="20" t="str">
        <f t="shared" si="15"/>
        <v>CCD</v>
      </c>
      <c r="E89" s="50">
        <f>VLOOKUP(C89,Active!C$21:E$971,3,FALSE)</f>
        <v>295.99894494090631</v>
      </c>
      <c r="F89" s="18" t="str">
        <f>LEFT(M89,1)</f>
        <v>C</v>
      </c>
      <c r="G89" s="20" t="str">
        <f t="shared" si="16"/>
        <v>54367.2818</v>
      </c>
      <c r="H89" s="19">
        <f t="shared" si="17"/>
        <v>3434</v>
      </c>
      <c r="I89" s="51" t="s">
        <v>319</v>
      </c>
      <c r="J89" s="52" t="s">
        <v>320</v>
      </c>
      <c r="K89" s="51" t="s">
        <v>321</v>
      </c>
      <c r="L89" s="51" t="s">
        <v>322</v>
      </c>
      <c r="M89" s="52" t="s">
        <v>294</v>
      </c>
      <c r="N89" s="52" t="s">
        <v>306</v>
      </c>
      <c r="O89" s="53" t="s">
        <v>323</v>
      </c>
      <c r="P89" s="54" t="s">
        <v>324</v>
      </c>
    </row>
    <row r="90" spans="1:16" ht="12.75" customHeight="1" thickBot="1" x14ac:dyDescent="0.25">
      <c r="A90" s="19" t="str">
        <f t="shared" si="12"/>
        <v>BAVM 193 </v>
      </c>
      <c r="B90" s="18" t="str">
        <f t="shared" si="13"/>
        <v>II</v>
      </c>
      <c r="C90" s="19">
        <f t="shared" si="14"/>
        <v>54388.3609</v>
      </c>
      <c r="D90" s="20" t="str">
        <f t="shared" si="15"/>
        <v>CCD</v>
      </c>
      <c r="E90" s="50">
        <f>VLOOKUP(C90,Active!C$21:E$971,3,FALSE)</f>
        <v>298.49106687471499</v>
      </c>
      <c r="F90" s="18" t="str">
        <f>LEFT(M90,1)</f>
        <v>C</v>
      </c>
      <c r="G90" s="20" t="str">
        <f t="shared" si="16"/>
        <v>54388.3609</v>
      </c>
      <c r="H90" s="19">
        <f t="shared" si="17"/>
        <v>3436.5</v>
      </c>
      <c r="I90" s="51" t="s">
        <v>325</v>
      </c>
      <c r="J90" s="52" t="s">
        <v>326</v>
      </c>
      <c r="K90" s="51" t="s">
        <v>327</v>
      </c>
      <c r="L90" s="51" t="s">
        <v>328</v>
      </c>
      <c r="M90" s="52" t="s">
        <v>294</v>
      </c>
      <c r="N90" s="52" t="s">
        <v>306</v>
      </c>
      <c r="O90" s="53" t="s">
        <v>323</v>
      </c>
      <c r="P90" s="54" t="s">
        <v>324</v>
      </c>
    </row>
    <row r="91" spans="1:16" ht="12.75" customHeight="1" thickBot="1" x14ac:dyDescent="0.25">
      <c r="A91" s="19" t="str">
        <f t="shared" si="12"/>
        <v>VSB 48 </v>
      </c>
      <c r="B91" s="18" t="str">
        <f t="shared" si="13"/>
        <v>I</v>
      </c>
      <c r="C91" s="19">
        <f t="shared" si="14"/>
        <v>54807.1086</v>
      </c>
      <c r="D91" s="20" t="str">
        <f t="shared" si="15"/>
        <v>vis</v>
      </c>
      <c r="E91" s="50">
        <f>VLOOKUP(C91,Active!C$21:E$971,3,FALSE)</f>
        <v>347.99841433745394</v>
      </c>
      <c r="F91" s="18" t="s">
        <v>69</v>
      </c>
      <c r="G91" s="20" t="str">
        <f t="shared" si="16"/>
        <v>54807.1086</v>
      </c>
      <c r="H91" s="19">
        <f t="shared" si="17"/>
        <v>3486</v>
      </c>
      <c r="I91" s="51" t="s">
        <v>335</v>
      </c>
      <c r="J91" s="52" t="s">
        <v>336</v>
      </c>
      <c r="K91" s="51" t="s">
        <v>337</v>
      </c>
      <c r="L91" s="51" t="s">
        <v>338</v>
      </c>
      <c r="M91" s="52" t="s">
        <v>294</v>
      </c>
      <c r="N91" s="52" t="s">
        <v>69</v>
      </c>
      <c r="O91" s="53" t="s">
        <v>339</v>
      </c>
      <c r="P91" s="54" t="s">
        <v>340</v>
      </c>
    </row>
    <row r="92" spans="1:16" x14ac:dyDescent="0.2">
      <c r="B92" s="18"/>
      <c r="F92" s="18"/>
    </row>
    <row r="93" spans="1:16" x14ac:dyDescent="0.2">
      <c r="B93" s="18"/>
      <c r="F93" s="18"/>
    </row>
    <row r="94" spans="1:16" x14ac:dyDescent="0.2">
      <c r="B94" s="18"/>
      <c r="F94" s="18"/>
    </row>
    <row r="95" spans="1:16" x14ac:dyDescent="0.2">
      <c r="B95" s="18"/>
      <c r="F95" s="18"/>
    </row>
    <row r="96" spans="1:16" x14ac:dyDescent="0.2">
      <c r="B96" s="18"/>
      <c r="F96" s="18"/>
    </row>
    <row r="97" spans="2:6" x14ac:dyDescent="0.2">
      <c r="B97" s="18"/>
      <c r="F97" s="18"/>
    </row>
    <row r="98" spans="2:6" x14ac:dyDescent="0.2">
      <c r="B98" s="18"/>
      <c r="F98" s="18"/>
    </row>
    <row r="99" spans="2:6" x14ac:dyDescent="0.2">
      <c r="B99" s="18"/>
      <c r="F99" s="18"/>
    </row>
    <row r="100" spans="2:6" x14ac:dyDescent="0.2">
      <c r="B100" s="18"/>
      <c r="F100" s="18"/>
    </row>
    <row r="101" spans="2:6" x14ac:dyDescent="0.2">
      <c r="B101" s="18"/>
      <c r="F101" s="18"/>
    </row>
    <row r="102" spans="2:6" x14ac:dyDescent="0.2">
      <c r="B102" s="18"/>
      <c r="F102" s="18"/>
    </row>
    <row r="103" spans="2:6" x14ac:dyDescent="0.2">
      <c r="B103" s="18"/>
      <c r="F103" s="18"/>
    </row>
    <row r="104" spans="2:6" x14ac:dyDescent="0.2">
      <c r="B104" s="18"/>
      <c r="F104" s="18"/>
    </row>
    <row r="105" spans="2:6" x14ac:dyDescent="0.2">
      <c r="B105" s="18"/>
      <c r="F105" s="18"/>
    </row>
    <row r="106" spans="2:6" x14ac:dyDescent="0.2">
      <c r="B106" s="18"/>
      <c r="F106" s="18"/>
    </row>
    <row r="107" spans="2:6" x14ac:dyDescent="0.2">
      <c r="B107" s="18"/>
      <c r="F107" s="18"/>
    </row>
    <row r="108" spans="2:6" x14ac:dyDescent="0.2">
      <c r="B108" s="18"/>
      <c r="F108" s="18"/>
    </row>
    <row r="109" spans="2:6" x14ac:dyDescent="0.2">
      <c r="B109" s="18"/>
      <c r="F109" s="18"/>
    </row>
    <row r="110" spans="2:6" x14ac:dyDescent="0.2">
      <c r="B110" s="18"/>
      <c r="F110" s="18"/>
    </row>
    <row r="111" spans="2:6" x14ac:dyDescent="0.2">
      <c r="B111" s="18"/>
      <c r="F111" s="18"/>
    </row>
    <row r="112" spans="2:6" x14ac:dyDescent="0.2">
      <c r="B112" s="18"/>
      <c r="F112" s="18"/>
    </row>
    <row r="113" spans="2:6" x14ac:dyDescent="0.2">
      <c r="B113" s="18"/>
      <c r="F113" s="18"/>
    </row>
    <row r="114" spans="2:6" x14ac:dyDescent="0.2">
      <c r="B114" s="18"/>
      <c r="F114" s="18"/>
    </row>
    <row r="115" spans="2:6" x14ac:dyDescent="0.2">
      <c r="B115" s="18"/>
      <c r="F115" s="18"/>
    </row>
    <row r="116" spans="2:6" x14ac:dyDescent="0.2">
      <c r="B116" s="18"/>
      <c r="F116" s="18"/>
    </row>
    <row r="117" spans="2:6" x14ac:dyDescent="0.2">
      <c r="B117" s="18"/>
      <c r="F117" s="18"/>
    </row>
    <row r="118" spans="2:6" x14ac:dyDescent="0.2">
      <c r="B118" s="18"/>
      <c r="F118" s="18"/>
    </row>
    <row r="119" spans="2:6" x14ac:dyDescent="0.2">
      <c r="B119" s="18"/>
      <c r="F119" s="18"/>
    </row>
    <row r="120" spans="2:6" x14ac:dyDescent="0.2">
      <c r="B120" s="18"/>
      <c r="F120" s="18"/>
    </row>
    <row r="121" spans="2:6" x14ac:dyDescent="0.2">
      <c r="B121" s="18"/>
      <c r="F121" s="18"/>
    </row>
    <row r="122" spans="2:6" x14ac:dyDescent="0.2">
      <c r="B122" s="18"/>
      <c r="F122" s="18"/>
    </row>
    <row r="123" spans="2:6" x14ac:dyDescent="0.2">
      <c r="B123" s="18"/>
      <c r="F123" s="18"/>
    </row>
    <row r="124" spans="2:6" x14ac:dyDescent="0.2">
      <c r="B124" s="18"/>
      <c r="F124" s="18"/>
    </row>
    <row r="125" spans="2:6" x14ac:dyDescent="0.2">
      <c r="B125" s="18"/>
      <c r="F125" s="18"/>
    </row>
    <row r="126" spans="2:6" x14ac:dyDescent="0.2">
      <c r="B126" s="18"/>
      <c r="F126" s="18"/>
    </row>
    <row r="127" spans="2:6" x14ac:dyDescent="0.2">
      <c r="B127" s="18"/>
      <c r="F127" s="18"/>
    </row>
    <row r="128" spans="2:6" x14ac:dyDescent="0.2">
      <c r="B128" s="18"/>
      <c r="F128" s="18"/>
    </row>
    <row r="129" spans="2:6" x14ac:dyDescent="0.2">
      <c r="B129" s="18"/>
      <c r="F129" s="18"/>
    </row>
    <row r="130" spans="2:6" x14ac:dyDescent="0.2">
      <c r="B130" s="18"/>
      <c r="F130" s="18"/>
    </row>
    <row r="131" spans="2:6" x14ac:dyDescent="0.2">
      <c r="B131" s="18"/>
      <c r="F131" s="18"/>
    </row>
    <row r="132" spans="2:6" x14ac:dyDescent="0.2">
      <c r="B132" s="18"/>
      <c r="F132" s="18"/>
    </row>
    <row r="133" spans="2:6" x14ac:dyDescent="0.2">
      <c r="B133" s="18"/>
      <c r="F133" s="18"/>
    </row>
    <row r="134" spans="2:6" x14ac:dyDescent="0.2">
      <c r="B134" s="18"/>
      <c r="F134" s="18"/>
    </row>
    <row r="135" spans="2:6" x14ac:dyDescent="0.2">
      <c r="B135" s="18"/>
      <c r="F135" s="18"/>
    </row>
    <row r="136" spans="2:6" x14ac:dyDescent="0.2">
      <c r="B136" s="18"/>
      <c r="F136" s="18"/>
    </row>
    <row r="137" spans="2:6" x14ac:dyDescent="0.2">
      <c r="B137" s="18"/>
      <c r="F137" s="18"/>
    </row>
    <row r="138" spans="2:6" x14ac:dyDescent="0.2">
      <c r="B138" s="18"/>
      <c r="F138" s="18"/>
    </row>
    <row r="139" spans="2:6" x14ac:dyDescent="0.2">
      <c r="B139" s="18"/>
      <c r="F139" s="18"/>
    </row>
    <row r="140" spans="2:6" x14ac:dyDescent="0.2">
      <c r="B140" s="18"/>
      <c r="F140" s="18"/>
    </row>
    <row r="141" spans="2:6" x14ac:dyDescent="0.2">
      <c r="B141" s="18"/>
      <c r="F141" s="18"/>
    </row>
    <row r="142" spans="2:6" x14ac:dyDescent="0.2">
      <c r="B142" s="18"/>
      <c r="F142" s="18"/>
    </row>
    <row r="143" spans="2:6" x14ac:dyDescent="0.2">
      <c r="B143" s="18"/>
      <c r="F143" s="18"/>
    </row>
    <row r="144" spans="2:6" x14ac:dyDescent="0.2">
      <c r="B144" s="18"/>
      <c r="F144" s="18"/>
    </row>
    <row r="145" spans="2:6" x14ac:dyDescent="0.2">
      <c r="B145" s="18"/>
      <c r="F145" s="18"/>
    </row>
    <row r="146" spans="2:6" x14ac:dyDescent="0.2">
      <c r="B146" s="18"/>
      <c r="F146" s="18"/>
    </row>
    <row r="147" spans="2:6" x14ac:dyDescent="0.2">
      <c r="B147" s="18"/>
      <c r="F147" s="18"/>
    </row>
    <row r="148" spans="2:6" x14ac:dyDescent="0.2">
      <c r="B148" s="18"/>
      <c r="F148" s="18"/>
    </row>
    <row r="149" spans="2:6" x14ac:dyDescent="0.2">
      <c r="B149" s="18"/>
      <c r="F149" s="18"/>
    </row>
    <row r="150" spans="2:6" x14ac:dyDescent="0.2">
      <c r="B150" s="18"/>
      <c r="F150" s="18"/>
    </row>
    <row r="151" spans="2:6" x14ac:dyDescent="0.2">
      <c r="B151" s="18"/>
      <c r="F151" s="18"/>
    </row>
    <row r="152" spans="2:6" x14ac:dyDescent="0.2">
      <c r="B152" s="18"/>
      <c r="F152" s="18"/>
    </row>
    <row r="153" spans="2:6" x14ac:dyDescent="0.2">
      <c r="B153" s="18"/>
      <c r="F153" s="18"/>
    </row>
    <row r="154" spans="2:6" x14ac:dyDescent="0.2">
      <c r="B154" s="18"/>
      <c r="F154" s="18"/>
    </row>
    <row r="155" spans="2:6" x14ac:dyDescent="0.2">
      <c r="B155" s="18"/>
      <c r="F155" s="18"/>
    </row>
    <row r="156" spans="2:6" x14ac:dyDescent="0.2">
      <c r="B156" s="18"/>
      <c r="F156" s="18"/>
    </row>
    <row r="157" spans="2:6" x14ac:dyDescent="0.2">
      <c r="B157" s="18"/>
      <c r="F157" s="18"/>
    </row>
    <row r="158" spans="2:6" x14ac:dyDescent="0.2">
      <c r="B158" s="18"/>
      <c r="F158" s="18"/>
    </row>
    <row r="159" spans="2:6" x14ac:dyDescent="0.2">
      <c r="B159" s="18"/>
      <c r="F159" s="18"/>
    </row>
    <row r="160" spans="2:6" x14ac:dyDescent="0.2">
      <c r="B160" s="18"/>
      <c r="F160" s="18"/>
    </row>
    <row r="161" spans="2:6" x14ac:dyDescent="0.2">
      <c r="B161" s="18"/>
      <c r="F161" s="18"/>
    </row>
    <row r="162" spans="2:6" x14ac:dyDescent="0.2">
      <c r="B162" s="18"/>
      <c r="F162" s="18"/>
    </row>
    <row r="163" spans="2:6" x14ac:dyDescent="0.2">
      <c r="B163" s="18"/>
      <c r="F163" s="18"/>
    </row>
    <row r="164" spans="2:6" x14ac:dyDescent="0.2">
      <c r="B164" s="18"/>
      <c r="F164" s="18"/>
    </row>
    <row r="165" spans="2:6" x14ac:dyDescent="0.2">
      <c r="B165" s="18"/>
      <c r="F165" s="18"/>
    </row>
    <row r="166" spans="2:6" x14ac:dyDescent="0.2">
      <c r="B166" s="18"/>
      <c r="F166" s="18"/>
    </row>
    <row r="167" spans="2:6" x14ac:dyDescent="0.2">
      <c r="B167" s="18"/>
      <c r="F167" s="18"/>
    </row>
    <row r="168" spans="2:6" x14ac:dyDescent="0.2">
      <c r="B168" s="18"/>
      <c r="F168" s="18"/>
    </row>
    <row r="169" spans="2:6" x14ac:dyDescent="0.2">
      <c r="B169" s="18"/>
      <c r="F169" s="18"/>
    </row>
    <row r="170" spans="2:6" x14ac:dyDescent="0.2">
      <c r="B170" s="18"/>
      <c r="F170" s="18"/>
    </row>
    <row r="171" spans="2:6" x14ac:dyDescent="0.2">
      <c r="B171" s="18"/>
      <c r="F171" s="18"/>
    </row>
    <row r="172" spans="2:6" x14ac:dyDescent="0.2">
      <c r="B172" s="18"/>
      <c r="F172" s="18"/>
    </row>
    <row r="173" spans="2:6" x14ac:dyDescent="0.2">
      <c r="B173" s="18"/>
      <c r="F173" s="18"/>
    </row>
    <row r="174" spans="2:6" x14ac:dyDescent="0.2">
      <c r="B174" s="18"/>
      <c r="F174" s="18"/>
    </row>
    <row r="175" spans="2:6" x14ac:dyDescent="0.2">
      <c r="B175" s="18"/>
      <c r="F175" s="18"/>
    </row>
    <row r="176" spans="2:6" x14ac:dyDescent="0.2">
      <c r="B176" s="18"/>
      <c r="F176" s="18"/>
    </row>
    <row r="177" spans="2:6" x14ac:dyDescent="0.2">
      <c r="B177" s="18"/>
      <c r="F177" s="18"/>
    </row>
    <row r="178" spans="2:6" x14ac:dyDescent="0.2">
      <c r="B178" s="18"/>
      <c r="F178" s="18"/>
    </row>
    <row r="179" spans="2:6" x14ac:dyDescent="0.2">
      <c r="B179" s="18"/>
      <c r="F179" s="18"/>
    </row>
    <row r="180" spans="2:6" x14ac:dyDescent="0.2">
      <c r="B180" s="18"/>
      <c r="F180" s="18"/>
    </row>
    <row r="181" spans="2:6" x14ac:dyDescent="0.2">
      <c r="B181" s="18"/>
      <c r="F181" s="18"/>
    </row>
    <row r="182" spans="2:6" x14ac:dyDescent="0.2">
      <c r="B182" s="18"/>
      <c r="F182" s="18"/>
    </row>
    <row r="183" spans="2:6" x14ac:dyDescent="0.2">
      <c r="B183" s="18"/>
      <c r="F183" s="18"/>
    </row>
    <row r="184" spans="2:6" x14ac:dyDescent="0.2">
      <c r="B184" s="18"/>
      <c r="F184" s="18"/>
    </row>
    <row r="185" spans="2:6" x14ac:dyDescent="0.2">
      <c r="B185" s="18"/>
      <c r="F185" s="18"/>
    </row>
    <row r="186" spans="2:6" x14ac:dyDescent="0.2">
      <c r="B186" s="18"/>
      <c r="F186" s="18"/>
    </row>
    <row r="187" spans="2:6" x14ac:dyDescent="0.2">
      <c r="B187" s="18"/>
      <c r="F187" s="18"/>
    </row>
    <row r="188" spans="2:6" x14ac:dyDescent="0.2">
      <c r="B188" s="18"/>
      <c r="F188" s="18"/>
    </row>
    <row r="189" spans="2:6" x14ac:dyDescent="0.2">
      <c r="B189" s="18"/>
      <c r="F189" s="18"/>
    </row>
    <row r="190" spans="2:6" x14ac:dyDescent="0.2">
      <c r="B190" s="18"/>
      <c r="F190" s="18"/>
    </row>
    <row r="191" spans="2:6" x14ac:dyDescent="0.2">
      <c r="B191" s="18"/>
      <c r="F191" s="18"/>
    </row>
    <row r="192" spans="2:6" x14ac:dyDescent="0.2">
      <c r="B192" s="18"/>
      <c r="F192" s="18"/>
    </row>
    <row r="193" spans="2:6" x14ac:dyDescent="0.2">
      <c r="B193" s="18"/>
      <c r="F193" s="18"/>
    </row>
    <row r="194" spans="2:6" x14ac:dyDescent="0.2">
      <c r="B194" s="18"/>
      <c r="F194" s="18"/>
    </row>
    <row r="195" spans="2:6" x14ac:dyDescent="0.2">
      <c r="B195" s="18"/>
      <c r="F195" s="18"/>
    </row>
    <row r="196" spans="2:6" x14ac:dyDescent="0.2">
      <c r="B196" s="18"/>
      <c r="F196" s="18"/>
    </row>
    <row r="197" spans="2:6" x14ac:dyDescent="0.2">
      <c r="B197" s="18"/>
      <c r="F197" s="18"/>
    </row>
    <row r="198" spans="2:6" x14ac:dyDescent="0.2">
      <c r="B198" s="18"/>
      <c r="F198" s="18"/>
    </row>
    <row r="199" spans="2:6" x14ac:dyDescent="0.2">
      <c r="B199" s="18"/>
      <c r="F199" s="18"/>
    </row>
    <row r="200" spans="2:6" x14ac:dyDescent="0.2">
      <c r="B200" s="18"/>
      <c r="F200" s="18"/>
    </row>
    <row r="201" spans="2:6" x14ac:dyDescent="0.2">
      <c r="B201" s="18"/>
      <c r="F201" s="18"/>
    </row>
    <row r="202" spans="2:6" x14ac:dyDescent="0.2">
      <c r="B202" s="18"/>
      <c r="F202" s="18"/>
    </row>
    <row r="203" spans="2:6" x14ac:dyDescent="0.2">
      <c r="B203" s="18"/>
      <c r="F203" s="18"/>
    </row>
    <row r="204" spans="2:6" x14ac:dyDescent="0.2">
      <c r="B204" s="18"/>
      <c r="F204" s="18"/>
    </row>
    <row r="205" spans="2:6" x14ac:dyDescent="0.2">
      <c r="B205" s="18"/>
      <c r="F205" s="18"/>
    </row>
    <row r="206" spans="2:6" x14ac:dyDescent="0.2">
      <c r="B206" s="18"/>
      <c r="F206" s="18"/>
    </row>
    <row r="207" spans="2:6" x14ac:dyDescent="0.2">
      <c r="B207" s="18"/>
      <c r="F207" s="18"/>
    </row>
    <row r="208" spans="2:6" x14ac:dyDescent="0.2">
      <c r="B208" s="18"/>
      <c r="F208" s="18"/>
    </row>
    <row r="209" spans="2:6" x14ac:dyDescent="0.2">
      <c r="B209" s="18"/>
      <c r="F209" s="18"/>
    </row>
    <row r="210" spans="2:6" x14ac:dyDescent="0.2">
      <c r="B210" s="18"/>
      <c r="F210" s="18"/>
    </row>
    <row r="211" spans="2:6" x14ac:dyDescent="0.2">
      <c r="B211" s="18"/>
      <c r="F211" s="18"/>
    </row>
    <row r="212" spans="2:6" x14ac:dyDescent="0.2">
      <c r="B212" s="18"/>
      <c r="F212" s="18"/>
    </row>
    <row r="213" spans="2:6" x14ac:dyDescent="0.2">
      <c r="B213" s="18"/>
      <c r="F213" s="18"/>
    </row>
    <row r="214" spans="2:6" x14ac:dyDescent="0.2">
      <c r="B214" s="18"/>
      <c r="F214" s="18"/>
    </row>
    <row r="215" spans="2:6" x14ac:dyDescent="0.2">
      <c r="B215" s="18"/>
      <c r="F215" s="18"/>
    </row>
    <row r="216" spans="2:6" x14ac:dyDescent="0.2">
      <c r="B216" s="18"/>
      <c r="F216" s="18"/>
    </row>
    <row r="217" spans="2:6" x14ac:dyDescent="0.2">
      <c r="B217" s="18"/>
      <c r="F217" s="18"/>
    </row>
    <row r="218" spans="2:6" x14ac:dyDescent="0.2">
      <c r="B218" s="18"/>
      <c r="F218" s="18"/>
    </row>
    <row r="219" spans="2:6" x14ac:dyDescent="0.2">
      <c r="B219" s="18"/>
      <c r="F219" s="18"/>
    </row>
    <row r="220" spans="2:6" x14ac:dyDescent="0.2">
      <c r="B220" s="18"/>
      <c r="F220" s="18"/>
    </row>
    <row r="221" spans="2:6" x14ac:dyDescent="0.2">
      <c r="B221" s="18"/>
      <c r="F221" s="18"/>
    </row>
    <row r="222" spans="2:6" x14ac:dyDescent="0.2">
      <c r="B222" s="18"/>
      <c r="F222" s="18"/>
    </row>
    <row r="223" spans="2:6" x14ac:dyDescent="0.2">
      <c r="B223" s="18"/>
      <c r="F223" s="18"/>
    </row>
    <row r="224" spans="2:6" x14ac:dyDescent="0.2">
      <c r="B224" s="18"/>
      <c r="F224" s="18"/>
    </row>
    <row r="225" spans="2:6" x14ac:dyDescent="0.2">
      <c r="B225" s="18"/>
      <c r="F225" s="18"/>
    </row>
    <row r="226" spans="2:6" x14ac:dyDescent="0.2">
      <c r="B226" s="18"/>
      <c r="F226" s="18"/>
    </row>
    <row r="227" spans="2:6" x14ac:dyDescent="0.2">
      <c r="B227" s="18"/>
      <c r="F227" s="18"/>
    </row>
    <row r="228" spans="2:6" x14ac:dyDescent="0.2">
      <c r="B228" s="18"/>
      <c r="F228" s="18"/>
    </row>
    <row r="229" spans="2:6" x14ac:dyDescent="0.2">
      <c r="B229" s="18"/>
      <c r="F229" s="18"/>
    </row>
    <row r="230" spans="2:6" x14ac:dyDescent="0.2">
      <c r="B230" s="18"/>
      <c r="F230" s="18"/>
    </row>
    <row r="231" spans="2:6" x14ac:dyDescent="0.2">
      <c r="B231" s="18"/>
      <c r="F231" s="18"/>
    </row>
    <row r="232" spans="2:6" x14ac:dyDescent="0.2">
      <c r="B232" s="18"/>
      <c r="F232" s="18"/>
    </row>
    <row r="233" spans="2:6" x14ac:dyDescent="0.2">
      <c r="B233" s="18"/>
      <c r="F233" s="18"/>
    </row>
    <row r="234" spans="2:6" x14ac:dyDescent="0.2">
      <c r="B234" s="18"/>
      <c r="F234" s="18"/>
    </row>
    <row r="235" spans="2:6" x14ac:dyDescent="0.2">
      <c r="B235" s="18"/>
      <c r="F235" s="18"/>
    </row>
    <row r="236" spans="2:6" x14ac:dyDescent="0.2">
      <c r="B236" s="18"/>
      <c r="F236" s="18"/>
    </row>
    <row r="237" spans="2:6" x14ac:dyDescent="0.2">
      <c r="B237" s="18"/>
      <c r="F237" s="18"/>
    </row>
    <row r="238" spans="2:6" x14ac:dyDescent="0.2">
      <c r="B238" s="18"/>
      <c r="F238" s="18"/>
    </row>
    <row r="239" spans="2:6" x14ac:dyDescent="0.2">
      <c r="B239" s="18"/>
      <c r="F239" s="18"/>
    </row>
    <row r="240" spans="2:6" x14ac:dyDescent="0.2">
      <c r="B240" s="18"/>
      <c r="F240" s="18"/>
    </row>
    <row r="241" spans="2:6" x14ac:dyDescent="0.2">
      <c r="B241" s="18"/>
      <c r="F241" s="18"/>
    </row>
    <row r="242" spans="2:6" x14ac:dyDescent="0.2">
      <c r="B242" s="18"/>
      <c r="F242" s="18"/>
    </row>
    <row r="243" spans="2:6" x14ac:dyDescent="0.2">
      <c r="B243" s="18"/>
      <c r="F243" s="18"/>
    </row>
    <row r="244" spans="2:6" x14ac:dyDescent="0.2">
      <c r="B244" s="18"/>
      <c r="F244" s="18"/>
    </row>
    <row r="245" spans="2:6" x14ac:dyDescent="0.2">
      <c r="B245" s="18"/>
      <c r="F245" s="18"/>
    </row>
    <row r="246" spans="2:6" x14ac:dyDescent="0.2">
      <c r="B246" s="18"/>
      <c r="F246" s="18"/>
    </row>
    <row r="247" spans="2:6" x14ac:dyDescent="0.2">
      <c r="B247" s="18"/>
      <c r="F247" s="18"/>
    </row>
    <row r="248" spans="2:6" x14ac:dyDescent="0.2">
      <c r="B248" s="18"/>
      <c r="F248" s="18"/>
    </row>
    <row r="249" spans="2:6" x14ac:dyDescent="0.2">
      <c r="B249" s="18"/>
      <c r="F249" s="18"/>
    </row>
    <row r="250" spans="2:6" x14ac:dyDescent="0.2">
      <c r="B250" s="18"/>
      <c r="F250" s="18"/>
    </row>
    <row r="251" spans="2:6" x14ac:dyDescent="0.2">
      <c r="B251" s="18"/>
      <c r="F251" s="18"/>
    </row>
    <row r="252" spans="2:6" x14ac:dyDescent="0.2">
      <c r="B252" s="18"/>
      <c r="F252" s="18"/>
    </row>
    <row r="253" spans="2:6" x14ac:dyDescent="0.2">
      <c r="B253" s="18"/>
      <c r="F253" s="18"/>
    </row>
    <row r="254" spans="2:6" x14ac:dyDescent="0.2">
      <c r="B254" s="18"/>
      <c r="F254" s="18"/>
    </row>
    <row r="255" spans="2:6" x14ac:dyDescent="0.2">
      <c r="B255" s="18"/>
      <c r="F255" s="18"/>
    </row>
    <row r="256" spans="2:6" x14ac:dyDescent="0.2">
      <c r="B256" s="18"/>
      <c r="F256" s="18"/>
    </row>
    <row r="257" spans="2:6" x14ac:dyDescent="0.2">
      <c r="B257" s="18"/>
      <c r="F257" s="18"/>
    </row>
    <row r="258" spans="2:6" x14ac:dyDescent="0.2">
      <c r="B258" s="18"/>
      <c r="F258" s="18"/>
    </row>
    <row r="259" spans="2:6" x14ac:dyDescent="0.2">
      <c r="B259" s="18"/>
      <c r="F259" s="18"/>
    </row>
    <row r="260" spans="2:6" x14ac:dyDescent="0.2">
      <c r="B260" s="18"/>
      <c r="F260" s="18"/>
    </row>
    <row r="261" spans="2:6" x14ac:dyDescent="0.2">
      <c r="B261" s="18"/>
      <c r="F261" s="18"/>
    </row>
    <row r="262" spans="2:6" x14ac:dyDescent="0.2">
      <c r="B262" s="18"/>
      <c r="F262" s="18"/>
    </row>
    <row r="263" spans="2:6" x14ac:dyDescent="0.2">
      <c r="B263" s="18"/>
      <c r="F263" s="18"/>
    </row>
    <row r="264" spans="2:6" x14ac:dyDescent="0.2">
      <c r="B264" s="18"/>
      <c r="F264" s="18"/>
    </row>
    <row r="265" spans="2:6" x14ac:dyDescent="0.2">
      <c r="B265" s="18"/>
      <c r="F265" s="18"/>
    </row>
    <row r="266" spans="2:6" x14ac:dyDescent="0.2">
      <c r="B266" s="18"/>
      <c r="F266" s="18"/>
    </row>
    <row r="267" spans="2:6" x14ac:dyDescent="0.2">
      <c r="B267" s="18"/>
      <c r="F267" s="18"/>
    </row>
    <row r="268" spans="2:6" x14ac:dyDescent="0.2">
      <c r="B268" s="18"/>
      <c r="F268" s="18"/>
    </row>
    <row r="269" spans="2:6" x14ac:dyDescent="0.2">
      <c r="B269" s="18"/>
      <c r="F269" s="18"/>
    </row>
    <row r="270" spans="2:6" x14ac:dyDescent="0.2">
      <c r="B270" s="18"/>
      <c r="F270" s="18"/>
    </row>
    <row r="271" spans="2:6" x14ac:dyDescent="0.2">
      <c r="B271" s="18"/>
      <c r="F271" s="18"/>
    </row>
    <row r="272" spans="2:6" x14ac:dyDescent="0.2">
      <c r="B272" s="18"/>
      <c r="F272" s="18"/>
    </row>
    <row r="273" spans="2:6" x14ac:dyDescent="0.2">
      <c r="B273" s="18"/>
      <c r="F273" s="18"/>
    </row>
    <row r="274" spans="2:6" x14ac:dyDescent="0.2">
      <c r="B274" s="18"/>
      <c r="F274" s="18"/>
    </row>
    <row r="275" spans="2:6" x14ac:dyDescent="0.2">
      <c r="B275" s="18"/>
      <c r="F275" s="18"/>
    </row>
    <row r="276" spans="2:6" x14ac:dyDescent="0.2">
      <c r="B276" s="18"/>
      <c r="F276" s="18"/>
    </row>
    <row r="277" spans="2:6" x14ac:dyDescent="0.2">
      <c r="B277" s="18"/>
      <c r="F277" s="18"/>
    </row>
    <row r="278" spans="2:6" x14ac:dyDescent="0.2">
      <c r="B278" s="18"/>
      <c r="F278" s="18"/>
    </row>
    <row r="279" spans="2:6" x14ac:dyDescent="0.2">
      <c r="B279" s="18"/>
      <c r="F279" s="18"/>
    </row>
    <row r="280" spans="2:6" x14ac:dyDescent="0.2">
      <c r="B280" s="18"/>
      <c r="F280" s="18"/>
    </row>
    <row r="281" spans="2:6" x14ac:dyDescent="0.2">
      <c r="B281" s="18"/>
      <c r="F281" s="18"/>
    </row>
    <row r="282" spans="2:6" x14ac:dyDescent="0.2">
      <c r="B282" s="18"/>
      <c r="F282" s="18"/>
    </row>
    <row r="283" spans="2:6" x14ac:dyDescent="0.2">
      <c r="B283" s="18"/>
      <c r="F283" s="18"/>
    </row>
    <row r="284" spans="2:6" x14ac:dyDescent="0.2">
      <c r="B284" s="18"/>
      <c r="F284" s="18"/>
    </row>
    <row r="285" spans="2:6" x14ac:dyDescent="0.2">
      <c r="B285" s="18"/>
      <c r="F285" s="18"/>
    </row>
    <row r="286" spans="2:6" x14ac:dyDescent="0.2">
      <c r="B286" s="18"/>
      <c r="F286" s="18"/>
    </row>
    <row r="287" spans="2:6" x14ac:dyDescent="0.2">
      <c r="B287" s="18"/>
      <c r="F287" s="18"/>
    </row>
    <row r="288" spans="2:6" x14ac:dyDescent="0.2">
      <c r="B288" s="18"/>
      <c r="F288" s="18"/>
    </row>
    <row r="289" spans="2:6" x14ac:dyDescent="0.2">
      <c r="B289" s="18"/>
      <c r="F289" s="18"/>
    </row>
    <row r="290" spans="2:6" x14ac:dyDescent="0.2">
      <c r="B290" s="18"/>
      <c r="F290" s="18"/>
    </row>
    <row r="291" spans="2:6" x14ac:dyDescent="0.2">
      <c r="B291" s="18"/>
      <c r="F291" s="18"/>
    </row>
    <row r="292" spans="2:6" x14ac:dyDescent="0.2">
      <c r="B292" s="18"/>
      <c r="F292" s="18"/>
    </row>
    <row r="293" spans="2:6" x14ac:dyDescent="0.2">
      <c r="B293" s="18"/>
      <c r="F293" s="18"/>
    </row>
    <row r="294" spans="2:6" x14ac:dyDescent="0.2">
      <c r="B294" s="18"/>
      <c r="F294" s="18"/>
    </row>
    <row r="295" spans="2:6" x14ac:dyDescent="0.2">
      <c r="B295" s="18"/>
      <c r="F295" s="18"/>
    </row>
    <row r="296" spans="2:6" x14ac:dyDescent="0.2">
      <c r="B296" s="18"/>
      <c r="F296" s="18"/>
    </row>
    <row r="297" spans="2:6" x14ac:dyDescent="0.2">
      <c r="B297" s="18"/>
      <c r="F297" s="18"/>
    </row>
    <row r="298" spans="2:6" x14ac:dyDescent="0.2">
      <c r="B298" s="18"/>
      <c r="F298" s="18"/>
    </row>
    <row r="299" spans="2:6" x14ac:dyDescent="0.2">
      <c r="B299" s="18"/>
      <c r="F299" s="18"/>
    </row>
    <row r="300" spans="2:6" x14ac:dyDescent="0.2">
      <c r="B300" s="18"/>
      <c r="F300" s="18"/>
    </row>
    <row r="301" spans="2:6" x14ac:dyDescent="0.2">
      <c r="B301" s="18"/>
      <c r="F301" s="18"/>
    </row>
    <row r="302" spans="2:6" x14ac:dyDescent="0.2">
      <c r="B302" s="18"/>
      <c r="F302" s="18"/>
    </row>
    <row r="303" spans="2:6" x14ac:dyDescent="0.2">
      <c r="B303" s="18"/>
      <c r="F303" s="18"/>
    </row>
    <row r="304" spans="2:6" x14ac:dyDescent="0.2">
      <c r="B304" s="18"/>
      <c r="F304" s="18"/>
    </row>
    <row r="305" spans="2:6" x14ac:dyDescent="0.2">
      <c r="B305" s="18"/>
      <c r="F305" s="18"/>
    </row>
    <row r="306" spans="2:6" x14ac:dyDescent="0.2">
      <c r="B306" s="18"/>
      <c r="F306" s="18"/>
    </row>
    <row r="307" spans="2:6" x14ac:dyDescent="0.2">
      <c r="B307" s="18"/>
      <c r="F307" s="18"/>
    </row>
    <row r="308" spans="2:6" x14ac:dyDescent="0.2">
      <c r="B308" s="18"/>
      <c r="F308" s="18"/>
    </row>
    <row r="309" spans="2:6" x14ac:dyDescent="0.2">
      <c r="B309" s="18"/>
      <c r="F309" s="18"/>
    </row>
    <row r="310" spans="2:6" x14ac:dyDescent="0.2">
      <c r="B310" s="18"/>
      <c r="F310" s="18"/>
    </row>
    <row r="311" spans="2:6" x14ac:dyDescent="0.2">
      <c r="B311" s="18"/>
      <c r="F311" s="18"/>
    </row>
    <row r="312" spans="2:6" x14ac:dyDescent="0.2">
      <c r="B312" s="18"/>
      <c r="F312" s="18"/>
    </row>
    <row r="313" spans="2:6" x14ac:dyDescent="0.2">
      <c r="B313" s="18"/>
      <c r="F313" s="18"/>
    </row>
    <row r="314" spans="2:6" x14ac:dyDescent="0.2">
      <c r="B314" s="18"/>
      <c r="F314" s="18"/>
    </row>
    <row r="315" spans="2:6" x14ac:dyDescent="0.2">
      <c r="B315" s="18"/>
      <c r="F315" s="18"/>
    </row>
    <row r="316" spans="2:6" x14ac:dyDescent="0.2">
      <c r="B316" s="18"/>
      <c r="F316" s="18"/>
    </row>
    <row r="317" spans="2:6" x14ac:dyDescent="0.2">
      <c r="B317" s="18"/>
      <c r="F317" s="18"/>
    </row>
    <row r="318" spans="2:6" x14ac:dyDescent="0.2">
      <c r="B318" s="18"/>
      <c r="F318" s="18"/>
    </row>
    <row r="319" spans="2:6" x14ac:dyDescent="0.2">
      <c r="B319" s="18"/>
      <c r="F319" s="18"/>
    </row>
    <row r="320" spans="2:6" x14ac:dyDescent="0.2">
      <c r="B320" s="18"/>
      <c r="F320" s="18"/>
    </row>
    <row r="321" spans="2:6" x14ac:dyDescent="0.2">
      <c r="B321" s="18"/>
      <c r="F321" s="18"/>
    </row>
    <row r="322" spans="2:6" x14ac:dyDescent="0.2">
      <c r="B322" s="18"/>
      <c r="F322" s="18"/>
    </row>
    <row r="323" spans="2:6" x14ac:dyDescent="0.2">
      <c r="B323" s="18"/>
      <c r="F323" s="18"/>
    </row>
    <row r="324" spans="2:6" x14ac:dyDescent="0.2">
      <c r="B324" s="18"/>
      <c r="F324" s="18"/>
    </row>
    <row r="325" spans="2:6" x14ac:dyDescent="0.2">
      <c r="B325" s="18"/>
      <c r="F325" s="18"/>
    </row>
    <row r="326" spans="2:6" x14ac:dyDescent="0.2">
      <c r="B326" s="18"/>
      <c r="F326" s="18"/>
    </row>
    <row r="327" spans="2:6" x14ac:dyDescent="0.2">
      <c r="B327" s="18"/>
      <c r="F327" s="18"/>
    </row>
    <row r="328" spans="2:6" x14ac:dyDescent="0.2">
      <c r="B328" s="18"/>
      <c r="F328" s="18"/>
    </row>
    <row r="329" spans="2:6" x14ac:dyDescent="0.2">
      <c r="B329" s="18"/>
      <c r="F329" s="18"/>
    </row>
    <row r="330" spans="2:6" x14ac:dyDescent="0.2">
      <c r="B330" s="18"/>
      <c r="F330" s="18"/>
    </row>
    <row r="331" spans="2:6" x14ac:dyDescent="0.2">
      <c r="B331" s="18"/>
      <c r="F331" s="18"/>
    </row>
    <row r="332" spans="2:6" x14ac:dyDescent="0.2">
      <c r="B332" s="18"/>
      <c r="F332" s="18"/>
    </row>
    <row r="333" spans="2:6" x14ac:dyDescent="0.2">
      <c r="B333" s="18"/>
      <c r="F333" s="18"/>
    </row>
    <row r="334" spans="2:6" x14ac:dyDescent="0.2">
      <c r="B334" s="18"/>
      <c r="F334" s="18"/>
    </row>
    <row r="335" spans="2:6" x14ac:dyDescent="0.2">
      <c r="B335" s="18"/>
      <c r="F335" s="18"/>
    </row>
    <row r="336" spans="2:6" x14ac:dyDescent="0.2">
      <c r="B336" s="18"/>
      <c r="F336" s="18"/>
    </row>
    <row r="337" spans="2:6" x14ac:dyDescent="0.2">
      <c r="B337" s="18"/>
      <c r="F337" s="18"/>
    </row>
    <row r="338" spans="2:6" x14ac:dyDescent="0.2">
      <c r="B338" s="18"/>
      <c r="F338" s="18"/>
    </row>
    <row r="339" spans="2:6" x14ac:dyDescent="0.2">
      <c r="B339" s="18"/>
      <c r="F339" s="18"/>
    </row>
    <row r="340" spans="2:6" x14ac:dyDescent="0.2">
      <c r="B340" s="18"/>
      <c r="F340" s="18"/>
    </row>
    <row r="341" spans="2:6" x14ac:dyDescent="0.2">
      <c r="B341" s="18"/>
      <c r="F341" s="18"/>
    </row>
    <row r="342" spans="2:6" x14ac:dyDescent="0.2">
      <c r="B342" s="18"/>
      <c r="F342" s="18"/>
    </row>
    <row r="343" spans="2:6" x14ac:dyDescent="0.2">
      <c r="B343" s="18"/>
      <c r="F343" s="18"/>
    </row>
    <row r="344" spans="2:6" x14ac:dyDescent="0.2">
      <c r="B344" s="18"/>
      <c r="F344" s="18"/>
    </row>
    <row r="345" spans="2:6" x14ac:dyDescent="0.2">
      <c r="B345" s="18"/>
      <c r="F345" s="18"/>
    </row>
    <row r="346" spans="2:6" x14ac:dyDescent="0.2">
      <c r="B346" s="18"/>
      <c r="F346" s="18"/>
    </row>
    <row r="347" spans="2:6" x14ac:dyDescent="0.2">
      <c r="B347" s="18"/>
      <c r="F347" s="18"/>
    </row>
    <row r="348" spans="2:6" x14ac:dyDescent="0.2">
      <c r="B348" s="18"/>
      <c r="F348" s="18"/>
    </row>
    <row r="349" spans="2:6" x14ac:dyDescent="0.2">
      <c r="B349" s="18"/>
      <c r="F349" s="18"/>
    </row>
    <row r="350" spans="2:6" x14ac:dyDescent="0.2">
      <c r="B350" s="18"/>
      <c r="F350" s="18"/>
    </row>
    <row r="351" spans="2:6" x14ac:dyDescent="0.2">
      <c r="B351" s="18"/>
      <c r="F351" s="18"/>
    </row>
    <row r="352" spans="2:6" x14ac:dyDescent="0.2">
      <c r="B352" s="18"/>
      <c r="F352" s="18"/>
    </row>
    <row r="353" spans="2:6" x14ac:dyDescent="0.2">
      <c r="B353" s="18"/>
      <c r="F353" s="18"/>
    </row>
    <row r="354" spans="2:6" x14ac:dyDescent="0.2">
      <c r="B354" s="18"/>
      <c r="F354" s="18"/>
    </row>
    <row r="355" spans="2:6" x14ac:dyDescent="0.2">
      <c r="B355" s="18"/>
      <c r="F355" s="18"/>
    </row>
    <row r="356" spans="2:6" x14ac:dyDescent="0.2">
      <c r="B356" s="18"/>
      <c r="F356" s="18"/>
    </row>
    <row r="357" spans="2:6" x14ac:dyDescent="0.2">
      <c r="B357" s="18"/>
      <c r="F357" s="18"/>
    </row>
    <row r="358" spans="2:6" x14ac:dyDescent="0.2">
      <c r="B358" s="18"/>
      <c r="F358" s="18"/>
    </row>
    <row r="359" spans="2:6" x14ac:dyDescent="0.2">
      <c r="B359" s="18"/>
      <c r="F359" s="18"/>
    </row>
    <row r="360" spans="2:6" x14ac:dyDescent="0.2">
      <c r="B360" s="18"/>
      <c r="F360" s="18"/>
    </row>
    <row r="361" spans="2:6" x14ac:dyDescent="0.2">
      <c r="B361" s="18"/>
      <c r="F361" s="18"/>
    </row>
    <row r="362" spans="2:6" x14ac:dyDescent="0.2">
      <c r="B362" s="18"/>
      <c r="F362" s="18"/>
    </row>
    <row r="363" spans="2:6" x14ac:dyDescent="0.2">
      <c r="B363" s="18"/>
      <c r="F363" s="18"/>
    </row>
    <row r="364" spans="2:6" x14ac:dyDescent="0.2">
      <c r="B364" s="18"/>
      <c r="F364" s="18"/>
    </row>
    <row r="365" spans="2:6" x14ac:dyDescent="0.2">
      <c r="B365" s="18"/>
      <c r="F365" s="18"/>
    </row>
    <row r="366" spans="2:6" x14ac:dyDescent="0.2">
      <c r="B366" s="18"/>
      <c r="F366" s="18"/>
    </row>
    <row r="367" spans="2:6" x14ac:dyDescent="0.2">
      <c r="B367" s="18"/>
      <c r="F367" s="18"/>
    </row>
    <row r="368" spans="2:6" x14ac:dyDescent="0.2">
      <c r="B368" s="18"/>
      <c r="F368" s="18"/>
    </row>
    <row r="369" spans="2:6" x14ac:dyDescent="0.2">
      <c r="B369" s="18"/>
      <c r="F369" s="18"/>
    </row>
    <row r="370" spans="2:6" x14ac:dyDescent="0.2">
      <c r="B370" s="18"/>
      <c r="F370" s="18"/>
    </row>
    <row r="371" spans="2:6" x14ac:dyDescent="0.2">
      <c r="B371" s="18"/>
      <c r="F371" s="18"/>
    </row>
    <row r="372" spans="2:6" x14ac:dyDescent="0.2">
      <c r="B372" s="18"/>
      <c r="F372" s="18"/>
    </row>
    <row r="373" spans="2:6" x14ac:dyDescent="0.2">
      <c r="B373" s="18"/>
      <c r="F373" s="18"/>
    </row>
    <row r="374" spans="2:6" x14ac:dyDescent="0.2">
      <c r="B374" s="18"/>
      <c r="F374" s="18"/>
    </row>
    <row r="375" spans="2:6" x14ac:dyDescent="0.2">
      <c r="B375" s="18"/>
      <c r="F375" s="18"/>
    </row>
    <row r="376" spans="2:6" x14ac:dyDescent="0.2">
      <c r="B376" s="18"/>
      <c r="F376" s="18"/>
    </row>
    <row r="377" spans="2:6" x14ac:dyDescent="0.2">
      <c r="B377" s="18"/>
      <c r="F377" s="18"/>
    </row>
    <row r="378" spans="2:6" x14ac:dyDescent="0.2">
      <c r="B378" s="18"/>
      <c r="F378" s="18"/>
    </row>
    <row r="379" spans="2:6" x14ac:dyDescent="0.2">
      <c r="B379" s="18"/>
      <c r="F379" s="18"/>
    </row>
    <row r="380" spans="2:6" x14ac:dyDescent="0.2">
      <c r="B380" s="18"/>
      <c r="F380" s="18"/>
    </row>
    <row r="381" spans="2:6" x14ac:dyDescent="0.2">
      <c r="B381" s="18"/>
      <c r="F381" s="18"/>
    </row>
    <row r="382" spans="2:6" x14ac:dyDescent="0.2">
      <c r="B382" s="18"/>
      <c r="F382" s="18"/>
    </row>
    <row r="383" spans="2:6" x14ac:dyDescent="0.2">
      <c r="B383" s="18"/>
      <c r="F383" s="18"/>
    </row>
    <row r="384" spans="2:6" x14ac:dyDescent="0.2">
      <c r="B384" s="18"/>
      <c r="F384" s="18"/>
    </row>
    <row r="385" spans="2:6" x14ac:dyDescent="0.2">
      <c r="B385" s="18"/>
      <c r="F385" s="18"/>
    </row>
    <row r="386" spans="2:6" x14ac:dyDescent="0.2">
      <c r="B386" s="18"/>
      <c r="F386" s="18"/>
    </row>
    <row r="387" spans="2:6" x14ac:dyDescent="0.2">
      <c r="B387" s="18"/>
      <c r="F387" s="18"/>
    </row>
    <row r="388" spans="2:6" x14ac:dyDescent="0.2">
      <c r="B388" s="18"/>
      <c r="F388" s="18"/>
    </row>
    <row r="389" spans="2:6" x14ac:dyDescent="0.2">
      <c r="B389" s="18"/>
      <c r="F389" s="18"/>
    </row>
    <row r="390" spans="2:6" x14ac:dyDescent="0.2">
      <c r="B390" s="18"/>
      <c r="F390" s="18"/>
    </row>
    <row r="391" spans="2:6" x14ac:dyDescent="0.2">
      <c r="B391" s="18"/>
      <c r="F391" s="18"/>
    </row>
    <row r="392" spans="2:6" x14ac:dyDescent="0.2">
      <c r="B392" s="18"/>
      <c r="F392" s="18"/>
    </row>
    <row r="393" spans="2:6" x14ac:dyDescent="0.2">
      <c r="B393" s="18"/>
      <c r="F393" s="18"/>
    </row>
    <row r="394" spans="2:6" x14ac:dyDescent="0.2">
      <c r="B394" s="18"/>
      <c r="F394" s="18"/>
    </row>
    <row r="395" spans="2:6" x14ac:dyDescent="0.2">
      <c r="B395" s="18"/>
      <c r="F395" s="18"/>
    </row>
    <row r="396" spans="2:6" x14ac:dyDescent="0.2">
      <c r="B396" s="18"/>
      <c r="F396" s="18"/>
    </row>
    <row r="397" spans="2:6" x14ac:dyDescent="0.2">
      <c r="B397" s="18"/>
      <c r="F397" s="18"/>
    </row>
    <row r="398" spans="2:6" x14ac:dyDescent="0.2">
      <c r="B398" s="18"/>
      <c r="F398" s="18"/>
    </row>
    <row r="399" spans="2:6" x14ac:dyDescent="0.2">
      <c r="B399" s="18"/>
      <c r="F399" s="18"/>
    </row>
    <row r="400" spans="2:6" x14ac:dyDescent="0.2">
      <c r="B400" s="18"/>
      <c r="F400" s="18"/>
    </row>
    <row r="401" spans="2:6" x14ac:dyDescent="0.2">
      <c r="B401" s="18"/>
      <c r="F401" s="18"/>
    </row>
    <row r="402" spans="2:6" x14ac:dyDescent="0.2">
      <c r="B402" s="18"/>
      <c r="F402" s="18"/>
    </row>
    <row r="403" spans="2:6" x14ac:dyDescent="0.2">
      <c r="B403" s="18"/>
      <c r="F403" s="18"/>
    </row>
    <row r="404" spans="2:6" x14ac:dyDescent="0.2">
      <c r="B404" s="18"/>
      <c r="F404" s="18"/>
    </row>
    <row r="405" spans="2:6" x14ac:dyDescent="0.2">
      <c r="B405" s="18"/>
      <c r="F405" s="18"/>
    </row>
    <row r="406" spans="2:6" x14ac:dyDescent="0.2">
      <c r="B406" s="18"/>
      <c r="F406" s="18"/>
    </row>
    <row r="407" spans="2:6" x14ac:dyDescent="0.2">
      <c r="B407" s="18"/>
      <c r="F407" s="18"/>
    </row>
    <row r="408" spans="2:6" x14ac:dyDescent="0.2">
      <c r="B408" s="18"/>
      <c r="F408" s="18"/>
    </row>
    <row r="409" spans="2:6" x14ac:dyDescent="0.2">
      <c r="B409" s="18"/>
      <c r="F409" s="18"/>
    </row>
    <row r="410" spans="2:6" x14ac:dyDescent="0.2">
      <c r="B410" s="18"/>
      <c r="F410" s="18"/>
    </row>
    <row r="411" spans="2:6" x14ac:dyDescent="0.2">
      <c r="B411" s="18"/>
      <c r="F411" s="18"/>
    </row>
    <row r="412" spans="2:6" x14ac:dyDescent="0.2">
      <c r="B412" s="18"/>
      <c r="F412" s="18"/>
    </row>
    <row r="413" spans="2:6" x14ac:dyDescent="0.2">
      <c r="B413" s="18"/>
      <c r="F413" s="18"/>
    </row>
    <row r="414" spans="2:6" x14ac:dyDescent="0.2">
      <c r="B414" s="18"/>
      <c r="F414" s="18"/>
    </row>
    <row r="415" spans="2:6" x14ac:dyDescent="0.2">
      <c r="B415" s="18"/>
      <c r="F415" s="18"/>
    </row>
    <row r="416" spans="2:6" x14ac:dyDescent="0.2">
      <c r="B416" s="18"/>
      <c r="F416" s="18"/>
    </row>
    <row r="417" spans="2:6" x14ac:dyDescent="0.2">
      <c r="B417" s="18"/>
      <c r="F417" s="18"/>
    </row>
    <row r="418" spans="2:6" x14ac:dyDescent="0.2">
      <c r="B418" s="18"/>
      <c r="F418" s="18"/>
    </row>
    <row r="419" spans="2:6" x14ac:dyDescent="0.2">
      <c r="B419" s="18"/>
      <c r="F419" s="18"/>
    </row>
    <row r="420" spans="2:6" x14ac:dyDescent="0.2">
      <c r="B420" s="18"/>
      <c r="F420" s="18"/>
    </row>
    <row r="421" spans="2:6" x14ac:dyDescent="0.2">
      <c r="B421" s="18"/>
      <c r="F421" s="18"/>
    </row>
    <row r="422" spans="2:6" x14ac:dyDescent="0.2">
      <c r="B422" s="18"/>
      <c r="F422" s="18"/>
    </row>
    <row r="423" spans="2:6" x14ac:dyDescent="0.2">
      <c r="B423" s="18"/>
      <c r="F423" s="18"/>
    </row>
    <row r="424" spans="2:6" x14ac:dyDescent="0.2">
      <c r="B424" s="18"/>
      <c r="F424" s="18"/>
    </row>
    <row r="425" spans="2:6" x14ac:dyDescent="0.2">
      <c r="B425" s="18"/>
      <c r="F425" s="18"/>
    </row>
    <row r="426" spans="2:6" x14ac:dyDescent="0.2">
      <c r="B426" s="18"/>
      <c r="F426" s="18"/>
    </row>
    <row r="427" spans="2:6" x14ac:dyDescent="0.2">
      <c r="B427" s="18"/>
      <c r="F427" s="18"/>
    </row>
    <row r="428" spans="2:6" x14ac:dyDescent="0.2">
      <c r="B428" s="18"/>
      <c r="F428" s="18"/>
    </row>
    <row r="429" spans="2:6" x14ac:dyDescent="0.2">
      <c r="B429" s="18"/>
      <c r="F429" s="18"/>
    </row>
    <row r="430" spans="2:6" x14ac:dyDescent="0.2">
      <c r="B430" s="18"/>
      <c r="F430" s="18"/>
    </row>
    <row r="431" spans="2:6" x14ac:dyDescent="0.2">
      <c r="B431" s="18"/>
      <c r="F431" s="18"/>
    </row>
    <row r="432" spans="2:6" x14ac:dyDescent="0.2">
      <c r="B432" s="18"/>
      <c r="F432" s="18"/>
    </row>
    <row r="433" spans="2:6" x14ac:dyDescent="0.2">
      <c r="B433" s="18"/>
      <c r="F433" s="18"/>
    </row>
    <row r="434" spans="2:6" x14ac:dyDescent="0.2">
      <c r="B434" s="18"/>
      <c r="F434" s="18"/>
    </row>
    <row r="435" spans="2:6" x14ac:dyDescent="0.2">
      <c r="B435" s="18"/>
      <c r="F435" s="18"/>
    </row>
    <row r="436" spans="2:6" x14ac:dyDescent="0.2">
      <c r="B436" s="18"/>
      <c r="F436" s="18"/>
    </row>
    <row r="437" spans="2:6" x14ac:dyDescent="0.2">
      <c r="B437" s="18"/>
      <c r="F437" s="18"/>
    </row>
    <row r="438" spans="2:6" x14ac:dyDescent="0.2">
      <c r="B438" s="18"/>
      <c r="F438" s="18"/>
    </row>
    <row r="439" spans="2:6" x14ac:dyDescent="0.2">
      <c r="B439" s="18"/>
      <c r="F439" s="18"/>
    </row>
    <row r="440" spans="2:6" x14ac:dyDescent="0.2">
      <c r="B440" s="18"/>
      <c r="F440" s="18"/>
    </row>
    <row r="441" spans="2:6" x14ac:dyDescent="0.2">
      <c r="B441" s="18"/>
      <c r="F441" s="18"/>
    </row>
    <row r="442" spans="2:6" x14ac:dyDescent="0.2">
      <c r="B442" s="18"/>
      <c r="F442" s="18"/>
    </row>
    <row r="443" spans="2:6" x14ac:dyDescent="0.2">
      <c r="B443" s="18"/>
      <c r="F443" s="18"/>
    </row>
    <row r="444" spans="2:6" x14ac:dyDescent="0.2">
      <c r="B444" s="18"/>
      <c r="F444" s="18"/>
    </row>
    <row r="445" spans="2:6" x14ac:dyDescent="0.2">
      <c r="B445" s="18"/>
      <c r="F445" s="18"/>
    </row>
    <row r="446" spans="2:6" x14ac:dyDescent="0.2">
      <c r="B446" s="18"/>
      <c r="F446" s="18"/>
    </row>
    <row r="447" spans="2:6" x14ac:dyDescent="0.2">
      <c r="B447" s="18"/>
      <c r="F447" s="18"/>
    </row>
    <row r="448" spans="2:6" x14ac:dyDescent="0.2">
      <c r="B448" s="18"/>
      <c r="F448" s="18"/>
    </row>
    <row r="449" spans="2:6" x14ac:dyDescent="0.2">
      <c r="B449" s="18"/>
      <c r="F449" s="18"/>
    </row>
    <row r="450" spans="2:6" x14ac:dyDescent="0.2">
      <c r="B450" s="18"/>
      <c r="F450" s="18"/>
    </row>
    <row r="451" spans="2:6" x14ac:dyDescent="0.2">
      <c r="B451" s="18"/>
      <c r="F451" s="18"/>
    </row>
    <row r="452" spans="2:6" x14ac:dyDescent="0.2">
      <c r="B452" s="18"/>
      <c r="F452" s="18"/>
    </row>
    <row r="453" spans="2:6" x14ac:dyDescent="0.2">
      <c r="B453" s="18"/>
      <c r="F453" s="18"/>
    </row>
    <row r="454" spans="2:6" x14ac:dyDescent="0.2">
      <c r="B454" s="18"/>
      <c r="F454" s="18"/>
    </row>
    <row r="455" spans="2:6" x14ac:dyDescent="0.2">
      <c r="B455" s="18"/>
      <c r="F455" s="18"/>
    </row>
    <row r="456" spans="2:6" x14ac:dyDescent="0.2">
      <c r="B456" s="18"/>
      <c r="F456" s="18"/>
    </row>
    <row r="457" spans="2:6" x14ac:dyDescent="0.2">
      <c r="B457" s="18"/>
      <c r="F457" s="18"/>
    </row>
    <row r="458" spans="2:6" x14ac:dyDescent="0.2">
      <c r="B458" s="18"/>
      <c r="F458" s="18"/>
    </row>
    <row r="459" spans="2:6" x14ac:dyDescent="0.2">
      <c r="B459" s="18"/>
      <c r="F459" s="18"/>
    </row>
    <row r="460" spans="2:6" x14ac:dyDescent="0.2">
      <c r="B460" s="18"/>
      <c r="F460" s="18"/>
    </row>
    <row r="461" spans="2:6" x14ac:dyDescent="0.2">
      <c r="B461" s="18"/>
      <c r="F461" s="18"/>
    </row>
    <row r="462" spans="2:6" x14ac:dyDescent="0.2">
      <c r="B462" s="18"/>
      <c r="F462" s="18"/>
    </row>
    <row r="463" spans="2:6" x14ac:dyDescent="0.2">
      <c r="B463" s="18"/>
      <c r="F463" s="18"/>
    </row>
    <row r="464" spans="2:6" x14ac:dyDescent="0.2">
      <c r="B464" s="18"/>
      <c r="F464" s="18"/>
    </row>
    <row r="465" spans="2:6" x14ac:dyDescent="0.2">
      <c r="B465" s="18"/>
      <c r="F465" s="18"/>
    </row>
    <row r="466" spans="2:6" x14ac:dyDescent="0.2">
      <c r="B466" s="18"/>
      <c r="F466" s="18"/>
    </row>
    <row r="467" spans="2:6" x14ac:dyDescent="0.2">
      <c r="B467" s="18"/>
      <c r="F467" s="18"/>
    </row>
    <row r="468" spans="2:6" x14ac:dyDescent="0.2">
      <c r="B468" s="18"/>
      <c r="F468" s="18"/>
    </row>
    <row r="469" spans="2:6" x14ac:dyDescent="0.2">
      <c r="B469" s="18"/>
      <c r="F469" s="18"/>
    </row>
    <row r="470" spans="2:6" x14ac:dyDescent="0.2">
      <c r="B470" s="18"/>
      <c r="F470" s="18"/>
    </row>
    <row r="471" spans="2:6" x14ac:dyDescent="0.2">
      <c r="B471" s="18"/>
      <c r="F471" s="18"/>
    </row>
    <row r="472" spans="2:6" x14ac:dyDescent="0.2">
      <c r="B472" s="18"/>
      <c r="F472" s="18"/>
    </row>
    <row r="473" spans="2:6" x14ac:dyDescent="0.2">
      <c r="B473" s="18"/>
      <c r="F473" s="18"/>
    </row>
    <row r="474" spans="2:6" x14ac:dyDescent="0.2">
      <c r="B474" s="18"/>
      <c r="F474" s="18"/>
    </row>
    <row r="475" spans="2:6" x14ac:dyDescent="0.2">
      <c r="B475" s="18"/>
      <c r="F475" s="18"/>
    </row>
    <row r="476" spans="2:6" x14ac:dyDescent="0.2">
      <c r="B476" s="18"/>
      <c r="F476" s="18"/>
    </row>
    <row r="477" spans="2:6" x14ac:dyDescent="0.2">
      <c r="B477" s="18"/>
      <c r="F477" s="18"/>
    </row>
    <row r="478" spans="2:6" x14ac:dyDescent="0.2">
      <c r="B478" s="18"/>
      <c r="F478" s="18"/>
    </row>
    <row r="479" spans="2:6" x14ac:dyDescent="0.2">
      <c r="B479" s="18"/>
      <c r="F479" s="18"/>
    </row>
    <row r="480" spans="2:6" x14ac:dyDescent="0.2">
      <c r="B480" s="18"/>
      <c r="F480" s="18"/>
    </row>
    <row r="481" spans="2:6" x14ac:dyDescent="0.2">
      <c r="B481" s="18"/>
      <c r="F481" s="18"/>
    </row>
    <row r="482" spans="2:6" x14ac:dyDescent="0.2">
      <c r="B482" s="18"/>
      <c r="F482" s="18"/>
    </row>
    <row r="483" spans="2:6" x14ac:dyDescent="0.2">
      <c r="B483" s="18"/>
      <c r="F483" s="18"/>
    </row>
    <row r="484" spans="2:6" x14ac:dyDescent="0.2">
      <c r="B484" s="18"/>
      <c r="F484" s="18"/>
    </row>
    <row r="485" spans="2:6" x14ac:dyDescent="0.2">
      <c r="B485" s="18"/>
      <c r="F485" s="18"/>
    </row>
    <row r="486" spans="2:6" x14ac:dyDescent="0.2">
      <c r="B486" s="18"/>
      <c r="F486" s="18"/>
    </row>
    <row r="487" spans="2:6" x14ac:dyDescent="0.2">
      <c r="B487" s="18"/>
      <c r="F487" s="18"/>
    </row>
    <row r="488" spans="2:6" x14ac:dyDescent="0.2">
      <c r="B488" s="18"/>
      <c r="F488" s="18"/>
    </row>
    <row r="489" spans="2:6" x14ac:dyDescent="0.2">
      <c r="B489" s="18"/>
      <c r="F489" s="18"/>
    </row>
    <row r="490" spans="2:6" x14ac:dyDescent="0.2">
      <c r="B490" s="18"/>
      <c r="F490" s="18"/>
    </row>
    <row r="491" spans="2:6" x14ac:dyDescent="0.2">
      <c r="B491" s="18"/>
      <c r="F491" s="18"/>
    </row>
    <row r="492" spans="2:6" x14ac:dyDescent="0.2">
      <c r="B492" s="18"/>
      <c r="F492" s="18"/>
    </row>
    <row r="493" spans="2:6" x14ac:dyDescent="0.2">
      <c r="B493" s="18"/>
      <c r="F493" s="18"/>
    </row>
    <row r="494" spans="2:6" x14ac:dyDescent="0.2">
      <c r="B494" s="18"/>
      <c r="F494" s="18"/>
    </row>
    <row r="495" spans="2:6" x14ac:dyDescent="0.2">
      <c r="B495" s="18"/>
      <c r="F495" s="18"/>
    </row>
    <row r="496" spans="2:6" x14ac:dyDescent="0.2">
      <c r="B496" s="18"/>
      <c r="F496" s="18"/>
    </row>
    <row r="497" spans="2:6" x14ac:dyDescent="0.2">
      <c r="B497" s="18"/>
      <c r="F497" s="18"/>
    </row>
    <row r="498" spans="2:6" x14ac:dyDescent="0.2">
      <c r="B498" s="18"/>
      <c r="F498" s="18"/>
    </row>
    <row r="499" spans="2:6" x14ac:dyDescent="0.2">
      <c r="B499" s="18"/>
      <c r="F499" s="18"/>
    </row>
    <row r="500" spans="2:6" x14ac:dyDescent="0.2">
      <c r="B500" s="18"/>
      <c r="F500" s="18"/>
    </row>
    <row r="501" spans="2:6" x14ac:dyDescent="0.2">
      <c r="B501" s="18"/>
      <c r="F501" s="18"/>
    </row>
    <row r="502" spans="2:6" x14ac:dyDescent="0.2">
      <c r="B502" s="18"/>
      <c r="F502" s="18"/>
    </row>
    <row r="503" spans="2:6" x14ac:dyDescent="0.2">
      <c r="B503" s="18"/>
      <c r="F503" s="18"/>
    </row>
    <row r="504" spans="2:6" x14ac:dyDescent="0.2">
      <c r="B504" s="18"/>
      <c r="F504" s="18"/>
    </row>
    <row r="505" spans="2:6" x14ac:dyDescent="0.2">
      <c r="B505" s="18"/>
      <c r="F505" s="18"/>
    </row>
    <row r="506" spans="2:6" x14ac:dyDescent="0.2">
      <c r="B506" s="18"/>
      <c r="F506" s="18"/>
    </row>
    <row r="507" spans="2:6" x14ac:dyDescent="0.2">
      <c r="B507" s="18"/>
      <c r="F507" s="18"/>
    </row>
    <row r="508" spans="2:6" x14ac:dyDescent="0.2">
      <c r="B508" s="18"/>
      <c r="F508" s="18"/>
    </row>
    <row r="509" spans="2:6" x14ac:dyDescent="0.2">
      <c r="B509" s="18"/>
      <c r="F509" s="18"/>
    </row>
    <row r="510" spans="2:6" x14ac:dyDescent="0.2">
      <c r="B510" s="18"/>
      <c r="F510" s="18"/>
    </row>
    <row r="511" spans="2:6" x14ac:dyDescent="0.2">
      <c r="B511" s="18"/>
      <c r="F511" s="18"/>
    </row>
    <row r="512" spans="2:6" x14ac:dyDescent="0.2">
      <c r="B512" s="18"/>
      <c r="F512" s="18"/>
    </row>
    <row r="513" spans="2:6" x14ac:dyDescent="0.2">
      <c r="B513" s="18"/>
      <c r="F513" s="18"/>
    </row>
    <row r="514" spans="2:6" x14ac:dyDescent="0.2">
      <c r="B514" s="18"/>
      <c r="F514" s="18"/>
    </row>
    <row r="515" spans="2:6" x14ac:dyDescent="0.2">
      <c r="B515" s="18"/>
      <c r="F515" s="18"/>
    </row>
    <row r="516" spans="2:6" x14ac:dyDescent="0.2">
      <c r="B516" s="18"/>
      <c r="F516" s="18"/>
    </row>
    <row r="517" spans="2:6" x14ac:dyDescent="0.2">
      <c r="B517" s="18"/>
      <c r="F517" s="18"/>
    </row>
    <row r="518" spans="2:6" x14ac:dyDescent="0.2">
      <c r="B518" s="18"/>
      <c r="F518" s="18"/>
    </row>
    <row r="519" spans="2:6" x14ac:dyDescent="0.2">
      <c r="B519" s="18"/>
      <c r="F519" s="18"/>
    </row>
    <row r="520" spans="2:6" x14ac:dyDescent="0.2">
      <c r="B520" s="18"/>
      <c r="F520" s="18"/>
    </row>
    <row r="521" spans="2:6" x14ac:dyDescent="0.2">
      <c r="B521" s="18"/>
      <c r="F521" s="18"/>
    </row>
    <row r="522" spans="2:6" x14ac:dyDescent="0.2">
      <c r="B522" s="18"/>
      <c r="F522" s="18"/>
    </row>
    <row r="523" spans="2:6" x14ac:dyDescent="0.2">
      <c r="B523" s="18"/>
      <c r="F523" s="18"/>
    </row>
    <row r="524" spans="2:6" x14ac:dyDescent="0.2">
      <c r="B524" s="18"/>
      <c r="F524" s="18"/>
    </row>
    <row r="525" spans="2:6" x14ac:dyDescent="0.2">
      <c r="B525" s="18"/>
      <c r="F525" s="18"/>
    </row>
    <row r="526" spans="2:6" x14ac:dyDescent="0.2">
      <c r="B526" s="18"/>
      <c r="F526" s="18"/>
    </row>
    <row r="527" spans="2:6" x14ac:dyDescent="0.2">
      <c r="B527" s="18"/>
      <c r="F527" s="18"/>
    </row>
    <row r="528" spans="2:6" x14ac:dyDescent="0.2">
      <c r="B528" s="18"/>
      <c r="F528" s="18"/>
    </row>
    <row r="529" spans="2:6" x14ac:dyDescent="0.2">
      <c r="B529" s="18"/>
      <c r="F529" s="18"/>
    </row>
    <row r="530" spans="2:6" x14ac:dyDescent="0.2">
      <c r="B530" s="18"/>
      <c r="F530" s="18"/>
    </row>
    <row r="531" spans="2:6" x14ac:dyDescent="0.2">
      <c r="B531" s="18"/>
      <c r="F531" s="18"/>
    </row>
    <row r="532" spans="2:6" x14ac:dyDescent="0.2">
      <c r="B532" s="18"/>
      <c r="F532" s="18"/>
    </row>
    <row r="533" spans="2:6" x14ac:dyDescent="0.2">
      <c r="B533" s="18"/>
      <c r="F533" s="18"/>
    </row>
    <row r="534" spans="2:6" x14ac:dyDescent="0.2">
      <c r="B534" s="18"/>
      <c r="F534" s="18"/>
    </row>
    <row r="535" spans="2:6" x14ac:dyDescent="0.2">
      <c r="B535" s="18"/>
      <c r="F535" s="18"/>
    </row>
    <row r="536" spans="2:6" x14ac:dyDescent="0.2">
      <c r="B536" s="18"/>
      <c r="F536" s="18"/>
    </row>
    <row r="537" spans="2:6" x14ac:dyDescent="0.2">
      <c r="B537" s="18"/>
      <c r="F537" s="18"/>
    </row>
    <row r="538" spans="2:6" x14ac:dyDescent="0.2">
      <c r="B538" s="18"/>
      <c r="F538" s="18"/>
    </row>
    <row r="539" spans="2:6" x14ac:dyDescent="0.2">
      <c r="B539" s="18"/>
      <c r="F539" s="18"/>
    </row>
    <row r="540" spans="2:6" x14ac:dyDescent="0.2">
      <c r="B540" s="18"/>
      <c r="F540" s="18"/>
    </row>
    <row r="541" spans="2:6" x14ac:dyDescent="0.2">
      <c r="B541" s="18"/>
      <c r="F541" s="18"/>
    </row>
    <row r="542" spans="2:6" x14ac:dyDescent="0.2">
      <c r="B542" s="18"/>
      <c r="F542" s="18"/>
    </row>
    <row r="543" spans="2:6" x14ac:dyDescent="0.2">
      <c r="B543" s="18"/>
      <c r="F543" s="18"/>
    </row>
    <row r="544" spans="2:6" x14ac:dyDescent="0.2">
      <c r="B544" s="18"/>
      <c r="F544" s="18"/>
    </row>
    <row r="545" spans="2:6" x14ac:dyDescent="0.2">
      <c r="B545" s="18"/>
      <c r="F545" s="18"/>
    </row>
    <row r="546" spans="2:6" x14ac:dyDescent="0.2">
      <c r="B546" s="18"/>
      <c r="F546" s="18"/>
    </row>
    <row r="547" spans="2:6" x14ac:dyDescent="0.2">
      <c r="B547" s="18"/>
      <c r="F547" s="18"/>
    </row>
    <row r="548" spans="2:6" x14ac:dyDescent="0.2">
      <c r="B548" s="18"/>
      <c r="F548" s="18"/>
    </row>
    <row r="549" spans="2:6" x14ac:dyDescent="0.2">
      <c r="B549" s="18"/>
      <c r="F549" s="18"/>
    </row>
    <row r="550" spans="2:6" x14ac:dyDescent="0.2">
      <c r="B550" s="18"/>
      <c r="F550" s="18"/>
    </row>
    <row r="551" spans="2:6" x14ac:dyDescent="0.2">
      <c r="B551" s="18"/>
      <c r="F551" s="18"/>
    </row>
    <row r="552" spans="2:6" x14ac:dyDescent="0.2">
      <c r="B552" s="18"/>
      <c r="F552" s="18"/>
    </row>
    <row r="553" spans="2:6" x14ac:dyDescent="0.2">
      <c r="B553" s="18"/>
      <c r="F553" s="18"/>
    </row>
    <row r="554" spans="2:6" x14ac:dyDescent="0.2">
      <c r="B554" s="18"/>
      <c r="F554" s="18"/>
    </row>
    <row r="555" spans="2:6" x14ac:dyDescent="0.2">
      <c r="B555" s="18"/>
      <c r="F555" s="18"/>
    </row>
    <row r="556" spans="2:6" x14ac:dyDescent="0.2">
      <c r="B556" s="18"/>
      <c r="F556" s="18"/>
    </row>
    <row r="557" spans="2:6" x14ac:dyDescent="0.2">
      <c r="B557" s="18"/>
      <c r="F557" s="18"/>
    </row>
    <row r="558" spans="2:6" x14ac:dyDescent="0.2">
      <c r="B558" s="18"/>
      <c r="F558" s="18"/>
    </row>
    <row r="559" spans="2:6" x14ac:dyDescent="0.2">
      <c r="B559" s="18"/>
      <c r="F559" s="18"/>
    </row>
    <row r="560" spans="2:6" x14ac:dyDescent="0.2">
      <c r="B560" s="18"/>
      <c r="F560" s="18"/>
    </row>
    <row r="561" spans="2:6" x14ac:dyDescent="0.2">
      <c r="B561" s="18"/>
      <c r="F561" s="18"/>
    </row>
    <row r="562" spans="2:6" x14ac:dyDescent="0.2">
      <c r="B562" s="18"/>
      <c r="F562" s="18"/>
    </row>
    <row r="563" spans="2:6" x14ac:dyDescent="0.2">
      <c r="B563" s="18"/>
      <c r="F563" s="18"/>
    </row>
    <row r="564" spans="2:6" x14ac:dyDescent="0.2">
      <c r="B564" s="18"/>
      <c r="F564" s="18"/>
    </row>
    <row r="565" spans="2:6" x14ac:dyDescent="0.2">
      <c r="B565" s="18"/>
      <c r="F565" s="18"/>
    </row>
    <row r="566" spans="2:6" x14ac:dyDescent="0.2">
      <c r="B566" s="18"/>
      <c r="F566" s="18"/>
    </row>
    <row r="567" spans="2:6" x14ac:dyDescent="0.2">
      <c r="B567" s="18"/>
      <c r="F567" s="18"/>
    </row>
    <row r="568" spans="2:6" x14ac:dyDescent="0.2">
      <c r="B568" s="18"/>
      <c r="F568" s="18"/>
    </row>
    <row r="569" spans="2:6" x14ac:dyDescent="0.2">
      <c r="B569" s="18"/>
      <c r="F569" s="18"/>
    </row>
    <row r="570" spans="2:6" x14ac:dyDescent="0.2">
      <c r="B570" s="18"/>
      <c r="F570" s="18"/>
    </row>
    <row r="571" spans="2:6" x14ac:dyDescent="0.2">
      <c r="B571" s="18"/>
      <c r="F571" s="18"/>
    </row>
    <row r="572" spans="2:6" x14ac:dyDescent="0.2">
      <c r="B572" s="18"/>
      <c r="F572" s="18"/>
    </row>
    <row r="573" spans="2:6" x14ac:dyDescent="0.2">
      <c r="B573" s="18"/>
      <c r="F573" s="18"/>
    </row>
    <row r="574" spans="2:6" x14ac:dyDescent="0.2">
      <c r="B574" s="18"/>
      <c r="F574" s="18"/>
    </row>
    <row r="575" spans="2:6" x14ac:dyDescent="0.2">
      <c r="B575" s="18"/>
      <c r="F575" s="18"/>
    </row>
    <row r="576" spans="2:6" x14ac:dyDescent="0.2">
      <c r="B576" s="18"/>
      <c r="F576" s="18"/>
    </row>
    <row r="577" spans="2:6" x14ac:dyDescent="0.2">
      <c r="B577" s="18"/>
      <c r="F577" s="18"/>
    </row>
    <row r="578" spans="2:6" x14ac:dyDescent="0.2">
      <c r="B578" s="18"/>
      <c r="F578" s="18"/>
    </row>
    <row r="579" spans="2:6" x14ac:dyDescent="0.2">
      <c r="B579" s="18"/>
      <c r="F579" s="18"/>
    </row>
    <row r="580" spans="2:6" x14ac:dyDescent="0.2">
      <c r="B580" s="18"/>
      <c r="F580" s="18"/>
    </row>
    <row r="581" spans="2:6" x14ac:dyDescent="0.2">
      <c r="B581" s="18"/>
      <c r="F581" s="18"/>
    </row>
    <row r="582" spans="2:6" x14ac:dyDescent="0.2">
      <c r="B582" s="18"/>
      <c r="F582" s="18"/>
    </row>
    <row r="583" spans="2:6" x14ac:dyDescent="0.2">
      <c r="B583" s="18"/>
      <c r="F583" s="18"/>
    </row>
    <row r="584" spans="2:6" x14ac:dyDescent="0.2">
      <c r="B584" s="18"/>
      <c r="F584" s="18"/>
    </row>
    <row r="585" spans="2:6" x14ac:dyDescent="0.2">
      <c r="B585" s="18"/>
      <c r="F585" s="18"/>
    </row>
    <row r="586" spans="2:6" x14ac:dyDescent="0.2">
      <c r="B586" s="18"/>
      <c r="F586" s="18"/>
    </row>
    <row r="587" spans="2:6" x14ac:dyDescent="0.2">
      <c r="B587" s="18"/>
      <c r="F587" s="18"/>
    </row>
    <row r="588" spans="2:6" x14ac:dyDescent="0.2">
      <c r="B588" s="18"/>
      <c r="F588" s="18"/>
    </row>
    <row r="589" spans="2:6" x14ac:dyDescent="0.2">
      <c r="B589" s="18"/>
      <c r="F589" s="18"/>
    </row>
    <row r="590" spans="2:6" x14ac:dyDescent="0.2">
      <c r="B590" s="18"/>
      <c r="F590" s="18"/>
    </row>
    <row r="591" spans="2:6" x14ac:dyDescent="0.2">
      <c r="B591" s="18"/>
      <c r="F591" s="18"/>
    </row>
    <row r="592" spans="2:6" x14ac:dyDescent="0.2">
      <c r="B592" s="18"/>
      <c r="F592" s="18"/>
    </row>
    <row r="593" spans="2:6" x14ac:dyDescent="0.2">
      <c r="B593" s="18"/>
      <c r="F593" s="18"/>
    </row>
    <row r="594" spans="2:6" x14ac:dyDescent="0.2">
      <c r="B594" s="18"/>
      <c r="F594" s="18"/>
    </row>
    <row r="595" spans="2:6" x14ac:dyDescent="0.2">
      <c r="B595" s="18"/>
      <c r="F595" s="18"/>
    </row>
    <row r="596" spans="2:6" x14ac:dyDescent="0.2">
      <c r="B596" s="18"/>
      <c r="F596" s="18"/>
    </row>
    <row r="597" spans="2:6" x14ac:dyDescent="0.2">
      <c r="B597" s="18"/>
      <c r="F597" s="18"/>
    </row>
    <row r="598" spans="2:6" x14ac:dyDescent="0.2">
      <c r="B598" s="18"/>
      <c r="F598" s="18"/>
    </row>
    <row r="599" spans="2:6" x14ac:dyDescent="0.2">
      <c r="B599" s="18"/>
      <c r="F599" s="18"/>
    </row>
    <row r="600" spans="2:6" x14ac:dyDescent="0.2">
      <c r="B600" s="18"/>
      <c r="F600" s="18"/>
    </row>
    <row r="601" spans="2:6" x14ac:dyDescent="0.2">
      <c r="B601" s="18"/>
      <c r="F601" s="18"/>
    </row>
    <row r="602" spans="2:6" x14ac:dyDescent="0.2">
      <c r="B602" s="18"/>
      <c r="F602" s="18"/>
    </row>
    <row r="603" spans="2:6" x14ac:dyDescent="0.2">
      <c r="B603" s="18"/>
      <c r="F603" s="18"/>
    </row>
    <row r="604" spans="2:6" x14ac:dyDescent="0.2">
      <c r="B604" s="18"/>
      <c r="F604" s="18"/>
    </row>
    <row r="605" spans="2:6" x14ac:dyDescent="0.2">
      <c r="B605" s="18"/>
      <c r="F605" s="18"/>
    </row>
    <row r="606" spans="2:6" x14ac:dyDescent="0.2">
      <c r="B606" s="18"/>
      <c r="F606" s="18"/>
    </row>
    <row r="607" spans="2:6" x14ac:dyDescent="0.2">
      <c r="B607" s="18"/>
      <c r="F607" s="18"/>
    </row>
    <row r="608" spans="2:6" x14ac:dyDescent="0.2">
      <c r="B608" s="18"/>
      <c r="F608" s="18"/>
    </row>
    <row r="609" spans="2:6" x14ac:dyDescent="0.2">
      <c r="B609" s="18"/>
      <c r="F609" s="18"/>
    </row>
    <row r="610" spans="2:6" x14ac:dyDescent="0.2">
      <c r="B610" s="18"/>
      <c r="F610" s="18"/>
    </row>
    <row r="611" spans="2:6" x14ac:dyDescent="0.2">
      <c r="B611" s="18"/>
      <c r="F611" s="18"/>
    </row>
    <row r="612" spans="2:6" x14ac:dyDescent="0.2">
      <c r="B612" s="18"/>
      <c r="F612" s="18"/>
    </row>
    <row r="613" spans="2:6" x14ac:dyDescent="0.2">
      <c r="B613" s="18"/>
      <c r="F613" s="18"/>
    </row>
    <row r="614" spans="2:6" x14ac:dyDescent="0.2">
      <c r="B614" s="18"/>
      <c r="F614" s="18"/>
    </row>
    <row r="615" spans="2:6" x14ac:dyDescent="0.2">
      <c r="B615" s="18"/>
      <c r="F615" s="18"/>
    </row>
    <row r="616" spans="2:6" x14ac:dyDescent="0.2">
      <c r="B616" s="18"/>
      <c r="F616" s="18"/>
    </row>
    <row r="617" spans="2:6" x14ac:dyDescent="0.2">
      <c r="B617" s="18"/>
      <c r="F617" s="18"/>
    </row>
    <row r="618" spans="2:6" x14ac:dyDescent="0.2">
      <c r="B618" s="18"/>
      <c r="F618" s="18"/>
    </row>
    <row r="619" spans="2:6" x14ac:dyDescent="0.2">
      <c r="B619" s="18"/>
      <c r="F619" s="18"/>
    </row>
    <row r="620" spans="2:6" x14ac:dyDescent="0.2">
      <c r="B620" s="18"/>
      <c r="F620" s="18"/>
    </row>
    <row r="621" spans="2:6" x14ac:dyDescent="0.2">
      <c r="B621" s="18"/>
      <c r="F621" s="18"/>
    </row>
    <row r="622" spans="2:6" x14ac:dyDescent="0.2">
      <c r="B622" s="18"/>
      <c r="F622" s="18"/>
    </row>
    <row r="623" spans="2:6" x14ac:dyDescent="0.2">
      <c r="B623" s="18"/>
      <c r="F623" s="18"/>
    </row>
    <row r="624" spans="2:6" x14ac:dyDescent="0.2">
      <c r="B624" s="18"/>
      <c r="F624" s="18"/>
    </row>
    <row r="625" spans="2:6" x14ac:dyDescent="0.2">
      <c r="B625" s="18"/>
      <c r="F625" s="18"/>
    </row>
    <row r="626" spans="2:6" x14ac:dyDescent="0.2">
      <c r="B626" s="18"/>
      <c r="F626" s="18"/>
    </row>
    <row r="627" spans="2:6" x14ac:dyDescent="0.2">
      <c r="B627" s="18"/>
      <c r="F627" s="18"/>
    </row>
    <row r="628" spans="2:6" x14ac:dyDescent="0.2">
      <c r="B628" s="18"/>
      <c r="F628" s="18"/>
    </row>
    <row r="629" spans="2:6" x14ac:dyDescent="0.2">
      <c r="B629" s="18"/>
      <c r="F629" s="18"/>
    </row>
    <row r="630" spans="2:6" x14ac:dyDescent="0.2">
      <c r="B630" s="18"/>
      <c r="F630" s="18"/>
    </row>
    <row r="631" spans="2:6" x14ac:dyDescent="0.2">
      <c r="B631" s="18"/>
      <c r="F631" s="18"/>
    </row>
    <row r="632" spans="2:6" x14ac:dyDescent="0.2">
      <c r="B632" s="18"/>
      <c r="F632" s="18"/>
    </row>
    <row r="633" spans="2:6" x14ac:dyDescent="0.2">
      <c r="B633" s="18"/>
      <c r="F633" s="18"/>
    </row>
    <row r="634" spans="2:6" x14ac:dyDescent="0.2">
      <c r="B634" s="18"/>
      <c r="F634" s="18"/>
    </row>
    <row r="635" spans="2:6" x14ac:dyDescent="0.2">
      <c r="B635" s="18"/>
      <c r="F635" s="18"/>
    </row>
    <row r="636" spans="2:6" x14ac:dyDescent="0.2">
      <c r="B636" s="18"/>
      <c r="F636" s="18"/>
    </row>
    <row r="637" spans="2:6" x14ac:dyDescent="0.2">
      <c r="B637" s="18"/>
      <c r="F637" s="18"/>
    </row>
    <row r="638" spans="2:6" x14ac:dyDescent="0.2">
      <c r="B638" s="18"/>
      <c r="F638" s="18"/>
    </row>
    <row r="639" spans="2:6" x14ac:dyDescent="0.2">
      <c r="B639" s="18"/>
      <c r="F639" s="18"/>
    </row>
    <row r="640" spans="2:6" x14ac:dyDescent="0.2">
      <c r="B640" s="18"/>
      <c r="F640" s="18"/>
    </row>
    <row r="641" spans="2:6" x14ac:dyDescent="0.2">
      <c r="B641" s="18"/>
      <c r="F641" s="18"/>
    </row>
    <row r="642" spans="2:6" x14ac:dyDescent="0.2">
      <c r="B642" s="18"/>
      <c r="F642" s="18"/>
    </row>
    <row r="643" spans="2:6" x14ac:dyDescent="0.2">
      <c r="B643" s="18"/>
      <c r="F643" s="18"/>
    </row>
    <row r="644" spans="2:6" x14ac:dyDescent="0.2">
      <c r="B644" s="18"/>
      <c r="F644" s="18"/>
    </row>
    <row r="645" spans="2:6" x14ac:dyDescent="0.2">
      <c r="B645" s="18"/>
      <c r="F645" s="18"/>
    </row>
    <row r="646" spans="2:6" x14ac:dyDescent="0.2">
      <c r="B646" s="18"/>
      <c r="F646" s="18"/>
    </row>
    <row r="647" spans="2:6" x14ac:dyDescent="0.2">
      <c r="B647" s="18"/>
      <c r="F647" s="18"/>
    </row>
    <row r="648" spans="2:6" x14ac:dyDescent="0.2">
      <c r="B648" s="18"/>
      <c r="F648" s="18"/>
    </row>
    <row r="649" spans="2:6" x14ac:dyDescent="0.2">
      <c r="B649" s="18"/>
      <c r="F649" s="18"/>
    </row>
    <row r="650" spans="2:6" x14ac:dyDescent="0.2">
      <c r="B650" s="18"/>
      <c r="F650" s="18"/>
    </row>
    <row r="651" spans="2:6" x14ac:dyDescent="0.2">
      <c r="B651" s="18"/>
      <c r="F651" s="18"/>
    </row>
    <row r="652" spans="2:6" x14ac:dyDescent="0.2">
      <c r="B652" s="18"/>
      <c r="F652" s="18"/>
    </row>
    <row r="653" spans="2:6" x14ac:dyDescent="0.2">
      <c r="B653" s="18"/>
      <c r="F653" s="18"/>
    </row>
    <row r="654" spans="2:6" x14ac:dyDescent="0.2">
      <c r="B654" s="18"/>
      <c r="F654" s="18"/>
    </row>
    <row r="655" spans="2:6" x14ac:dyDescent="0.2">
      <c r="B655" s="18"/>
      <c r="F655" s="18"/>
    </row>
    <row r="656" spans="2:6" x14ac:dyDescent="0.2">
      <c r="B656" s="18"/>
      <c r="F656" s="18"/>
    </row>
    <row r="657" spans="2:6" x14ac:dyDescent="0.2">
      <c r="B657" s="18"/>
      <c r="F657" s="18"/>
    </row>
    <row r="658" spans="2:6" x14ac:dyDescent="0.2">
      <c r="B658" s="18"/>
      <c r="F658" s="18"/>
    </row>
    <row r="659" spans="2:6" x14ac:dyDescent="0.2">
      <c r="B659" s="18"/>
      <c r="F659" s="18"/>
    </row>
    <row r="660" spans="2:6" x14ac:dyDescent="0.2">
      <c r="B660" s="18"/>
      <c r="F660" s="18"/>
    </row>
    <row r="661" spans="2:6" x14ac:dyDescent="0.2">
      <c r="B661" s="18"/>
      <c r="F661" s="18"/>
    </row>
    <row r="662" spans="2:6" x14ac:dyDescent="0.2">
      <c r="B662" s="18"/>
      <c r="F662" s="18"/>
    </row>
    <row r="663" spans="2:6" x14ac:dyDescent="0.2">
      <c r="B663" s="18"/>
      <c r="F663" s="18"/>
    </row>
    <row r="664" spans="2:6" x14ac:dyDescent="0.2">
      <c r="B664" s="18"/>
      <c r="F664" s="18"/>
    </row>
    <row r="665" spans="2:6" x14ac:dyDescent="0.2">
      <c r="B665" s="18"/>
      <c r="F665" s="18"/>
    </row>
    <row r="666" spans="2:6" x14ac:dyDescent="0.2">
      <c r="B666" s="18"/>
      <c r="F666" s="18"/>
    </row>
    <row r="667" spans="2:6" x14ac:dyDescent="0.2">
      <c r="B667" s="18"/>
      <c r="F667" s="18"/>
    </row>
    <row r="668" spans="2:6" x14ac:dyDescent="0.2">
      <c r="B668" s="18"/>
      <c r="F668" s="18"/>
    </row>
    <row r="669" spans="2:6" x14ac:dyDescent="0.2">
      <c r="B669" s="18"/>
      <c r="F669" s="18"/>
    </row>
    <row r="670" spans="2:6" x14ac:dyDescent="0.2">
      <c r="B670" s="18"/>
      <c r="F670" s="18"/>
    </row>
    <row r="671" spans="2:6" x14ac:dyDescent="0.2">
      <c r="B671" s="18"/>
      <c r="F671" s="18"/>
    </row>
    <row r="672" spans="2:6" x14ac:dyDescent="0.2">
      <c r="B672" s="18"/>
      <c r="F672" s="18"/>
    </row>
    <row r="673" spans="2:6" x14ac:dyDescent="0.2">
      <c r="B673" s="18"/>
      <c r="F673" s="18"/>
    </row>
    <row r="674" spans="2:6" x14ac:dyDescent="0.2">
      <c r="B674" s="18"/>
      <c r="F674" s="18"/>
    </row>
    <row r="675" spans="2:6" x14ac:dyDescent="0.2">
      <c r="B675" s="18"/>
      <c r="F675" s="18"/>
    </row>
    <row r="676" spans="2:6" x14ac:dyDescent="0.2">
      <c r="B676" s="18"/>
      <c r="F676" s="18"/>
    </row>
    <row r="677" spans="2:6" x14ac:dyDescent="0.2">
      <c r="B677" s="18"/>
      <c r="F677" s="18"/>
    </row>
    <row r="678" spans="2:6" x14ac:dyDescent="0.2">
      <c r="B678" s="18"/>
      <c r="F678" s="18"/>
    </row>
    <row r="679" spans="2:6" x14ac:dyDescent="0.2">
      <c r="B679" s="18"/>
      <c r="F679" s="18"/>
    </row>
    <row r="680" spans="2:6" x14ac:dyDescent="0.2">
      <c r="B680" s="18"/>
      <c r="F680" s="18"/>
    </row>
    <row r="681" spans="2:6" x14ac:dyDescent="0.2">
      <c r="B681" s="18"/>
      <c r="F681" s="18"/>
    </row>
    <row r="682" spans="2:6" x14ac:dyDescent="0.2">
      <c r="B682" s="18"/>
      <c r="F682" s="18"/>
    </row>
    <row r="683" spans="2:6" x14ac:dyDescent="0.2">
      <c r="B683" s="18"/>
      <c r="F683" s="18"/>
    </row>
    <row r="684" spans="2:6" x14ac:dyDescent="0.2">
      <c r="B684" s="18"/>
      <c r="F684" s="18"/>
    </row>
    <row r="685" spans="2:6" x14ac:dyDescent="0.2">
      <c r="B685" s="18"/>
      <c r="F685" s="18"/>
    </row>
    <row r="686" spans="2:6" x14ac:dyDescent="0.2">
      <c r="B686" s="18"/>
      <c r="F686" s="18"/>
    </row>
    <row r="687" spans="2:6" x14ac:dyDescent="0.2">
      <c r="B687" s="18"/>
      <c r="F687" s="18"/>
    </row>
    <row r="688" spans="2:6" x14ac:dyDescent="0.2">
      <c r="B688" s="18"/>
      <c r="F688" s="18"/>
    </row>
    <row r="689" spans="2:6" x14ac:dyDescent="0.2">
      <c r="B689" s="18"/>
      <c r="F689" s="18"/>
    </row>
    <row r="690" spans="2:6" x14ac:dyDescent="0.2">
      <c r="B690" s="18"/>
      <c r="F690" s="18"/>
    </row>
    <row r="691" spans="2:6" x14ac:dyDescent="0.2">
      <c r="B691" s="18"/>
      <c r="F691" s="18"/>
    </row>
    <row r="692" spans="2:6" x14ac:dyDescent="0.2">
      <c r="B692" s="18"/>
      <c r="F692" s="18"/>
    </row>
    <row r="693" spans="2:6" x14ac:dyDescent="0.2">
      <c r="B693" s="18"/>
      <c r="F693" s="18"/>
    </row>
    <row r="694" spans="2:6" x14ac:dyDescent="0.2">
      <c r="B694" s="18"/>
      <c r="F694" s="18"/>
    </row>
    <row r="695" spans="2:6" x14ac:dyDescent="0.2">
      <c r="B695" s="18"/>
      <c r="F695" s="18"/>
    </row>
    <row r="696" spans="2:6" x14ac:dyDescent="0.2">
      <c r="B696" s="18"/>
      <c r="F696" s="18"/>
    </row>
    <row r="697" spans="2:6" x14ac:dyDescent="0.2">
      <c r="B697" s="18"/>
      <c r="F697" s="18"/>
    </row>
    <row r="698" spans="2:6" x14ac:dyDescent="0.2">
      <c r="B698" s="18"/>
      <c r="F698" s="18"/>
    </row>
    <row r="699" spans="2:6" x14ac:dyDescent="0.2">
      <c r="B699" s="18"/>
      <c r="F699" s="18"/>
    </row>
    <row r="700" spans="2:6" x14ac:dyDescent="0.2">
      <c r="B700" s="18"/>
      <c r="F700" s="18"/>
    </row>
    <row r="701" spans="2:6" x14ac:dyDescent="0.2">
      <c r="B701" s="18"/>
      <c r="F701" s="18"/>
    </row>
    <row r="702" spans="2:6" x14ac:dyDescent="0.2">
      <c r="B702" s="18"/>
      <c r="F702" s="18"/>
    </row>
    <row r="703" spans="2:6" x14ac:dyDescent="0.2">
      <c r="B703" s="18"/>
      <c r="F703" s="18"/>
    </row>
    <row r="704" spans="2:6" x14ac:dyDescent="0.2">
      <c r="B704" s="18"/>
      <c r="F704" s="18"/>
    </row>
    <row r="705" spans="2:6" x14ac:dyDescent="0.2">
      <c r="B705" s="18"/>
      <c r="F705" s="18"/>
    </row>
    <row r="706" spans="2:6" x14ac:dyDescent="0.2">
      <c r="B706" s="18"/>
      <c r="F706" s="18"/>
    </row>
    <row r="707" spans="2:6" x14ac:dyDescent="0.2">
      <c r="B707" s="18"/>
      <c r="F707" s="18"/>
    </row>
    <row r="708" spans="2:6" x14ac:dyDescent="0.2">
      <c r="B708" s="18"/>
      <c r="F708" s="18"/>
    </row>
    <row r="709" spans="2:6" x14ac:dyDescent="0.2">
      <c r="B709" s="18"/>
      <c r="F709" s="18"/>
    </row>
    <row r="710" spans="2:6" x14ac:dyDescent="0.2">
      <c r="B710" s="18"/>
      <c r="F710" s="18"/>
    </row>
    <row r="711" spans="2:6" x14ac:dyDescent="0.2">
      <c r="B711" s="18"/>
      <c r="F711" s="18"/>
    </row>
    <row r="712" spans="2:6" x14ac:dyDescent="0.2">
      <c r="B712" s="18"/>
      <c r="F712" s="18"/>
    </row>
    <row r="713" spans="2:6" x14ac:dyDescent="0.2">
      <c r="B713" s="18"/>
      <c r="F713" s="18"/>
    </row>
    <row r="714" spans="2:6" x14ac:dyDescent="0.2">
      <c r="B714" s="18"/>
      <c r="F714" s="18"/>
    </row>
    <row r="715" spans="2:6" x14ac:dyDescent="0.2">
      <c r="B715" s="18"/>
      <c r="F715" s="18"/>
    </row>
    <row r="716" spans="2:6" x14ac:dyDescent="0.2">
      <c r="B716" s="18"/>
      <c r="F716" s="18"/>
    </row>
    <row r="717" spans="2:6" x14ac:dyDescent="0.2">
      <c r="B717" s="18"/>
      <c r="F717" s="18"/>
    </row>
    <row r="718" spans="2:6" x14ac:dyDescent="0.2">
      <c r="B718" s="18"/>
      <c r="F718" s="18"/>
    </row>
    <row r="719" spans="2:6" x14ac:dyDescent="0.2">
      <c r="B719" s="18"/>
      <c r="F719" s="18"/>
    </row>
    <row r="720" spans="2:6" x14ac:dyDescent="0.2">
      <c r="B720" s="18"/>
      <c r="F720" s="18"/>
    </row>
    <row r="721" spans="2:6" x14ac:dyDescent="0.2">
      <c r="B721" s="18"/>
      <c r="F721" s="18"/>
    </row>
    <row r="722" spans="2:6" x14ac:dyDescent="0.2">
      <c r="B722" s="18"/>
      <c r="F722" s="18"/>
    </row>
    <row r="723" spans="2:6" x14ac:dyDescent="0.2">
      <c r="B723" s="18"/>
      <c r="F723" s="18"/>
    </row>
    <row r="724" spans="2:6" x14ac:dyDescent="0.2">
      <c r="B724" s="18"/>
      <c r="F724" s="18"/>
    </row>
    <row r="725" spans="2:6" x14ac:dyDescent="0.2">
      <c r="B725" s="18"/>
      <c r="F725" s="18"/>
    </row>
    <row r="726" spans="2:6" x14ac:dyDescent="0.2">
      <c r="B726" s="18"/>
      <c r="F726" s="18"/>
    </row>
    <row r="727" spans="2:6" x14ac:dyDescent="0.2">
      <c r="B727" s="18"/>
      <c r="F727" s="18"/>
    </row>
    <row r="728" spans="2:6" x14ac:dyDescent="0.2">
      <c r="B728" s="18"/>
      <c r="F728" s="18"/>
    </row>
    <row r="729" spans="2:6" x14ac:dyDescent="0.2">
      <c r="B729" s="18"/>
      <c r="F729" s="18"/>
    </row>
    <row r="730" spans="2:6" x14ac:dyDescent="0.2">
      <c r="B730" s="18"/>
      <c r="F730" s="18"/>
    </row>
    <row r="731" spans="2:6" x14ac:dyDescent="0.2">
      <c r="B731" s="18"/>
      <c r="F731" s="18"/>
    </row>
    <row r="732" spans="2:6" x14ac:dyDescent="0.2">
      <c r="B732" s="18"/>
      <c r="F732" s="18"/>
    </row>
    <row r="733" spans="2:6" x14ac:dyDescent="0.2">
      <c r="B733" s="18"/>
      <c r="F733" s="18"/>
    </row>
    <row r="734" spans="2:6" x14ac:dyDescent="0.2">
      <c r="B734" s="18"/>
      <c r="F734" s="18"/>
    </row>
    <row r="735" spans="2:6" x14ac:dyDescent="0.2">
      <c r="B735" s="18"/>
      <c r="F735" s="18"/>
    </row>
    <row r="736" spans="2:6" x14ac:dyDescent="0.2">
      <c r="B736" s="18"/>
      <c r="F736" s="18"/>
    </row>
    <row r="737" spans="2:6" x14ac:dyDescent="0.2">
      <c r="B737" s="18"/>
      <c r="F737" s="18"/>
    </row>
    <row r="738" spans="2:6" x14ac:dyDescent="0.2">
      <c r="B738" s="18"/>
      <c r="F738" s="18"/>
    </row>
    <row r="739" spans="2:6" x14ac:dyDescent="0.2">
      <c r="B739" s="18"/>
      <c r="F739" s="18"/>
    </row>
    <row r="740" spans="2:6" x14ac:dyDescent="0.2">
      <c r="B740" s="18"/>
      <c r="F740" s="18"/>
    </row>
    <row r="741" spans="2:6" x14ac:dyDescent="0.2">
      <c r="B741" s="18"/>
      <c r="F741" s="18"/>
    </row>
    <row r="742" spans="2:6" x14ac:dyDescent="0.2">
      <c r="B742" s="18"/>
      <c r="F742" s="18"/>
    </row>
    <row r="743" spans="2:6" x14ac:dyDescent="0.2">
      <c r="B743" s="18"/>
      <c r="F743" s="18"/>
    </row>
    <row r="744" spans="2:6" x14ac:dyDescent="0.2">
      <c r="B744" s="18"/>
      <c r="F744" s="18"/>
    </row>
    <row r="745" spans="2:6" x14ac:dyDescent="0.2">
      <c r="B745" s="18"/>
      <c r="F745" s="18"/>
    </row>
    <row r="746" spans="2:6" x14ac:dyDescent="0.2">
      <c r="B746" s="18"/>
      <c r="F746" s="18"/>
    </row>
    <row r="747" spans="2:6" x14ac:dyDescent="0.2">
      <c r="B747" s="18"/>
      <c r="F747" s="18"/>
    </row>
    <row r="748" spans="2:6" x14ac:dyDescent="0.2">
      <c r="B748" s="18"/>
      <c r="F748" s="18"/>
    </row>
    <row r="749" spans="2:6" x14ac:dyDescent="0.2">
      <c r="B749" s="18"/>
      <c r="F749" s="18"/>
    </row>
    <row r="750" spans="2:6" x14ac:dyDescent="0.2">
      <c r="B750" s="18"/>
      <c r="F750" s="18"/>
    </row>
    <row r="751" spans="2:6" x14ac:dyDescent="0.2">
      <c r="B751" s="18"/>
      <c r="F751" s="18"/>
    </row>
    <row r="752" spans="2:6" x14ac:dyDescent="0.2">
      <c r="B752" s="18"/>
      <c r="F752" s="18"/>
    </row>
    <row r="753" spans="2:6" x14ac:dyDescent="0.2">
      <c r="B753" s="18"/>
      <c r="F753" s="18"/>
    </row>
    <row r="754" spans="2:6" x14ac:dyDescent="0.2">
      <c r="B754" s="18"/>
      <c r="F754" s="18"/>
    </row>
    <row r="755" spans="2:6" x14ac:dyDescent="0.2">
      <c r="B755" s="18"/>
      <c r="F755" s="18"/>
    </row>
    <row r="756" spans="2:6" x14ac:dyDescent="0.2">
      <c r="B756" s="18"/>
      <c r="F756" s="18"/>
    </row>
    <row r="757" spans="2:6" x14ac:dyDescent="0.2">
      <c r="B757" s="18"/>
      <c r="F757" s="18"/>
    </row>
    <row r="758" spans="2:6" x14ac:dyDescent="0.2">
      <c r="B758" s="18"/>
      <c r="F758" s="18"/>
    </row>
    <row r="759" spans="2:6" x14ac:dyDescent="0.2">
      <c r="B759" s="18"/>
      <c r="F759" s="18"/>
    </row>
    <row r="760" spans="2:6" x14ac:dyDescent="0.2">
      <c r="B760" s="18"/>
      <c r="F760" s="18"/>
    </row>
    <row r="761" spans="2:6" x14ac:dyDescent="0.2">
      <c r="B761" s="18"/>
      <c r="F761" s="18"/>
    </row>
    <row r="762" spans="2:6" x14ac:dyDescent="0.2">
      <c r="B762" s="18"/>
      <c r="F762" s="18"/>
    </row>
    <row r="763" spans="2:6" x14ac:dyDescent="0.2">
      <c r="B763" s="18"/>
      <c r="F763" s="18"/>
    </row>
    <row r="764" spans="2:6" x14ac:dyDescent="0.2">
      <c r="B764" s="18"/>
      <c r="F764" s="18"/>
    </row>
    <row r="765" spans="2:6" x14ac:dyDescent="0.2">
      <c r="B765" s="18"/>
      <c r="F765" s="18"/>
    </row>
    <row r="766" spans="2:6" x14ac:dyDescent="0.2">
      <c r="B766" s="18"/>
      <c r="F766" s="18"/>
    </row>
    <row r="767" spans="2:6" x14ac:dyDescent="0.2">
      <c r="B767" s="18"/>
      <c r="F767" s="18"/>
    </row>
    <row r="768" spans="2:6" x14ac:dyDescent="0.2">
      <c r="B768" s="18"/>
      <c r="F768" s="18"/>
    </row>
    <row r="769" spans="2:6" x14ac:dyDescent="0.2">
      <c r="B769" s="18"/>
      <c r="F769" s="18"/>
    </row>
    <row r="770" spans="2:6" x14ac:dyDescent="0.2">
      <c r="B770" s="18"/>
      <c r="F770" s="18"/>
    </row>
    <row r="771" spans="2:6" x14ac:dyDescent="0.2">
      <c r="B771" s="18"/>
      <c r="F771" s="18"/>
    </row>
    <row r="772" spans="2:6" x14ac:dyDescent="0.2">
      <c r="B772" s="18"/>
      <c r="F772" s="18"/>
    </row>
    <row r="773" spans="2:6" x14ac:dyDescent="0.2">
      <c r="B773" s="18"/>
      <c r="F773" s="18"/>
    </row>
    <row r="774" spans="2:6" x14ac:dyDescent="0.2">
      <c r="B774" s="18"/>
      <c r="F774" s="18"/>
    </row>
    <row r="775" spans="2:6" x14ac:dyDescent="0.2">
      <c r="B775" s="18"/>
      <c r="F775" s="18"/>
    </row>
    <row r="776" spans="2:6" x14ac:dyDescent="0.2">
      <c r="B776" s="18"/>
      <c r="F776" s="18"/>
    </row>
    <row r="777" spans="2:6" x14ac:dyDescent="0.2">
      <c r="B777" s="18"/>
      <c r="F777" s="18"/>
    </row>
    <row r="778" spans="2:6" x14ac:dyDescent="0.2">
      <c r="B778" s="18"/>
      <c r="F778" s="18"/>
    </row>
    <row r="779" spans="2:6" x14ac:dyDescent="0.2">
      <c r="B779" s="18"/>
      <c r="F779" s="18"/>
    </row>
    <row r="780" spans="2:6" x14ac:dyDescent="0.2">
      <c r="B780" s="18"/>
      <c r="F780" s="18"/>
    </row>
    <row r="781" spans="2:6" x14ac:dyDescent="0.2">
      <c r="B781" s="18"/>
      <c r="F781" s="18"/>
    </row>
    <row r="782" spans="2:6" x14ac:dyDescent="0.2">
      <c r="B782" s="18"/>
      <c r="F782" s="18"/>
    </row>
    <row r="783" spans="2:6" x14ac:dyDescent="0.2">
      <c r="B783" s="18"/>
      <c r="F783" s="18"/>
    </row>
    <row r="784" spans="2:6" x14ac:dyDescent="0.2">
      <c r="B784" s="18"/>
      <c r="F784" s="18"/>
    </row>
    <row r="785" spans="2:6" x14ac:dyDescent="0.2">
      <c r="B785" s="18"/>
      <c r="F785" s="18"/>
    </row>
    <row r="786" spans="2:6" x14ac:dyDescent="0.2">
      <c r="B786" s="18"/>
      <c r="F786" s="18"/>
    </row>
    <row r="787" spans="2:6" x14ac:dyDescent="0.2">
      <c r="B787" s="18"/>
      <c r="F787" s="18"/>
    </row>
    <row r="788" spans="2:6" x14ac:dyDescent="0.2">
      <c r="B788" s="18"/>
      <c r="F788" s="18"/>
    </row>
    <row r="789" spans="2:6" x14ac:dyDescent="0.2">
      <c r="B789" s="18"/>
      <c r="F789" s="18"/>
    </row>
    <row r="790" spans="2:6" x14ac:dyDescent="0.2">
      <c r="B790" s="18"/>
      <c r="F790" s="18"/>
    </row>
    <row r="791" spans="2:6" x14ac:dyDescent="0.2">
      <c r="B791" s="18"/>
      <c r="F791" s="18"/>
    </row>
    <row r="792" spans="2:6" x14ac:dyDescent="0.2">
      <c r="B792" s="18"/>
      <c r="F792" s="18"/>
    </row>
    <row r="793" spans="2:6" x14ac:dyDescent="0.2">
      <c r="B793" s="18"/>
      <c r="F793" s="18"/>
    </row>
    <row r="794" spans="2:6" x14ac:dyDescent="0.2">
      <c r="B794" s="18"/>
      <c r="F794" s="18"/>
    </row>
    <row r="795" spans="2:6" x14ac:dyDescent="0.2">
      <c r="B795" s="18"/>
      <c r="F795" s="18"/>
    </row>
    <row r="796" spans="2:6" x14ac:dyDescent="0.2">
      <c r="B796" s="18"/>
      <c r="F796" s="18"/>
    </row>
    <row r="797" spans="2:6" x14ac:dyDescent="0.2">
      <c r="B797" s="18"/>
      <c r="F797" s="18"/>
    </row>
    <row r="798" spans="2:6" x14ac:dyDescent="0.2">
      <c r="B798" s="18"/>
      <c r="F798" s="18"/>
    </row>
    <row r="799" spans="2:6" x14ac:dyDescent="0.2">
      <c r="B799" s="18"/>
      <c r="F799" s="18"/>
    </row>
    <row r="800" spans="2:6" x14ac:dyDescent="0.2">
      <c r="B800" s="18"/>
      <c r="F800" s="18"/>
    </row>
    <row r="801" spans="2:6" x14ac:dyDescent="0.2">
      <c r="B801" s="18"/>
      <c r="F801" s="18"/>
    </row>
    <row r="802" spans="2:6" x14ac:dyDescent="0.2">
      <c r="B802" s="18"/>
      <c r="F802" s="18"/>
    </row>
    <row r="803" spans="2:6" x14ac:dyDescent="0.2">
      <c r="B803" s="18"/>
      <c r="F803" s="18"/>
    </row>
    <row r="804" spans="2:6" x14ac:dyDescent="0.2">
      <c r="B804" s="18"/>
      <c r="F804" s="18"/>
    </row>
    <row r="805" spans="2:6" x14ac:dyDescent="0.2">
      <c r="B805" s="18"/>
      <c r="F805" s="18"/>
    </row>
    <row r="806" spans="2:6" x14ac:dyDescent="0.2">
      <c r="B806" s="18"/>
      <c r="F806" s="18"/>
    </row>
    <row r="807" spans="2:6" x14ac:dyDescent="0.2">
      <c r="B807" s="18"/>
      <c r="F807" s="18"/>
    </row>
    <row r="808" spans="2:6" x14ac:dyDescent="0.2">
      <c r="B808" s="18"/>
      <c r="F808" s="18"/>
    </row>
    <row r="809" spans="2:6" x14ac:dyDescent="0.2">
      <c r="B809" s="18"/>
      <c r="F809" s="18"/>
    </row>
    <row r="810" spans="2:6" x14ac:dyDescent="0.2">
      <c r="B810" s="18"/>
      <c r="F810" s="18"/>
    </row>
    <row r="811" spans="2:6" x14ac:dyDescent="0.2">
      <c r="B811" s="18"/>
      <c r="F811" s="18"/>
    </row>
    <row r="812" spans="2:6" x14ac:dyDescent="0.2">
      <c r="B812" s="18"/>
      <c r="F812" s="18"/>
    </row>
    <row r="813" spans="2:6" x14ac:dyDescent="0.2">
      <c r="B813" s="18"/>
      <c r="F813" s="18"/>
    </row>
    <row r="814" spans="2:6" x14ac:dyDescent="0.2">
      <c r="B814" s="18"/>
      <c r="F814" s="18"/>
    </row>
    <row r="815" spans="2:6" x14ac:dyDescent="0.2">
      <c r="B815" s="18"/>
      <c r="F815" s="18"/>
    </row>
    <row r="816" spans="2:6" x14ac:dyDescent="0.2">
      <c r="B816" s="18"/>
      <c r="F816" s="18"/>
    </row>
    <row r="817" spans="2:6" x14ac:dyDescent="0.2">
      <c r="B817" s="18"/>
      <c r="F817" s="18"/>
    </row>
    <row r="818" spans="2:6" x14ac:dyDescent="0.2">
      <c r="B818" s="18"/>
      <c r="F818" s="18"/>
    </row>
    <row r="819" spans="2:6" x14ac:dyDescent="0.2">
      <c r="B819" s="18"/>
      <c r="F819" s="18"/>
    </row>
    <row r="820" spans="2:6" x14ac:dyDescent="0.2">
      <c r="B820" s="18"/>
      <c r="F820" s="18"/>
    </row>
    <row r="821" spans="2:6" x14ac:dyDescent="0.2">
      <c r="B821" s="18"/>
      <c r="F821" s="18"/>
    </row>
    <row r="822" spans="2:6" x14ac:dyDescent="0.2">
      <c r="B822" s="18"/>
      <c r="F822" s="18"/>
    </row>
    <row r="823" spans="2:6" x14ac:dyDescent="0.2">
      <c r="B823" s="18"/>
      <c r="F823" s="18"/>
    </row>
    <row r="824" spans="2:6" x14ac:dyDescent="0.2">
      <c r="B824" s="18"/>
      <c r="F824" s="18"/>
    </row>
    <row r="825" spans="2:6" x14ac:dyDescent="0.2">
      <c r="B825" s="18"/>
      <c r="F825" s="18"/>
    </row>
    <row r="826" spans="2:6" x14ac:dyDescent="0.2">
      <c r="B826" s="18"/>
      <c r="F826" s="18"/>
    </row>
    <row r="827" spans="2:6" x14ac:dyDescent="0.2">
      <c r="B827" s="18"/>
      <c r="F827" s="18"/>
    </row>
    <row r="828" spans="2:6" x14ac:dyDescent="0.2">
      <c r="B828" s="18"/>
      <c r="F828" s="18"/>
    </row>
    <row r="829" spans="2:6" x14ac:dyDescent="0.2">
      <c r="B829" s="18"/>
      <c r="F829" s="18"/>
    </row>
    <row r="830" spans="2:6" x14ac:dyDescent="0.2">
      <c r="B830" s="18"/>
      <c r="F830" s="18"/>
    </row>
    <row r="831" spans="2:6" x14ac:dyDescent="0.2">
      <c r="B831" s="18"/>
      <c r="F831" s="18"/>
    </row>
    <row r="832" spans="2:6" x14ac:dyDescent="0.2">
      <c r="B832" s="18"/>
      <c r="F832" s="18"/>
    </row>
    <row r="833" spans="2:6" x14ac:dyDescent="0.2">
      <c r="B833" s="18"/>
      <c r="F833" s="18"/>
    </row>
    <row r="834" spans="2:6" x14ac:dyDescent="0.2">
      <c r="B834" s="18"/>
      <c r="F834" s="18"/>
    </row>
    <row r="835" spans="2:6" x14ac:dyDescent="0.2">
      <c r="B835" s="18"/>
      <c r="F835" s="18"/>
    </row>
    <row r="836" spans="2:6" x14ac:dyDescent="0.2">
      <c r="B836" s="18"/>
      <c r="F836" s="18"/>
    </row>
    <row r="837" spans="2:6" x14ac:dyDescent="0.2">
      <c r="B837" s="18"/>
      <c r="F837" s="18"/>
    </row>
    <row r="838" spans="2:6" x14ac:dyDescent="0.2">
      <c r="B838" s="18"/>
      <c r="F838" s="18"/>
    </row>
    <row r="839" spans="2:6" x14ac:dyDescent="0.2">
      <c r="B839" s="18"/>
      <c r="F839" s="18"/>
    </row>
    <row r="840" spans="2:6" x14ac:dyDescent="0.2">
      <c r="B840" s="18"/>
      <c r="F840" s="18"/>
    </row>
    <row r="841" spans="2:6" x14ac:dyDescent="0.2">
      <c r="B841" s="18"/>
      <c r="F841" s="18"/>
    </row>
    <row r="842" spans="2:6" x14ac:dyDescent="0.2">
      <c r="B842" s="18"/>
      <c r="F842" s="18"/>
    </row>
    <row r="843" spans="2:6" x14ac:dyDescent="0.2">
      <c r="B843" s="18"/>
      <c r="F843" s="18"/>
    </row>
    <row r="844" spans="2:6" x14ac:dyDescent="0.2">
      <c r="B844" s="18"/>
      <c r="F844" s="18"/>
    </row>
    <row r="845" spans="2:6" x14ac:dyDescent="0.2">
      <c r="B845" s="18"/>
      <c r="F845" s="18"/>
    </row>
    <row r="846" spans="2:6" x14ac:dyDescent="0.2">
      <c r="B846" s="18"/>
      <c r="F846" s="18"/>
    </row>
    <row r="847" spans="2:6" x14ac:dyDescent="0.2">
      <c r="B847" s="18"/>
      <c r="F847" s="18"/>
    </row>
    <row r="848" spans="2:6" x14ac:dyDescent="0.2">
      <c r="B848" s="18"/>
      <c r="F848" s="18"/>
    </row>
    <row r="849" spans="2:6" x14ac:dyDescent="0.2">
      <c r="B849" s="18"/>
      <c r="F849" s="18"/>
    </row>
    <row r="850" spans="2:6" x14ac:dyDescent="0.2">
      <c r="B850" s="18"/>
      <c r="F850" s="18"/>
    </row>
    <row r="851" spans="2:6" x14ac:dyDescent="0.2">
      <c r="B851" s="18"/>
      <c r="F851" s="18"/>
    </row>
    <row r="852" spans="2:6" x14ac:dyDescent="0.2">
      <c r="B852" s="18"/>
      <c r="F852" s="18"/>
    </row>
    <row r="853" spans="2:6" x14ac:dyDescent="0.2">
      <c r="B853" s="18"/>
      <c r="F853" s="18"/>
    </row>
    <row r="854" spans="2:6" x14ac:dyDescent="0.2">
      <c r="B854" s="18"/>
      <c r="F854" s="18"/>
    </row>
    <row r="855" spans="2:6" x14ac:dyDescent="0.2">
      <c r="B855" s="18"/>
      <c r="F855" s="18"/>
    </row>
    <row r="856" spans="2:6" x14ac:dyDescent="0.2">
      <c r="B856" s="18"/>
      <c r="F856" s="18"/>
    </row>
    <row r="857" spans="2:6" x14ac:dyDescent="0.2">
      <c r="B857" s="18"/>
      <c r="F857" s="18"/>
    </row>
    <row r="858" spans="2:6" x14ac:dyDescent="0.2">
      <c r="B858" s="18"/>
      <c r="F858" s="18"/>
    </row>
    <row r="859" spans="2:6" x14ac:dyDescent="0.2">
      <c r="B859" s="18"/>
      <c r="F859" s="18"/>
    </row>
    <row r="860" spans="2:6" x14ac:dyDescent="0.2">
      <c r="B860" s="18"/>
      <c r="F860" s="18"/>
    </row>
    <row r="861" spans="2:6" x14ac:dyDescent="0.2">
      <c r="B861" s="18"/>
      <c r="F861" s="18"/>
    </row>
    <row r="862" spans="2:6" x14ac:dyDescent="0.2">
      <c r="B862" s="18"/>
      <c r="F862" s="18"/>
    </row>
    <row r="863" spans="2:6" x14ac:dyDescent="0.2">
      <c r="B863" s="18"/>
      <c r="F863" s="18"/>
    </row>
    <row r="864" spans="2:6" x14ac:dyDescent="0.2">
      <c r="B864" s="18"/>
      <c r="F864" s="18"/>
    </row>
    <row r="865" spans="2:6" x14ac:dyDescent="0.2">
      <c r="B865" s="18"/>
      <c r="F865" s="18"/>
    </row>
    <row r="866" spans="2:6" x14ac:dyDescent="0.2">
      <c r="B866" s="18"/>
      <c r="F866" s="18"/>
    </row>
    <row r="867" spans="2:6" x14ac:dyDescent="0.2">
      <c r="B867" s="18"/>
      <c r="F867" s="18"/>
    </row>
    <row r="868" spans="2:6" x14ac:dyDescent="0.2">
      <c r="B868" s="18"/>
      <c r="F868" s="18"/>
    </row>
    <row r="869" spans="2:6" x14ac:dyDescent="0.2">
      <c r="B869" s="18"/>
      <c r="F869" s="18"/>
    </row>
    <row r="870" spans="2:6" x14ac:dyDescent="0.2">
      <c r="B870" s="18"/>
      <c r="F870" s="18"/>
    </row>
  </sheetData>
  <phoneticPr fontId="17" type="noConversion"/>
  <hyperlinks>
    <hyperlink ref="P12" r:id="rId1" display="http://www.konkoly.hu/cgi-bin/IBVS?3900" xr:uid="{00000000-0004-0000-0100-000000000000}"/>
    <hyperlink ref="P13" r:id="rId2" display="http://www.konkoly.hu/cgi-bin/IBVS?4597" xr:uid="{00000000-0004-0000-0100-000001000000}"/>
    <hyperlink ref="P14" r:id="rId3" display="http://www.konkoly.hu/cgi-bin/IBVS?4737" xr:uid="{00000000-0004-0000-0100-000002000000}"/>
    <hyperlink ref="P80" r:id="rId4" display="http://www.bav-astro.de/sfs/BAVM_link.php?BAVMnr=131" xr:uid="{00000000-0004-0000-0100-000003000000}"/>
    <hyperlink ref="P81" r:id="rId5" display="http://www.bav-astro.de/sfs/BAVM_link.php?BAVMnr=131" xr:uid="{00000000-0004-0000-0100-000004000000}"/>
    <hyperlink ref="P15" r:id="rId6" display="http://www.konkoly.hu/cgi-bin/IBVS?5067" xr:uid="{00000000-0004-0000-0100-000005000000}"/>
    <hyperlink ref="P16" r:id="rId7" display="http://www.konkoly.hu/cgi-bin/IBVS?5067" xr:uid="{00000000-0004-0000-0100-000006000000}"/>
    <hyperlink ref="P17" r:id="rId8" display="http://www.konkoly.hu/cgi-bin/IBVS?5067" xr:uid="{00000000-0004-0000-0100-000007000000}"/>
    <hyperlink ref="P82" r:id="rId9" display="http://www.konkoly.hu/cgi-bin/IBVS?5251" xr:uid="{00000000-0004-0000-0100-000008000000}"/>
    <hyperlink ref="P18" r:id="rId10" display="http://www.konkoly.hu/cgi-bin/IBVS?5251" xr:uid="{00000000-0004-0000-0100-000009000000}"/>
    <hyperlink ref="P83" r:id="rId11" display="http://www.konkoly.hu/cgi-bin/IBVS?5357" xr:uid="{00000000-0004-0000-0100-00000A000000}"/>
    <hyperlink ref="P19" r:id="rId12" display="http://www.konkoly.hu/cgi-bin/IBVS?5357" xr:uid="{00000000-0004-0000-0100-00000B000000}"/>
    <hyperlink ref="P20" r:id="rId13" display="http://www.konkoly.hu/cgi-bin/IBVS?5357" xr:uid="{00000000-0004-0000-0100-00000C000000}"/>
    <hyperlink ref="P84" r:id="rId14" display="http://www.konkoly.hu/cgi-bin/IBVS?5371" xr:uid="{00000000-0004-0000-0100-00000D000000}"/>
    <hyperlink ref="P85" r:id="rId15" display="http://www.konkoly.hu/cgi-bin/IBVS?5357" xr:uid="{00000000-0004-0000-0100-00000E000000}"/>
    <hyperlink ref="P86" r:id="rId16" display="http://www.bav-astro.de/sfs/BAVM_link.php?BAVMnr=171" xr:uid="{00000000-0004-0000-0100-00000F000000}"/>
    <hyperlink ref="P87" r:id="rId17" display="http://www.bav-astro.de/sfs/BAVM_link.php?BAVMnr=171" xr:uid="{00000000-0004-0000-0100-000010000000}"/>
    <hyperlink ref="P21" r:id="rId18" display="http://www.bav-astro.de/sfs/BAVM_link.php?BAVMnr=172" xr:uid="{00000000-0004-0000-0100-000011000000}"/>
    <hyperlink ref="P22" r:id="rId19" display="http://www.konkoly.hu/cgi-bin/IBVS?5577" xr:uid="{00000000-0004-0000-0100-000012000000}"/>
    <hyperlink ref="P23" r:id="rId20" display="http://www.konkoly.hu/cgi-bin/IBVS?5577" xr:uid="{00000000-0004-0000-0100-000013000000}"/>
    <hyperlink ref="P24" r:id="rId21" display="http://www.konkoly.hu/cgi-bin/IBVS?5577" xr:uid="{00000000-0004-0000-0100-000014000000}"/>
    <hyperlink ref="P25" r:id="rId22" display="http://www.konkoly.hu/cgi-bin/IBVS?5809" xr:uid="{00000000-0004-0000-0100-000015000000}"/>
    <hyperlink ref="P26" r:id="rId23" display="http://var.astro.cz/oejv/issues/oejv0074.pdf" xr:uid="{00000000-0004-0000-0100-000016000000}"/>
    <hyperlink ref="P27" r:id="rId24" display="http://www.bav-astro.de/sfs/BAVM_link.php?BAVMnr=183" xr:uid="{00000000-0004-0000-0100-000017000000}"/>
    <hyperlink ref="P88" r:id="rId25" display="http://www.bav-astro.de/sfs/BAVM_link.php?BAVMnr=203" xr:uid="{00000000-0004-0000-0100-000018000000}"/>
    <hyperlink ref="P28" r:id="rId26" display="http://www.bav-astro.de/sfs/BAVM_link.php?BAVMnr=183" xr:uid="{00000000-0004-0000-0100-000019000000}"/>
    <hyperlink ref="P89" r:id="rId27" display="http://www.bav-astro.de/sfs/BAVM_link.php?BAVMnr=193" xr:uid="{00000000-0004-0000-0100-00001A000000}"/>
    <hyperlink ref="P90" r:id="rId28" display="http://www.bav-astro.de/sfs/BAVM_link.php?BAVMnr=193" xr:uid="{00000000-0004-0000-0100-00001B000000}"/>
    <hyperlink ref="P29" r:id="rId29" display="http://www.konkoly.hu/cgi-bin/IBVS?5898" xr:uid="{00000000-0004-0000-0100-00001C000000}"/>
    <hyperlink ref="P91" r:id="rId30" display="http://vsolj.cetus-net.org/no48.pdf" xr:uid="{00000000-0004-0000-0100-00001D000000}"/>
    <hyperlink ref="P30" r:id="rId31" display="http://www.bav-astro.de/sfs/BAVM_link.php?BAVMnr=215" xr:uid="{00000000-0004-0000-0100-00001E000000}"/>
    <hyperlink ref="P31" r:id="rId32" display="http://www.konkoly.hu/cgi-bin/IBVS?6011" xr:uid="{00000000-0004-0000-0100-00001F000000}"/>
    <hyperlink ref="P32" r:id="rId33" display="http://var.astro.cz/oejv/issues/oejv0160.pdf" xr:uid="{00000000-0004-0000-0100-000020000000}"/>
    <hyperlink ref="P33" r:id="rId34" display="http://www.bav-astro.de/sfs/BAVM_link.php?BAVMnr=231" xr:uid="{00000000-0004-0000-0100-000021000000}"/>
    <hyperlink ref="P34" r:id="rId35" display="http://www.konkoly.hu/cgi-bin/IBVS?6042" xr:uid="{00000000-0004-0000-0100-000022000000}"/>
    <hyperlink ref="P35" r:id="rId36" display="http://www.bav-astro.de/sfs/BAVM_link.php?BAVMnr=239" xr:uid="{00000000-0004-0000-0100-000023000000}"/>
    <hyperlink ref="P36" r:id="rId37" display="http://www.bav-astro.de/sfs/BAVM_link.php?BAVMnr=239" xr:uid="{00000000-0004-0000-0100-000024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2002-08-21T20:00:19Z</dcterms:created>
  <dcterms:modified xsi:type="dcterms:W3CDTF">2023-01-26T06:23:58Z</dcterms:modified>
</cp:coreProperties>
</file>