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CD973B7-037B-4838-AD89-C77DE27F5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0" i="1" l="1"/>
  <c r="F190" i="1" s="1"/>
  <c r="G190" i="1" s="1"/>
  <c r="K190" i="1" s="1"/>
  <c r="Q190" i="1"/>
  <c r="E189" i="1"/>
  <c r="F189" i="1"/>
  <c r="G189" i="1"/>
  <c r="K189" i="1"/>
  <c r="Q189" i="1"/>
  <c r="E188" i="1"/>
  <c r="F188" i="1"/>
  <c r="G188" i="1"/>
  <c r="K188" i="1"/>
  <c r="E170" i="1"/>
  <c r="F170" i="1"/>
  <c r="G170" i="1"/>
  <c r="K170" i="1"/>
  <c r="E171" i="1"/>
  <c r="F171" i="1"/>
  <c r="G171" i="1"/>
  <c r="K171" i="1"/>
  <c r="E172" i="1"/>
  <c r="F172" i="1"/>
  <c r="G172" i="1"/>
  <c r="K172" i="1"/>
  <c r="E173" i="1"/>
  <c r="F173" i="1"/>
  <c r="G173" i="1"/>
  <c r="K173" i="1"/>
  <c r="E174" i="1"/>
  <c r="F174" i="1"/>
  <c r="G174" i="1"/>
  <c r="K174" i="1"/>
  <c r="E175" i="1"/>
  <c r="F175" i="1"/>
  <c r="G175" i="1"/>
  <c r="K175" i="1"/>
  <c r="E176" i="1"/>
  <c r="F176" i="1"/>
  <c r="G176" i="1"/>
  <c r="K176" i="1"/>
  <c r="E177" i="1"/>
  <c r="F177" i="1"/>
  <c r="G177" i="1"/>
  <c r="K177" i="1"/>
  <c r="E178" i="1"/>
  <c r="F178" i="1"/>
  <c r="G178" i="1"/>
  <c r="K178" i="1"/>
  <c r="E179" i="1"/>
  <c r="F179" i="1"/>
  <c r="G179" i="1"/>
  <c r="K179" i="1"/>
  <c r="E180" i="1"/>
  <c r="F180" i="1"/>
  <c r="G180" i="1"/>
  <c r="K180" i="1"/>
  <c r="E181" i="1"/>
  <c r="F181" i="1"/>
  <c r="G181" i="1"/>
  <c r="K181" i="1"/>
  <c r="E182" i="1"/>
  <c r="F182" i="1"/>
  <c r="G182" i="1"/>
  <c r="K182" i="1"/>
  <c r="E183" i="1"/>
  <c r="F183" i="1"/>
  <c r="G183" i="1"/>
  <c r="K183" i="1"/>
  <c r="E184" i="1"/>
  <c r="F184" i="1"/>
  <c r="G184" i="1"/>
  <c r="E185" i="1"/>
  <c r="F185" i="1"/>
  <c r="G185" i="1"/>
  <c r="K185" i="1"/>
  <c r="E186" i="1"/>
  <c r="F186" i="1"/>
  <c r="G186" i="1"/>
  <c r="K186" i="1"/>
  <c r="E187" i="1"/>
  <c r="F187" i="1"/>
  <c r="G187" i="1"/>
  <c r="K187" i="1"/>
  <c r="D9" i="1"/>
  <c r="C9" i="1"/>
  <c r="E67" i="1"/>
  <c r="F67" i="1"/>
  <c r="G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4" i="1"/>
  <c r="F74" i="1"/>
  <c r="G74" i="1"/>
  <c r="K74" i="1"/>
  <c r="E75" i="1"/>
  <c r="F75" i="1"/>
  <c r="G75" i="1"/>
  <c r="K75" i="1"/>
  <c r="E76" i="1"/>
  <c r="F76" i="1"/>
  <c r="G76" i="1"/>
  <c r="E77" i="1"/>
  <c r="F77" i="1"/>
  <c r="G77" i="1"/>
  <c r="E78" i="1"/>
  <c r="F78" i="1"/>
  <c r="G78" i="1"/>
  <c r="E79" i="1"/>
  <c r="F79" i="1"/>
  <c r="G79" i="1"/>
  <c r="I79" i="1"/>
  <c r="E80" i="1"/>
  <c r="F80" i="1"/>
  <c r="G80" i="1"/>
  <c r="K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K85" i="1"/>
  <c r="E86" i="1"/>
  <c r="F86" i="1"/>
  <c r="G86" i="1"/>
  <c r="K86" i="1"/>
  <c r="E87" i="1"/>
  <c r="F87" i="1"/>
  <c r="G87" i="1"/>
  <c r="K87" i="1"/>
  <c r="E88" i="1"/>
  <c r="F88" i="1"/>
  <c r="G88" i="1"/>
  <c r="E89" i="1"/>
  <c r="F89" i="1"/>
  <c r="G89" i="1"/>
  <c r="K89" i="1"/>
  <c r="E90" i="1"/>
  <c r="F90" i="1"/>
  <c r="G90" i="1"/>
  <c r="K90" i="1"/>
  <c r="E91" i="1"/>
  <c r="F91" i="1"/>
  <c r="G91" i="1"/>
  <c r="K91" i="1"/>
  <c r="E92" i="1"/>
  <c r="F92" i="1"/>
  <c r="G92" i="1"/>
  <c r="K92" i="1"/>
  <c r="E93" i="1"/>
  <c r="F93" i="1"/>
  <c r="G93" i="1"/>
  <c r="K93" i="1"/>
  <c r="E94" i="1"/>
  <c r="F94" i="1"/>
  <c r="G94" i="1"/>
  <c r="K94" i="1"/>
  <c r="E95" i="1"/>
  <c r="F95" i="1"/>
  <c r="G95" i="1"/>
  <c r="K95" i="1"/>
  <c r="E96" i="1"/>
  <c r="F96" i="1"/>
  <c r="G96" i="1"/>
  <c r="K96" i="1"/>
  <c r="E97" i="1"/>
  <c r="F97" i="1"/>
  <c r="G97" i="1"/>
  <c r="K97" i="1"/>
  <c r="E98" i="1"/>
  <c r="F98" i="1"/>
  <c r="G98" i="1"/>
  <c r="K98" i="1"/>
  <c r="E99" i="1"/>
  <c r="F99" i="1"/>
  <c r="G99" i="1"/>
  <c r="E100" i="1"/>
  <c r="F100" i="1"/>
  <c r="G100" i="1"/>
  <c r="K100" i="1"/>
  <c r="E101" i="1"/>
  <c r="F101" i="1"/>
  <c r="G101" i="1"/>
  <c r="K101" i="1"/>
  <c r="E102" i="1"/>
  <c r="F102" i="1"/>
  <c r="G102" i="1"/>
  <c r="K102" i="1"/>
  <c r="E103" i="1"/>
  <c r="F103" i="1"/>
  <c r="G103" i="1"/>
  <c r="K103" i="1"/>
  <c r="E104" i="1"/>
  <c r="F104" i="1"/>
  <c r="G104" i="1"/>
  <c r="K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K108" i="1"/>
  <c r="E109" i="1"/>
  <c r="F109" i="1"/>
  <c r="G109" i="1"/>
  <c r="K109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K117" i="1"/>
  <c r="E118" i="1"/>
  <c r="F118" i="1"/>
  <c r="G118" i="1"/>
  <c r="K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K126" i="1"/>
  <c r="E127" i="1"/>
  <c r="F127" i="1"/>
  <c r="G127" i="1"/>
  <c r="K127" i="1"/>
  <c r="E128" i="1"/>
  <c r="F128" i="1"/>
  <c r="G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G132" i="1"/>
  <c r="K132" i="1"/>
  <c r="E133" i="1"/>
  <c r="F133" i="1"/>
  <c r="G133" i="1"/>
  <c r="K133" i="1"/>
  <c r="E134" i="1"/>
  <c r="F134" i="1"/>
  <c r="G134" i="1"/>
  <c r="K134" i="1"/>
  <c r="E135" i="1"/>
  <c r="F135" i="1"/>
  <c r="G135" i="1"/>
  <c r="K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4" i="1"/>
  <c r="F144" i="1"/>
  <c r="G144" i="1"/>
  <c r="K144" i="1"/>
  <c r="E145" i="1"/>
  <c r="F145" i="1"/>
  <c r="G145" i="1"/>
  <c r="K145" i="1"/>
  <c r="E146" i="1"/>
  <c r="F146" i="1"/>
  <c r="G146" i="1"/>
  <c r="K146" i="1"/>
  <c r="E147" i="1"/>
  <c r="F147" i="1"/>
  <c r="G147" i="1"/>
  <c r="K147" i="1"/>
  <c r="E148" i="1"/>
  <c r="F148" i="1"/>
  <c r="G148" i="1"/>
  <c r="E149" i="1"/>
  <c r="F149" i="1"/>
  <c r="G149" i="1"/>
  <c r="K149" i="1"/>
  <c r="E150" i="1"/>
  <c r="F150" i="1"/>
  <c r="G150" i="1"/>
  <c r="K150" i="1"/>
  <c r="E151" i="1"/>
  <c r="F151" i="1"/>
  <c r="G151" i="1"/>
  <c r="K151" i="1"/>
  <c r="E152" i="1"/>
  <c r="F152" i="1"/>
  <c r="G152" i="1"/>
  <c r="K152" i="1"/>
  <c r="E153" i="1"/>
  <c r="F153" i="1"/>
  <c r="G153" i="1"/>
  <c r="K153" i="1"/>
  <c r="E154" i="1"/>
  <c r="F154" i="1"/>
  <c r="G154" i="1"/>
  <c r="K154" i="1"/>
  <c r="E155" i="1"/>
  <c r="F155" i="1"/>
  <c r="G155" i="1"/>
  <c r="K155" i="1"/>
  <c r="E156" i="1"/>
  <c r="F156" i="1"/>
  <c r="G156" i="1"/>
  <c r="K156" i="1"/>
  <c r="E157" i="1"/>
  <c r="F157" i="1"/>
  <c r="G157" i="1"/>
  <c r="K157" i="1"/>
  <c r="E158" i="1"/>
  <c r="F158" i="1"/>
  <c r="G158" i="1"/>
  <c r="K158" i="1"/>
  <c r="E159" i="1"/>
  <c r="F159" i="1"/>
  <c r="G159" i="1"/>
  <c r="K159" i="1"/>
  <c r="E160" i="1"/>
  <c r="F160" i="1"/>
  <c r="G160" i="1"/>
  <c r="K160" i="1"/>
  <c r="E161" i="1"/>
  <c r="F161" i="1"/>
  <c r="G161" i="1"/>
  <c r="K161" i="1"/>
  <c r="E162" i="1"/>
  <c r="F162" i="1"/>
  <c r="G162" i="1"/>
  <c r="K162" i="1"/>
  <c r="E163" i="1"/>
  <c r="F163" i="1"/>
  <c r="G163" i="1"/>
  <c r="K163" i="1"/>
  <c r="E164" i="1"/>
  <c r="F164" i="1"/>
  <c r="G164" i="1"/>
  <c r="K164" i="1"/>
  <c r="E165" i="1"/>
  <c r="F165" i="1"/>
  <c r="G165" i="1"/>
  <c r="K165" i="1"/>
  <c r="E166" i="1"/>
  <c r="F166" i="1"/>
  <c r="G166" i="1"/>
  <c r="K166" i="1"/>
  <c r="E167" i="1"/>
  <c r="F167" i="1"/>
  <c r="G167" i="1"/>
  <c r="K167" i="1"/>
  <c r="E168" i="1"/>
  <c r="F168" i="1"/>
  <c r="G168" i="1"/>
  <c r="K168" i="1"/>
  <c r="E169" i="1"/>
  <c r="F169" i="1"/>
  <c r="G169" i="1"/>
  <c r="K169" i="1"/>
  <c r="E73" i="1"/>
  <c r="F73" i="1"/>
  <c r="Q188" i="1"/>
  <c r="Q187" i="1"/>
  <c r="E62" i="1"/>
  <c r="F62" i="1"/>
  <c r="G62" i="1"/>
  <c r="K62" i="1"/>
  <c r="E64" i="1"/>
  <c r="F64" i="1"/>
  <c r="G64" i="1"/>
  <c r="K64" i="1"/>
  <c r="E36" i="1"/>
  <c r="F36" i="1"/>
  <c r="G36" i="1"/>
  <c r="I36" i="1"/>
  <c r="E38" i="1"/>
  <c r="F38" i="1"/>
  <c r="G38" i="1"/>
  <c r="I38" i="1"/>
  <c r="E39" i="1"/>
  <c r="F39" i="1"/>
  <c r="G39" i="1"/>
  <c r="I39" i="1"/>
  <c r="E42" i="1"/>
  <c r="F42" i="1"/>
  <c r="G42" i="1"/>
  <c r="I42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7" i="1"/>
  <c r="F37" i="1"/>
  <c r="G37" i="1"/>
  <c r="E41" i="1"/>
  <c r="F41" i="1"/>
  <c r="G41" i="1"/>
  <c r="E43" i="1"/>
  <c r="F43" i="1"/>
  <c r="G43" i="1"/>
  <c r="E49" i="1"/>
  <c r="F49" i="1"/>
  <c r="G49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3" i="1"/>
  <c r="F63" i="1"/>
  <c r="G63" i="1"/>
  <c r="E65" i="1"/>
  <c r="F65" i="1"/>
  <c r="G65" i="1"/>
  <c r="E66" i="1"/>
  <c r="F66" i="1"/>
  <c r="G66" i="1"/>
  <c r="U73" i="1"/>
  <c r="E40" i="1"/>
  <c r="F40" i="1"/>
  <c r="E21" i="1"/>
  <c r="F21" i="1"/>
  <c r="G21" i="1"/>
  <c r="Q36" i="1"/>
  <c r="Q38" i="1"/>
  <c r="Q39" i="1"/>
  <c r="Q42" i="1"/>
  <c r="Q44" i="1"/>
  <c r="Q45" i="1"/>
  <c r="Q46" i="1"/>
  <c r="Q47" i="1"/>
  <c r="Q48" i="1"/>
  <c r="Q50" i="1"/>
  <c r="Q51" i="1"/>
  <c r="Q52" i="1"/>
  <c r="Q53" i="1"/>
  <c r="Q54" i="1"/>
  <c r="Q62" i="1"/>
  <c r="Q64" i="1"/>
  <c r="Q68" i="1"/>
  <c r="Q69" i="1"/>
  <c r="Q70" i="1"/>
  <c r="Q71" i="1"/>
  <c r="Q72" i="1"/>
  <c r="Q74" i="1"/>
  <c r="Q75" i="1"/>
  <c r="Q79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31" i="1"/>
  <c r="Q132" i="1"/>
  <c r="Q162" i="1"/>
  <c r="Q176" i="1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69" i="2"/>
  <c r="C169" i="2"/>
  <c r="E169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168" i="2"/>
  <c r="C168" i="2"/>
  <c r="E16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167" i="2"/>
  <c r="C167" i="2"/>
  <c r="E167" i="2"/>
  <c r="G166" i="2"/>
  <c r="C166" i="2"/>
  <c r="E166" i="2"/>
  <c r="G58" i="2"/>
  <c r="C58" i="2"/>
  <c r="E58" i="2"/>
  <c r="G57" i="2"/>
  <c r="C57" i="2"/>
  <c r="E57" i="2"/>
  <c r="G56" i="2"/>
  <c r="C56" i="2"/>
  <c r="E56" i="2"/>
  <c r="G55" i="2"/>
  <c r="C55" i="2"/>
  <c r="E55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54" i="2"/>
  <c r="C54" i="2"/>
  <c r="E54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141" i="2"/>
  <c r="C141" i="2"/>
  <c r="E141" i="2"/>
  <c r="G140" i="2"/>
  <c r="C140" i="2"/>
  <c r="E140" i="2"/>
  <c r="G47" i="2"/>
  <c r="C47" i="2"/>
  <c r="E47" i="2"/>
  <c r="G46" i="2"/>
  <c r="C46" i="2"/>
  <c r="E46" i="2"/>
  <c r="G139" i="2"/>
  <c r="C139" i="2"/>
  <c r="E139" i="2"/>
  <c r="G45" i="2"/>
  <c r="C45" i="2"/>
  <c r="E45" i="2"/>
  <c r="G44" i="2"/>
  <c r="C44" i="2"/>
  <c r="E44" i="2"/>
  <c r="G43" i="2"/>
  <c r="C43" i="2"/>
  <c r="E43" i="2"/>
  <c r="G42" i="2"/>
  <c r="C42" i="2"/>
  <c r="E42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41" i="2"/>
  <c r="C41" i="2"/>
  <c r="E41" i="2"/>
  <c r="G40" i="2"/>
  <c r="C40" i="2"/>
  <c r="E40" i="2"/>
  <c r="G39" i="2"/>
  <c r="C39" i="2"/>
  <c r="E39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38" i="2"/>
  <c r="C38" i="2"/>
  <c r="E38" i="2"/>
  <c r="G37" i="2"/>
  <c r="C37" i="2"/>
  <c r="E37" i="2"/>
  <c r="G125" i="2"/>
  <c r="C125" i="2"/>
  <c r="E125" i="2"/>
  <c r="G124" i="2"/>
  <c r="C124" i="2"/>
  <c r="E124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29" i="2"/>
  <c r="C29" i="2"/>
  <c r="E2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28" i="2"/>
  <c r="C28" i="2"/>
  <c r="E28" i="2"/>
  <c r="G113" i="2"/>
  <c r="C113" i="2"/>
  <c r="E113" i="2"/>
  <c r="G27" i="2"/>
  <c r="C27" i="2"/>
  <c r="E27" i="2"/>
  <c r="G112" i="2"/>
  <c r="C112" i="2"/>
  <c r="E112" i="2"/>
  <c r="G111" i="2"/>
  <c r="C111" i="2"/>
  <c r="E111" i="2"/>
  <c r="G26" i="2"/>
  <c r="C26" i="2"/>
  <c r="E26" i="2"/>
  <c r="G110" i="2"/>
  <c r="C110" i="2"/>
  <c r="E110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69" i="2"/>
  <c r="B169" i="2"/>
  <c r="D169" i="2"/>
  <c r="A169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168" i="2"/>
  <c r="B168" i="2"/>
  <c r="D168" i="2"/>
  <c r="A16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167" i="2"/>
  <c r="B167" i="2"/>
  <c r="D167" i="2"/>
  <c r="A167" i="2"/>
  <c r="H166" i="2"/>
  <c r="D166" i="2"/>
  <c r="B166" i="2"/>
  <c r="A166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4" i="2"/>
  <c r="D54" i="2"/>
  <c r="B54" i="2"/>
  <c r="A54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F50" i="2"/>
  <c r="D50" i="2"/>
  <c r="B50" i="2"/>
  <c r="A50" i="2"/>
  <c r="H49" i="2"/>
  <c r="B49" i="2"/>
  <c r="F49" i="2"/>
  <c r="D49" i="2"/>
  <c r="A49" i="2"/>
  <c r="H48" i="2"/>
  <c r="F48" i="2"/>
  <c r="D48" i="2"/>
  <c r="B48" i="2"/>
  <c r="A48" i="2"/>
  <c r="H141" i="2"/>
  <c r="B141" i="2"/>
  <c r="F141" i="2"/>
  <c r="D141" i="2"/>
  <c r="A141" i="2"/>
  <c r="H140" i="2"/>
  <c r="F140" i="2"/>
  <c r="D140" i="2"/>
  <c r="B140" i="2"/>
  <c r="A140" i="2"/>
  <c r="H47" i="2"/>
  <c r="B47" i="2"/>
  <c r="D47" i="2"/>
  <c r="A47" i="2"/>
  <c r="H46" i="2"/>
  <c r="B46" i="2"/>
  <c r="D46" i="2"/>
  <c r="A46" i="2"/>
  <c r="H139" i="2"/>
  <c r="B139" i="2"/>
  <c r="D139" i="2"/>
  <c r="A139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41" i="2"/>
  <c r="B41" i="2"/>
  <c r="D41" i="2"/>
  <c r="A41" i="2"/>
  <c r="H40" i="2"/>
  <c r="B40" i="2"/>
  <c r="D40" i="2"/>
  <c r="A40" i="2"/>
  <c r="H39" i="2"/>
  <c r="B39" i="2"/>
  <c r="D39" i="2"/>
  <c r="A39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38" i="2"/>
  <c r="B38" i="2"/>
  <c r="D38" i="2"/>
  <c r="A38" i="2"/>
  <c r="H37" i="2"/>
  <c r="B37" i="2"/>
  <c r="D37" i="2"/>
  <c r="A37" i="2"/>
  <c r="H125" i="2"/>
  <c r="B125" i="2"/>
  <c r="D125" i="2"/>
  <c r="A125" i="2"/>
  <c r="H124" i="2"/>
  <c r="B124" i="2"/>
  <c r="D124" i="2"/>
  <c r="A124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29" i="2"/>
  <c r="B29" i="2"/>
  <c r="D29" i="2"/>
  <c r="A2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28" i="2"/>
  <c r="B28" i="2"/>
  <c r="D28" i="2"/>
  <c r="A28" i="2"/>
  <c r="H113" i="2"/>
  <c r="B113" i="2"/>
  <c r="D113" i="2"/>
  <c r="A113" i="2"/>
  <c r="H27" i="2"/>
  <c r="B27" i="2"/>
  <c r="D27" i="2"/>
  <c r="A27" i="2"/>
  <c r="H112" i="2"/>
  <c r="B112" i="2"/>
  <c r="D112" i="2"/>
  <c r="A112" i="2"/>
  <c r="H111" i="2"/>
  <c r="B111" i="2"/>
  <c r="D111" i="2"/>
  <c r="A111" i="2"/>
  <c r="H26" i="2"/>
  <c r="B26" i="2"/>
  <c r="D26" i="2"/>
  <c r="A26" i="2"/>
  <c r="H110" i="2"/>
  <c r="B110" i="2"/>
  <c r="D110" i="2"/>
  <c r="A110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J128" i="1"/>
  <c r="Q128" i="1"/>
  <c r="N185" i="1"/>
  <c r="Q185" i="1"/>
  <c r="Q186" i="1"/>
  <c r="J184" i="1"/>
  <c r="Q184" i="1"/>
  <c r="Q145" i="1"/>
  <c r="Q146" i="1"/>
  <c r="Q153" i="1"/>
  <c r="Q183" i="1"/>
  <c r="Q180" i="1"/>
  <c r="Q181" i="1"/>
  <c r="Q182" i="1"/>
  <c r="F16" i="1"/>
  <c r="C17" i="1"/>
  <c r="H21" i="1"/>
  <c r="Q21" i="1"/>
  <c r="H22" i="1"/>
  <c r="Q22" i="1"/>
  <c r="H23" i="1"/>
  <c r="Q23" i="1"/>
  <c r="H24" i="1"/>
  <c r="Q24" i="1"/>
  <c r="H25" i="1"/>
  <c r="Q25" i="1"/>
  <c r="H26" i="1"/>
  <c r="Q26" i="1"/>
  <c r="H27" i="1"/>
  <c r="Q27" i="1"/>
  <c r="H28" i="1"/>
  <c r="Q28" i="1"/>
  <c r="H29" i="1"/>
  <c r="Q29" i="1"/>
  <c r="H30" i="1"/>
  <c r="Q30" i="1"/>
  <c r="H31" i="1"/>
  <c r="Q31" i="1"/>
  <c r="H32" i="1"/>
  <c r="Q32" i="1"/>
  <c r="H33" i="1"/>
  <c r="Q33" i="1"/>
  <c r="H34" i="1"/>
  <c r="Q34" i="1"/>
  <c r="H35" i="1"/>
  <c r="Q35" i="1"/>
  <c r="J37" i="1"/>
  <c r="Q37" i="1"/>
  <c r="Q40" i="1"/>
  <c r="J41" i="1"/>
  <c r="Q41" i="1"/>
  <c r="J43" i="1"/>
  <c r="Q43" i="1"/>
  <c r="J49" i="1"/>
  <c r="Q49" i="1"/>
  <c r="J55" i="1"/>
  <c r="Q55" i="1"/>
  <c r="J56" i="1"/>
  <c r="Q56" i="1"/>
  <c r="J57" i="1"/>
  <c r="Q57" i="1"/>
  <c r="J58" i="1"/>
  <c r="Q58" i="1"/>
  <c r="J59" i="1"/>
  <c r="Q59" i="1"/>
  <c r="J60" i="1"/>
  <c r="Q60" i="1"/>
  <c r="J61" i="1"/>
  <c r="Q61" i="1"/>
  <c r="J63" i="1"/>
  <c r="Q63" i="1"/>
  <c r="J65" i="1"/>
  <c r="Q65" i="1"/>
  <c r="J66" i="1"/>
  <c r="Q66" i="1"/>
  <c r="J67" i="1"/>
  <c r="Q67" i="1"/>
  <c r="Q73" i="1"/>
  <c r="J76" i="1"/>
  <c r="Q76" i="1"/>
  <c r="J77" i="1"/>
  <c r="Q77" i="1"/>
  <c r="J78" i="1"/>
  <c r="Q78" i="1"/>
  <c r="Q80" i="1"/>
  <c r="Q81" i="1"/>
  <c r="Q82" i="1"/>
  <c r="Q83" i="1"/>
  <c r="Q84" i="1"/>
  <c r="Q85" i="1"/>
  <c r="Q86" i="1"/>
  <c r="Q87" i="1"/>
  <c r="J88" i="1"/>
  <c r="Q88" i="1"/>
  <c r="Q89" i="1"/>
  <c r="Q90" i="1"/>
  <c r="Q91" i="1"/>
  <c r="Q92" i="1"/>
  <c r="Q93" i="1"/>
  <c r="Q94" i="1"/>
  <c r="Q95" i="1"/>
  <c r="Q96" i="1"/>
  <c r="Q97" i="1"/>
  <c r="Q98" i="1"/>
  <c r="J99" i="1"/>
  <c r="Q99" i="1"/>
  <c r="Q100" i="1"/>
  <c r="Q101" i="1"/>
  <c r="Q111" i="1"/>
  <c r="Q127" i="1"/>
  <c r="Q129" i="1"/>
  <c r="Q130" i="1"/>
  <c r="Q133" i="1"/>
  <c r="Q134" i="1"/>
  <c r="Q135" i="1"/>
  <c r="Q136" i="1"/>
  <c r="Q137" i="1"/>
  <c r="Q138" i="1"/>
  <c r="J139" i="1"/>
  <c r="Q139" i="1"/>
  <c r="Q140" i="1"/>
  <c r="Q141" i="1"/>
  <c r="Q142" i="1"/>
  <c r="Q143" i="1"/>
  <c r="Q144" i="1"/>
  <c r="Q147" i="1"/>
  <c r="J148" i="1"/>
  <c r="Q148" i="1"/>
  <c r="Q149" i="1"/>
  <c r="Q150" i="1"/>
  <c r="Q151" i="1"/>
  <c r="Q152" i="1"/>
  <c r="Q154" i="1"/>
  <c r="Q155" i="1"/>
  <c r="Q156" i="1"/>
  <c r="Q157" i="1"/>
  <c r="Q158" i="1"/>
  <c r="Q159" i="1"/>
  <c r="Q160" i="1"/>
  <c r="Q161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7" i="1"/>
  <c r="Q178" i="1"/>
  <c r="Q179" i="1"/>
  <c r="C12" i="1"/>
  <c r="C11" i="1"/>
  <c r="O190" i="1" l="1"/>
  <c r="C16" i="1"/>
  <c r="D18" i="1" s="1"/>
  <c r="O124" i="1"/>
  <c r="O171" i="1"/>
  <c r="O46" i="1"/>
  <c r="O136" i="1"/>
  <c r="O183" i="1"/>
  <c r="O43" i="1"/>
  <c r="O134" i="1"/>
  <c r="O123" i="1"/>
  <c r="O129" i="1"/>
  <c r="O64" i="1"/>
  <c r="O98" i="1"/>
  <c r="O61" i="1"/>
  <c r="O107" i="1"/>
  <c r="O148" i="1"/>
  <c r="O44" i="1"/>
  <c r="O144" i="1"/>
  <c r="O139" i="1"/>
  <c r="O187" i="1"/>
  <c r="O133" i="1"/>
  <c r="O128" i="1"/>
  <c r="O106" i="1"/>
  <c r="O188" i="1"/>
  <c r="O130" i="1"/>
  <c r="O165" i="1"/>
  <c r="O109" i="1"/>
  <c r="O33" i="1"/>
  <c r="O66" i="1"/>
  <c r="O92" i="1"/>
  <c r="O75" i="1"/>
  <c r="O42" i="1"/>
  <c r="O84" i="1"/>
  <c r="O39" i="1"/>
  <c r="O159" i="1"/>
  <c r="O163" i="1"/>
  <c r="O60" i="1"/>
  <c r="O160" i="1"/>
  <c r="O102" i="1"/>
  <c r="O168" i="1"/>
  <c r="O88" i="1"/>
  <c r="O74" i="1"/>
  <c r="O81" i="1"/>
  <c r="O56" i="1"/>
  <c r="O173" i="1"/>
  <c r="O105" i="1"/>
  <c r="O116" i="1"/>
  <c r="O145" i="1"/>
  <c r="O179" i="1"/>
  <c r="O149" i="1"/>
  <c r="O103" i="1"/>
  <c r="O71" i="1"/>
  <c r="O86" i="1"/>
  <c r="O152" i="1"/>
  <c r="O146" i="1"/>
  <c r="O23" i="1"/>
  <c r="O27" i="1"/>
  <c r="O72" i="1"/>
  <c r="O186" i="1"/>
  <c r="O45" i="1"/>
  <c r="O30" i="1"/>
  <c r="O79" i="1"/>
  <c r="O169" i="1"/>
  <c r="O40" i="1"/>
  <c r="O90" i="1"/>
  <c r="O93" i="1"/>
  <c r="O37" i="1"/>
  <c r="O53" i="1"/>
  <c r="O91" i="1"/>
  <c r="O24" i="1"/>
  <c r="O177" i="1"/>
  <c r="O162" i="1"/>
  <c r="O73" i="1"/>
  <c r="O69" i="1"/>
  <c r="O68" i="1"/>
  <c r="O150" i="1"/>
  <c r="O184" i="1"/>
  <c r="O31" i="1"/>
  <c r="O157" i="1"/>
  <c r="O35" i="1"/>
  <c r="O80" i="1"/>
  <c r="O131" i="1"/>
  <c r="O21" i="1"/>
  <c r="O113" i="1"/>
  <c r="O22" i="1"/>
  <c r="O176" i="1"/>
  <c r="O54" i="1"/>
  <c r="O49" i="1"/>
  <c r="O178" i="1"/>
  <c r="O120" i="1"/>
  <c r="O161" i="1"/>
  <c r="O85" i="1"/>
  <c r="O32" i="1"/>
  <c r="O25" i="1"/>
  <c r="O119" i="1"/>
  <c r="O67" i="1"/>
  <c r="O104" i="1"/>
  <c r="O34" i="1"/>
  <c r="O135" i="1"/>
  <c r="O140" i="1"/>
  <c r="O112" i="1"/>
  <c r="O121" i="1"/>
  <c r="O185" i="1"/>
  <c r="O174" i="1"/>
  <c r="O155" i="1"/>
  <c r="O99" i="1"/>
  <c r="O117" i="1"/>
  <c r="O143" i="1"/>
  <c r="O138" i="1"/>
  <c r="O181" i="1"/>
  <c r="O38" i="1"/>
  <c r="O76" i="1"/>
  <c r="O48" i="1"/>
  <c r="O118" i="1"/>
  <c r="O62" i="1"/>
  <c r="O126" i="1"/>
  <c r="O110" i="1"/>
  <c r="O147" i="1"/>
  <c r="O47" i="1"/>
  <c r="O137" i="1"/>
  <c r="O55" i="1"/>
  <c r="O36" i="1"/>
  <c r="O100" i="1"/>
  <c r="O141" i="1"/>
  <c r="O96" i="1"/>
  <c r="O50" i="1"/>
  <c r="O94" i="1"/>
  <c r="O63" i="1"/>
  <c r="O52" i="1"/>
  <c r="O95" i="1"/>
  <c r="O122" i="1"/>
  <c r="O83" i="1"/>
  <c r="O111" i="1"/>
  <c r="O70" i="1"/>
  <c r="O142" i="1"/>
  <c r="O167" i="1"/>
  <c r="O101" i="1"/>
  <c r="O127" i="1"/>
  <c r="O154" i="1"/>
  <c r="O189" i="1"/>
  <c r="O166" i="1"/>
  <c r="O151" i="1"/>
  <c r="O26" i="1"/>
  <c r="O59" i="1"/>
  <c r="O108" i="1"/>
  <c r="O29" i="1"/>
  <c r="O182" i="1"/>
  <c r="O57" i="1"/>
  <c r="O78" i="1"/>
  <c r="O87" i="1"/>
  <c r="O153" i="1"/>
  <c r="O115" i="1"/>
  <c r="C15" i="1"/>
  <c r="O172" i="1"/>
  <c r="O132" i="1"/>
  <c r="O170" i="1"/>
  <c r="O180" i="1"/>
  <c r="O89" i="1"/>
  <c r="O114" i="1"/>
  <c r="O58" i="1"/>
  <c r="O97" i="1"/>
  <c r="O41" i="1"/>
  <c r="O175" i="1"/>
  <c r="O51" i="1"/>
  <c r="O164" i="1"/>
  <c r="O158" i="1"/>
  <c r="O82" i="1"/>
  <c r="O156" i="1"/>
  <c r="O125" i="1"/>
  <c r="O65" i="1"/>
  <c r="O77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<sst xmlns="http://schemas.openxmlformats.org/spreadsheetml/2006/main" count="1771" uniqueCount="622">
  <si>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</si>
  <si>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</si>
  <si>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</si>
  <si>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</si>
  <si>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</si>
  <si>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</si>
  <si>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</si>
  <si>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</si>
  <si>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</si>
  <si>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</si>
  <si>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</si>
  <si>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</si>
  <si>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</si>
  <si>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</si>
  <si>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</si>
  <si>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</si>
  <si>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</si>
  <si>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</si>
  <si>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</si>
  <si>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</si>
  <si>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</si>
  <si>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</si>
  <si>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</si>
  <si>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</si>
  <si>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</si>
  <si>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</si>
  <si>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</si>
  <si>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</si>
  <si>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EW</t>
  </si>
  <si>
    <t>IBVS 3554</t>
  </si>
  <si>
    <t>I</t>
  </si>
  <si>
    <t>II</t>
  </si>
  <si>
    <t>IBVS 4711</t>
  </si>
  <si>
    <t>IBVS 4562</t>
  </si>
  <si>
    <t>IBVS 5296</t>
  </si>
  <si>
    <t>IBVS 5357</t>
  </si>
  <si>
    <t>IBVS 5487</t>
  </si>
  <si>
    <t>IBVS 5583</t>
  </si>
  <si>
    <t>IBVS 5543</t>
  </si>
  <si>
    <t>IBVS 5577</t>
  </si>
  <si>
    <t>not avail.</t>
  </si>
  <si>
    <t>IBVS 5643</t>
  </si>
  <si>
    <t>IBVS 5670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</si>
  <si>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</si>
  <si>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</si>
  <si>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</si>
  <si>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</si>
  <si>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</si>
  <si>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</si>
  <si>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</si>
  <si>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</si>
  <si>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</si>
  <si>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Start of linear fit &gt;&gt;&gt;&gt;&gt;&gt;&gt;&gt;&gt;&gt;&gt;&gt;&gt;&gt;&gt;&gt;&gt;&gt;&gt;&gt;&gt;</t>
  </si>
  <si>
    <t>Add cycle</t>
  </si>
  <si>
    <t>Old Cycle</t>
  </si>
  <si>
    <t>IBVS 5972</t>
  </si>
  <si>
    <t>IBVS 5960</t>
  </si>
  <si>
    <t>pg</t>
  </si>
  <si>
    <t>IBVS 5898</t>
  </si>
  <si>
    <t>IBVS 6014</t>
  </si>
  <si>
    <t>IBVS 6010</t>
  </si>
  <si>
    <t>.0020</t>
  </si>
  <si>
    <t>IBVS 6044</t>
  </si>
  <si>
    <t>IBVS 6046</t>
  </si>
  <si>
    <t>IBVS 6070</t>
  </si>
  <si>
    <t>V0651 Cas / GSC 4009-0534</t>
  </si>
  <si>
    <t>IBVS 6098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</si>
  <si>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</si>
  <si>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</si>
  <si>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</si>
  <si>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</si>
  <si>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</si>
  <si>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</si>
  <si>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</si>
  <si>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</si>
  <si>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</si>
  <si>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</si>
  <si>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</si>
  <si>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</si>
  <si>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</si>
  <si>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2426743.311 </t>
  </si>
  <si>
    <t> 05.02.1932 19:27 </t>
  </si>
  <si>
    <t> -0.015 </t>
  </si>
  <si>
    <t>P </t>
  </si>
  <si>
    <t> T.Berthold </t>
  </si>
  <si>
    <t> MHAR 21.9 </t>
  </si>
  <si>
    <t>2427060.327 </t>
  </si>
  <si>
    <t> 18.12.1932 19:50 </t>
  </si>
  <si>
    <t> 0.016 </t>
  </si>
  <si>
    <t>2427063.324 </t>
  </si>
  <si>
    <t> 21.12.1932 19:46 </t>
  </si>
  <si>
    <t> 0.022 </t>
  </si>
  <si>
    <t>2431413.389 </t>
  </si>
  <si>
    <t> 18.11.1944 21:20 </t>
  </si>
  <si>
    <t> 0.010 </t>
  </si>
  <si>
    <t>2431673.534 </t>
  </si>
  <si>
    <t> 06.08.1945 00:48 </t>
  </si>
  <si>
    <t> -0.012 </t>
  </si>
  <si>
    <t>2433864.527 </t>
  </si>
  <si>
    <t> 06.08.1951 00:38 </t>
  </si>
  <si>
    <t> -0.007 </t>
  </si>
  <si>
    <t>2433888.451 </t>
  </si>
  <si>
    <t> 29.08.1951 22:49 </t>
  </si>
  <si>
    <t> -0.006 </t>
  </si>
  <si>
    <t>2434191.498 </t>
  </si>
  <si>
    <t> 27.06.1952 23:57 </t>
  </si>
  <si>
    <t> 0.011 </t>
  </si>
  <si>
    <t>2435509.265 </t>
  </si>
  <si>
    <t> 05.02.1956 18:21 </t>
  </si>
  <si>
    <t> -0.005 </t>
  </si>
  <si>
    <t>2435551.624 </t>
  </si>
  <si>
    <t> 19.03.1956 02:58 </t>
  </si>
  <si>
    <t> -0.010 </t>
  </si>
  <si>
    <t>2436378.470 </t>
  </si>
  <si>
    <t> 23.06.1958 23:16 </t>
  </si>
  <si>
    <t> -0.018 </t>
  </si>
  <si>
    <t>2436394.419 </t>
  </si>
  <si>
    <t> 09.07.1958 22:03 </t>
  </si>
  <si>
    <t>2436395.440 </t>
  </si>
  <si>
    <t> 10.07.1958 22:33 </t>
  </si>
  <si>
    <t> 0.007 </t>
  </si>
  <si>
    <t>2436400.421 </t>
  </si>
  <si>
    <t> 15.07.1958 22:06 </t>
  </si>
  <si>
    <t> 0.003 </t>
  </si>
  <si>
    <t>2437016.431 </t>
  </si>
  <si>
    <t> 22.03.1960 22:20 </t>
  </si>
  <si>
    <t> MHAR 18.7 </t>
  </si>
  <si>
    <t>2437025.498 </t>
  </si>
  <si>
    <t> 31.03.1960 23:57 </t>
  </si>
  <si>
    <t> 0.081 </t>
  </si>
  <si>
    <t>2437045.351 </t>
  </si>
  <si>
    <t> 20.04.1960 20:25 </t>
  </si>
  <si>
    <t> -0.002 </t>
  </si>
  <si>
    <t>2437045.353 </t>
  </si>
  <si>
    <t> 20.04.1960 20:28 </t>
  </si>
  <si>
    <t> -0.000 </t>
  </si>
  <si>
    <t>2437348.426 </t>
  </si>
  <si>
    <t> 17.02.1961 22:13 </t>
  </si>
  <si>
    <t> 0.042 </t>
  </si>
  <si>
    <t>2439027.509 </t>
  </si>
  <si>
    <t> 24.09.1965 00:12 </t>
  </si>
  <si>
    <t>2439029.464 </t>
  </si>
  <si>
    <t> 25.09.1965 23:08 </t>
  </si>
  <si>
    <t> -0.039 </t>
  </si>
  <si>
    <t>2439029.501 </t>
  </si>
  <si>
    <t> 26.09.1965 00:01 </t>
  </si>
  <si>
    <t>2439057.421 </t>
  </si>
  <si>
    <t> 23.10.1965 22:06 </t>
  </si>
  <si>
    <t>2439061.333 </t>
  </si>
  <si>
    <t> 27.10.1965 19:59 </t>
  </si>
  <si>
    <t> -0.068 </t>
  </si>
  <si>
    <t>2439388.448 </t>
  </si>
  <si>
    <t> 19.09.1966 22:45 </t>
  </si>
  <si>
    <t> 0.094 </t>
  </si>
  <si>
    <t>2439469.294 </t>
  </si>
  <si>
    <t> 09.12.1966 19:03 </t>
  </si>
  <si>
    <t> 0.198 </t>
  </si>
  <si>
    <t>2440152.401 </t>
  </si>
  <si>
    <t> 22.10.1968 21:37 </t>
  </si>
  <si>
    <t> -0.008 </t>
  </si>
  <si>
    <t>2440152.403 </t>
  </si>
  <si>
    <t> 22.10.1968 21:40 </t>
  </si>
  <si>
    <t>2441598.482 </t>
  </si>
  <si>
    <t> 07.10.1972 23:34 </t>
  </si>
  <si>
    <t> 0.201 </t>
  </si>
  <si>
    <t>2441599.466 </t>
  </si>
  <si>
    <t> 08.10.1972 23:11 </t>
  </si>
  <si>
    <t> 0.188 </t>
  </si>
  <si>
    <t>2441960.378 </t>
  </si>
  <si>
    <t> 04.10.1973 21:04 </t>
  </si>
  <si>
    <t> 0.255 </t>
  </si>
  <si>
    <t>2442775.304 </t>
  </si>
  <si>
    <t> 28.12.1975 19:17 </t>
  </si>
  <si>
    <t> 0.289 </t>
  </si>
  <si>
    <t>2443015.410 </t>
  </si>
  <si>
    <t> 24.08.1976 21:50 </t>
  </si>
  <si>
    <t> 0.164 </t>
  </si>
  <si>
    <t>2444254.268 </t>
  </si>
  <si>
    <t> 15.01.1980 18:25 </t>
  </si>
  <si>
    <t> -0.013 </t>
  </si>
  <si>
    <t>2444256.256 </t>
  </si>
  <si>
    <t> 17.01.1980 18:08 </t>
  </si>
  <si>
    <t>2446430.316 </t>
  </si>
  <si>
    <t> 30.12.1985 19:35 </t>
  </si>
  <si>
    <t> Wenxian Lu </t>
  </si>
  <si>
    <t>IBVS 2868 </t>
  </si>
  <si>
    <t>2446713.391 </t>
  </si>
  <si>
    <t> 09.10.1986 21:23 </t>
  </si>
  <si>
    <t> -0.019 </t>
  </si>
  <si>
    <t>2446714.411 </t>
  </si>
  <si>
    <t> 10.10.1986 21:51 </t>
  </si>
  <si>
    <t> 0.004 </t>
  </si>
  <si>
    <t>2447470.4858 </t>
  </si>
  <si>
    <t> 04.11.1988 23:39 </t>
  </si>
  <si>
    <t> -0.0013 </t>
  </si>
  <si>
    <t>E </t>
  </si>
  <si>
    <t>B;V</t>
  </si>
  <si>
    <t> F.Agerer </t>
  </si>
  <si>
    <t>BAVM 55 </t>
  </si>
  <si>
    <t>2447769.5299 </t>
  </si>
  <si>
    <t> 31.08.1989 00:43 </t>
  </si>
  <si>
    <t> -0.0001 </t>
  </si>
  <si>
    <t>2447975.3688 </t>
  </si>
  <si>
    <t> 24.03.1990 20:51 </t>
  </si>
  <si>
    <t> -0.0024 </t>
  </si>
  <si>
    <t>2447983.3442 </t>
  </si>
  <si>
    <t> 01.04.1990 20:15 </t>
  </si>
  <si>
    <t> -0.0015 </t>
  </si>
  <si>
    <t>2448093.4913 </t>
  </si>
  <si>
    <t> 20.07.1990 23:47 </t>
  </si>
  <si>
    <t> -0.0018 </t>
  </si>
  <si>
    <t>2448205.6326 </t>
  </si>
  <si>
    <t> 10.11.1990 03:10 </t>
  </si>
  <si>
    <t> -0.0016 </t>
  </si>
  <si>
    <t>2448419.448 </t>
  </si>
  <si>
    <t> 11.06.1991 22:45 </t>
  </si>
  <si>
    <t>G</t>
  </si>
  <si>
    <t>BAVM 60 </t>
  </si>
  <si>
    <t>2448419.452 </t>
  </si>
  <si>
    <t> 11.06.1991 22:50 </t>
  </si>
  <si>
    <t> 0.002 </t>
  </si>
  <si>
    <t>2448524.6112 </t>
  </si>
  <si>
    <t> 25.09.1991 02:40 </t>
  </si>
  <si>
    <t> -0.0021 </t>
  </si>
  <si>
    <t>B</t>
  </si>
  <si>
    <t>2448524.6115 </t>
  </si>
  <si>
    <t>2448909.3800 </t>
  </si>
  <si>
    <t> 13.10.1992 21:07 </t>
  </si>
  <si>
    <t>o</t>
  </si>
  <si>
    <t>BAVM 62 </t>
  </si>
  <si>
    <t>2449403.2999 </t>
  </si>
  <si>
    <t> 19.02.1994 19:11 </t>
  </si>
  <si>
    <t> -0.0011 </t>
  </si>
  <si>
    <t>BAVM 68 </t>
  </si>
  <si>
    <t>2449403.3007 </t>
  </si>
  <si>
    <t> 19.02.1994 19:13 </t>
  </si>
  <si>
    <t> -0.0003 </t>
  </si>
  <si>
    <t>2450001.388 </t>
  </si>
  <si>
    <t> 10.10.1995 21:18 </t>
  </si>
  <si>
    <t> 0.001 </t>
  </si>
  <si>
    <t>BAVM 117 </t>
  </si>
  <si>
    <t>2450489.3250 </t>
  </si>
  <si>
    <t> 09.02.1997 19:48 </t>
  </si>
  <si>
    <t>BAVM 102 </t>
  </si>
  <si>
    <t>2451867.4131 </t>
  </si>
  <si>
    <t> 18.11.2000 21:54 </t>
  </si>
  <si>
    <t> -0.0014 </t>
  </si>
  <si>
    <t>BAVM 152 </t>
  </si>
  <si>
    <t>2452146.523 </t>
  </si>
  <si>
    <t> 25.08.2001 00:33 </t>
  </si>
  <si>
    <t>?</t>
  </si>
  <si>
    <t> R.Diethelm </t>
  </si>
  <si>
    <t> BBS 126 </t>
  </si>
  <si>
    <t>2452244.7069 </t>
  </si>
  <si>
    <t> 01.12.2001 04:57 </t>
  </si>
  <si>
    <t> -0.0000 </t>
  </si>
  <si>
    <t> C.Lacy </t>
  </si>
  <si>
    <t>IBVS 5357 </t>
  </si>
  <si>
    <t>2452261.6524 </t>
  </si>
  <si>
    <t> 18.12.2001 03:39 </t>
  </si>
  <si>
    <t>2452299.5306 </t>
  </si>
  <si>
    <t> 25.01.2002 00:44 </t>
  </si>
  <si>
    <t> -0.0009 </t>
  </si>
  <si>
    <t>2452518.8292 </t>
  </si>
  <si>
    <t> 01.09.2002 07:54 </t>
  </si>
  <si>
    <t> -0.0004 </t>
  </si>
  <si>
    <t>2452610.5353 </t>
  </si>
  <si>
    <t> 02.12.2002 00:50 </t>
  </si>
  <si>
    <t> -0.0008 </t>
  </si>
  <si>
    <t>2452908.5836 </t>
  </si>
  <si>
    <t> 26.09.2003 02:00 </t>
  </si>
  <si>
    <t> 0.0015 </t>
  </si>
  <si>
    <t> M.Zejda </t>
  </si>
  <si>
    <t>IBVS 5583 </t>
  </si>
  <si>
    <t>2452931.5078 </t>
  </si>
  <si>
    <t> 19.10.2003 00:11 </t>
  </si>
  <si>
    <t> -0.0010 </t>
  </si>
  <si>
    <t>-I</t>
  </si>
  <si>
    <t>BAVM 172 </t>
  </si>
  <si>
    <t>2452991.3173 </t>
  </si>
  <si>
    <t> 17.12.2003 19:36 </t>
  </si>
  <si>
    <t>492</t>
  </si>
  <si>
    <t> E.Blättler </t>
  </si>
  <si>
    <t> BBS 130 </t>
  </si>
  <si>
    <t>2453281.88754 </t>
  </si>
  <si>
    <t> 03.10.2004 09:18 </t>
  </si>
  <si>
    <t>783.5</t>
  </si>
  <si>
    <t> 0.00018 </t>
  </si>
  <si>
    <t>IBVS 5577 </t>
  </si>
  <si>
    <t>2453630.7702 </t>
  </si>
  <si>
    <t> 17.09.2005 06:29 </t>
  </si>
  <si>
    <t>1133.5</t>
  </si>
  <si>
    <t> -0.0005 </t>
  </si>
  <si>
    <t>IBVS 5670 </t>
  </si>
  <si>
    <t>2453640.2400 </t>
  </si>
  <si>
    <t> 26.09.2005 17:45 </t>
  </si>
  <si>
    <t>1143</t>
  </si>
  <si>
    <t> C.-H.Kim et al. </t>
  </si>
  <si>
    <t>IBVS 5694 </t>
  </si>
  <si>
    <t>2453661.6713 </t>
  </si>
  <si>
    <t> 18.10.2005 04:06 </t>
  </si>
  <si>
    <t>1164.5</t>
  </si>
  <si>
    <t>2453668.6491 </t>
  </si>
  <si>
    <t> 25.10.2005 03:34 </t>
  </si>
  <si>
    <t>1171.5</t>
  </si>
  <si>
    <t>2453668.6494 </t>
  </si>
  <si>
    <t> 25.10.2005 03:35 </t>
  </si>
  <si>
    <t>2453692.57298 </t>
  </si>
  <si>
    <t> 18.11.2005 01:45 </t>
  </si>
  <si>
    <t>1195.5</t>
  </si>
  <si>
    <t> 0.00004 </t>
  </si>
  <si>
    <t>2453696.56003 </t>
  </si>
  <si>
    <t> 22.11.2005 01:26 </t>
  </si>
  <si>
    <t>1199.5</t>
  </si>
  <si>
    <t> -0.00015 </t>
  </si>
  <si>
    <t>2453704.5348 </t>
  </si>
  <si>
    <t> 30.11.2005 00:50 </t>
  </si>
  <si>
    <t>1207.5</t>
  </si>
  <si>
    <t> 0.0001 </t>
  </si>
  <si>
    <t>2454017.5327 </t>
  </si>
  <si>
    <t> 09.10.2006 00:47 </t>
  </si>
  <si>
    <t>1521.5</t>
  </si>
  <si>
    <t> -0.0002 </t>
  </si>
  <si>
    <t>C </t>
  </si>
  <si>
    <t>BAVM 183 </t>
  </si>
  <si>
    <t>2454090.3002 </t>
  </si>
  <si>
    <t> 20.12.2006 19:12 </t>
  </si>
  <si>
    <t>1594.5</t>
  </si>
  <si>
    <t> 0.0002 </t>
  </si>
  <si>
    <t> BBS 133 (=IBVS 5781) </t>
  </si>
  <si>
    <t>2454335.5124 </t>
  </si>
  <si>
    <t> 23.08.2007 00:17 </t>
  </si>
  <si>
    <t>1840.5</t>
  </si>
  <si>
    <t> -0.0028 </t>
  </si>
  <si>
    <t> S.Parimucha et al. </t>
  </si>
  <si>
    <t>IBVS 5898 </t>
  </si>
  <si>
    <t>2454360.9342 </t>
  </si>
  <si>
    <t> 17.09.2007 10:25 </t>
  </si>
  <si>
    <t>1866</t>
  </si>
  <si>
    <t> 0.0004 </t>
  </si>
  <si>
    <t>IBVS 5910 </t>
  </si>
  <si>
    <t>2454393.8289 </t>
  </si>
  <si>
    <t> 20.10.2007 07:53 </t>
  </si>
  <si>
    <t>1899</t>
  </si>
  <si>
    <t>2454402.8002 </t>
  </si>
  <si>
    <t> 29.10.2007 07:12 </t>
  </si>
  <si>
    <t>1908</t>
  </si>
  <si>
    <t>2454408.7811 </t>
  </si>
  <si>
    <t> 04.11.2007 06:44 </t>
  </si>
  <si>
    <t>1914</t>
  </si>
  <si>
    <t>2454439.6816 </t>
  </si>
  <si>
    <t> 05.12.2007 04:21 </t>
  </si>
  <si>
    <t>1945</t>
  </si>
  <si>
    <t>2454466.5955 </t>
  </si>
  <si>
    <t> 01.01.2008 02:17 </t>
  </si>
  <si>
    <t>1972</t>
  </si>
  <si>
    <t>2454467.5924 </t>
  </si>
  <si>
    <t> 02.01.2008 02:13 </t>
  </si>
  <si>
    <t>1973</t>
  </si>
  <si>
    <t>2454469.5857 </t>
  </si>
  <si>
    <t> 04.01.2008 02:03 </t>
  </si>
  <si>
    <t>1975</t>
  </si>
  <si>
    <t>2454684.3981 </t>
  </si>
  <si>
    <t> 05.08.2008 21:33 </t>
  </si>
  <si>
    <t>2190.5</t>
  </si>
  <si>
    <t>BAVM 203 </t>
  </si>
  <si>
    <t>2454716.2946 </t>
  </si>
  <si>
    <t> 06.09.2008 19:04 </t>
  </si>
  <si>
    <t>2222.5</t>
  </si>
  <si>
    <t>2454727.7602 </t>
  </si>
  <si>
    <t> 18.09.2008 06:14 </t>
  </si>
  <si>
    <t>2234</t>
  </si>
  <si>
    <t>2454732.7434 </t>
  </si>
  <si>
    <t> 23.09.2008 05:50 </t>
  </si>
  <si>
    <t>2239</t>
  </si>
  <si>
    <t>2454735.7344 </t>
  </si>
  <si>
    <t> 26.09.2008 05:37 </t>
  </si>
  <si>
    <t>2242</t>
  </si>
  <si>
    <t>2454750.6865 </t>
  </si>
  <si>
    <t> 11.10.2008 04:28 </t>
  </si>
  <si>
    <t>2257</t>
  </si>
  <si>
    <t>2454766.6355 </t>
  </si>
  <si>
    <t> 27.10.2008 03:15 </t>
  </si>
  <si>
    <t>2273</t>
  </si>
  <si>
    <t>2454767.6325 </t>
  </si>
  <si>
    <t> 28.10.2008 03:10 </t>
  </si>
  <si>
    <t>2274</t>
  </si>
  <si>
    <t>2454769.6261 </t>
  </si>
  <si>
    <t> 30.10.2008 03:01 </t>
  </si>
  <si>
    <t>2276</t>
  </si>
  <si>
    <t> 0.0003 </t>
  </si>
  <si>
    <t>2454779.5931 </t>
  </si>
  <si>
    <t> 09.11.2008 02:14 </t>
  </si>
  <si>
    <t>2286</t>
  </si>
  <si>
    <t>2454786.5713 </t>
  </si>
  <si>
    <t> 16.11.2008 01:42 </t>
  </si>
  <si>
    <t>2293</t>
  </si>
  <si>
    <t>2454792.5522 </t>
  </si>
  <si>
    <t> 22.11.2008 01:15 </t>
  </si>
  <si>
    <t>2299</t>
  </si>
  <si>
    <t>2454793.5490 </t>
  </si>
  <si>
    <t> 23.11.2008 01:10 </t>
  </si>
  <si>
    <t>2300</t>
  </si>
  <si>
    <t>2454795.5425 </t>
  </si>
  <si>
    <t> 25.11.2008 01:01 </t>
  </si>
  <si>
    <t>2302</t>
  </si>
  <si>
    <t>2455093.5889 </t>
  </si>
  <si>
    <t> 19.09.2009 02:08 </t>
  </si>
  <si>
    <t>2601</t>
  </si>
  <si>
    <t> 0.0000 </t>
  </si>
  <si>
    <t>IBVS 5980 </t>
  </si>
  <si>
    <t>2455098.5733 </t>
  </si>
  <si>
    <t> 24.09.2009 01:45 </t>
  </si>
  <si>
    <t>2606</t>
  </si>
  <si>
    <t>BAVM 212 </t>
  </si>
  <si>
    <t>2455155.3914 </t>
  </si>
  <si>
    <t> 19.11.2009 21:23 </t>
  </si>
  <si>
    <t>2663</t>
  </si>
  <si>
    <t>2455458.9197 </t>
  </si>
  <si>
    <t> 19.09.2010 10:04 </t>
  </si>
  <si>
    <t>2967.5</t>
  </si>
  <si>
    <t>IBVS 5972 </t>
  </si>
  <si>
    <t>2455460.4144 </t>
  </si>
  <si>
    <t> 20.09.2010 21:56 </t>
  </si>
  <si>
    <t>2969</t>
  </si>
  <si>
    <t>BAVM 215 </t>
  </si>
  <si>
    <t>2455460.9133 </t>
  </si>
  <si>
    <t> 21.09.2010 09:55 </t>
  </si>
  <si>
    <t>2969.5</t>
  </si>
  <si>
    <t>2455467.8926 </t>
  </si>
  <si>
    <t> 28.09.2010 09:25 </t>
  </si>
  <si>
    <t>2976.5</t>
  </si>
  <si>
    <t> 0.0017 </t>
  </si>
  <si>
    <t>2455469.8846 </t>
  </si>
  <si>
    <t> 30.09.2010 09:13 </t>
  </si>
  <si>
    <t>2978.5</t>
  </si>
  <si>
    <t>2455480.3498 </t>
  </si>
  <si>
    <t> 10.10.2010 20:23 </t>
  </si>
  <si>
    <t>2989</t>
  </si>
  <si>
    <t> -0.0012 </t>
  </si>
  <si>
    <t>R</t>
  </si>
  <si>
    <t>2455485.8329 </t>
  </si>
  <si>
    <t> 16.10.2010 07:59 </t>
  </si>
  <si>
    <t>2994.5</t>
  </si>
  <si>
    <t> -0.0006 </t>
  </si>
  <si>
    <t>2455498.7920 </t>
  </si>
  <si>
    <t> 29.10.2010 07:00 </t>
  </si>
  <si>
    <t>3007.5</t>
  </si>
  <si>
    <t>2455499.7889 </t>
  </si>
  <si>
    <t> 30.10.2010 06:56 </t>
  </si>
  <si>
    <t>3008.5</t>
  </si>
  <si>
    <t>2455500.7856 </t>
  </si>
  <si>
    <t> 31.10.2010 06:51 </t>
  </si>
  <si>
    <t>3009.5</t>
  </si>
  <si>
    <t>2455504.7729 </t>
  </si>
  <si>
    <t> 04.11.2010 06:32 </t>
  </si>
  <si>
    <t>3013.5</t>
  </si>
  <si>
    <t>2455506.7666 </t>
  </si>
  <si>
    <t> 06.11.2010 06:23 </t>
  </si>
  <si>
    <t>3015.5</t>
  </si>
  <si>
    <t>2455513.7449 </t>
  </si>
  <si>
    <t> 13.11.2010 05:52 </t>
  </si>
  <si>
    <t>3022.5</t>
  </si>
  <si>
    <t> 0.0007 </t>
  </si>
  <si>
    <t>IBVS 5960 </t>
  </si>
  <si>
    <t>2455528.6964 </t>
  </si>
  <si>
    <t> 28.11.2010 04:42 </t>
  </si>
  <si>
    <t>3037.5</t>
  </si>
  <si>
    <t>2455533.6805 </t>
  </si>
  <si>
    <t> 03.12.2010 04:19 </t>
  </si>
  <si>
    <t>3042.5</t>
  </si>
  <si>
    <t>2455537.6673 </t>
  </si>
  <si>
    <t> 07.12.2010 04:00 </t>
  </si>
  <si>
    <t>3046.5</t>
  </si>
  <si>
    <t>2455563.5838 </t>
  </si>
  <si>
    <t> 02.01.2011 02:00 </t>
  </si>
  <si>
    <t>3072.5</t>
  </si>
  <si>
    <t>2455564.5808 </t>
  </si>
  <si>
    <t> 03.01.2011 01:56 </t>
  </si>
  <si>
    <t>3073.5</t>
  </si>
  <si>
    <t> -0.0007 </t>
  </si>
  <si>
    <t>2455751.4831 </t>
  </si>
  <si>
    <t> 08.07.2011 23:35 </t>
  </si>
  <si>
    <t>3261</t>
  </si>
  <si>
    <t>IBVS 6044 </t>
  </si>
  <si>
    <t>2455752.4795 </t>
  </si>
  <si>
    <t> 09.07.2011 23:30 </t>
  </si>
  <si>
    <t>3262</t>
  </si>
  <si>
    <t>2455775.9044 </t>
  </si>
  <si>
    <t> 02.08.2011 09:42 </t>
  </si>
  <si>
    <t>3285.5</t>
  </si>
  <si>
    <t>IBVS 6014 </t>
  </si>
  <si>
    <t>2455776.4043 </t>
  </si>
  <si>
    <t> 02.08.2011 21:42 </t>
  </si>
  <si>
    <t>3286</t>
  </si>
  <si>
    <t> 0.0008 </t>
  </si>
  <si>
    <t>BAVM 220 </t>
  </si>
  <si>
    <t>2455776.9014 </t>
  </si>
  <si>
    <t> 03.08.2011 09:38 </t>
  </si>
  <si>
    <t>3286.5</t>
  </si>
  <si>
    <t>2455779.8916 </t>
  </si>
  <si>
    <t> 06.08.2011 09:23 </t>
  </si>
  <si>
    <t>3289.5</t>
  </si>
  <si>
    <t>2455787.8665 </t>
  </si>
  <si>
    <t> 14.08.2011 08:47 </t>
  </si>
  <si>
    <t>3297.5</t>
  </si>
  <si>
    <t>2455800.8260 </t>
  </si>
  <si>
    <t> 27.08.2011 07:49 </t>
  </si>
  <si>
    <t>3310.5</t>
  </si>
  <si>
    <t>2455801.3236 </t>
  </si>
  <si>
    <t> 27.08.2011 19:45 </t>
  </si>
  <si>
    <t>3311</t>
  </si>
  <si>
    <t>2455806.8065 </t>
  </si>
  <si>
    <t> 02.09.2011 07:21 </t>
  </si>
  <si>
    <t>3316.5</t>
  </si>
  <si>
    <t>2455807.8031 </t>
  </si>
  <si>
    <t> 03.09.2011 07:16 </t>
  </si>
  <si>
    <t>3317.5</t>
  </si>
  <si>
    <t>2455811.7902 </t>
  </si>
  <si>
    <t> 07.09.2011 06:57 </t>
  </si>
  <si>
    <t>3321.5</t>
  </si>
  <si>
    <t>2455817.7706 </t>
  </si>
  <si>
    <t> 13.09.2011 06:29 </t>
  </si>
  <si>
    <t>3327.5</t>
  </si>
  <si>
    <t>2455825.7455 </t>
  </si>
  <si>
    <t> 21.09.2011 05:53 </t>
  </si>
  <si>
    <t>3335.5</t>
  </si>
  <si>
    <t>2455830.7293 </t>
  </si>
  <si>
    <t> 26.09.2011 05:30 </t>
  </si>
  <si>
    <t>3340.5</t>
  </si>
  <si>
    <t>2455832.7234 </t>
  </si>
  <si>
    <t> 28.09.2011 05:21 </t>
  </si>
  <si>
    <t>3342.5</t>
  </si>
  <si>
    <t>2455833.7197 </t>
  </si>
  <si>
    <t> 29.09.2011 05:16 </t>
  </si>
  <si>
    <t>3343.5</t>
  </si>
  <si>
    <t>2455834.2184 </t>
  </si>
  <si>
    <t> 29.09.2011 17:14 </t>
  </si>
  <si>
    <t>3344</t>
  </si>
  <si>
    <t> H.Itoh </t>
  </si>
  <si>
    <t>VSB 53 </t>
  </si>
  <si>
    <t>2455834.7165 </t>
  </si>
  <si>
    <t> 30.09.2011 05:11 </t>
  </si>
  <si>
    <t>3344.5</t>
  </si>
  <si>
    <t>2455835.7115 </t>
  </si>
  <si>
    <t> 01.10.2011 05:04 </t>
  </si>
  <si>
    <t>3345.5</t>
  </si>
  <si>
    <t> -0.0022 </t>
  </si>
  <si>
    <t>2455838.7040 </t>
  </si>
  <si>
    <t> 04.10.2011 04:53 </t>
  </si>
  <si>
    <t>3348.5</t>
  </si>
  <si>
    <t>2455839.6999 </t>
  </si>
  <si>
    <t> 05.10.2011 04:47 </t>
  </si>
  <si>
    <t>3349.5</t>
  </si>
  <si>
    <t>2455841.6939 </t>
  </si>
  <si>
    <t> 07.10.2011 04:39 </t>
  </si>
  <si>
    <t>3351.5</t>
  </si>
  <si>
    <t>2455842.6906 </t>
  </si>
  <si>
    <t> 08.10.2011 04:34 </t>
  </si>
  <si>
    <t>3352.5</t>
  </si>
  <si>
    <t>2455851.6614 </t>
  </si>
  <si>
    <t> 17.10.2011 03:52 </t>
  </si>
  <si>
    <t>3361.5</t>
  </si>
  <si>
    <t>2455853.6546 </t>
  </si>
  <si>
    <t> 19.10.2011 03:42 </t>
  </si>
  <si>
    <t>3363.5</t>
  </si>
  <si>
    <t> -0.0017 </t>
  </si>
  <si>
    <t>2455854.6520 </t>
  </si>
  <si>
    <t> 20.10.2011 03:38 </t>
  </si>
  <si>
    <t>3364.5</t>
  </si>
  <si>
    <t>2455855.6486 </t>
  </si>
  <si>
    <t> 21.10.2011 03:33 </t>
  </si>
  <si>
    <t>3365.5</t>
  </si>
  <si>
    <t>2455863.6224 </t>
  </si>
  <si>
    <t> 29.10.2011 02:56 </t>
  </si>
  <si>
    <t>3373.5</t>
  </si>
  <si>
    <t> -0.0020 </t>
  </si>
  <si>
    <t>2455865.6165 </t>
  </si>
  <si>
    <t> 31.10.2011 02:47 </t>
  </si>
  <si>
    <t>3375.5</t>
  </si>
  <si>
    <t>2455870.6002 </t>
  </si>
  <si>
    <t> 05.11.2011 02:24 </t>
  </si>
  <si>
    <t>3380.5</t>
  </si>
  <si>
    <t>2455874.5883 </t>
  </si>
  <si>
    <t> 09.11.2011 02:07 </t>
  </si>
  <si>
    <t>3384.5</t>
  </si>
  <si>
    <t>BAVM 225 </t>
  </si>
  <si>
    <t>2455876.5811 </t>
  </si>
  <si>
    <t> 11.11.2011 01:56 </t>
  </si>
  <si>
    <t>3386.5</t>
  </si>
  <si>
    <t>2455883.5588 </t>
  </si>
  <si>
    <t> 18.11.2011 01:24 </t>
  </si>
  <si>
    <t>3393.5</t>
  </si>
  <si>
    <t>2455894.5238 </t>
  </si>
  <si>
    <t> 29.11.2011 00:34 </t>
  </si>
  <si>
    <t>3404.5</t>
  </si>
  <si>
    <t>2456087.9058 </t>
  </si>
  <si>
    <t> 09.06.2012 09:44 </t>
  </si>
  <si>
    <t>3598.5</t>
  </si>
  <si>
    <t>IBVS 6046 </t>
  </si>
  <si>
    <t>2456088.9028 </t>
  </si>
  <si>
    <t> 10.06.2012 09:40 </t>
  </si>
  <si>
    <t>3599.5</t>
  </si>
  <si>
    <t>2456126.7793 </t>
  </si>
  <si>
    <t> 18.07.2012 06:42 </t>
  </si>
  <si>
    <t>3637.5</t>
  </si>
  <si>
    <t>2456192.5706 </t>
  </si>
  <si>
    <t> 22.09.2012 01:41 </t>
  </si>
  <si>
    <t>3703.5</t>
  </si>
  <si>
    <t>2456219.4857 </t>
  </si>
  <si>
    <t> 18.10.2012 23:39 </t>
  </si>
  <si>
    <t>3730.5</t>
  </si>
  <si>
    <t>BAVM 231 </t>
  </si>
  <si>
    <t>2456638.6427 </t>
  </si>
  <si>
    <t> 12.12.2013 03:25 </t>
  </si>
  <si>
    <t>4151</t>
  </si>
  <si>
    <t>IBVS 6098 </t>
  </si>
  <si>
    <t>IBVS 5980</t>
  </si>
  <si>
    <t>IBVS 5910</t>
  </si>
  <si>
    <t>BAD?</t>
  </si>
  <si>
    <t>OEJV 0203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</si>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</sst>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7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V651 Cas - O-C Diagr.</a:t>
            </a:r>
          </a:p>
        </c:rich>
      </c:tx>
      <c:layout>
        <c:manualLayout>
          <c:xMode val="edge"/>
          <c:yMode val="edge"/>
          <c:x val="0.364667747163695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723926380368099"/>
          <c:w val="0.8071312803889789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plus>
            <c:min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-1.4102399996772874E-2</c:v>
                </c:pt>
                <c:pt idx="1">
                  <c:v>1.6444800003228011E-2</c:v>
                </c:pt>
                <c:pt idx="2">
                  <c:v>2.3016000002826331E-2</c:v>
                </c:pt>
                <c:pt idx="3">
                  <c:v>1.0921600001893239E-2</c:v>
                </c:pt>
                <c:pt idx="4">
                  <c:v>-1.1383999997633509E-2</c:v>
                </c:pt>
                <c:pt idx="5">
                  <c:v>-5.8847999971476384E-3</c:v>
                </c:pt>
                <c:pt idx="6">
                  <c:v>-5.3151999964029528E-3</c:v>
                </c:pt>
                <c:pt idx="7">
                  <c:v>1.1566400004085153E-2</c:v>
                </c:pt>
                <c:pt idx="8">
                  <c:v>-3.7248000007821247E-3</c:v>
                </c:pt>
                <c:pt idx="9">
                  <c:v>-9.1327999907662161E-3</c:v>
                </c:pt>
                <c:pt idx="10">
                  <c:v>-1.6695999998773914E-2</c:v>
                </c:pt>
                <c:pt idx="11">
                  <c:v>-1.6649599994707387E-2</c:v>
                </c:pt>
                <c:pt idx="12">
                  <c:v>7.5408000047900714E-3</c:v>
                </c:pt>
                <c:pt idx="13">
                  <c:v>4.4928000061190687E-3</c:v>
                </c:pt>
                <c:pt idx="14">
                  <c:v>-1.3839999999618158E-2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3-49AC-B608-D2D2284772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5">
                  <c:v>8.1873600000108127E-2</c:v>
                </c:pt>
                <c:pt idx="17">
                  <c:v>6.8160000955685973E-4</c:v>
                </c:pt>
                <c:pt idx="18">
                  <c:v>4.3563200000789948E-2</c:v>
                </c:pt>
                <c:pt idx="21">
                  <c:v>-3.7827200001629535E-2</c:v>
                </c:pt>
                <c:pt idx="23">
                  <c:v>8.5040000049048103E-3</c:v>
                </c:pt>
                <c:pt idx="24">
                  <c:v>-6.673439999576658E-2</c:v>
                </c:pt>
                <c:pt idx="25">
                  <c:v>9.4716799998423085E-2</c:v>
                </c:pt>
                <c:pt idx="26">
                  <c:v>0.19913920000544749</c:v>
                </c:pt>
                <c:pt idx="27">
                  <c:v>-6.841599999461323E-3</c:v>
                </c:pt>
                <c:pt idx="29">
                  <c:v>0.20183360000373796</c:v>
                </c:pt>
                <c:pt idx="30">
                  <c:v>0.18902400000661146</c:v>
                </c:pt>
                <c:pt idx="31">
                  <c:v>-0.24245599999994738</c:v>
                </c:pt>
                <c:pt idx="32">
                  <c:v>-0.20830399999977089</c:v>
                </c:pt>
                <c:pt idx="33">
                  <c:v>0.16498720000527101</c:v>
                </c:pt>
                <c:pt idx="58">
                  <c:v>3.6464000004343688E-3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3-49AC-B608-D2D2284772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6">
                  <c:v>-1.3183999908505939E-3</c:v>
                </c:pt>
                <c:pt idx="20">
                  <c:v>7.9199999890988693E-4</c:v>
                </c:pt>
                <c:pt idx="22">
                  <c:v>-8.2720000500557944E-4</c:v>
                </c:pt>
                <c:pt idx="28">
                  <c:v>-4.8415999990538694E-3</c:v>
                </c:pt>
                <c:pt idx="34">
                  <c:v>-1.1345600003551226E-2</c:v>
                </c:pt>
                <c:pt idx="35">
                  <c:v>-1.6964799993729685E-2</c:v>
                </c:pt>
                <c:pt idx="36">
                  <c:v>1.2975999998161569E-3</c:v>
                </c:pt>
                <c:pt idx="37">
                  <c:v>-1.762879999296274E-2</c:v>
                </c:pt>
                <c:pt idx="38">
                  <c:v>5.5616000026930124E-3</c:v>
                </c:pt>
                <c:pt idx="39">
                  <c:v>2.8000000747852027E-4</c:v>
                </c:pt>
                <c:pt idx="40">
                  <c:v>1.5000000057625584E-3</c:v>
                </c:pt>
                <c:pt idx="42">
                  <c:v>-6.8239999382058159E-4</c:v>
                </c:pt>
                <c:pt idx="44">
                  <c:v>9.4080000417307019E-4</c:v>
                </c:pt>
                <c:pt idx="45">
                  <c:v>-2.1999999444233254E-4</c:v>
                </c:pt>
                <c:pt idx="46">
                  <c:v>0</c:v>
                </c:pt>
                <c:pt idx="55">
                  <c:v>2.9055999984848313E-3</c:v>
                </c:pt>
                <c:pt idx="56">
                  <c:v>1.6064000010374002E-3</c:v>
                </c:pt>
                <c:pt idx="57">
                  <c:v>4.343999971752055E-4</c:v>
                </c:pt>
                <c:pt idx="67">
                  <c:v>8.8640000467421487E-4</c:v>
                </c:pt>
                <c:pt idx="78">
                  <c:v>1.7272000040975399E-3</c:v>
                </c:pt>
                <c:pt idx="107">
                  <c:v>1.5312000032281503E-3</c:v>
                </c:pt>
                <c:pt idx="118">
                  <c:v>2.7176000003237277E-3</c:v>
                </c:pt>
                <c:pt idx="127">
                  <c:v>2.7880000052391551E-3</c:v>
                </c:pt>
                <c:pt idx="163">
                  <c:v>2.3207999984151684E-3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03-49AC-B608-D2D2284772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1">
                  <c:v>-7.8239999857032672E-4</c:v>
                </c:pt>
                <c:pt idx="43">
                  <c:v>1.4080000255489722E-4</c:v>
                </c:pt>
                <c:pt idx="47">
                  <c:v>-2.5920000189216807E-4</c:v>
                </c:pt>
                <c:pt idx="48">
                  <c:v>3.7407999989227392E-3</c:v>
                </c:pt>
                <c:pt idx="49">
                  <c:v>-4.7199999971780926E-4</c:v>
                </c:pt>
                <c:pt idx="50">
                  <c:v>-1.720000000204891E-4</c:v>
                </c:pt>
                <c:pt idx="51">
                  <c:v>-1.7759999900590628E-4</c:v>
                </c:pt>
                <c:pt idx="53">
                  <c:v>5.6559999939054251E-4</c:v>
                </c:pt>
                <c:pt idx="54">
                  <c:v>1.3656000010087155E-3</c:v>
                </c:pt>
                <c:pt idx="59">
                  <c:v>1.7908000008901581E-3</c:v>
                </c:pt>
                <c:pt idx="60">
                  <c:v>1.5176000015344471E-3</c:v>
                </c:pt>
                <c:pt idx="61">
                  <c:v>9.6280000434489921E-4</c:v>
                </c:pt>
                <c:pt idx="62">
                  <c:v>1.440800006093923E-3</c:v>
                </c:pt>
                <c:pt idx="63">
                  <c:v>1.1076000009779818E-3</c:v>
                </c:pt>
                <c:pt idx="64">
                  <c:v>1.2508000072557479E-3</c:v>
                </c:pt>
                <c:pt idx="65">
                  <c:v>1.3132000021869317E-3</c:v>
                </c:pt>
                <c:pt idx="66">
                  <c:v>3.3072000005631708E-3</c:v>
                </c:pt>
                <c:pt idx="68">
                  <c:v>1.8104000046150759E-3</c:v>
                </c:pt>
                <c:pt idx="69">
                  <c:v>2.0520000034593977E-3</c:v>
                </c:pt>
                <c:pt idx="70">
                  <c:v>1.3719999988097697E-3</c:v>
                </c:pt>
                <c:pt idx="71">
                  <c:v>1.4607999983127229E-3</c:v>
                </c:pt>
                <c:pt idx="72">
                  <c:v>1.3544000030378811E-3</c:v>
                </c:pt>
                <c:pt idx="73">
                  <c:v>1.5272000018740073E-3</c:v>
                </c:pt>
                <c:pt idx="74">
                  <c:v>1.7971999986912124E-3</c:v>
                </c:pt>
                <c:pt idx="75">
                  <c:v>1.9367999993846752E-3</c:v>
                </c:pt>
                <c:pt idx="76">
                  <c:v>1.7484000054537319E-3</c:v>
                </c:pt>
                <c:pt idx="77">
                  <c:v>2.0416000043042004E-3</c:v>
                </c:pt>
                <c:pt idx="79">
                  <c:v>2.1264000024530105E-3</c:v>
                </c:pt>
                <c:pt idx="80">
                  <c:v>-8.3520000043790787E-4</c:v>
                </c:pt>
                <c:pt idx="81">
                  <c:v>2.3200000068754889E-3</c:v>
                </c:pt>
                <c:pt idx="82">
                  <c:v>2.3032000026432797E-3</c:v>
                </c:pt>
                <c:pt idx="83">
                  <c:v>2.316800004336983E-3</c:v>
                </c:pt>
                <c:pt idx="84">
                  <c:v>2.3591999997734092E-3</c:v>
                </c:pt>
                <c:pt idx="85">
                  <c:v>1.7616000041016378E-3</c:v>
                </c:pt>
                <c:pt idx="86">
                  <c:v>1.8024000091827475E-3</c:v>
                </c:pt>
                <c:pt idx="87">
                  <c:v>1.8928000063169748E-3</c:v>
                </c:pt>
                <c:pt idx="88">
                  <c:v>1.5736000059405342E-3</c:v>
                </c:pt>
                <c:pt idx="89">
                  <c:v>1.5047999986563809E-3</c:v>
                </c:pt>
                <c:pt idx="90">
                  <c:v>9.7600001026876271E-5</c:v>
                </c:pt>
                <c:pt idx="91">
                  <c:v>2.3872000019764528E-3</c:v>
                </c:pt>
                <c:pt idx="92">
                  <c:v>1.5391999986604787E-3</c:v>
                </c:pt>
                <c:pt idx="93">
                  <c:v>2.110400004312396E-3</c:v>
                </c:pt>
                <c:pt idx="94">
                  <c:v>2.066400003968738E-3</c:v>
                </c:pt>
                <c:pt idx="95">
                  <c:v>2.1128000007593073E-3</c:v>
                </c:pt>
                <c:pt idx="96">
                  <c:v>2.3032000026432797E-3</c:v>
                </c:pt>
                <c:pt idx="97">
                  <c:v>2.2840000019641593E-3</c:v>
                </c:pt>
                <c:pt idx="98">
                  <c:v>1.1880000020028092E-3</c:v>
                </c:pt>
                <c:pt idx="99">
                  <c:v>1.7208000062964857E-3</c:v>
                </c:pt>
                <c:pt idx="100">
                  <c:v>1.7632000017329119E-3</c:v>
                </c:pt>
                <c:pt idx="101">
                  <c:v>1.7536000013933517E-3</c:v>
                </c:pt>
                <c:pt idx="102">
                  <c:v>1.6344000032404438E-3</c:v>
                </c:pt>
                <c:pt idx="103">
                  <c:v>1.9640000027720816E-3</c:v>
                </c:pt>
                <c:pt idx="104">
                  <c:v>2.3159999982453883E-3</c:v>
                </c:pt>
                <c:pt idx="105">
                  <c:v>2.2688000026391819E-3</c:v>
                </c:pt>
                <c:pt idx="106">
                  <c:v>2.0456000056583434E-3</c:v>
                </c:pt>
                <c:pt idx="108">
                  <c:v>2.026400004979223E-3</c:v>
                </c:pt>
                <c:pt idx="109">
                  <c:v>3.659200003312435E-3</c:v>
                </c:pt>
                <c:pt idx="110">
                  <c:v>2.0399999993969686E-3</c:v>
                </c:pt>
                <c:pt idx="111">
                  <c:v>7.3920000431826338E-4</c:v>
                </c:pt>
                <c:pt idx="112">
                  <c:v>1.3864000065950677E-3</c:v>
                </c:pt>
                <c:pt idx="113">
                  <c:v>1.9616000063251704E-3</c:v>
                </c:pt>
                <c:pt idx="114">
                  <c:v>2.0520000034593977E-3</c:v>
                </c:pt>
                <c:pt idx="115">
                  <c:v>1.94240000564605E-3</c:v>
                </c:pt>
                <c:pt idx="116">
                  <c:v>2.0040000090375543E-3</c:v>
                </c:pt>
                <c:pt idx="117">
                  <c:v>2.0848000058322214E-3</c:v>
                </c:pt>
                <c:pt idx="119">
                  <c:v>2.0736000005854294E-3</c:v>
                </c:pt>
                <c:pt idx="120">
                  <c:v>2.1256000036373734E-3</c:v>
                </c:pt>
                <c:pt idx="121">
                  <c:v>1.6872000051080249E-3</c:v>
                </c:pt>
                <c:pt idx="122">
                  <c:v>1.1376000038580969E-3</c:v>
                </c:pt>
                <c:pt idx="123">
                  <c:v>1.3280000057420693E-3</c:v>
                </c:pt>
                <c:pt idx="124">
                  <c:v>1.8280000003869645E-3</c:v>
                </c:pt>
                <c:pt idx="125">
                  <c:v>1.4184000028762966E-3</c:v>
                </c:pt>
                <c:pt idx="126">
                  <c:v>1.2927999996463768E-3</c:v>
                </c:pt>
                <c:pt idx="128">
                  <c:v>1.4832000015303493E-3</c:v>
                </c:pt>
                <c:pt idx="129">
                  <c:v>1.2544000055640936E-3</c:v>
                </c:pt>
                <c:pt idx="130">
                  <c:v>1.6775999974925071E-3</c:v>
                </c:pt>
                <c:pt idx="131">
                  <c:v>2.6528000016696751E-3</c:v>
                </c:pt>
                <c:pt idx="132">
                  <c:v>1.8480000071576796E-3</c:v>
                </c:pt>
                <c:pt idx="133">
                  <c:v>2.2951999999349937E-3</c:v>
                </c:pt>
                <c:pt idx="134">
                  <c:v>2.0855999973719008E-3</c:v>
                </c:pt>
                <c:pt idx="135">
                  <c:v>1.9472000058158301E-3</c:v>
                </c:pt>
                <c:pt idx="136">
                  <c:v>1.4896000066073611E-3</c:v>
                </c:pt>
                <c:pt idx="137">
                  <c:v>1.9127999985357746E-3</c:v>
                </c:pt>
                <c:pt idx="138">
                  <c:v>1.6648000018903986E-3</c:v>
                </c:pt>
                <c:pt idx="139">
                  <c:v>2.145600003132131E-3</c:v>
                </c:pt>
                <c:pt idx="140">
                  <c:v>1.6360000008717179E-3</c:v>
                </c:pt>
                <c:pt idx="141">
                  <c:v>1.931200000399258E-3</c:v>
                </c:pt>
                <c:pt idx="142">
                  <c:v>1.6264000078081153E-3</c:v>
                </c:pt>
                <c:pt idx="143">
                  <c:v>-1.8319999799132347E-4</c:v>
                </c:pt>
                <c:pt idx="144">
                  <c:v>1.887999998871237E-3</c:v>
                </c:pt>
                <c:pt idx="145">
                  <c:v>9.7840000671567395E-4</c:v>
                </c:pt>
                <c:pt idx="146">
                  <c:v>1.3592000032076612E-3</c:v>
                </c:pt>
                <c:pt idx="147">
                  <c:v>1.2496000053943135E-3</c:v>
                </c:pt>
                <c:pt idx="148">
                  <c:v>7.6319999789120629E-4</c:v>
                </c:pt>
                <c:pt idx="149">
                  <c:v>3.4400000731693581E-4</c:v>
                </c:pt>
                <c:pt idx="150">
                  <c:v>9.3440000637201592E-4</c:v>
                </c:pt>
                <c:pt idx="151">
                  <c:v>7.2480000380892307E-4</c:v>
                </c:pt>
                <c:pt idx="152">
                  <c:v>4.8000001697801054E-5</c:v>
                </c:pt>
                <c:pt idx="153">
                  <c:v>5.2880000293953344E-4</c:v>
                </c:pt>
                <c:pt idx="154">
                  <c:v>1.8080000154441223E-4</c:v>
                </c:pt>
                <c:pt idx="155">
                  <c:v>1.0424000065540895E-3</c:v>
                </c:pt>
                <c:pt idx="156">
                  <c:v>2.2320000425679609E-4</c:v>
                </c:pt>
                <c:pt idx="157">
                  <c:v>2.5599999935366213E-4</c:v>
                </c:pt>
                <c:pt idx="158">
                  <c:v>3.5040000511799008E-4</c:v>
                </c:pt>
                <c:pt idx="159">
                  <c:v>1.2880000067525543E-3</c:v>
                </c:pt>
                <c:pt idx="160">
                  <c:v>1.4784000086365268E-3</c:v>
                </c:pt>
                <c:pt idx="161">
                  <c:v>-7.8639999264851213E-4</c:v>
                </c:pt>
                <c:pt idx="162">
                  <c:v>1.0800000018207356E-3</c:v>
                </c:pt>
                <c:pt idx="164">
                  <c:v>2.2400003217626363E-5</c:v>
                </c:pt>
                <c:pt idx="165">
                  <c:v>8.8400000095134601E-4</c:v>
                </c:pt>
                <c:pt idx="166">
                  <c:v>8.6720000399509445E-4</c:v>
                </c:pt>
                <c:pt idx="167">
                  <c:v>1.8384000068181194E-3</c:v>
                </c:pt>
                <c:pt idx="168">
                  <c:v>2.7984000043943524E-3</c:v>
                </c:pt>
                <c:pt idx="169">
                  <c:v>2.3392000002786517E-3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03-49AC-B608-D2D2284772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03-49AC-B608-D2D2284772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03-49AC-B608-D2D2284772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64">
                  <c:v>2.2400003217626363E-5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03-49AC-B608-D2D2284772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-1.6598583529072678E-4</c:v>
                </c:pt>
                <c:pt idx="1">
                  <c:v>-1.4663180870442909E-4</c:v>
                </c:pt>
                <c:pt idx="2">
                  <c:v>-1.4644922354795455E-4</c:v>
                </c:pt>
                <c:pt idx="3">
                  <c:v>1.1915131740362645E-4</c:v>
                </c:pt>
                <c:pt idx="4">
                  <c:v>1.3503622601690858E-4</c:v>
                </c:pt>
                <c:pt idx="5">
                  <c:v>2.688102839938964E-4</c:v>
                </c:pt>
                <c:pt idx="6">
                  <c:v>2.7027096524569248E-4</c:v>
                </c:pt>
                <c:pt idx="7">
                  <c:v>2.8877292776844244E-4</c:v>
                </c:pt>
                <c:pt idx="8">
                  <c:v>3.6923212005487462E-4</c:v>
                </c:pt>
                <c:pt idx="9">
                  <c:v>3.7181874310493013E-4</c:v>
                </c:pt>
                <c:pt idx="10">
                  <c:v>4.2230353887013098E-4</c:v>
                </c:pt>
                <c:pt idx="11">
                  <c:v>4.2327732637132841E-4</c:v>
                </c:pt>
                <c:pt idx="12">
                  <c:v>4.2333818809015325E-4</c:v>
                </c:pt>
                <c:pt idx="13">
                  <c:v>4.2364249668427737E-4</c:v>
                </c:pt>
                <c:pt idx="14">
                  <c:v>4.6125503891802553E-4</c:v>
                </c:pt>
                <c:pt idx="15">
                  <c:v>4.6180279438744914E-4</c:v>
                </c:pt>
                <c:pt idx="16">
                  <c:v>4.6302002876394584E-4</c:v>
                </c:pt>
                <c:pt idx="17">
                  <c:v>4.6302002876394584E-4</c:v>
                </c:pt>
                <c:pt idx="18">
                  <c:v>4.8152199128669569E-4</c:v>
                </c:pt>
                <c:pt idx="19">
                  <c:v>5.1450904288975643E-4</c:v>
                </c:pt>
                <c:pt idx="20">
                  <c:v>5.8404355664713075E-4</c:v>
                </c:pt>
                <c:pt idx="21">
                  <c:v>5.8416528008478044E-4</c:v>
                </c:pt>
                <c:pt idx="22">
                  <c:v>5.8416528008478044E-4</c:v>
                </c:pt>
                <c:pt idx="23">
                  <c:v>5.858694082118758E-4</c:v>
                </c:pt>
                <c:pt idx="24">
                  <c:v>5.8611285508717518E-4</c:v>
                </c:pt>
                <c:pt idx="25">
                  <c:v>6.0607549886172111E-4</c:v>
                </c:pt>
                <c:pt idx="26">
                  <c:v>6.1100529808653275E-4</c:v>
                </c:pt>
                <c:pt idx="27">
                  <c:v>6.5272600634095734E-4</c:v>
                </c:pt>
                <c:pt idx="28">
                  <c:v>6.5272600634095734E-4</c:v>
                </c:pt>
                <c:pt idx="29">
                  <c:v>7.4100592949638089E-4</c:v>
                </c:pt>
                <c:pt idx="30">
                  <c:v>7.4106679121520574E-4</c:v>
                </c:pt>
                <c:pt idx="31">
                  <c:v>7.6312916428920852E-4</c:v>
                </c:pt>
                <c:pt idx="32">
                  <c:v>8.1288361942851144E-4</c:v>
                </c:pt>
                <c:pt idx="33">
                  <c:v>8.2752086280588424E-4</c:v>
                </c:pt>
                <c:pt idx="34">
                  <c:v>9.0317197930515447E-4</c:v>
                </c:pt>
                <c:pt idx="35">
                  <c:v>9.0329370274280416E-4</c:v>
                </c:pt>
                <c:pt idx="36">
                  <c:v>1.0360331114997699E-3</c:v>
                </c:pt>
                <c:pt idx="37">
                  <c:v>1.0533178396460231E-3</c:v>
                </c:pt>
                <c:pt idx="38">
                  <c:v>1.0533787013648479E-3</c:v>
                </c:pt>
                <c:pt idx="39">
                  <c:v>1.0995423150934856E-3</c:v>
                </c:pt>
                <c:pt idx="40">
                  <c:v>1.1178008307409361E-3</c:v>
                </c:pt>
                <c:pt idx="41">
                  <c:v>1.1303687756782645E-3</c:v>
                </c:pt>
                <c:pt idx="42">
                  <c:v>1.1303687756782645E-3</c:v>
                </c:pt>
                <c:pt idx="43">
                  <c:v>1.1308556694288633E-3</c:v>
                </c:pt>
                <c:pt idx="44">
                  <c:v>1.1308556694288633E-3</c:v>
                </c:pt>
                <c:pt idx="45">
                  <c:v>1.1375808893590075E-3</c:v>
                </c:pt>
                <c:pt idx="46">
                  <c:v>1.1444278327268015E-3</c:v>
                </c:pt>
                <c:pt idx="47">
                  <c:v>1.1574826714147288E-3</c:v>
                </c:pt>
                <c:pt idx="48">
                  <c:v>1.1574826714147288E-3</c:v>
                </c:pt>
                <c:pt idx="49">
                  <c:v>1.1639035827507489E-3</c:v>
                </c:pt>
                <c:pt idx="50">
                  <c:v>1.1639035827507489E-3</c:v>
                </c:pt>
                <c:pt idx="51">
                  <c:v>1.1873962062171352E-3</c:v>
                </c:pt>
                <c:pt idx="52">
                  <c:v>1.2085760843681779E-3</c:v>
                </c:pt>
                <c:pt idx="53">
                  <c:v>1.2175531878948411E-3</c:v>
                </c:pt>
                <c:pt idx="54">
                  <c:v>1.2175531878948411E-3</c:v>
                </c:pt>
                <c:pt idx="55">
                  <c:v>1.2540702191897422E-3</c:v>
                </c:pt>
                <c:pt idx="56">
                  <c:v>1.2838620305544992E-3</c:v>
                </c:pt>
                <c:pt idx="57">
                  <c:v>1.3680033568298339E-3</c:v>
                </c:pt>
                <c:pt idx="58">
                  <c:v>1.3850446381007877E-3</c:v>
                </c:pt>
                <c:pt idx="59">
                  <c:v>1.3910395174050339E-3</c:v>
                </c:pt>
                <c:pt idx="60">
                  <c:v>1.3920741666250563E-3</c:v>
                </c:pt>
                <c:pt idx="61">
                  <c:v>1.3943869119404E-3</c:v>
                </c:pt>
                <c:pt idx="62">
                  <c:v>1.4077764900818637E-3</c:v>
                </c:pt>
                <c:pt idx="63">
                  <c:v>1.4133757682137486E-3</c:v>
                </c:pt>
                <c:pt idx="64">
                  <c:v>1.4260350057293144E-3</c:v>
                </c:pt>
                <c:pt idx="65">
                  <c:v>1.4264001760422632E-3</c:v>
                </c:pt>
                <c:pt idx="66">
                  <c:v>1.4315734221423742E-3</c:v>
                </c:pt>
                <c:pt idx="67">
                  <c:v>1.4329732416753457E-3</c:v>
                </c:pt>
                <c:pt idx="68">
                  <c:v>1.4366249448048356E-3</c:v>
                </c:pt>
                <c:pt idx="69">
                  <c:v>1.4543661358422753E-3</c:v>
                </c:pt>
                <c:pt idx="70">
                  <c:v>1.4756677374309674E-3</c:v>
                </c:pt>
                <c:pt idx="71">
                  <c:v>1.4762459237598034E-3</c:v>
                </c:pt>
                <c:pt idx="72">
                  <c:v>1.4775544507145374E-3</c:v>
                </c:pt>
                <c:pt idx="73">
                  <c:v>1.4779804827463113E-3</c:v>
                </c:pt>
                <c:pt idx="74">
                  <c:v>1.4779804827463113E-3</c:v>
                </c:pt>
                <c:pt idx="75">
                  <c:v>1.4794411639981074E-3</c:v>
                </c:pt>
                <c:pt idx="76">
                  <c:v>1.4796846108734068E-3</c:v>
                </c:pt>
                <c:pt idx="77">
                  <c:v>1.4801715046240053E-3</c:v>
                </c:pt>
                <c:pt idx="78">
                  <c:v>1.4992820843350036E-3</c:v>
                </c:pt>
                <c:pt idx="79">
                  <c:v>1.5037249898092165E-3</c:v>
                </c:pt>
                <c:pt idx="80">
                  <c:v>1.5186969726401259E-3</c:v>
                </c:pt>
                <c:pt idx="81">
                  <c:v>1.5202489464701593E-3</c:v>
                </c:pt>
                <c:pt idx="82">
                  <c:v>1.522257383191379E-3</c:v>
                </c:pt>
                <c:pt idx="83">
                  <c:v>1.5228051386608024E-3</c:v>
                </c:pt>
                <c:pt idx="84">
                  <c:v>1.5231703089737514E-3</c:v>
                </c:pt>
                <c:pt idx="85">
                  <c:v>1.5250570222573212E-3</c:v>
                </c:pt>
                <c:pt idx="86">
                  <c:v>1.5267002886655918E-3</c:v>
                </c:pt>
                <c:pt idx="87">
                  <c:v>1.5267611503844167E-3</c:v>
                </c:pt>
                <c:pt idx="88">
                  <c:v>1.5268828738220664E-3</c:v>
                </c:pt>
                <c:pt idx="89">
                  <c:v>1.5399985742288185E-3</c:v>
                </c:pt>
                <c:pt idx="90">
                  <c:v>1.5419461492312131E-3</c:v>
                </c:pt>
                <c:pt idx="91">
                  <c:v>1.5426460589976986E-3</c:v>
                </c:pt>
                <c:pt idx="92">
                  <c:v>1.5429503675918228E-3</c:v>
                </c:pt>
                <c:pt idx="93">
                  <c:v>1.5431329527482974E-3</c:v>
                </c:pt>
                <c:pt idx="94">
                  <c:v>1.5440458785306701E-3</c:v>
                </c:pt>
                <c:pt idx="95">
                  <c:v>1.5450196660318674E-3</c:v>
                </c:pt>
                <c:pt idx="96">
                  <c:v>1.545080527750692E-3</c:v>
                </c:pt>
                <c:pt idx="97">
                  <c:v>1.5452022511883417E-3</c:v>
                </c:pt>
                <c:pt idx="98">
                  <c:v>1.5458108683765901E-3</c:v>
                </c:pt>
                <c:pt idx="99">
                  <c:v>1.5462369004083641E-3</c:v>
                </c:pt>
                <c:pt idx="100">
                  <c:v>1.5466020707213131E-3</c:v>
                </c:pt>
                <c:pt idx="101">
                  <c:v>1.5466629324401378E-3</c:v>
                </c:pt>
                <c:pt idx="102">
                  <c:v>1.5467846558777875E-3</c:v>
                </c:pt>
                <c:pt idx="103">
                  <c:v>1.5649823098064133E-3</c:v>
                </c:pt>
                <c:pt idx="104">
                  <c:v>1.5652866184005373E-3</c:v>
                </c:pt>
                <c:pt idx="105">
                  <c:v>1.5687557363735531E-3</c:v>
                </c:pt>
                <c:pt idx="106">
                  <c:v>1.5872881297557154E-3</c:v>
                </c:pt>
                <c:pt idx="107">
                  <c:v>1.5873794223339526E-3</c:v>
                </c:pt>
                <c:pt idx="108">
                  <c:v>1.587409853193365E-3</c:v>
                </c:pt>
                <c:pt idx="109">
                  <c:v>1.587835885225139E-3</c:v>
                </c:pt>
                <c:pt idx="110">
                  <c:v>1.5879576086627887E-3</c:v>
                </c:pt>
                <c:pt idx="111">
                  <c:v>1.5885966567104493E-3</c:v>
                </c:pt>
                <c:pt idx="112">
                  <c:v>1.588931396163986E-3</c:v>
                </c:pt>
                <c:pt idx="113">
                  <c:v>1.5897225985087087E-3</c:v>
                </c:pt>
                <c:pt idx="114">
                  <c:v>1.5897834602275336E-3</c:v>
                </c:pt>
                <c:pt idx="115">
                  <c:v>1.5898443219463584E-3</c:v>
                </c:pt>
                <c:pt idx="116">
                  <c:v>1.5900877688216578E-3</c:v>
                </c:pt>
                <c:pt idx="117">
                  <c:v>1.5902094922593075E-3</c:v>
                </c:pt>
                <c:pt idx="118">
                  <c:v>1.5906355242910814E-3</c:v>
                </c:pt>
                <c:pt idx="119">
                  <c:v>1.5915484500734539E-3</c:v>
                </c:pt>
                <c:pt idx="120">
                  <c:v>1.5918527586675779E-3</c:v>
                </c:pt>
                <c:pt idx="121">
                  <c:v>1.5920962055428773E-3</c:v>
                </c:pt>
                <c:pt idx="122">
                  <c:v>1.5936786102323231E-3</c:v>
                </c:pt>
                <c:pt idx="123">
                  <c:v>1.5937394719511479E-3</c:v>
                </c:pt>
                <c:pt idx="124">
                  <c:v>1.6051510442308045E-3</c:v>
                </c:pt>
                <c:pt idx="125">
                  <c:v>1.6052119059496294E-3</c:v>
                </c:pt>
                <c:pt idx="126">
                  <c:v>1.606642156342013E-3</c:v>
                </c:pt>
                <c:pt idx="127">
                  <c:v>1.6066725872014255E-3</c:v>
                </c:pt>
                <c:pt idx="128">
                  <c:v>1.6067030180608379E-3</c:v>
                </c:pt>
                <c:pt idx="129">
                  <c:v>1.6068856032173122E-3</c:v>
                </c:pt>
                <c:pt idx="130">
                  <c:v>1.607372496967911E-3</c:v>
                </c:pt>
                <c:pt idx="131">
                  <c:v>1.608163699312634E-3</c:v>
                </c:pt>
                <c:pt idx="132">
                  <c:v>1.6081941301720462E-3</c:v>
                </c:pt>
                <c:pt idx="133">
                  <c:v>1.6085288696255828E-3</c:v>
                </c:pt>
                <c:pt idx="134">
                  <c:v>1.6085897313444077E-3</c:v>
                </c:pt>
                <c:pt idx="135">
                  <c:v>1.6088331782197071E-3</c:v>
                </c:pt>
                <c:pt idx="136">
                  <c:v>1.6091983485326561E-3</c:v>
                </c:pt>
                <c:pt idx="137">
                  <c:v>1.6096852422832547E-3</c:v>
                </c:pt>
                <c:pt idx="138">
                  <c:v>1.6099895508773789E-3</c:v>
                </c:pt>
                <c:pt idx="139">
                  <c:v>1.6101112743150286E-3</c:v>
                </c:pt>
                <c:pt idx="140">
                  <c:v>1.6101721360338534E-3</c:v>
                </c:pt>
                <c:pt idx="141">
                  <c:v>1.6102025668932659E-3</c:v>
                </c:pt>
                <c:pt idx="142">
                  <c:v>1.6102329977526783E-3</c:v>
                </c:pt>
                <c:pt idx="143">
                  <c:v>1.6102938594715031E-3</c:v>
                </c:pt>
                <c:pt idx="144">
                  <c:v>1.6104764446279777E-3</c:v>
                </c:pt>
                <c:pt idx="145">
                  <c:v>1.6105373063468025E-3</c:v>
                </c:pt>
                <c:pt idx="146">
                  <c:v>1.6106590297844522E-3</c:v>
                </c:pt>
                <c:pt idx="147">
                  <c:v>1.6107198915032771E-3</c:v>
                </c:pt>
                <c:pt idx="148">
                  <c:v>1.6112676469727005E-3</c:v>
                </c:pt>
                <c:pt idx="149">
                  <c:v>1.6113893704103501E-3</c:v>
                </c:pt>
                <c:pt idx="150">
                  <c:v>1.611450232129175E-3</c:v>
                </c:pt>
                <c:pt idx="151">
                  <c:v>1.6115110938479998E-3</c:v>
                </c:pt>
                <c:pt idx="152">
                  <c:v>1.6119979875985984E-3</c:v>
                </c:pt>
                <c:pt idx="153">
                  <c:v>1.6121197110362481E-3</c:v>
                </c:pt>
                <c:pt idx="154">
                  <c:v>1.6124240196303723E-3</c:v>
                </c:pt>
                <c:pt idx="155">
                  <c:v>1.6126674665056717E-3</c:v>
                </c:pt>
                <c:pt idx="156">
                  <c:v>1.6127891899433214E-3</c:v>
                </c:pt>
                <c:pt idx="157">
                  <c:v>1.6132152219750953E-3</c:v>
                </c:pt>
                <c:pt idx="158">
                  <c:v>1.6138847008821684E-3</c:v>
                </c:pt>
                <c:pt idx="159">
                  <c:v>1.6256918743341865E-3</c:v>
                </c:pt>
                <c:pt idx="160">
                  <c:v>1.6257527360530113E-3</c:v>
                </c:pt>
                <c:pt idx="161">
                  <c:v>1.6280654813683551E-3</c:v>
                </c:pt>
                <c:pt idx="162">
                  <c:v>1.6320823548107942E-3</c:v>
                </c:pt>
                <c:pt idx="163">
                  <c:v>1.6337256212190648E-3</c:v>
                </c:pt>
                <c:pt idx="164">
                  <c:v>1.6567922126536772E-3</c:v>
                </c:pt>
                <c:pt idx="165">
                  <c:v>1.6593179739849079E-3</c:v>
                </c:pt>
                <c:pt idx="166">
                  <c:v>1.6993649849716495E-3</c:v>
                </c:pt>
                <c:pt idx="167">
                  <c:v>1.699547570128124E-3</c:v>
                </c:pt>
                <c:pt idx="168">
                  <c:v>1.739107687364267E-3</c:v>
                </c:pt>
                <c:pt idx="169">
                  <c:v>1.8320435320097904E-3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03-49AC-B608-D2D2284772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9">
                  <c:v>-0.20223999999871012</c:v>
                </c:pt>
                <c:pt idx="52">
                  <c:v>-1.3918399992689956E-2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03-49AC-B608-D2D22847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1952"/>
        <c:axId val="1"/>
      </c:scatterChart>
      <c:valAx>
        <c:axId val="75042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07455429497569"/>
          <c:y val="0.92024539877300615"/>
          <c:w val="0.779578606158833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V651 Cas - O-C Diagr.</a:t>
            </a:r>
          </a:p>
        </c:rich>
      </c:tx>
      <c:layout>
        <c:manualLayout>
          <c:xMode val="edge"/>
          <c:yMode val="edge"/>
          <c:x val="0.364078179547944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8567469039917"/>
          <c:y val="0.14678942920199375"/>
          <c:w val="0.7993540139468515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plus>
            <c:minus>
              <c:numRef>
                <c:f>Active!$D$21:$D$857</c:f>
                <c:numCache>
                  <c:formatCode>General</c:formatCode>
                  <c:ptCount val="837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-1.4102399996772874E-2</c:v>
                </c:pt>
                <c:pt idx="1">
                  <c:v>1.6444800003228011E-2</c:v>
                </c:pt>
                <c:pt idx="2">
                  <c:v>2.3016000002826331E-2</c:v>
                </c:pt>
                <c:pt idx="3">
                  <c:v>1.0921600001893239E-2</c:v>
                </c:pt>
                <c:pt idx="4">
                  <c:v>-1.1383999997633509E-2</c:v>
                </c:pt>
                <c:pt idx="5">
                  <c:v>-5.8847999971476384E-3</c:v>
                </c:pt>
                <c:pt idx="6">
                  <c:v>-5.3151999964029528E-3</c:v>
                </c:pt>
                <c:pt idx="7">
                  <c:v>1.1566400004085153E-2</c:v>
                </c:pt>
                <c:pt idx="8">
                  <c:v>-3.7248000007821247E-3</c:v>
                </c:pt>
                <c:pt idx="9">
                  <c:v>-9.1327999907662161E-3</c:v>
                </c:pt>
                <c:pt idx="10">
                  <c:v>-1.6695999998773914E-2</c:v>
                </c:pt>
                <c:pt idx="11">
                  <c:v>-1.6649599994707387E-2</c:v>
                </c:pt>
                <c:pt idx="12">
                  <c:v>7.5408000047900714E-3</c:v>
                </c:pt>
                <c:pt idx="13">
                  <c:v>4.4928000061190687E-3</c:v>
                </c:pt>
                <c:pt idx="14">
                  <c:v>-1.3839999999618158E-2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6-40F3-A71A-2C8E7875E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  <c:pt idx="68">
                    <c:v>6.9999999999999999E-4</c:v>
                  </c:pt>
                  <c:pt idx="69">
                    <c:v>1.9000000000000001E-4</c:v>
                  </c:pt>
                  <c:pt idx="70">
                    <c:v>1.1E-4</c:v>
                  </c:pt>
                  <c:pt idx="71">
                    <c:v>2.9999999999999997E-4</c:v>
                  </c:pt>
                  <c:pt idx="72">
                    <c:v>6.9999999999999994E-5</c:v>
                  </c:pt>
                  <c:pt idx="73">
                    <c:v>1.4999999999999999E-4</c:v>
                  </c:pt>
                  <c:pt idx="74">
                    <c:v>9.0000000000000006E-5</c:v>
                  </c:pt>
                  <c:pt idx="75">
                    <c:v>1.3999999999999999E-4</c:v>
                  </c:pt>
                  <c:pt idx="76">
                    <c:v>1.2E-4</c:v>
                  </c:pt>
                  <c:pt idx="77">
                    <c:v>2.9999999999999997E-4</c:v>
                  </c:pt>
                  <c:pt idx="78">
                    <c:v>1.8E-3</c:v>
                  </c:pt>
                  <c:pt idx="79">
                    <c:v>6.9999999999999999E-4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6.9999999999999999E-4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2.9999999999999997E-4</c:v>
                  </c:pt>
                  <c:pt idx="107">
                    <c:v>1.6999999999999999E-3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5.9999999999999995E-4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2.0000000000000001E-4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0</c:v>
                  </c:pt>
                  <c:pt idx="128">
                    <c:v>2.9999999999999997E-4</c:v>
                  </c:pt>
                  <c:pt idx="129">
                    <c:v>4.0000000000000002E-4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2.9999999999999997E-4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4.0000000000000002E-4</c:v>
                  </c:pt>
                  <c:pt idx="144">
                    <c:v>2.0000000000000001E-4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2.9999999999999997E-4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4.0000000000000002E-4</c:v>
                  </c:pt>
                  <c:pt idx="160">
                    <c:v>2.9999999999999997E-4</c:v>
                  </c:pt>
                  <c:pt idx="161">
                    <c:v>2.9999999999999997E-4</c:v>
                  </c:pt>
                  <c:pt idx="162">
                    <c:v>2.0000000000000001E-4</c:v>
                  </c:pt>
                  <c:pt idx="163">
                    <c:v>1.5E-3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2E-3</c:v>
                  </c:pt>
                  <c:pt idx="167">
                    <c:v>2.9999999999999997E-4</c:v>
                  </c:pt>
                  <c:pt idx="168">
                    <c:v>1.1E-4</c:v>
                  </c:pt>
                  <c:pt idx="169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5">
                  <c:v>8.1873600000108127E-2</c:v>
                </c:pt>
                <c:pt idx="17">
                  <c:v>6.8160000955685973E-4</c:v>
                </c:pt>
                <c:pt idx="18">
                  <c:v>4.3563200000789948E-2</c:v>
                </c:pt>
                <c:pt idx="21">
                  <c:v>-3.7827200001629535E-2</c:v>
                </c:pt>
                <c:pt idx="23">
                  <c:v>8.5040000049048103E-3</c:v>
                </c:pt>
                <c:pt idx="24">
                  <c:v>-6.673439999576658E-2</c:v>
                </c:pt>
                <c:pt idx="25">
                  <c:v>9.4716799998423085E-2</c:v>
                </c:pt>
                <c:pt idx="26">
                  <c:v>0.19913920000544749</c:v>
                </c:pt>
                <c:pt idx="27">
                  <c:v>-6.841599999461323E-3</c:v>
                </c:pt>
                <c:pt idx="29">
                  <c:v>0.20183360000373796</c:v>
                </c:pt>
                <c:pt idx="30">
                  <c:v>0.18902400000661146</c:v>
                </c:pt>
                <c:pt idx="31">
                  <c:v>-0.24245599999994738</c:v>
                </c:pt>
                <c:pt idx="32">
                  <c:v>-0.20830399999977089</c:v>
                </c:pt>
                <c:pt idx="33">
                  <c:v>0.16498720000527101</c:v>
                </c:pt>
                <c:pt idx="58">
                  <c:v>3.6464000004343688E-3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86-40F3-A71A-2C8E7875E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6">
                  <c:v>-1.3183999908505939E-3</c:v>
                </c:pt>
                <c:pt idx="20">
                  <c:v>7.9199999890988693E-4</c:v>
                </c:pt>
                <c:pt idx="22">
                  <c:v>-8.2720000500557944E-4</c:v>
                </c:pt>
                <c:pt idx="28">
                  <c:v>-4.8415999990538694E-3</c:v>
                </c:pt>
                <c:pt idx="34">
                  <c:v>-1.1345600003551226E-2</c:v>
                </c:pt>
                <c:pt idx="35">
                  <c:v>-1.6964799993729685E-2</c:v>
                </c:pt>
                <c:pt idx="36">
                  <c:v>1.2975999998161569E-3</c:v>
                </c:pt>
                <c:pt idx="37">
                  <c:v>-1.762879999296274E-2</c:v>
                </c:pt>
                <c:pt idx="38">
                  <c:v>5.5616000026930124E-3</c:v>
                </c:pt>
                <c:pt idx="39">
                  <c:v>2.8000000747852027E-4</c:v>
                </c:pt>
                <c:pt idx="40">
                  <c:v>1.5000000057625584E-3</c:v>
                </c:pt>
                <c:pt idx="42">
                  <c:v>-6.8239999382058159E-4</c:v>
                </c:pt>
                <c:pt idx="44">
                  <c:v>9.4080000417307019E-4</c:v>
                </c:pt>
                <c:pt idx="45">
                  <c:v>-2.1999999444233254E-4</c:v>
                </c:pt>
                <c:pt idx="46">
                  <c:v>0</c:v>
                </c:pt>
                <c:pt idx="55">
                  <c:v>2.9055999984848313E-3</c:v>
                </c:pt>
                <c:pt idx="56">
                  <c:v>1.6064000010374002E-3</c:v>
                </c:pt>
                <c:pt idx="57">
                  <c:v>4.343999971752055E-4</c:v>
                </c:pt>
                <c:pt idx="67">
                  <c:v>8.8640000467421487E-4</c:v>
                </c:pt>
                <c:pt idx="78">
                  <c:v>1.7272000040975399E-3</c:v>
                </c:pt>
                <c:pt idx="107">
                  <c:v>1.5312000032281503E-3</c:v>
                </c:pt>
                <c:pt idx="118">
                  <c:v>2.7176000003237277E-3</c:v>
                </c:pt>
                <c:pt idx="127">
                  <c:v>2.7880000052391551E-3</c:v>
                </c:pt>
                <c:pt idx="163">
                  <c:v>2.3207999984151684E-3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86-40F3-A71A-2C8E7875E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1">
                  <c:v>-7.8239999857032672E-4</c:v>
                </c:pt>
                <c:pt idx="43">
                  <c:v>1.4080000255489722E-4</c:v>
                </c:pt>
                <c:pt idx="47">
                  <c:v>-2.5920000189216807E-4</c:v>
                </c:pt>
                <c:pt idx="48">
                  <c:v>3.7407999989227392E-3</c:v>
                </c:pt>
                <c:pt idx="49">
                  <c:v>-4.7199999971780926E-4</c:v>
                </c:pt>
                <c:pt idx="50">
                  <c:v>-1.720000000204891E-4</c:v>
                </c:pt>
                <c:pt idx="51">
                  <c:v>-1.7759999900590628E-4</c:v>
                </c:pt>
                <c:pt idx="53">
                  <c:v>5.6559999939054251E-4</c:v>
                </c:pt>
                <c:pt idx="54">
                  <c:v>1.3656000010087155E-3</c:v>
                </c:pt>
                <c:pt idx="59">
                  <c:v>1.7908000008901581E-3</c:v>
                </c:pt>
                <c:pt idx="60">
                  <c:v>1.5176000015344471E-3</c:v>
                </c:pt>
                <c:pt idx="61">
                  <c:v>9.6280000434489921E-4</c:v>
                </c:pt>
                <c:pt idx="62">
                  <c:v>1.440800006093923E-3</c:v>
                </c:pt>
                <c:pt idx="63">
                  <c:v>1.1076000009779818E-3</c:v>
                </c:pt>
                <c:pt idx="64">
                  <c:v>1.2508000072557479E-3</c:v>
                </c:pt>
                <c:pt idx="65">
                  <c:v>1.3132000021869317E-3</c:v>
                </c:pt>
                <c:pt idx="66">
                  <c:v>3.3072000005631708E-3</c:v>
                </c:pt>
                <c:pt idx="68">
                  <c:v>1.8104000046150759E-3</c:v>
                </c:pt>
                <c:pt idx="69">
                  <c:v>2.0520000034593977E-3</c:v>
                </c:pt>
                <c:pt idx="70">
                  <c:v>1.3719999988097697E-3</c:v>
                </c:pt>
                <c:pt idx="71">
                  <c:v>1.4607999983127229E-3</c:v>
                </c:pt>
                <c:pt idx="72">
                  <c:v>1.3544000030378811E-3</c:v>
                </c:pt>
                <c:pt idx="73">
                  <c:v>1.5272000018740073E-3</c:v>
                </c:pt>
                <c:pt idx="74">
                  <c:v>1.7971999986912124E-3</c:v>
                </c:pt>
                <c:pt idx="75">
                  <c:v>1.9367999993846752E-3</c:v>
                </c:pt>
                <c:pt idx="76">
                  <c:v>1.7484000054537319E-3</c:v>
                </c:pt>
                <c:pt idx="77">
                  <c:v>2.0416000043042004E-3</c:v>
                </c:pt>
                <c:pt idx="79">
                  <c:v>2.1264000024530105E-3</c:v>
                </c:pt>
                <c:pt idx="80">
                  <c:v>-8.3520000043790787E-4</c:v>
                </c:pt>
                <c:pt idx="81">
                  <c:v>2.3200000068754889E-3</c:v>
                </c:pt>
                <c:pt idx="82">
                  <c:v>2.3032000026432797E-3</c:v>
                </c:pt>
                <c:pt idx="83">
                  <c:v>2.316800004336983E-3</c:v>
                </c:pt>
                <c:pt idx="84">
                  <c:v>2.3591999997734092E-3</c:v>
                </c:pt>
                <c:pt idx="85">
                  <c:v>1.7616000041016378E-3</c:v>
                </c:pt>
                <c:pt idx="86">
                  <c:v>1.8024000091827475E-3</c:v>
                </c:pt>
                <c:pt idx="87">
                  <c:v>1.8928000063169748E-3</c:v>
                </c:pt>
                <c:pt idx="88">
                  <c:v>1.5736000059405342E-3</c:v>
                </c:pt>
                <c:pt idx="89">
                  <c:v>1.5047999986563809E-3</c:v>
                </c:pt>
                <c:pt idx="90">
                  <c:v>9.7600001026876271E-5</c:v>
                </c:pt>
                <c:pt idx="91">
                  <c:v>2.3872000019764528E-3</c:v>
                </c:pt>
                <c:pt idx="92">
                  <c:v>1.5391999986604787E-3</c:v>
                </c:pt>
                <c:pt idx="93">
                  <c:v>2.110400004312396E-3</c:v>
                </c:pt>
                <c:pt idx="94">
                  <c:v>2.066400003968738E-3</c:v>
                </c:pt>
                <c:pt idx="95">
                  <c:v>2.1128000007593073E-3</c:v>
                </c:pt>
                <c:pt idx="96">
                  <c:v>2.3032000026432797E-3</c:v>
                </c:pt>
                <c:pt idx="97">
                  <c:v>2.2840000019641593E-3</c:v>
                </c:pt>
                <c:pt idx="98">
                  <c:v>1.1880000020028092E-3</c:v>
                </c:pt>
                <c:pt idx="99">
                  <c:v>1.7208000062964857E-3</c:v>
                </c:pt>
                <c:pt idx="100">
                  <c:v>1.7632000017329119E-3</c:v>
                </c:pt>
                <c:pt idx="101">
                  <c:v>1.7536000013933517E-3</c:v>
                </c:pt>
                <c:pt idx="102">
                  <c:v>1.6344000032404438E-3</c:v>
                </c:pt>
                <c:pt idx="103">
                  <c:v>1.9640000027720816E-3</c:v>
                </c:pt>
                <c:pt idx="104">
                  <c:v>2.3159999982453883E-3</c:v>
                </c:pt>
                <c:pt idx="105">
                  <c:v>2.2688000026391819E-3</c:v>
                </c:pt>
                <c:pt idx="106">
                  <c:v>2.0456000056583434E-3</c:v>
                </c:pt>
                <c:pt idx="108">
                  <c:v>2.026400004979223E-3</c:v>
                </c:pt>
                <c:pt idx="109">
                  <c:v>3.659200003312435E-3</c:v>
                </c:pt>
                <c:pt idx="110">
                  <c:v>2.0399999993969686E-3</c:v>
                </c:pt>
                <c:pt idx="111">
                  <c:v>7.3920000431826338E-4</c:v>
                </c:pt>
                <c:pt idx="112">
                  <c:v>1.3864000065950677E-3</c:v>
                </c:pt>
                <c:pt idx="113">
                  <c:v>1.9616000063251704E-3</c:v>
                </c:pt>
                <c:pt idx="114">
                  <c:v>2.0520000034593977E-3</c:v>
                </c:pt>
                <c:pt idx="115">
                  <c:v>1.94240000564605E-3</c:v>
                </c:pt>
                <c:pt idx="116">
                  <c:v>2.0040000090375543E-3</c:v>
                </c:pt>
                <c:pt idx="117">
                  <c:v>2.0848000058322214E-3</c:v>
                </c:pt>
                <c:pt idx="119">
                  <c:v>2.0736000005854294E-3</c:v>
                </c:pt>
                <c:pt idx="120">
                  <c:v>2.1256000036373734E-3</c:v>
                </c:pt>
                <c:pt idx="121">
                  <c:v>1.6872000051080249E-3</c:v>
                </c:pt>
                <c:pt idx="122">
                  <c:v>1.1376000038580969E-3</c:v>
                </c:pt>
                <c:pt idx="123">
                  <c:v>1.3280000057420693E-3</c:v>
                </c:pt>
                <c:pt idx="124">
                  <c:v>1.8280000003869645E-3</c:v>
                </c:pt>
                <c:pt idx="125">
                  <c:v>1.4184000028762966E-3</c:v>
                </c:pt>
                <c:pt idx="126">
                  <c:v>1.2927999996463768E-3</c:v>
                </c:pt>
                <c:pt idx="128">
                  <c:v>1.4832000015303493E-3</c:v>
                </c:pt>
                <c:pt idx="129">
                  <c:v>1.2544000055640936E-3</c:v>
                </c:pt>
                <c:pt idx="130">
                  <c:v>1.6775999974925071E-3</c:v>
                </c:pt>
                <c:pt idx="131">
                  <c:v>2.6528000016696751E-3</c:v>
                </c:pt>
                <c:pt idx="132">
                  <c:v>1.8480000071576796E-3</c:v>
                </c:pt>
                <c:pt idx="133">
                  <c:v>2.2951999999349937E-3</c:v>
                </c:pt>
                <c:pt idx="134">
                  <c:v>2.0855999973719008E-3</c:v>
                </c:pt>
                <c:pt idx="135">
                  <c:v>1.9472000058158301E-3</c:v>
                </c:pt>
                <c:pt idx="136">
                  <c:v>1.4896000066073611E-3</c:v>
                </c:pt>
                <c:pt idx="137">
                  <c:v>1.9127999985357746E-3</c:v>
                </c:pt>
                <c:pt idx="138">
                  <c:v>1.6648000018903986E-3</c:v>
                </c:pt>
                <c:pt idx="139">
                  <c:v>2.145600003132131E-3</c:v>
                </c:pt>
                <c:pt idx="140">
                  <c:v>1.6360000008717179E-3</c:v>
                </c:pt>
                <c:pt idx="141">
                  <c:v>1.931200000399258E-3</c:v>
                </c:pt>
                <c:pt idx="142">
                  <c:v>1.6264000078081153E-3</c:v>
                </c:pt>
                <c:pt idx="143">
                  <c:v>-1.8319999799132347E-4</c:v>
                </c:pt>
                <c:pt idx="144">
                  <c:v>1.887999998871237E-3</c:v>
                </c:pt>
                <c:pt idx="145">
                  <c:v>9.7840000671567395E-4</c:v>
                </c:pt>
                <c:pt idx="146">
                  <c:v>1.3592000032076612E-3</c:v>
                </c:pt>
                <c:pt idx="147">
                  <c:v>1.2496000053943135E-3</c:v>
                </c:pt>
                <c:pt idx="148">
                  <c:v>7.6319999789120629E-4</c:v>
                </c:pt>
                <c:pt idx="149">
                  <c:v>3.4400000731693581E-4</c:v>
                </c:pt>
                <c:pt idx="150">
                  <c:v>9.3440000637201592E-4</c:v>
                </c:pt>
                <c:pt idx="151">
                  <c:v>7.2480000380892307E-4</c:v>
                </c:pt>
                <c:pt idx="152">
                  <c:v>4.8000001697801054E-5</c:v>
                </c:pt>
                <c:pt idx="153">
                  <c:v>5.2880000293953344E-4</c:v>
                </c:pt>
                <c:pt idx="154">
                  <c:v>1.8080000154441223E-4</c:v>
                </c:pt>
                <c:pt idx="155">
                  <c:v>1.0424000065540895E-3</c:v>
                </c:pt>
                <c:pt idx="156">
                  <c:v>2.2320000425679609E-4</c:v>
                </c:pt>
                <c:pt idx="157">
                  <c:v>2.5599999935366213E-4</c:v>
                </c:pt>
                <c:pt idx="158">
                  <c:v>3.5040000511799008E-4</c:v>
                </c:pt>
                <c:pt idx="159">
                  <c:v>1.2880000067525543E-3</c:v>
                </c:pt>
                <c:pt idx="160">
                  <c:v>1.4784000086365268E-3</c:v>
                </c:pt>
                <c:pt idx="161">
                  <c:v>-7.8639999264851213E-4</c:v>
                </c:pt>
                <c:pt idx="162">
                  <c:v>1.0800000018207356E-3</c:v>
                </c:pt>
                <c:pt idx="164">
                  <c:v>2.2400003217626363E-5</c:v>
                </c:pt>
                <c:pt idx="165">
                  <c:v>8.8400000095134601E-4</c:v>
                </c:pt>
                <c:pt idx="166">
                  <c:v>8.6720000399509445E-4</c:v>
                </c:pt>
                <c:pt idx="167">
                  <c:v>1.8384000068181194E-3</c:v>
                </c:pt>
                <c:pt idx="168">
                  <c:v>2.7984000043943524E-3</c:v>
                </c:pt>
                <c:pt idx="169">
                  <c:v>2.3392000002786517E-3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86-40F3-A71A-2C8E7875E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86-40F3-A71A-2C8E7875E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86-40F3-A71A-2C8E7875E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15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41">
                    <c:v>0</c:v>
                  </c:pt>
                  <c:pt idx="43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3.0000000000000001E-3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9.0000000000000006E-5</c:v>
                  </c:pt>
                  <c:pt idx="60">
                    <c:v>6.9999999999999994E-5</c:v>
                  </c:pt>
                  <c:pt idx="61">
                    <c:v>8.0000000000000007E-5</c:v>
                  </c:pt>
                  <c:pt idx="62">
                    <c:v>1.8000000000000001E-4</c:v>
                  </c:pt>
                  <c:pt idx="63">
                    <c:v>8.0000000000000007E-5</c:v>
                  </c:pt>
                  <c:pt idx="64">
                    <c:v>6.9999999999999994E-5</c:v>
                  </c:pt>
                  <c:pt idx="65">
                    <c:v>1.2999999999999999E-4</c:v>
                  </c:pt>
                  <c:pt idx="66">
                    <c:v>4.0000000000000001E-3</c:v>
                  </c:pt>
                  <c:pt idx="67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64">
                  <c:v>2.2400003217626363E-5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86-40F3-A71A-2C8E7875E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-1.6598583529072678E-4</c:v>
                </c:pt>
                <c:pt idx="1">
                  <c:v>-1.4663180870442909E-4</c:v>
                </c:pt>
                <c:pt idx="2">
                  <c:v>-1.4644922354795455E-4</c:v>
                </c:pt>
                <c:pt idx="3">
                  <c:v>1.1915131740362645E-4</c:v>
                </c:pt>
                <c:pt idx="4">
                  <c:v>1.3503622601690858E-4</c:v>
                </c:pt>
                <c:pt idx="5">
                  <c:v>2.688102839938964E-4</c:v>
                </c:pt>
                <c:pt idx="6">
                  <c:v>2.7027096524569248E-4</c:v>
                </c:pt>
                <c:pt idx="7">
                  <c:v>2.8877292776844244E-4</c:v>
                </c:pt>
                <c:pt idx="8">
                  <c:v>3.6923212005487462E-4</c:v>
                </c:pt>
                <c:pt idx="9">
                  <c:v>3.7181874310493013E-4</c:v>
                </c:pt>
                <c:pt idx="10">
                  <c:v>4.2230353887013098E-4</c:v>
                </c:pt>
                <c:pt idx="11">
                  <c:v>4.2327732637132841E-4</c:v>
                </c:pt>
                <c:pt idx="12">
                  <c:v>4.2333818809015325E-4</c:v>
                </c:pt>
                <c:pt idx="13">
                  <c:v>4.2364249668427737E-4</c:v>
                </c:pt>
                <c:pt idx="14">
                  <c:v>4.6125503891802553E-4</c:v>
                </c:pt>
                <c:pt idx="15">
                  <c:v>4.6180279438744914E-4</c:v>
                </c:pt>
                <c:pt idx="16">
                  <c:v>4.6302002876394584E-4</c:v>
                </c:pt>
                <c:pt idx="17">
                  <c:v>4.6302002876394584E-4</c:v>
                </c:pt>
                <c:pt idx="18">
                  <c:v>4.8152199128669569E-4</c:v>
                </c:pt>
                <c:pt idx="19">
                  <c:v>5.1450904288975643E-4</c:v>
                </c:pt>
                <c:pt idx="20">
                  <c:v>5.8404355664713075E-4</c:v>
                </c:pt>
                <c:pt idx="21">
                  <c:v>5.8416528008478044E-4</c:v>
                </c:pt>
                <c:pt idx="22">
                  <c:v>5.8416528008478044E-4</c:v>
                </c:pt>
                <c:pt idx="23">
                  <c:v>5.858694082118758E-4</c:v>
                </c:pt>
                <c:pt idx="24">
                  <c:v>5.8611285508717518E-4</c:v>
                </c:pt>
                <c:pt idx="25">
                  <c:v>6.0607549886172111E-4</c:v>
                </c:pt>
                <c:pt idx="26">
                  <c:v>6.1100529808653275E-4</c:v>
                </c:pt>
                <c:pt idx="27">
                  <c:v>6.5272600634095734E-4</c:v>
                </c:pt>
                <c:pt idx="28">
                  <c:v>6.5272600634095734E-4</c:v>
                </c:pt>
                <c:pt idx="29">
                  <c:v>7.4100592949638089E-4</c:v>
                </c:pt>
                <c:pt idx="30">
                  <c:v>7.4106679121520574E-4</c:v>
                </c:pt>
                <c:pt idx="31">
                  <c:v>7.6312916428920852E-4</c:v>
                </c:pt>
                <c:pt idx="32">
                  <c:v>8.1288361942851144E-4</c:v>
                </c:pt>
                <c:pt idx="33">
                  <c:v>8.2752086280588424E-4</c:v>
                </c:pt>
                <c:pt idx="34">
                  <c:v>9.0317197930515447E-4</c:v>
                </c:pt>
                <c:pt idx="35">
                  <c:v>9.0329370274280416E-4</c:v>
                </c:pt>
                <c:pt idx="36">
                  <c:v>1.0360331114997699E-3</c:v>
                </c:pt>
                <c:pt idx="37">
                  <c:v>1.0533178396460231E-3</c:v>
                </c:pt>
                <c:pt idx="38">
                  <c:v>1.0533787013648479E-3</c:v>
                </c:pt>
                <c:pt idx="39">
                  <c:v>1.0995423150934856E-3</c:v>
                </c:pt>
                <c:pt idx="40">
                  <c:v>1.1178008307409361E-3</c:v>
                </c:pt>
                <c:pt idx="41">
                  <c:v>1.1303687756782645E-3</c:v>
                </c:pt>
                <c:pt idx="42">
                  <c:v>1.1303687756782645E-3</c:v>
                </c:pt>
                <c:pt idx="43">
                  <c:v>1.1308556694288633E-3</c:v>
                </c:pt>
                <c:pt idx="44">
                  <c:v>1.1308556694288633E-3</c:v>
                </c:pt>
                <c:pt idx="45">
                  <c:v>1.1375808893590075E-3</c:v>
                </c:pt>
                <c:pt idx="46">
                  <c:v>1.1444278327268015E-3</c:v>
                </c:pt>
                <c:pt idx="47">
                  <c:v>1.1574826714147288E-3</c:v>
                </c:pt>
                <c:pt idx="48">
                  <c:v>1.1574826714147288E-3</c:v>
                </c:pt>
                <c:pt idx="49">
                  <c:v>1.1639035827507489E-3</c:v>
                </c:pt>
                <c:pt idx="50">
                  <c:v>1.1639035827507489E-3</c:v>
                </c:pt>
                <c:pt idx="51">
                  <c:v>1.1873962062171352E-3</c:v>
                </c:pt>
                <c:pt idx="52">
                  <c:v>1.2085760843681779E-3</c:v>
                </c:pt>
                <c:pt idx="53">
                  <c:v>1.2175531878948411E-3</c:v>
                </c:pt>
                <c:pt idx="54">
                  <c:v>1.2175531878948411E-3</c:v>
                </c:pt>
                <c:pt idx="55">
                  <c:v>1.2540702191897422E-3</c:v>
                </c:pt>
                <c:pt idx="56">
                  <c:v>1.2838620305544992E-3</c:v>
                </c:pt>
                <c:pt idx="57">
                  <c:v>1.3680033568298339E-3</c:v>
                </c:pt>
                <c:pt idx="58">
                  <c:v>1.3850446381007877E-3</c:v>
                </c:pt>
                <c:pt idx="59">
                  <c:v>1.3910395174050339E-3</c:v>
                </c:pt>
                <c:pt idx="60">
                  <c:v>1.3920741666250563E-3</c:v>
                </c:pt>
                <c:pt idx="61">
                  <c:v>1.3943869119404E-3</c:v>
                </c:pt>
                <c:pt idx="62">
                  <c:v>1.4077764900818637E-3</c:v>
                </c:pt>
                <c:pt idx="63">
                  <c:v>1.4133757682137486E-3</c:v>
                </c:pt>
                <c:pt idx="64">
                  <c:v>1.4260350057293144E-3</c:v>
                </c:pt>
                <c:pt idx="65">
                  <c:v>1.4264001760422632E-3</c:v>
                </c:pt>
                <c:pt idx="66">
                  <c:v>1.4315734221423742E-3</c:v>
                </c:pt>
                <c:pt idx="67">
                  <c:v>1.4329732416753457E-3</c:v>
                </c:pt>
                <c:pt idx="68">
                  <c:v>1.4366249448048356E-3</c:v>
                </c:pt>
                <c:pt idx="69">
                  <c:v>1.4543661358422753E-3</c:v>
                </c:pt>
                <c:pt idx="70">
                  <c:v>1.4756677374309674E-3</c:v>
                </c:pt>
                <c:pt idx="71">
                  <c:v>1.4762459237598034E-3</c:v>
                </c:pt>
                <c:pt idx="72">
                  <c:v>1.4775544507145374E-3</c:v>
                </c:pt>
                <c:pt idx="73">
                  <c:v>1.4779804827463113E-3</c:v>
                </c:pt>
                <c:pt idx="74">
                  <c:v>1.4779804827463113E-3</c:v>
                </c:pt>
                <c:pt idx="75">
                  <c:v>1.4794411639981074E-3</c:v>
                </c:pt>
                <c:pt idx="76">
                  <c:v>1.4796846108734068E-3</c:v>
                </c:pt>
                <c:pt idx="77">
                  <c:v>1.4801715046240053E-3</c:v>
                </c:pt>
                <c:pt idx="78">
                  <c:v>1.4992820843350036E-3</c:v>
                </c:pt>
                <c:pt idx="79">
                  <c:v>1.5037249898092165E-3</c:v>
                </c:pt>
                <c:pt idx="80">
                  <c:v>1.5186969726401259E-3</c:v>
                </c:pt>
                <c:pt idx="81">
                  <c:v>1.5202489464701593E-3</c:v>
                </c:pt>
                <c:pt idx="82">
                  <c:v>1.522257383191379E-3</c:v>
                </c:pt>
                <c:pt idx="83">
                  <c:v>1.5228051386608024E-3</c:v>
                </c:pt>
                <c:pt idx="84">
                  <c:v>1.5231703089737514E-3</c:v>
                </c:pt>
                <c:pt idx="85">
                  <c:v>1.5250570222573212E-3</c:v>
                </c:pt>
                <c:pt idx="86">
                  <c:v>1.5267002886655918E-3</c:v>
                </c:pt>
                <c:pt idx="87">
                  <c:v>1.5267611503844167E-3</c:v>
                </c:pt>
                <c:pt idx="88">
                  <c:v>1.5268828738220664E-3</c:v>
                </c:pt>
                <c:pt idx="89">
                  <c:v>1.5399985742288185E-3</c:v>
                </c:pt>
                <c:pt idx="90">
                  <c:v>1.5419461492312131E-3</c:v>
                </c:pt>
                <c:pt idx="91">
                  <c:v>1.5426460589976986E-3</c:v>
                </c:pt>
                <c:pt idx="92">
                  <c:v>1.5429503675918228E-3</c:v>
                </c:pt>
                <c:pt idx="93">
                  <c:v>1.5431329527482974E-3</c:v>
                </c:pt>
                <c:pt idx="94">
                  <c:v>1.5440458785306701E-3</c:v>
                </c:pt>
                <c:pt idx="95">
                  <c:v>1.5450196660318674E-3</c:v>
                </c:pt>
                <c:pt idx="96">
                  <c:v>1.545080527750692E-3</c:v>
                </c:pt>
                <c:pt idx="97">
                  <c:v>1.5452022511883417E-3</c:v>
                </c:pt>
                <c:pt idx="98">
                  <c:v>1.5458108683765901E-3</c:v>
                </c:pt>
                <c:pt idx="99">
                  <c:v>1.5462369004083641E-3</c:v>
                </c:pt>
                <c:pt idx="100">
                  <c:v>1.5466020707213131E-3</c:v>
                </c:pt>
                <c:pt idx="101">
                  <c:v>1.5466629324401378E-3</c:v>
                </c:pt>
                <c:pt idx="102">
                  <c:v>1.5467846558777875E-3</c:v>
                </c:pt>
                <c:pt idx="103">
                  <c:v>1.5649823098064133E-3</c:v>
                </c:pt>
                <c:pt idx="104">
                  <c:v>1.5652866184005373E-3</c:v>
                </c:pt>
                <c:pt idx="105">
                  <c:v>1.5687557363735531E-3</c:v>
                </c:pt>
                <c:pt idx="106">
                  <c:v>1.5872881297557154E-3</c:v>
                </c:pt>
                <c:pt idx="107">
                  <c:v>1.5873794223339526E-3</c:v>
                </c:pt>
                <c:pt idx="108">
                  <c:v>1.587409853193365E-3</c:v>
                </c:pt>
                <c:pt idx="109">
                  <c:v>1.587835885225139E-3</c:v>
                </c:pt>
                <c:pt idx="110">
                  <c:v>1.5879576086627887E-3</c:v>
                </c:pt>
                <c:pt idx="111">
                  <c:v>1.5885966567104493E-3</c:v>
                </c:pt>
                <c:pt idx="112">
                  <c:v>1.588931396163986E-3</c:v>
                </c:pt>
                <c:pt idx="113">
                  <c:v>1.5897225985087087E-3</c:v>
                </c:pt>
                <c:pt idx="114">
                  <c:v>1.5897834602275336E-3</c:v>
                </c:pt>
                <c:pt idx="115">
                  <c:v>1.5898443219463584E-3</c:v>
                </c:pt>
                <c:pt idx="116">
                  <c:v>1.5900877688216578E-3</c:v>
                </c:pt>
                <c:pt idx="117">
                  <c:v>1.5902094922593075E-3</c:v>
                </c:pt>
                <c:pt idx="118">
                  <c:v>1.5906355242910814E-3</c:v>
                </c:pt>
                <c:pt idx="119">
                  <c:v>1.5915484500734539E-3</c:v>
                </c:pt>
                <c:pt idx="120">
                  <c:v>1.5918527586675779E-3</c:v>
                </c:pt>
                <c:pt idx="121">
                  <c:v>1.5920962055428773E-3</c:v>
                </c:pt>
                <c:pt idx="122">
                  <c:v>1.5936786102323231E-3</c:v>
                </c:pt>
                <c:pt idx="123">
                  <c:v>1.5937394719511479E-3</c:v>
                </c:pt>
                <c:pt idx="124">
                  <c:v>1.6051510442308045E-3</c:v>
                </c:pt>
                <c:pt idx="125">
                  <c:v>1.6052119059496294E-3</c:v>
                </c:pt>
                <c:pt idx="126">
                  <c:v>1.606642156342013E-3</c:v>
                </c:pt>
                <c:pt idx="127">
                  <c:v>1.6066725872014255E-3</c:v>
                </c:pt>
                <c:pt idx="128">
                  <c:v>1.6067030180608379E-3</c:v>
                </c:pt>
                <c:pt idx="129">
                  <c:v>1.6068856032173122E-3</c:v>
                </c:pt>
                <c:pt idx="130">
                  <c:v>1.607372496967911E-3</c:v>
                </c:pt>
                <c:pt idx="131">
                  <c:v>1.608163699312634E-3</c:v>
                </c:pt>
                <c:pt idx="132">
                  <c:v>1.6081941301720462E-3</c:v>
                </c:pt>
                <c:pt idx="133">
                  <c:v>1.6085288696255828E-3</c:v>
                </c:pt>
                <c:pt idx="134">
                  <c:v>1.6085897313444077E-3</c:v>
                </c:pt>
                <c:pt idx="135">
                  <c:v>1.6088331782197071E-3</c:v>
                </c:pt>
                <c:pt idx="136">
                  <c:v>1.6091983485326561E-3</c:v>
                </c:pt>
                <c:pt idx="137">
                  <c:v>1.6096852422832547E-3</c:v>
                </c:pt>
                <c:pt idx="138">
                  <c:v>1.6099895508773789E-3</c:v>
                </c:pt>
                <c:pt idx="139">
                  <c:v>1.6101112743150286E-3</c:v>
                </c:pt>
                <c:pt idx="140">
                  <c:v>1.6101721360338534E-3</c:v>
                </c:pt>
                <c:pt idx="141">
                  <c:v>1.6102025668932659E-3</c:v>
                </c:pt>
                <c:pt idx="142">
                  <c:v>1.6102329977526783E-3</c:v>
                </c:pt>
                <c:pt idx="143">
                  <c:v>1.6102938594715031E-3</c:v>
                </c:pt>
                <c:pt idx="144">
                  <c:v>1.6104764446279777E-3</c:v>
                </c:pt>
                <c:pt idx="145">
                  <c:v>1.6105373063468025E-3</c:v>
                </c:pt>
                <c:pt idx="146">
                  <c:v>1.6106590297844522E-3</c:v>
                </c:pt>
                <c:pt idx="147">
                  <c:v>1.6107198915032771E-3</c:v>
                </c:pt>
                <c:pt idx="148">
                  <c:v>1.6112676469727005E-3</c:v>
                </c:pt>
                <c:pt idx="149">
                  <c:v>1.6113893704103501E-3</c:v>
                </c:pt>
                <c:pt idx="150">
                  <c:v>1.611450232129175E-3</c:v>
                </c:pt>
                <c:pt idx="151">
                  <c:v>1.6115110938479998E-3</c:v>
                </c:pt>
                <c:pt idx="152">
                  <c:v>1.6119979875985984E-3</c:v>
                </c:pt>
                <c:pt idx="153">
                  <c:v>1.6121197110362481E-3</c:v>
                </c:pt>
                <c:pt idx="154">
                  <c:v>1.6124240196303723E-3</c:v>
                </c:pt>
                <c:pt idx="155">
                  <c:v>1.6126674665056717E-3</c:v>
                </c:pt>
                <c:pt idx="156">
                  <c:v>1.6127891899433214E-3</c:v>
                </c:pt>
                <c:pt idx="157">
                  <c:v>1.6132152219750953E-3</c:v>
                </c:pt>
                <c:pt idx="158">
                  <c:v>1.6138847008821684E-3</c:v>
                </c:pt>
                <c:pt idx="159">
                  <c:v>1.6256918743341865E-3</c:v>
                </c:pt>
                <c:pt idx="160">
                  <c:v>1.6257527360530113E-3</c:v>
                </c:pt>
                <c:pt idx="161">
                  <c:v>1.6280654813683551E-3</c:v>
                </c:pt>
                <c:pt idx="162">
                  <c:v>1.6320823548107942E-3</c:v>
                </c:pt>
                <c:pt idx="163">
                  <c:v>1.6337256212190648E-3</c:v>
                </c:pt>
                <c:pt idx="164">
                  <c:v>1.6567922126536772E-3</c:v>
                </c:pt>
                <c:pt idx="165">
                  <c:v>1.6593179739849079E-3</c:v>
                </c:pt>
                <c:pt idx="166">
                  <c:v>1.6993649849716495E-3</c:v>
                </c:pt>
                <c:pt idx="167">
                  <c:v>1.699547570128124E-3</c:v>
                </c:pt>
                <c:pt idx="168">
                  <c:v>1.739107687364267E-3</c:v>
                </c:pt>
                <c:pt idx="169">
                  <c:v>1.8320435320097904E-3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86-40F3-A71A-2C8E7875E3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-21531</c:v>
                </c:pt>
                <c:pt idx="1">
                  <c:v>-21213</c:v>
                </c:pt>
                <c:pt idx="2">
                  <c:v>-21210</c:v>
                </c:pt>
                <c:pt idx="3">
                  <c:v>-16846</c:v>
                </c:pt>
                <c:pt idx="4">
                  <c:v>-16585</c:v>
                </c:pt>
                <c:pt idx="5">
                  <c:v>-14387</c:v>
                </c:pt>
                <c:pt idx="6">
                  <c:v>-14363</c:v>
                </c:pt>
                <c:pt idx="7">
                  <c:v>-14059</c:v>
                </c:pt>
                <c:pt idx="8">
                  <c:v>-12737</c:v>
                </c:pt>
                <c:pt idx="9">
                  <c:v>-12694.5</c:v>
                </c:pt>
                <c:pt idx="10">
                  <c:v>-11865</c:v>
                </c:pt>
                <c:pt idx="11">
                  <c:v>-11849</c:v>
                </c:pt>
                <c:pt idx="12">
                  <c:v>-11848</c:v>
                </c:pt>
                <c:pt idx="13">
                  <c:v>-11843</c:v>
                </c:pt>
                <c:pt idx="14">
                  <c:v>-11225</c:v>
                </c:pt>
                <c:pt idx="15">
                  <c:v>-11216</c:v>
                </c:pt>
                <c:pt idx="16">
                  <c:v>-11196</c:v>
                </c:pt>
                <c:pt idx="17">
                  <c:v>-11196</c:v>
                </c:pt>
                <c:pt idx="18">
                  <c:v>-10892</c:v>
                </c:pt>
                <c:pt idx="19">
                  <c:v>-10350</c:v>
                </c:pt>
                <c:pt idx="20">
                  <c:v>-9207.5</c:v>
                </c:pt>
                <c:pt idx="21">
                  <c:v>-9205.5</c:v>
                </c:pt>
                <c:pt idx="22">
                  <c:v>-9205.5</c:v>
                </c:pt>
                <c:pt idx="23">
                  <c:v>-9177.5</c:v>
                </c:pt>
                <c:pt idx="24">
                  <c:v>-9173.5</c:v>
                </c:pt>
                <c:pt idx="25">
                  <c:v>-8845.5</c:v>
                </c:pt>
                <c:pt idx="26">
                  <c:v>-8764.5</c:v>
                </c:pt>
                <c:pt idx="27">
                  <c:v>-8079</c:v>
                </c:pt>
                <c:pt idx="28">
                  <c:v>-8079</c:v>
                </c:pt>
                <c:pt idx="29">
                  <c:v>-6628.5</c:v>
                </c:pt>
                <c:pt idx="30">
                  <c:v>-6627.5</c:v>
                </c:pt>
                <c:pt idx="31">
                  <c:v>-6265</c:v>
                </c:pt>
                <c:pt idx="32">
                  <c:v>-5447.5</c:v>
                </c:pt>
                <c:pt idx="33">
                  <c:v>-5207</c:v>
                </c:pt>
                <c:pt idx="34">
                  <c:v>-3964</c:v>
                </c:pt>
                <c:pt idx="35">
                  <c:v>-3962</c:v>
                </c:pt>
                <c:pt idx="36">
                  <c:v>-1781</c:v>
                </c:pt>
                <c:pt idx="37">
                  <c:v>-1497</c:v>
                </c:pt>
                <c:pt idx="38">
                  <c:v>-1496</c:v>
                </c:pt>
                <c:pt idx="39">
                  <c:v>-737.5</c:v>
                </c:pt>
                <c:pt idx="40">
                  <c:v>-437.5</c:v>
                </c:pt>
                <c:pt idx="41">
                  <c:v>-231</c:v>
                </c:pt>
                <c:pt idx="42">
                  <c:v>-231</c:v>
                </c:pt>
                <c:pt idx="43">
                  <c:v>-223</c:v>
                </c:pt>
                <c:pt idx="44">
                  <c:v>-223</c:v>
                </c:pt>
                <c:pt idx="45">
                  <c:v>-112.5</c:v>
                </c:pt>
                <c:pt idx="46">
                  <c:v>0</c:v>
                </c:pt>
                <c:pt idx="47">
                  <c:v>214.5</c:v>
                </c:pt>
                <c:pt idx="48">
                  <c:v>214.5</c:v>
                </c:pt>
                <c:pt idx="49">
                  <c:v>320</c:v>
                </c:pt>
                <c:pt idx="50">
                  <c:v>320</c:v>
                </c:pt>
                <c:pt idx="51">
                  <c:v>706</c:v>
                </c:pt>
                <c:pt idx="52">
                  <c:v>1054</c:v>
                </c:pt>
                <c:pt idx="53">
                  <c:v>1201.5</c:v>
                </c:pt>
                <c:pt idx="54">
                  <c:v>1201.5</c:v>
                </c:pt>
                <c:pt idx="55">
                  <c:v>1801.5</c:v>
                </c:pt>
                <c:pt idx="56">
                  <c:v>2291</c:v>
                </c:pt>
                <c:pt idx="57">
                  <c:v>3673.5</c:v>
                </c:pt>
                <c:pt idx="58">
                  <c:v>3953.5</c:v>
                </c:pt>
                <c:pt idx="59">
                  <c:v>4052</c:v>
                </c:pt>
                <c:pt idx="60">
                  <c:v>4069</c:v>
                </c:pt>
                <c:pt idx="61">
                  <c:v>4107</c:v>
                </c:pt>
                <c:pt idx="62">
                  <c:v>4327</c:v>
                </c:pt>
                <c:pt idx="63">
                  <c:v>4419</c:v>
                </c:pt>
                <c:pt idx="64">
                  <c:v>4627</c:v>
                </c:pt>
                <c:pt idx="65">
                  <c:v>4633</c:v>
                </c:pt>
                <c:pt idx="66">
                  <c:v>4718</c:v>
                </c:pt>
                <c:pt idx="67">
                  <c:v>4741</c:v>
                </c:pt>
                <c:pt idx="68">
                  <c:v>4801</c:v>
                </c:pt>
                <c:pt idx="69">
                  <c:v>5092.5</c:v>
                </c:pt>
                <c:pt idx="70">
                  <c:v>5442.5</c:v>
                </c:pt>
                <c:pt idx="71">
                  <c:v>5452</c:v>
                </c:pt>
                <c:pt idx="72">
                  <c:v>5473.5</c:v>
                </c:pt>
                <c:pt idx="73">
                  <c:v>5480.5</c:v>
                </c:pt>
                <c:pt idx="74">
                  <c:v>5480.5</c:v>
                </c:pt>
                <c:pt idx="75">
                  <c:v>5504.5</c:v>
                </c:pt>
                <c:pt idx="76">
                  <c:v>5508.5</c:v>
                </c:pt>
                <c:pt idx="77">
                  <c:v>5516.5</c:v>
                </c:pt>
                <c:pt idx="78">
                  <c:v>5830.5</c:v>
                </c:pt>
                <c:pt idx="79">
                  <c:v>5903.5</c:v>
                </c:pt>
                <c:pt idx="80">
                  <c:v>6149.5</c:v>
                </c:pt>
                <c:pt idx="81">
                  <c:v>6175</c:v>
                </c:pt>
                <c:pt idx="82">
                  <c:v>6208</c:v>
                </c:pt>
                <c:pt idx="83">
                  <c:v>6217</c:v>
                </c:pt>
                <c:pt idx="84">
                  <c:v>6223</c:v>
                </c:pt>
                <c:pt idx="85">
                  <c:v>6254</c:v>
                </c:pt>
                <c:pt idx="86">
                  <c:v>6281</c:v>
                </c:pt>
                <c:pt idx="87">
                  <c:v>6282</c:v>
                </c:pt>
                <c:pt idx="88">
                  <c:v>6284</c:v>
                </c:pt>
                <c:pt idx="89">
                  <c:v>6499.5</c:v>
                </c:pt>
                <c:pt idx="90">
                  <c:v>6531.5</c:v>
                </c:pt>
                <c:pt idx="91">
                  <c:v>6543</c:v>
                </c:pt>
                <c:pt idx="92">
                  <c:v>6548</c:v>
                </c:pt>
                <c:pt idx="93">
                  <c:v>6551</c:v>
                </c:pt>
                <c:pt idx="94">
                  <c:v>6566</c:v>
                </c:pt>
                <c:pt idx="95">
                  <c:v>6582</c:v>
                </c:pt>
                <c:pt idx="96">
                  <c:v>6583</c:v>
                </c:pt>
                <c:pt idx="97">
                  <c:v>6585</c:v>
                </c:pt>
                <c:pt idx="98">
                  <c:v>6595</c:v>
                </c:pt>
                <c:pt idx="99">
                  <c:v>6602</c:v>
                </c:pt>
                <c:pt idx="100">
                  <c:v>6608</c:v>
                </c:pt>
                <c:pt idx="101">
                  <c:v>6609</c:v>
                </c:pt>
                <c:pt idx="102">
                  <c:v>6611</c:v>
                </c:pt>
                <c:pt idx="103">
                  <c:v>6910</c:v>
                </c:pt>
                <c:pt idx="104">
                  <c:v>6915</c:v>
                </c:pt>
                <c:pt idx="105">
                  <c:v>6972</c:v>
                </c:pt>
                <c:pt idx="106">
                  <c:v>7276.5</c:v>
                </c:pt>
                <c:pt idx="107">
                  <c:v>7278</c:v>
                </c:pt>
                <c:pt idx="108">
                  <c:v>7278.5</c:v>
                </c:pt>
                <c:pt idx="109">
                  <c:v>7285.5</c:v>
                </c:pt>
                <c:pt idx="110">
                  <c:v>7287.5</c:v>
                </c:pt>
                <c:pt idx="111">
                  <c:v>7298</c:v>
                </c:pt>
                <c:pt idx="112">
                  <c:v>7303.5</c:v>
                </c:pt>
                <c:pt idx="113">
                  <c:v>7316.5</c:v>
                </c:pt>
                <c:pt idx="114">
                  <c:v>7317.5</c:v>
                </c:pt>
                <c:pt idx="115">
                  <c:v>7318.5</c:v>
                </c:pt>
                <c:pt idx="116">
                  <c:v>7322.5</c:v>
                </c:pt>
                <c:pt idx="117">
                  <c:v>7324.5</c:v>
                </c:pt>
                <c:pt idx="118">
                  <c:v>7331.5</c:v>
                </c:pt>
                <c:pt idx="119">
                  <c:v>7346.5</c:v>
                </c:pt>
                <c:pt idx="120">
                  <c:v>7351.5</c:v>
                </c:pt>
                <c:pt idx="121">
                  <c:v>7355.5</c:v>
                </c:pt>
                <c:pt idx="122">
                  <c:v>7381.5</c:v>
                </c:pt>
                <c:pt idx="123">
                  <c:v>7382.5</c:v>
                </c:pt>
                <c:pt idx="124">
                  <c:v>7570</c:v>
                </c:pt>
                <c:pt idx="125">
                  <c:v>7571</c:v>
                </c:pt>
                <c:pt idx="126">
                  <c:v>7594.5</c:v>
                </c:pt>
                <c:pt idx="127">
                  <c:v>7595</c:v>
                </c:pt>
                <c:pt idx="128">
                  <c:v>7595.5</c:v>
                </c:pt>
                <c:pt idx="129">
                  <c:v>7598.5</c:v>
                </c:pt>
                <c:pt idx="130">
                  <c:v>7606.5</c:v>
                </c:pt>
                <c:pt idx="131">
                  <c:v>7619.5</c:v>
                </c:pt>
                <c:pt idx="132">
                  <c:v>7620</c:v>
                </c:pt>
                <c:pt idx="133">
                  <c:v>7625.5</c:v>
                </c:pt>
                <c:pt idx="134">
                  <c:v>7626.5</c:v>
                </c:pt>
                <c:pt idx="135">
                  <c:v>7630.5</c:v>
                </c:pt>
                <c:pt idx="136">
                  <c:v>7636.5</c:v>
                </c:pt>
                <c:pt idx="137">
                  <c:v>7644.5</c:v>
                </c:pt>
                <c:pt idx="138">
                  <c:v>7649.5</c:v>
                </c:pt>
                <c:pt idx="139">
                  <c:v>7651.5</c:v>
                </c:pt>
                <c:pt idx="140">
                  <c:v>7652.5</c:v>
                </c:pt>
                <c:pt idx="141">
                  <c:v>7653</c:v>
                </c:pt>
                <c:pt idx="142">
                  <c:v>7653.5</c:v>
                </c:pt>
                <c:pt idx="143">
                  <c:v>7654.5</c:v>
                </c:pt>
                <c:pt idx="144">
                  <c:v>7657.5</c:v>
                </c:pt>
                <c:pt idx="145">
                  <c:v>7658.5</c:v>
                </c:pt>
                <c:pt idx="146">
                  <c:v>7660.5</c:v>
                </c:pt>
                <c:pt idx="147">
                  <c:v>7661.5</c:v>
                </c:pt>
                <c:pt idx="148">
                  <c:v>7670.5</c:v>
                </c:pt>
                <c:pt idx="149">
                  <c:v>7672.5</c:v>
                </c:pt>
                <c:pt idx="150">
                  <c:v>7673.5</c:v>
                </c:pt>
                <c:pt idx="151">
                  <c:v>7674.5</c:v>
                </c:pt>
                <c:pt idx="152">
                  <c:v>7682.5</c:v>
                </c:pt>
                <c:pt idx="153">
                  <c:v>7684.5</c:v>
                </c:pt>
                <c:pt idx="154">
                  <c:v>7689.5</c:v>
                </c:pt>
                <c:pt idx="155">
                  <c:v>7693.5</c:v>
                </c:pt>
                <c:pt idx="156">
                  <c:v>7695.5</c:v>
                </c:pt>
                <c:pt idx="157">
                  <c:v>7702.5</c:v>
                </c:pt>
                <c:pt idx="158">
                  <c:v>7713.5</c:v>
                </c:pt>
                <c:pt idx="159">
                  <c:v>7907.5</c:v>
                </c:pt>
                <c:pt idx="160">
                  <c:v>7908.5</c:v>
                </c:pt>
                <c:pt idx="161">
                  <c:v>7946.5</c:v>
                </c:pt>
                <c:pt idx="162">
                  <c:v>8012.5</c:v>
                </c:pt>
                <c:pt idx="163">
                  <c:v>8039.5</c:v>
                </c:pt>
                <c:pt idx="164">
                  <c:v>8418.5</c:v>
                </c:pt>
                <c:pt idx="165">
                  <c:v>8460</c:v>
                </c:pt>
                <c:pt idx="166">
                  <c:v>9118</c:v>
                </c:pt>
                <c:pt idx="167">
                  <c:v>9121</c:v>
                </c:pt>
                <c:pt idx="168">
                  <c:v>9771</c:v>
                </c:pt>
                <c:pt idx="169">
                  <c:v>11298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9">
                  <c:v>-0.20223999999871012</c:v>
                </c:pt>
                <c:pt idx="52">
                  <c:v>-1.3918399992689956E-2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86-40F3-A71A-2C8E7875E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936"/>
        <c:axId val="1"/>
      </c:scatterChart>
      <c:valAx>
        <c:axId val="750422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270630006200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4921861831491"/>
          <c:w val="0.7783183412753017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25</xdr:col>
      <xdr:colOff>390525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1A095B9-21E5-AE10-BF8D-A951D3989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D465C384-460F-3E5B-B1D9-B7C8C5C7D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670" TargetMode="External"/><Relationship Id="rId117" Type="http://schemas.openxmlformats.org/officeDocument/2006/relationships/hyperlink" Target="http://www.konkoly.hu/cgi-bin/IBVS?6044" TargetMode="External"/><Relationship Id="rId21" Type="http://schemas.openxmlformats.org/officeDocument/2006/relationships/hyperlink" Target="http://www.konkoly.hu/cgi-bin/IBVS?5357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72" TargetMode="External"/><Relationship Id="rId68" Type="http://schemas.openxmlformats.org/officeDocument/2006/relationships/hyperlink" Target="http://www.konkoly.hu/cgi-bin/IBVS?5972" TargetMode="External"/><Relationship Id="rId84" Type="http://schemas.openxmlformats.org/officeDocument/2006/relationships/hyperlink" Target="http://www.konkoly.hu/cgi-bin/IBVS?6014" TargetMode="External"/><Relationship Id="rId89" Type="http://schemas.openxmlformats.org/officeDocument/2006/relationships/hyperlink" Target="http://www.konkoly.hu/cgi-bin/IBVS?6014" TargetMode="External"/><Relationship Id="rId112" Type="http://schemas.openxmlformats.org/officeDocument/2006/relationships/hyperlink" Target="http://www.konkoly.hu/cgi-bin/IBVS?6014" TargetMode="External"/><Relationship Id="rId16" Type="http://schemas.openxmlformats.org/officeDocument/2006/relationships/hyperlink" Target="http://www.bav-astro.de/sfs/BAVM_link.php?BAVMnr=102" TargetMode="External"/><Relationship Id="rId107" Type="http://schemas.openxmlformats.org/officeDocument/2006/relationships/hyperlink" Target="http://www.konkoly.hu/cgi-bin/IBVS?6014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konkoly.hu/cgi-bin/IBVS?567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898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80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konkoly.hu/cgi-bin/IBVS?5972" TargetMode="External"/><Relationship Id="rId79" Type="http://schemas.openxmlformats.org/officeDocument/2006/relationships/hyperlink" Target="http://www.konkoly.hu/cgi-bin/IBVS?6044" TargetMode="External"/><Relationship Id="rId87" Type="http://schemas.openxmlformats.org/officeDocument/2006/relationships/hyperlink" Target="http://www.konkoly.hu/cgi-bin/IBVS?6044" TargetMode="External"/><Relationship Id="rId102" Type="http://schemas.openxmlformats.org/officeDocument/2006/relationships/hyperlink" Target="http://www.konkoly.hu/cgi-bin/IBVS?6014" TargetMode="External"/><Relationship Id="rId110" Type="http://schemas.openxmlformats.org/officeDocument/2006/relationships/hyperlink" Target="http://www.bav-astro.de/sfs/BAVM_link.php?BAVMnr=225" TargetMode="External"/><Relationship Id="rId115" Type="http://schemas.openxmlformats.org/officeDocument/2006/relationships/hyperlink" Target="http://www.konkoly.hu/cgi-bin/IBVS?6046" TargetMode="External"/><Relationship Id="rId5" Type="http://schemas.openxmlformats.org/officeDocument/2006/relationships/hyperlink" Target="http://www.bav-astro.de/sfs/BAVM_link.php?BAVMnr=55" TargetMode="External"/><Relationship Id="rId61" Type="http://schemas.openxmlformats.org/officeDocument/2006/relationships/hyperlink" Target="http://www.konkoly.hu/cgi-bin/IBVS?5972" TargetMode="External"/><Relationship Id="rId82" Type="http://schemas.openxmlformats.org/officeDocument/2006/relationships/hyperlink" Target="http://www.bav-astro.de/sfs/BAVM_link.php?BAVMnr=220" TargetMode="External"/><Relationship Id="rId90" Type="http://schemas.openxmlformats.org/officeDocument/2006/relationships/hyperlink" Target="http://www.konkoly.hu/cgi-bin/IBVS?6014" TargetMode="External"/><Relationship Id="rId95" Type="http://schemas.openxmlformats.org/officeDocument/2006/relationships/hyperlink" Target="http://www.konkoly.hu/cgi-bin/IBVS?6014" TargetMode="External"/><Relationship Id="rId19" Type="http://schemas.openxmlformats.org/officeDocument/2006/relationships/hyperlink" Target="http://www.konkoly.hu/cgi-bin/IBVS?5357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5357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konkoly.hu/cgi-bin/IBVS?5670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72" TargetMode="External"/><Relationship Id="rId69" Type="http://schemas.openxmlformats.org/officeDocument/2006/relationships/hyperlink" Target="http://www.konkoly.hu/cgi-bin/IBVS?5972" TargetMode="External"/><Relationship Id="rId77" Type="http://schemas.openxmlformats.org/officeDocument/2006/relationships/hyperlink" Target="http://www.konkoly.hu/cgi-bin/IBVS?5972" TargetMode="External"/><Relationship Id="rId100" Type="http://schemas.openxmlformats.org/officeDocument/2006/relationships/hyperlink" Target="http://www.konkoly.hu/cgi-bin/IBVS?6014" TargetMode="External"/><Relationship Id="rId105" Type="http://schemas.openxmlformats.org/officeDocument/2006/relationships/hyperlink" Target="http://www.konkoly.hu/cgi-bin/IBVS?6014" TargetMode="External"/><Relationship Id="rId113" Type="http://schemas.openxmlformats.org/officeDocument/2006/relationships/hyperlink" Target="http://www.konkoly.hu/cgi-bin/IBVS?6014" TargetMode="External"/><Relationship Id="rId118" Type="http://schemas.openxmlformats.org/officeDocument/2006/relationships/hyperlink" Target="http://www.bav-astro.de/sfs/BAVM_link.php?BAVMnr=231" TargetMode="External"/><Relationship Id="rId8" Type="http://schemas.openxmlformats.org/officeDocument/2006/relationships/hyperlink" Target="http://www.bav-astro.de/sfs/BAVM_link.php?BAVMnr=6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72" TargetMode="External"/><Relationship Id="rId80" Type="http://schemas.openxmlformats.org/officeDocument/2006/relationships/hyperlink" Target="http://www.konkoly.hu/cgi-bin/IBVS?6044" TargetMode="External"/><Relationship Id="rId85" Type="http://schemas.openxmlformats.org/officeDocument/2006/relationships/hyperlink" Target="http://www.konkoly.hu/cgi-bin/IBVS?6014" TargetMode="External"/><Relationship Id="rId93" Type="http://schemas.openxmlformats.org/officeDocument/2006/relationships/hyperlink" Target="http://www.konkoly.hu/cgi-bin/IBVS?6014" TargetMode="External"/><Relationship Id="rId98" Type="http://schemas.openxmlformats.org/officeDocument/2006/relationships/hyperlink" Target="http://www.konkoly.hu/cgi-bin/IBVS?6014" TargetMode="External"/><Relationship Id="rId3" Type="http://schemas.openxmlformats.org/officeDocument/2006/relationships/hyperlink" Target="http://www.bav-astro.de/sfs/BAVM_link.php?BAVMnr=55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konkoly.hu/cgi-bin/IBVS?5577" TargetMode="External"/><Relationship Id="rId33" Type="http://schemas.openxmlformats.org/officeDocument/2006/relationships/hyperlink" Target="http://www.konkoly.hu/cgi-bin/IBVS?567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bav-astro.de/sfs/BAVM_link.php?BAVMnr=212" TargetMode="External"/><Relationship Id="rId67" Type="http://schemas.openxmlformats.org/officeDocument/2006/relationships/hyperlink" Target="http://www.konkoly.hu/cgi-bin/IBVS?5972" TargetMode="External"/><Relationship Id="rId103" Type="http://schemas.openxmlformats.org/officeDocument/2006/relationships/hyperlink" Target="http://www.konkoly.hu/cgi-bin/IBVS?6014" TargetMode="External"/><Relationship Id="rId108" Type="http://schemas.openxmlformats.org/officeDocument/2006/relationships/hyperlink" Target="http://www.konkoly.hu/cgi-bin/IBVS?6014" TargetMode="External"/><Relationship Id="rId116" Type="http://schemas.openxmlformats.org/officeDocument/2006/relationships/hyperlink" Target="http://www.konkoly.hu/cgi-bin/IBVS?6046" TargetMode="External"/><Relationship Id="rId20" Type="http://schemas.openxmlformats.org/officeDocument/2006/relationships/hyperlink" Target="http://www.konkoly.hu/cgi-bin/IBVS?5357" TargetMode="External"/><Relationship Id="rId41" Type="http://schemas.openxmlformats.org/officeDocument/2006/relationships/hyperlink" Target="http://www.konkoly.hu/cgi-bin/IBVS?5910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bav-astro.de/sfs/BAVM_link.php?BAVMnr=215" TargetMode="External"/><Relationship Id="rId70" Type="http://schemas.openxmlformats.org/officeDocument/2006/relationships/hyperlink" Target="http://www.konkoly.hu/cgi-bin/IBVS?5972" TargetMode="External"/><Relationship Id="rId75" Type="http://schemas.openxmlformats.org/officeDocument/2006/relationships/hyperlink" Target="http://www.konkoly.hu/cgi-bin/IBVS?5972" TargetMode="External"/><Relationship Id="rId83" Type="http://schemas.openxmlformats.org/officeDocument/2006/relationships/hyperlink" Target="http://www.konkoly.hu/cgi-bin/IBVS?6014" TargetMode="External"/><Relationship Id="rId88" Type="http://schemas.openxmlformats.org/officeDocument/2006/relationships/hyperlink" Target="http://www.konkoly.hu/cgi-bin/IBVS?6014" TargetMode="External"/><Relationship Id="rId91" Type="http://schemas.openxmlformats.org/officeDocument/2006/relationships/hyperlink" Target="http://www.konkoly.hu/cgi-bin/IBVS?6014" TargetMode="External"/><Relationship Id="rId96" Type="http://schemas.openxmlformats.org/officeDocument/2006/relationships/hyperlink" Target="http://vsolj.cetus-net.org/vsoljno53.pdf" TargetMode="External"/><Relationship Id="rId111" Type="http://schemas.openxmlformats.org/officeDocument/2006/relationships/hyperlink" Target="http://www.konkoly.hu/cgi-bin/IBVS?6014" TargetMode="External"/><Relationship Id="rId1" Type="http://schemas.openxmlformats.org/officeDocument/2006/relationships/hyperlink" Target="http://www.konkoly.hu/cgi-bin/IBVS?2868" TargetMode="External"/><Relationship Id="rId6" Type="http://schemas.openxmlformats.org/officeDocument/2006/relationships/hyperlink" Target="http://www.bav-astro.de/sfs/BAVM_link.php?BAVMnr=55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konkoly.hu/cgi-bin/IBVS?5583" TargetMode="External"/><Relationship Id="rId28" Type="http://schemas.openxmlformats.org/officeDocument/2006/relationships/hyperlink" Target="http://www.konkoly.hu/cgi-bin/IBVS?567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Relationship Id="rId106" Type="http://schemas.openxmlformats.org/officeDocument/2006/relationships/hyperlink" Target="http://www.konkoly.hu/cgi-bin/IBVS?6014" TargetMode="External"/><Relationship Id="rId114" Type="http://schemas.openxmlformats.org/officeDocument/2006/relationships/hyperlink" Target="http://www.konkoly.hu/cgi-bin/IBVS?6046" TargetMode="External"/><Relationship Id="rId119" Type="http://schemas.openxmlformats.org/officeDocument/2006/relationships/hyperlink" Target="http://www.konkoly.hu/cgi-bin/IBVS?6098" TargetMode="External"/><Relationship Id="rId10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konkoly.hu/cgi-bin/IBVS?5670" TargetMode="External"/><Relationship Id="rId44" Type="http://schemas.openxmlformats.org/officeDocument/2006/relationships/hyperlink" Target="http://www.bav-astro.de/sfs/BAVM_link.php?BAVMnr=203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bav-astro.de/sfs/BAVM_link.php?BAVMnr=212" TargetMode="External"/><Relationship Id="rId65" Type="http://schemas.openxmlformats.org/officeDocument/2006/relationships/hyperlink" Target="http://www.konkoly.hu/cgi-bin/IBVS?5972" TargetMode="External"/><Relationship Id="rId73" Type="http://schemas.openxmlformats.org/officeDocument/2006/relationships/hyperlink" Target="http://www.konkoly.hu/cgi-bin/IBVS?5960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6014" TargetMode="External"/><Relationship Id="rId86" Type="http://schemas.openxmlformats.org/officeDocument/2006/relationships/hyperlink" Target="http://www.konkoly.hu/cgi-bin/IBVS?6014" TargetMode="External"/><Relationship Id="rId94" Type="http://schemas.openxmlformats.org/officeDocument/2006/relationships/hyperlink" Target="http://www.konkoly.hu/cgi-bin/IBVS?6014" TargetMode="External"/><Relationship Id="rId99" Type="http://schemas.openxmlformats.org/officeDocument/2006/relationships/hyperlink" Target="http://www.konkoly.hu/cgi-bin/IBVS?6014" TargetMode="External"/><Relationship Id="rId10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bav-astro.de/sfs/BAVM_link.php?BAVMnr=55" TargetMode="External"/><Relationship Id="rId9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konkoly.hu/cgi-bin/IBVS?5357" TargetMode="External"/><Relationship Id="rId39" Type="http://schemas.openxmlformats.org/officeDocument/2006/relationships/hyperlink" Target="http://www.konkoly.hu/cgi-bin/IBVS?5910" TargetMode="External"/><Relationship Id="rId109" Type="http://schemas.openxmlformats.org/officeDocument/2006/relationships/hyperlink" Target="http://www.konkoly.hu/cgi-bin/IBVS?6014" TargetMode="External"/><Relationship Id="rId34" Type="http://schemas.openxmlformats.org/officeDocument/2006/relationships/hyperlink" Target="http://www.bav-astro.de/sfs/BAVM_link.php?BAVMnr=183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72" TargetMode="External"/><Relationship Id="rId97" Type="http://schemas.openxmlformats.org/officeDocument/2006/relationships/hyperlink" Target="http://www.konkoly.hu/cgi-bin/IBVS?6014" TargetMode="External"/><Relationship Id="rId104" Type="http://schemas.openxmlformats.org/officeDocument/2006/relationships/hyperlink" Target="http://www.konkoly.hu/cgi-bin/IBVS?6014" TargetMode="External"/><Relationship Id="rId7" Type="http://schemas.openxmlformats.org/officeDocument/2006/relationships/hyperlink" Target="http://www.bav-astro.de/sfs/BAVM_link.php?BAVMnr=55" TargetMode="External"/><Relationship Id="rId71" Type="http://schemas.openxmlformats.org/officeDocument/2006/relationships/hyperlink" Target="http://www.konkoly.hu/cgi-bin/IBVS?5972" TargetMode="External"/><Relationship Id="rId92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55" TargetMode="External"/><Relationship Id="rId2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2"/>
  <sheetViews>
    <sheetView tabSelected="1" workbookViewId="0">
      <pane xSplit="14" ySplit="22" topLeftCell="O17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65</v>
      </c>
    </row>
    <row r="2" spans="1:6">
      <c r="A2" t="s">
        <v>24</v>
      </c>
      <c r="B2" s="3" t="s">
        <v>28</v>
      </c>
    </row>
    <row r="4" spans="1:6" ht="14.25" thickTop="1" thickBot="1">
      <c r="A4" s="5" t="s">
        <v>1</v>
      </c>
      <c r="C4" s="10" t="s">
        <v>40</v>
      </c>
      <c r="D4" s="11" t="s">
        <v>40</v>
      </c>
    </row>
    <row r="5" spans="1:6" ht="13.5" thickTop="1">
      <c r="A5" s="14" t="s">
        <v>45</v>
      </c>
      <c r="B5" s="15"/>
      <c r="C5" s="16">
        <v>-9.5</v>
      </c>
      <c r="D5" s="15" t="s">
        <v>46</v>
      </c>
    </row>
    <row r="6" spans="1:6">
      <c r="A6" s="5" t="s">
        <v>2</v>
      </c>
    </row>
    <row r="7" spans="1:6">
      <c r="A7" t="s">
        <v>3</v>
      </c>
      <c r="C7" s="8">
        <v>48205.632599999997</v>
      </c>
      <c r="D7" s="41" t="s">
        <v>29</v>
      </c>
    </row>
    <row r="8" spans="1:6">
      <c r="A8" t="s">
        <v>4</v>
      </c>
      <c r="C8" s="3">
        <v>0.99680959999999996</v>
      </c>
      <c r="D8" s="41" t="s">
        <v>29</v>
      </c>
    </row>
    <row r="9" spans="1:6">
      <c r="A9" s="29" t="s">
        <v>52</v>
      </c>
      <c r="B9" s="30">
        <v>67</v>
      </c>
      <c r="C9" s="18" t="str">
        <f>"F"&amp;B9</f>
        <v>F67</v>
      </c>
      <c r="D9" s="19" t="str">
        <f>"G"&amp;B9</f>
        <v>G67</v>
      </c>
    </row>
    <row r="10" spans="1:6" ht="13.5" thickBot="1">
      <c r="A10" s="15"/>
      <c r="B10" s="15"/>
      <c r="C10" s="4" t="s">
        <v>20</v>
      </c>
      <c r="D10" s="4" t="s">
        <v>21</v>
      </c>
      <c r="E10" s="15"/>
    </row>
    <row r="11" spans="1:6">
      <c r="A11" s="15" t="s">
        <v>16</v>
      </c>
      <c r="B11" s="15"/>
      <c r="C11" s="17">
        <f ca="1">INTERCEPT(INDIRECT($D$9):G983,INDIRECT($C$9):F983)</f>
        <v>1.1444278327268015E-3</v>
      </c>
      <c r="D11" s="3"/>
      <c r="E11" s="15"/>
    </row>
    <row r="12" spans="1:6">
      <c r="A12" s="15" t="s">
        <v>17</v>
      </c>
      <c r="B12" s="15"/>
      <c r="C12" s="17">
        <f ca="1">SLOPE(INDIRECT($D$9):G983,INDIRECT($C$9):F983)</f>
        <v>6.0861718824835273E-8</v>
      </c>
      <c r="D12" s="3"/>
      <c r="E12" s="15"/>
    </row>
    <row r="13" spans="1:6">
      <c r="A13" s="15" t="s">
        <v>19</v>
      </c>
      <c r="B13" s="15"/>
      <c r="C13" s="3" t="s">
        <v>14</v>
      </c>
    </row>
    <row r="14" spans="1:6">
      <c r="A14" s="15"/>
      <c r="B14" s="15"/>
      <c r="C14" s="15"/>
    </row>
    <row r="15" spans="1:6">
      <c r="A15" s="20" t="s">
        <v>18</v>
      </c>
      <c r="B15" s="15"/>
      <c r="C15" s="21">
        <f ca="1">(C7+C11)+(C8+C12)*INT(MAX(F21:F3524))</f>
        <v>59467.589292843535</v>
      </c>
      <c r="E15" s="22" t="s">
        <v>53</v>
      </c>
      <c r="F15" s="16">
        <v>1</v>
      </c>
    </row>
    <row r="16" spans="1:6">
      <c r="A16" s="24" t="s">
        <v>5</v>
      </c>
      <c r="B16" s="15"/>
      <c r="C16" s="25">
        <f ca="1">+C8+C12</f>
        <v>0.99680966086171874</v>
      </c>
      <c r="E16" s="22" t="s">
        <v>47</v>
      </c>
      <c r="F16" s="23">
        <f ca="1">NOW()+15018.5+$C$5/24</f>
        <v>59970.809467013889</v>
      </c>
    </row>
    <row r="17" spans="1:21" ht="13.5" thickBot="1">
      <c r="A17" s="22" t="s">
        <v>44</v>
      </c>
      <c r="B17" s="15"/>
      <c r="C17" s="15">
        <f>COUNT(C21:C2182)</f>
        <v>170</v>
      </c>
      <c r="E17" s="22" t="s">
        <v>54</v>
      </c>
      <c r="F17" s="23">
        <f ca="1">ROUND(2*(F16-$C$7)/$C$8,0)/2+F15</f>
        <v>11804</v>
      </c>
    </row>
    <row r="18" spans="1:21" ht="14.25" thickTop="1" thickBot="1">
      <c r="A18" s="24" t="s">
        <v>6</v>
      </c>
      <c r="B18" s="15"/>
      <c r="C18" s="27">
        <f ca="1">+C15</f>
        <v>59467.589292843535</v>
      </c>
      <c r="D18" s="28">
        <f ca="1">+C16</f>
        <v>0.99680966086171874</v>
      </c>
      <c r="E18" s="22" t="s">
        <v>48</v>
      </c>
      <c r="F18" s="19">
        <f ca="1">ROUND(2*(F16-$C$15)/$C$16,0)/2+F15</f>
        <v>506</v>
      </c>
    </row>
    <row r="19" spans="1:21" ht="13.5" thickTop="1">
      <c r="E19" s="22" t="s">
        <v>49</v>
      </c>
      <c r="F19" s="26">
        <f ca="1">+$C$15+$C$16*F18-15018.5-$C$5/24</f>
        <v>44953.870814572903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57</v>
      </c>
      <c r="I20" s="7" t="s">
        <v>78</v>
      </c>
      <c r="J20" s="7" t="s">
        <v>73</v>
      </c>
      <c r="K20" s="7" t="s">
        <v>71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62" t="s">
        <v>619</v>
      </c>
    </row>
    <row r="21" spans="1:21">
      <c r="A21" t="s">
        <v>29</v>
      </c>
      <c r="B21" s="3" t="s">
        <v>30</v>
      </c>
      <c r="C21" s="9">
        <v>26743.311000000002</v>
      </c>
      <c r="D21" s="9"/>
      <c r="E21">
        <f t="shared" ref="E21:E52" si="0">+(C21-C$7)/C$8</f>
        <v>-21531.014147536298</v>
      </c>
      <c r="F21">
        <f t="shared" ref="F21:F52" si="1">ROUND(2*E21,0)/2</f>
        <v>-21531</v>
      </c>
      <c r="G21">
        <f t="shared" ref="G21:G39" si="2">+C21-(C$7+F21*C$8)</f>
        <v>-1.4102399996772874E-2</v>
      </c>
      <c r="H21">
        <f t="shared" ref="H21:H35" si="3">+G21</f>
        <v>-1.4102399996772874E-2</v>
      </c>
      <c r="O21">
        <f t="shared" ref="O21:O52" ca="1" si="4">+C$11+C$12*$F21</f>
        <v>-1.6598583529072678E-4</v>
      </c>
      <c r="Q21" s="2">
        <f t="shared" ref="Q21:Q52" si="5">+C21-15018.5</f>
        <v>11724.811000000002</v>
      </c>
    </row>
    <row r="22" spans="1:21">
      <c r="A22" t="s">
        <v>29</v>
      </c>
      <c r="B22" s="3" t="s">
        <v>30</v>
      </c>
      <c r="C22" s="9">
        <v>27060.327000000001</v>
      </c>
      <c r="D22" s="9"/>
      <c r="E22">
        <f t="shared" si="0"/>
        <v>-21212.983502566585</v>
      </c>
      <c r="F22">
        <f t="shared" si="1"/>
        <v>-21213</v>
      </c>
      <c r="G22">
        <f t="shared" si="2"/>
        <v>1.6444800003228011E-2</v>
      </c>
      <c r="H22">
        <f t="shared" si="3"/>
        <v>1.6444800003228011E-2</v>
      </c>
      <c r="O22">
        <f t="shared" ca="1" si="4"/>
        <v>-1.4663180870442909E-4</v>
      </c>
      <c r="Q22" s="2">
        <f t="shared" si="5"/>
        <v>12041.827000000001</v>
      </c>
    </row>
    <row r="23" spans="1:21">
      <c r="A23" t="s">
        <v>29</v>
      </c>
      <c r="B23" s="3" t="s">
        <v>30</v>
      </c>
      <c r="C23" s="9">
        <v>27063.324000000001</v>
      </c>
      <c r="D23" s="9"/>
      <c r="E23">
        <f t="shared" si="0"/>
        <v>-21209.976910334728</v>
      </c>
      <c r="F23">
        <f t="shared" si="1"/>
        <v>-21210</v>
      </c>
      <c r="G23">
        <f t="shared" si="2"/>
        <v>2.3016000002826331E-2</v>
      </c>
      <c r="H23">
        <f t="shared" si="3"/>
        <v>2.3016000002826331E-2</v>
      </c>
      <c r="O23">
        <f t="shared" ca="1" si="4"/>
        <v>-1.4644922354795455E-4</v>
      </c>
      <c r="Q23" s="2">
        <f t="shared" si="5"/>
        <v>12044.824000000001</v>
      </c>
    </row>
    <row r="24" spans="1:21">
      <c r="A24" t="s">
        <v>29</v>
      </c>
      <c r="B24" s="3" t="s">
        <v>30</v>
      </c>
      <c r="C24" s="9">
        <v>31413.388999999999</v>
      </c>
      <c r="D24" s="9"/>
      <c r="E24">
        <f t="shared" si="0"/>
        <v>-16845.989043444202</v>
      </c>
      <c r="F24">
        <f t="shared" si="1"/>
        <v>-16846</v>
      </c>
      <c r="G24">
        <f t="shared" si="2"/>
        <v>1.0921600001893239E-2</v>
      </c>
      <c r="H24">
        <f t="shared" si="3"/>
        <v>1.0921600001893239E-2</v>
      </c>
      <c r="O24">
        <f t="shared" ca="1" si="4"/>
        <v>1.1915131740362645E-4</v>
      </c>
      <c r="Q24" s="2">
        <f t="shared" si="5"/>
        <v>16394.888999999999</v>
      </c>
    </row>
    <row r="25" spans="1:21">
      <c r="A25" t="s">
        <v>29</v>
      </c>
      <c r="B25" s="3" t="s">
        <v>30</v>
      </c>
      <c r="C25" s="9">
        <v>31673.534</v>
      </c>
      <c r="D25" s="9"/>
      <c r="E25">
        <f t="shared" si="0"/>
        <v>-16585.011420435756</v>
      </c>
      <c r="F25">
        <f t="shared" si="1"/>
        <v>-16585</v>
      </c>
      <c r="G25">
        <f t="shared" si="2"/>
        <v>-1.1383999997633509E-2</v>
      </c>
      <c r="H25">
        <f t="shared" si="3"/>
        <v>-1.1383999997633509E-2</v>
      </c>
      <c r="O25">
        <f t="shared" ca="1" si="4"/>
        <v>1.3503622601690858E-4</v>
      </c>
      <c r="Q25" s="2">
        <f t="shared" si="5"/>
        <v>16655.034</v>
      </c>
    </row>
    <row r="26" spans="1:21">
      <c r="A26" t="s">
        <v>29</v>
      </c>
      <c r="B26" s="3" t="s">
        <v>30</v>
      </c>
      <c r="C26" s="9">
        <v>33864.527000000002</v>
      </c>
      <c r="D26" s="9"/>
      <c r="E26">
        <f t="shared" si="0"/>
        <v>-14387.005903634952</v>
      </c>
      <c r="F26">
        <f t="shared" si="1"/>
        <v>-14387</v>
      </c>
      <c r="G26">
        <f t="shared" si="2"/>
        <v>-5.8847999971476384E-3</v>
      </c>
      <c r="H26">
        <f t="shared" si="3"/>
        <v>-5.8847999971476384E-3</v>
      </c>
      <c r="O26">
        <f t="shared" ca="1" si="4"/>
        <v>2.688102839938964E-4</v>
      </c>
      <c r="Q26" s="2">
        <f t="shared" si="5"/>
        <v>18846.027000000002</v>
      </c>
    </row>
    <row r="27" spans="1:21">
      <c r="A27" t="s">
        <v>29</v>
      </c>
      <c r="B27" s="3" t="s">
        <v>30</v>
      </c>
      <c r="C27" s="9">
        <v>33888.451000000001</v>
      </c>
      <c r="D27" s="9"/>
      <c r="E27">
        <f t="shared" si="0"/>
        <v>-14363.005332211886</v>
      </c>
      <c r="F27">
        <f t="shared" si="1"/>
        <v>-14363</v>
      </c>
      <c r="G27">
        <f t="shared" si="2"/>
        <v>-5.3151999964029528E-3</v>
      </c>
      <c r="H27">
        <f t="shared" si="3"/>
        <v>-5.3151999964029528E-3</v>
      </c>
      <c r="O27">
        <f t="shared" ca="1" si="4"/>
        <v>2.7027096524569248E-4</v>
      </c>
      <c r="Q27" s="2">
        <f t="shared" si="5"/>
        <v>18869.951000000001</v>
      </c>
    </row>
    <row r="28" spans="1:21">
      <c r="A28" t="s">
        <v>29</v>
      </c>
      <c r="B28" s="3" t="s">
        <v>30</v>
      </c>
      <c r="C28" s="9">
        <v>34191.498</v>
      </c>
      <c r="D28" s="9"/>
      <c r="E28">
        <f t="shared" si="0"/>
        <v>-14058.988396580449</v>
      </c>
      <c r="F28">
        <f t="shared" si="1"/>
        <v>-14059</v>
      </c>
      <c r="G28">
        <f t="shared" si="2"/>
        <v>1.1566400004085153E-2</v>
      </c>
      <c r="H28">
        <f t="shared" si="3"/>
        <v>1.1566400004085153E-2</v>
      </c>
      <c r="O28">
        <f t="shared" ca="1" si="4"/>
        <v>2.8877292776844244E-4</v>
      </c>
      <c r="Q28" s="2">
        <f t="shared" si="5"/>
        <v>19172.998</v>
      </c>
    </row>
    <row r="29" spans="1:21">
      <c r="A29" t="s">
        <v>29</v>
      </c>
      <c r="B29" s="3" t="s">
        <v>30</v>
      </c>
      <c r="C29" s="9">
        <v>35509.264999999999</v>
      </c>
      <c r="D29" s="9"/>
      <c r="E29">
        <f t="shared" si="0"/>
        <v>-12737.003736721636</v>
      </c>
      <c r="F29">
        <f t="shared" si="1"/>
        <v>-12737</v>
      </c>
      <c r="G29">
        <f t="shared" si="2"/>
        <v>-3.7248000007821247E-3</v>
      </c>
      <c r="H29">
        <f t="shared" si="3"/>
        <v>-3.7248000007821247E-3</v>
      </c>
      <c r="O29">
        <f t="shared" ca="1" si="4"/>
        <v>3.6923212005487462E-4</v>
      </c>
      <c r="Q29" s="2">
        <f t="shared" si="5"/>
        <v>20490.764999999999</v>
      </c>
    </row>
    <row r="30" spans="1:21">
      <c r="A30" t="s">
        <v>29</v>
      </c>
      <c r="B30" s="3" t="s">
        <v>30</v>
      </c>
      <c r="C30" s="9">
        <v>35551.624000000003</v>
      </c>
      <c r="D30" s="9"/>
      <c r="E30">
        <f t="shared" si="0"/>
        <v>-12694.509162030536</v>
      </c>
      <c r="F30">
        <f t="shared" si="1"/>
        <v>-12694.5</v>
      </c>
      <c r="G30">
        <f t="shared" si="2"/>
        <v>-9.1327999907662161E-3</v>
      </c>
      <c r="H30">
        <f t="shared" si="3"/>
        <v>-9.1327999907662161E-3</v>
      </c>
      <c r="O30">
        <f t="shared" ca="1" si="4"/>
        <v>3.7181874310493013E-4</v>
      </c>
      <c r="Q30" s="2">
        <f t="shared" si="5"/>
        <v>20533.124000000003</v>
      </c>
    </row>
    <row r="31" spans="1:21">
      <c r="A31" t="s">
        <v>29</v>
      </c>
      <c r="B31" s="3" t="s">
        <v>30</v>
      </c>
      <c r="C31" s="9">
        <v>36378.47</v>
      </c>
      <c r="D31" s="9"/>
      <c r="E31">
        <f t="shared" si="0"/>
        <v>-11865.016749437402</v>
      </c>
      <c r="F31">
        <f t="shared" si="1"/>
        <v>-11865</v>
      </c>
      <c r="G31">
        <f t="shared" si="2"/>
        <v>-1.6695999998773914E-2</v>
      </c>
      <c r="H31">
        <f t="shared" si="3"/>
        <v>-1.6695999998773914E-2</v>
      </c>
      <c r="O31">
        <f t="shared" ca="1" si="4"/>
        <v>4.2230353887013098E-4</v>
      </c>
      <c r="Q31" s="2">
        <f t="shared" si="5"/>
        <v>21359.97</v>
      </c>
    </row>
    <row r="32" spans="1:21">
      <c r="A32" t="s">
        <v>29</v>
      </c>
      <c r="B32" s="3" t="s">
        <v>30</v>
      </c>
      <c r="C32" s="9">
        <v>36394.419000000002</v>
      </c>
      <c r="D32" s="9"/>
      <c r="E32">
        <f t="shared" si="0"/>
        <v>-11849.016702888892</v>
      </c>
      <c r="F32">
        <f t="shared" si="1"/>
        <v>-11849</v>
      </c>
      <c r="G32">
        <f t="shared" si="2"/>
        <v>-1.6649599994707387E-2</v>
      </c>
      <c r="H32">
        <f t="shared" si="3"/>
        <v>-1.6649599994707387E-2</v>
      </c>
      <c r="O32">
        <f t="shared" ca="1" si="4"/>
        <v>4.2327732637132841E-4</v>
      </c>
      <c r="Q32" s="2">
        <f t="shared" si="5"/>
        <v>21375.919000000002</v>
      </c>
    </row>
    <row r="33" spans="1:21">
      <c r="A33" t="s">
        <v>29</v>
      </c>
      <c r="B33" s="3" t="s">
        <v>30</v>
      </c>
      <c r="C33" s="9">
        <v>36395.440000000002</v>
      </c>
      <c r="D33" s="9"/>
      <c r="E33">
        <f t="shared" si="0"/>
        <v>-11847.992435064825</v>
      </c>
      <c r="F33">
        <f t="shared" si="1"/>
        <v>-11848</v>
      </c>
      <c r="G33">
        <f t="shared" si="2"/>
        <v>7.5408000047900714E-3</v>
      </c>
      <c r="H33">
        <f t="shared" si="3"/>
        <v>7.5408000047900714E-3</v>
      </c>
      <c r="O33">
        <f t="shared" ca="1" si="4"/>
        <v>4.2333818809015325E-4</v>
      </c>
      <c r="Q33" s="2">
        <f t="shared" si="5"/>
        <v>21376.940000000002</v>
      </c>
    </row>
    <row r="34" spans="1:21">
      <c r="A34" t="s">
        <v>29</v>
      </c>
      <c r="B34" s="3" t="s">
        <v>30</v>
      </c>
      <c r="C34" s="9">
        <v>36400.421000000002</v>
      </c>
      <c r="D34" s="9"/>
      <c r="E34">
        <f t="shared" si="0"/>
        <v>-11842.99549282029</v>
      </c>
      <c r="F34">
        <f t="shared" si="1"/>
        <v>-11843</v>
      </c>
      <c r="G34">
        <f t="shared" si="2"/>
        <v>4.4928000061190687E-3</v>
      </c>
      <c r="H34">
        <f t="shared" si="3"/>
        <v>4.4928000061190687E-3</v>
      </c>
      <c r="O34">
        <f t="shared" ca="1" si="4"/>
        <v>4.2364249668427737E-4</v>
      </c>
      <c r="Q34" s="2">
        <f t="shared" si="5"/>
        <v>21381.921000000002</v>
      </c>
    </row>
    <row r="35" spans="1:21">
      <c r="A35" s="31" t="s">
        <v>29</v>
      </c>
      <c r="B35" s="32" t="s">
        <v>30</v>
      </c>
      <c r="C35" s="33">
        <v>37016.430999999997</v>
      </c>
      <c r="D35" s="33"/>
      <c r="E35" s="31">
        <f t="shared" si="0"/>
        <v>-11225.013884296461</v>
      </c>
      <c r="F35">
        <f t="shared" si="1"/>
        <v>-11225</v>
      </c>
      <c r="G35">
        <f t="shared" si="2"/>
        <v>-1.3839999999618158E-2</v>
      </c>
      <c r="H35">
        <f t="shared" si="3"/>
        <v>-1.3839999999618158E-2</v>
      </c>
      <c r="O35">
        <f t="shared" ca="1" si="4"/>
        <v>4.6125503891802553E-4</v>
      </c>
      <c r="Q35" s="2">
        <f t="shared" si="5"/>
        <v>21997.930999999997</v>
      </c>
    </row>
    <row r="36" spans="1:21">
      <c r="A36" s="60" t="s">
        <v>126</v>
      </c>
      <c r="B36" s="61" t="s">
        <v>30</v>
      </c>
      <c r="C36" s="60">
        <v>37025.498</v>
      </c>
      <c r="D36" s="60" t="s">
        <v>78</v>
      </c>
      <c r="E36" s="31">
        <f t="shared" si="0"/>
        <v>-11215.917864354435</v>
      </c>
      <c r="F36">
        <f t="shared" si="1"/>
        <v>-11216</v>
      </c>
      <c r="G36">
        <f t="shared" si="2"/>
        <v>8.1873600000108127E-2</v>
      </c>
      <c r="I36">
        <f>+G36</f>
        <v>8.1873600000108127E-2</v>
      </c>
      <c r="O36">
        <f t="shared" ca="1" si="4"/>
        <v>4.6180279438744914E-4</v>
      </c>
      <c r="Q36" s="2">
        <f t="shared" si="5"/>
        <v>22006.998</v>
      </c>
    </row>
    <row r="37" spans="1:21">
      <c r="A37" s="31" t="s">
        <v>29</v>
      </c>
      <c r="B37" s="32" t="s">
        <v>30</v>
      </c>
      <c r="C37" s="33">
        <v>37045.351000000002</v>
      </c>
      <c r="D37" s="33"/>
      <c r="E37" s="31">
        <f t="shared" si="0"/>
        <v>-11196.001322619681</v>
      </c>
      <c r="F37">
        <f t="shared" si="1"/>
        <v>-11196</v>
      </c>
      <c r="G37">
        <f t="shared" si="2"/>
        <v>-1.3183999908505939E-3</v>
      </c>
      <c r="J37">
        <f>+G37</f>
        <v>-1.3183999908505939E-3</v>
      </c>
      <c r="O37">
        <f t="shared" ca="1" si="4"/>
        <v>4.6302002876394584E-4</v>
      </c>
      <c r="Q37" s="2">
        <f t="shared" si="5"/>
        <v>22026.851000000002</v>
      </c>
    </row>
    <row r="38" spans="1:21">
      <c r="A38" s="60" t="s">
        <v>126</v>
      </c>
      <c r="B38" s="61" t="s">
        <v>30</v>
      </c>
      <c r="C38" s="60">
        <v>37045.353000000003</v>
      </c>
      <c r="D38" s="60" t="s">
        <v>78</v>
      </c>
      <c r="E38" s="31">
        <f t="shared" si="0"/>
        <v>-11195.999316218458</v>
      </c>
      <c r="F38">
        <f t="shared" si="1"/>
        <v>-11196</v>
      </c>
      <c r="G38">
        <f t="shared" si="2"/>
        <v>6.8160000955685973E-4</v>
      </c>
      <c r="I38">
        <f>+G38</f>
        <v>6.8160000955685973E-4</v>
      </c>
      <c r="O38">
        <f t="shared" ca="1" si="4"/>
        <v>4.6302002876394584E-4</v>
      </c>
      <c r="Q38" s="2">
        <f t="shared" si="5"/>
        <v>22026.853000000003</v>
      </c>
    </row>
    <row r="39" spans="1:21">
      <c r="A39" s="60" t="s">
        <v>126</v>
      </c>
      <c r="B39" s="61" t="s">
        <v>30</v>
      </c>
      <c r="C39" s="60">
        <v>37348.425999999999</v>
      </c>
      <c r="D39" s="60" t="s">
        <v>78</v>
      </c>
      <c r="E39" s="31">
        <f t="shared" si="0"/>
        <v>-10891.956297371131</v>
      </c>
      <c r="F39">
        <f t="shared" si="1"/>
        <v>-10892</v>
      </c>
      <c r="G39">
        <f t="shared" si="2"/>
        <v>4.3563200000789948E-2</v>
      </c>
      <c r="I39">
        <f>+G39</f>
        <v>4.3563200000789948E-2</v>
      </c>
      <c r="O39">
        <f t="shared" ca="1" si="4"/>
        <v>4.8152199128669569E-4</v>
      </c>
      <c r="Q39" s="2">
        <f t="shared" si="5"/>
        <v>22329.925999999999</v>
      </c>
    </row>
    <row r="40" spans="1:21">
      <c r="A40" s="12" t="s">
        <v>29</v>
      </c>
      <c r="B40" s="34" t="s">
        <v>30</v>
      </c>
      <c r="C40" s="12">
        <v>37888.451000000001</v>
      </c>
      <c r="D40" s="12" t="s">
        <v>57</v>
      </c>
      <c r="E40" s="31">
        <f t="shared" si="0"/>
        <v>-10350.202887291613</v>
      </c>
      <c r="F40">
        <f t="shared" si="1"/>
        <v>-10350</v>
      </c>
      <c r="O40">
        <f t="shared" ca="1" si="4"/>
        <v>5.1450904288975643E-4</v>
      </c>
      <c r="Q40" s="2">
        <f t="shared" si="5"/>
        <v>22869.951000000001</v>
      </c>
      <c r="U40" s="19">
        <v>-0.20223999999871012</v>
      </c>
    </row>
    <row r="41" spans="1:21">
      <c r="A41" s="31" t="s">
        <v>29</v>
      </c>
      <c r="B41" s="32" t="s">
        <v>30</v>
      </c>
      <c r="C41" s="33">
        <v>39027.508999999998</v>
      </c>
      <c r="D41" s="33"/>
      <c r="E41" s="31">
        <f t="shared" si="0"/>
        <v>-9207.4992054651157</v>
      </c>
      <c r="F41">
        <f t="shared" si="1"/>
        <v>-9207.5</v>
      </c>
      <c r="G41">
        <f t="shared" ref="G41:G72" si="6">+C41-(C$7+F41*C$8)</f>
        <v>7.9199999890988693E-4</v>
      </c>
      <c r="J41">
        <f>+G41</f>
        <v>7.9199999890988693E-4</v>
      </c>
      <c r="O41">
        <f t="shared" ca="1" si="4"/>
        <v>5.8404355664713075E-4</v>
      </c>
      <c r="Q41" s="2">
        <f t="shared" si="5"/>
        <v>24009.008999999998</v>
      </c>
    </row>
    <row r="42" spans="1:21">
      <c r="A42" s="60" t="s">
        <v>126</v>
      </c>
      <c r="B42" s="61" t="s">
        <v>31</v>
      </c>
      <c r="C42" s="60">
        <v>39029.464</v>
      </c>
      <c r="D42" s="60" t="s">
        <v>78</v>
      </c>
      <c r="E42" s="31">
        <f t="shared" si="0"/>
        <v>-9205.5379482701592</v>
      </c>
      <c r="F42">
        <f t="shared" si="1"/>
        <v>-9205.5</v>
      </c>
      <c r="G42">
        <f t="shared" si="6"/>
        <v>-3.7827200001629535E-2</v>
      </c>
      <c r="I42">
        <f>+G42</f>
        <v>-3.7827200001629535E-2</v>
      </c>
      <c r="O42">
        <f t="shared" ca="1" si="4"/>
        <v>5.8416528008478044E-4</v>
      </c>
      <c r="Q42" s="2">
        <f t="shared" si="5"/>
        <v>24010.964</v>
      </c>
    </row>
    <row r="43" spans="1:21">
      <c r="A43" s="31" t="s">
        <v>29</v>
      </c>
      <c r="B43" s="32" t="s">
        <v>30</v>
      </c>
      <c r="C43" s="33">
        <v>39029.500999999997</v>
      </c>
      <c r="D43" s="33"/>
      <c r="E43" s="31">
        <f t="shared" si="0"/>
        <v>-9205.5008298475459</v>
      </c>
      <c r="F43">
        <f t="shared" si="1"/>
        <v>-9205.5</v>
      </c>
      <c r="G43">
        <f t="shared" si="6"/>
        <v>-8.2720000500557944E-4</v>
      </c>
      <c r="J43">
        <f>+G43</f>
        <v>-8.2720000500557944E-4</v>
      </c>
      <c r="O43">
        <f t="shared" ca="1" si="4"/>
        <v>5.8416528008478044E-4</v>
      </c>
      <c r="Q43" s="2">
        <f t="shared" si="5"/>
        <v>24011.000999999997</v>
      </c>
    </row>
    <row r="44" spans="1:21">
      <c r="A44" s="60" t="s">
        <v>126</v>
      </c>
      <c r="B44" s="61" t="s">
        <v>31</v>
      </c>
      <c r="C44" s="60">
        <v>39057.421000000002</v>
      </c>
      <c r="D44" s="60" t="s">
        <v>78</v>
      </c>
      <c r="E44" s="31">
        <f t="shared" si="0"/>
        <v>-9177.4914687819983</v>
      </c>
      <c r="F44">
        <f t="shared" si="1"/>
        <v>-9177.5</v>
      </c>
      <c r="G44">
        <f t="shared" si="6"/>
        <v>8.5040000049048103E-3</v>
      </c>
      <c r="I44">
        <f>+G44</f>
        <v>8.5040000049048103E-3</v>
      </c>
      <c r="O44">
        <f t="shared" ca="1" si="4"/>
        <v>5.858694082118758E-4</v>
      </c>
      <c r="Q44" s="2">
        <f t="shared" si="5"/>
        <v>24038.921000000002</v>
      </c>
    </row>
    <row r="45" spans="1:21">
      <c r="A45" s="60" t="s">
        <v>126</v>
      </c>
      <c r="B45" s="61" t="s">
        <v>31</v>
      </c>
      <c r="C45" s="60">
        <v>39061.332999999999</v>
      </c>
      <c r="D45" s="60" t="s">
        <v>78</v>
      </c>
      <c r="E45" s="31">
        <f t="shared" si="0"/>
        <v>-9173.5669479908684</v>
      </c>
      <c r="F45">
        <f t="shared" si="1"/>
        <v>-9173.5</v>
      </c>
      <c r="G45">
        <f t="shared" si="6"/>
        <v>-6.673439999576658E-2</v>
      </c>
      <c r="I45">
        <f>+G45</f>
        <v>-6.673439999576658E-2</v>
      </c>
      <c r="O45">
        <f t="shared" ca="1" si="4"/>
        <v>5.8611285508717518E-4</v>
      </c>
      <c r="Q45" s="2">
        <f t="shared" si="5"/>
        <v>24042.832999999999</v>
      </c>
    </row>
    <row r="46" spans="1:21">
      <c r="A46" s="60" t="s">
        <v>126</v>
      </c>
      <c r="B46" s="61" t="s">
        <v>31</v>
      </c>
      <c r="C46" s="60">
        <v>39388.447999999997</v>
      </c>
      <c r="D46" s="60" t="s">
        <v>78</v>
      </c>
      <c r="E46" s="31">
        <f t="shared" si="0"/>
        <v>-8845.4049800483463</v>
      </c>
      <c r="F46">
        <f t="shared" si="1"/>
        <v>-8845.5</v>
      </c>
      <c r="G46">
        <f t="shared" si="6"/>
        <v>9.4716799998423085E-2</v>
      </c>
      <c r="I46">
        <f>+G46</f>
        <v>9.4716799998423085E-2</v>
      </c>
      <c r="O46">
        <f t="shared" ca="1" si="4"/>
        <v>6.0607549886172111E-4</v>
      </c>
      <c r="Q46" s="2">
        <f t="shared" si="5"/>
        <v>24369.947999999997</v>
      </c>
    </row>
    <row r="47" spans="1:21">
      <c r="A47" s="60" t="s">
        <v>126</v>
      </c>
      <c r="B47" s="61" t="s">
        <v>31</v>
      </c>
      <c r="C47" s="60">
        <v>39469.294000000002</v>
      </c>
      <c r="D47" s="60" t="s">
        <v>78</v>
      </c>
      <c r="E47" s="31">
        <f t="shared" si="0"/>
        <v>-8764.300223432836</v>
      </c>
      <c r="F47">
        <f t="shared" si="1"/>
        <v>-8764.5</v>
      </c>
      <c r="G47">
        <f t="shared" si="6"/>
        <v>0.19913920000544749</v>
      </c>
      <c r="I47">
        <f>+G47</f>
        <v>0.19913920000544749</v>
      </c>
      <c r="O47">
        <f t="shared" ca="1" si="4"/>
        <v>6.1100529808653275E-4</v>
      </c>
      <c r="Q47" s="2">
        <f t="shared" si="5"/>
        <v>24450.794000000002</v>
      </c>
    </row>
    <row r="48" spans="1:21">
      <c r="A48" s="60" t="s">
        <v>126</v>
      </c>
      <c r="B48" s="61" t="s">
        <v>30</v>
      </c>
      <c r="C48" s="60">
        <v>40152.400999999998</v>
      </c>
      <c r="D48" s="60" t="s">
        <v>78</v>
      </c>
      <c r="E48" s="31">
        <f t="shared" si="0"/>
        <v>-8079.0068634973013</v>
      </c>
      <c r="F48">
        <f t="shared" si="1"/>
        <v>-8079</v>
      </c>
      <c r="G48">
        <f t="shared" si="6"/>
        <v>-6.841599999461323E-3</v>
      </c>
      <c r="I48">
        <f>+G48</f>
        <v>-6.841599999461323E-3</v>
      </c>
      <c r="O48">
        <f t="shared" ca="1" si="4"/>
        <v>6.5272600634095734E-4</v>
      </c>
      <c r="Q48" s="2">
        <f t="shared" si="5"/>
        <v>25133.900999999998</v>
      </c>
    </row>
    <row r="49" spans="1:17">
      <c r="A49" s="31" t="s">
        <v>29</v>
      </c>
      <c r="B49" s="32" t="s">
        <v>30</v>
      </c>
      <c r="C49" s="33">
        <v>40152.402999999998</v>
      </c>
      <c r="D49" s="33"/>
      <c r="E49" s="31">
        <f t="shared" si="0"/>
        <v>-8079.004857096078</v>
      </c>
      <c r="F49">
        <f t="shared" si="1"/>
        <v>-8079</v>
      </c>
      <c r="G49">
        <f t="shared" si="6"/>
        <v>-4.8415999990538694E-3</v>
      </c>
      <c r="J49">
        <f>+G49</f>
        <v>-4.8415999990538694E-3</v>
      </c>
      <c r="O49">
        <f t="shared" ca="1" si="4"/>
        <v>6.5272600634095734E-4</v>
      </c>
      <c r="Q49" s="2">
        <f t="shared" si="5"/>
        <v>25133.902999999998</v>
      </c>
    </row>
    <row r="50" spans="1:17">
      <c r="A50" s="60" t="s">
        <v>126</v>
      </c>
      <c r="B50" s="61" t="s">
        <v>31</v>
      </c>
      <c r="C50" s="60">
        <v>41598.482000000004</v>
      </c>
      <c r="D50" s="60" t="s">
        <v>78</v>
      </c>
      <c r="E50" s="31">
        <f t="shared" si="0"/>
        <v>-6628.2975204091072</v>
      </c>
      <c r="F50">
        <f t="shared" si="1"/>
        <v>-6628.5</v>
      </c>
      <c r="G50">
        <f t="shared" si="6"/>
        <v>0.20183360000373796</v>
      </c>
      <c r="I50">
        <f>+G50</f>
        <v>0.20183360000373796</v>
      </c>
      <c r="O50">
        <f t="shared" ca="1" si="4"/>
        <v>7.4100592949638089E-4</v>
      </c>
      <c r="Q50" s="2">
        <f t="shared" si="5"/>
        <v>26579.982000000004</v>
      </c>
    </row>
    <row r="51" spans="1:17">
      <c r="A51" s="60" t="s">
        <v>126</v>
      </c>
      <c r="B51" s="61" t="s">
        <v>31</v>
      </c>
      <c r="C51" s="60">
        <v>41599.466</v>
      </c>
      <c r="D51" s="60" t="s">
        <v>78</v>
      </c>
      <c r="E51" s="31">
        <f t="shared" si="0"/>
        <v>-6627.3103710076603</v>
      </c>
      <c r="F51">
        <f t="shared" si="1"/>
        <v>-6627.5</v>
      </c>
      <c r="G51">
        <f t="shared" si="6"/>
        <v>0.18902400000661146</v>
      </c>
      <c r="I51">
        <f>+G51</f>
        <v>0.18902400000661146</v>
      </c>
      <c r="O51">
        <f t="shared" ca="1" si="4"/>
        <v>7.4106679121520574E-4</v>
      </c>
      <c r="Q51" s="2">
        <f t="shared" si="5"/>
        <v>26580.966</v>
      </c>
    </row>
    <row r="52" spans="1:17">
      <c r="A52" s="60" t="s">
        <v>126</v>
      </c>
      <c r="B52" s="61" t="s">
        <v>31</v>
      </c>
      <c r="C52" s="60">
        <v>41960.377999999997</v>
      </c>
      <c r="D52" s="60" t="s">
        <v>78</v>
      </c>
      <c r="E52" s="31">
        <f t="shared" si="0"/>
        <v>-6265.2432320073967</v>
      </c>
      <c r="F52">
        <f t="shared" si="1"/>
        <v>-6265</v>
      </c>
      <c r="G52">
        <f t="shared" si="6"/>
        <v>-0.24245599999994738</v>
      </c>
      <c r="I52">
        <f>+G52</f>
        <v>-0.24245599999994738</v>
      </c>
      <c r="O52">
        <f t="shared" ca="1" si="4"/>
        <v>7.6312916428920852E-4</v>
      </c>
      <c r="Q52" s="2">
        <f t="shared" si="5"/>
        <v>26941.877999999997</v>
      </c>
    </row>
    <row r="53" spans="1:17">
      <c r="A53" s="60" t="s">
        <v>126</v>
      </c>
      <c r="B53" s="61" t="s">
        <v>30</v>
      </c>
      <c r="C53" s="60">
        <v>42775.303999999996</v>
      </c>
      <c r="D53" s="60" t="s">
        <v>78</v>
      </c>
      <c r="E53" s="31">
        <f t="shared" ref="E53:E84" si="7">+(C53-C$7)/C$8</f>
        <v>-5447.7089707001223</v>
      </c>
      <c r="F53">
        <f t="shared" ref="F53:F84" si="8">ROUND(2*E53,0)/2</f>
        <v>-5447.5</v>
      </c>
      <c r="G53">
        <f t="shared" si="6"/>
        <v>-0.20830399999977089</v>
      </c>
      <c r="I53">
        <f>+G53</f>
        <v>-0.20830399999977089</v>
      </c>
      <c r="O53">
        <f t="shared" ref="O53:O84" ca="1" si="9">+C$11+C$12*$F53</f>
        <v>8.1288361942851144E-4</v>
      </c>
      <c r="Q53" s="2">
        <f t="shared" ref="Q53:Q84" si="10">+C53-15018.5</f>
        <v>27756.803999999996</v>
      </c>
    </row>
    <row r="54" spans="1:17">
      <c r="A54" s="60" t="s">
        <v>126</v>
      </c>
      <c r="B54" s="61" t="s">
        <v>30</v>
      </c>
      <c r="C54" s="60">
        <v>43015.41</v>
      </c>
      <c r="D54" s="60" t="s">
        <v>78</v>
      </c>
      <c r="E54" s="31">
        <f t="shared" si="7"/>
        <v>-5206.8344847401086</v>
      </c>
      <c r="F54">
        <f t="shared" si="8"/>
        <v>-5207</v>
      </c>
      <c r="G54">
        <f t="shared" si="6"/>
        <v>0.16498720000527101</v>
      </c>
      <c r="I54">
        <f>+G54</f>
        <v>0.16498720000527101</v>
      </c>
      <c r="O54">
        <f t="shared" ca="1" si="9"/>
        <v>8.2752086280588424E-4</v>
      </c>
      <c r="Q54" s="2">
        <f t="shared" si="10"/>
        <v>27996.910000000003</v>
      </c>
    </row>
    <row r="55" spans="1:17">
      <c r="A55" s="31" t="s">
        <v>29</v>
      </c>
      <c r="B55" s="32" t="s">
        <v>30</v>
      </c>
      <c r="C55" s="33">
        <v>44254.267999999996</v>
      </c>
      <c r="D55" s="33"/>
      <c r="E55" s="31">
        <f t="shared" si="7"/>
        <v>-3964.0113819128555</v>
      </c>
      <c r="F55">
        <f t="shared" si="8"/>
        <v>-3964</v>
      </c>
      <c r="G55">
        <f t="shared" si="6"/>
        <v>-1.1345600003551226E-2</v>
      </c>
      <c r="J55">
        <f t="shared" ref="J55:J61" si="11">+G55</f>
        <v>-1.1345600003551226E-2</v>
      </c>
      <c r="O55">
        <f t="shared" ca="1" si="9"/>
        <v>9.0317197930515447E-4</v>
      </c>
      <c r="Q55" s="2">
        <f t="shared" si="10"/>
        <v>29235.767999999996</v>
      </c>
    </row>
    <row r="56" spans="1:17">
      <c r="A56" s="31" t="s">
        <v>29</v>
      </c>
      <c r="B56" s="32" t="s">
        <v>30</v>
      </c>
      <c r="C56" s="33">
        <v>44256.256000000001</v>
      </c>
      <c r="D56" s="33"/>
      <c r="E56" s="31">
        <f t="shared" si="7"/>
        <v>-3962.0170190977256</v>
      </c>
      <c r="F56">
        <f t="shared" si="8"/>
        <v>-3962</v>
      </c>
      <c r="G56">
        <f t="shared" si="6"/>
        <v>-1.6964799993729685E-2</v>
      </c>
      <c r="J56">
        <f t="shared" si="11"/>
        <v>-1.6964799993729685E-2</v>
      </c>
      <c r="O56">
        <f t="shared" ca="1" si="9"/>
        <v>9.0329370274280416E-4</v>
      </c>
      <c r="Q56" s="2">
        <f t="shared" si="10"/>
        <v>29237.756000000001</v>
      </c>
    </row>
    <row r="57" spans="1:17">
      <c r="A57" s="31" t="s">
        <v>29</v>
      </c>
      <c r="B57" s="32" t="s">
        <v>31</v>
      </c>
      <c r="C57" s="33">
        <v>46430.315999999999</v>
      </c>
      <c r="D57" s="33"/>
      <c r="E57" s="31">
        <f t="shared" si="7"/>
        <v>-1780.9986982468852</v>
      </c>
      <c r="F57">
        <f t="shared" si="8"/>
        <v>-1781</v>
      </c>
      <c r="G57">
        <f t="shared" si="6"/>
        <v>1.2975999998161569E-3</v>
      </c>
      <c r="J57">
        <f t="shared" si="11"/>
        <v>1.2975999998161569E-3</v>
      </c>
      <c r="O57">
        <f t="shared" ca="1" si="9"/>
        <v>1.0360331114997699E-3</v>
      </c>
      <c r="Q57" s="2">
        <f t="shared" si="10"/>
        <v>31411.815999999999</v>
      </c>
    </row>
    <row r="58" spans="1:17">
      <c r="A58" s="31" t="s">
        <v>29</v>
      </c>
      <c r="B58" s="32" t="s">
        <v>30</v>
      </c>
      <c r="C58" s="33">
        <v>46713.391000000003</v>
      </c>
      <c r="D58" s="33"/>
      <c r="E58" s="31">
        <f t="shared" si="7"/>
        <v>-1497.0176852229292</v>
      </c>
      <c r="F58">
        <f t="shared" si="8"/>
        <v>-1497</v>
      </c>
      <c r="G58">
        <f t="shared" si="6"/>
        <v>-1.762879999296274E-2</v>
      </c>
      <c r="J58">
        <f t="shared" si="11"/>
        <v>-1.762879999296274E-2</v>
      </c>
      <c r="O58">
        <f t="shared" ca="1" si="9"/>
        <v>1.0533178396460231E-3</v>
      </c>
      <c r="Q58" s="2">
        <f t="shared" si="10"/>
        <v>31694.891000000003</v>
      </c>
    </row>
    <row r="59" spans="1:17">
      <c r="A59" s="31" t="s">
        <v>29</v>
      </c>
      <c r="B59" s="32" t="s">
        <v>30</v>
      </c>
      <c r="C59" s="33">
        <v>46714.411</v>
      </c>
      <c r="D59" s="33"/>
      <c r="E59" s="31">
        <f t="shared" si="7"/>
        <v>-1495.9944205994777</v>
      </c>
      <c r="F59">
        <f t="shared" si="8"/>
        <v>-1496</v>
      </c>
      <c r="G59">
        <f t="shared" si="6"/>
        <v>5.5616000026930124E-3</v>
      </c>
      <c r="J59">
        <f t="shared" si="11"/>
        <v>5.5616000026930124E-3</v>
      </c>
      <c r="O59">
        <f t="shared" ca="1" si="9"/>
        <v>1.0533787013648479E-3</v>
      </c>
      <c r="Q59" s="2">
        <f t="shared" si="10"/>
        <v>31695.911</v>
      </c>
    </row>
    <row r="60" spans="1:17">
      <c r="A60" s="31" t="s">
        <v>29</v>
      </c>
      <c r="B60" s="32"/>
      <c r="C60" s="35">
        <v>47470.485800000002</v>
      </c>
      <c r="D60" s="35"/>
      <c r="E60" s="31">
        <f t="shared" si="7"/>
        <v>-737.49971910382385</v>
      </c>
      <c r="F60">
        <f t="shared" si="8"/>
        <v>-737.5</v>
      </c>
      <c r="G60">
        <f t="shared" si="6"/>
        <v>2.8000000747852027E-4</v>
      </c>
      <c r="J60">
        <f t="shared" si="11"/>
        <v>2.8000000747852027E-4</v>
      </c>
      <c r="O60">
        <f t="shared" ca="1" si="9"/>
        <v>1.0995423150934856E-3</v>
      </c>
      <c r="Q60" s="2">
        <f t="shared" si="10"/>
        <v>32451.985800000002</v>
      </c>
    </row>
    <row r="61" spans="1:17">
      <c r="A61" s="31" t="s">
        <v>29</v>
      </c>
      <c r="B61" s="32"/>
      <c r="C61" s="35">
        <v>47769.529900000001</v>
      </c>
      <c r="D61" s="35"/>
      <c r="E61" s="31">
        <f t="shared" si="7"/>
        <v>-437.498495199079</v>
      </c>
      <c r="F61">
        <f t="shared" si="8"/>
        <v>-437.5</v>
      </c>
      <c r="G61">
        <f t="shared" si="6"/>
        <v>1.5000000057625584E-3</v>
      </c>
      <c r="J61">
        <f t="shared" si="11"/>
        <v>1.5000000057625584E-3</v>
      </c>
      <c r="O61">
        <f t="shared" ca="1" si="9"/>
        <v>1.1178008307409361E-3</v>
      </c>
      <c r="Q61" s="2">
        <f t="shared" si="10"/>
        <v>32751.029900000001</v>
      </c>
    </row>
    <row r="62" spans="1:17">
      <c r="A62" s="60" t="s">
        <v>198</v>
      </c>
      <c r="B62" s="61" t="s">
        <v>30</v>
      </c>
      <c r="C62" s="60">
        <v>47975.368799999997</v>
      </c>
      <c r="D62" s="60" t="s">
        <v>78</v>
      </c>
      <c r="E62" s="31">
        <f t="shared" si="7"/>
        <v>-231.00078490415888</v>
      </c>
      <c r="F62">
        <f t="shared" si="8"/>
        <v>-231</v>
      </c>
      <c r="G62">
        <f t="shared" si="6"/>
        <v>-7.8239999857032672E-4</v>
      </c>
      <c r="K62">
        <f>G62</f>
        <v>-7.8239999857032672E-4</v>
      </c>
      <c r="O62">
        <f t="shared" ca="1" si="9"/>
        <v>1.1303687756782645E-3</v>
      </c>
      <c r="Q62" s="2">
        <f t="shared" si="10"/>
        <v>32956.868799999997</v>
      </c>
    </row>
    <row r="63" spans="1:17">
      <c r="A63" s="31" t="s">
        <v>29</v>
      </c>
      <c r="B63" s="32"/>
      <c r="C63" s="35">
        <v>47975.368900000001</v>
      </c>
      <c r="D63" s="35"/>
      <c r="E63" s="31">
        <f t="shared" si="7"/>
        <v>-231.00068458409297</v>
      </c>
      <c r="F63">
        <f t="shared" si="8"/>
        <v>-231</v>
      </c>
      <c r="G63">
        <f t="shared" si="6"/>
        <v>-6.8239999382058159E-4</v>
      </c>
      <c r="J63">
        <f>+G63</f>
        <v>-6.8239999382058159E-4</v>
      </c>
      <c r="O63">
        <f t="shared" ca="1" si="9"/>
        <v>1.1303687756782645E-3</v>
      </c>
      <c r="Q63" s="2">
        <f t="shared" si="10"/>
        <v>32956.868900000001</v>
      </c>
    </row>
    <row r="64" spans="1:17">
      <c r="A64" s="60" t="s">
        <v>198</v>
      </c>
      <c r="B64" s="61" t="s">
        <v>30</v>
      </c>
      <c r="C64" s="60">
        <v>47983.3442</v>
      </c>
      <c r="D64" s="60" t="s">
        <v>78</v>
      </c>
      <c r="E64" s="31">
        <f t="shared" si="7"/>
        <v>-222.99985874935157</v>
      </c>
      <c r="F64">
        <f t="shared" si="8"/>
        <v>-223</v>
      </c>
      <c r="G64">
        <f t="shared" si="6"/>
        <v>1.4080000255489722E-4</v>
      </c>
      <c r="K64">
        <f>G64</f>
        <v>1.4080000255489722E-4</v>
      </c>
      <c r="O64">
        <f t="shared" ca="1" si="9"/>
        <v>1.1308556694288633E-3</v>
      </c>
      <c r="Q64" s="2">
        <f t="shared" si="10"/>
        <v>32964.8442</v>
      </c>
    </row>
    <row r="65" spans="1:21">
      <c r="A65" s="31" t="s">
        <v>29</v>
      </c>
      <c r="B65" s="32"/>
      <c r="C65" s="35">
        <v>47983.345000000001</v>
      </c>
      <c r="D65" s="35"/>
      <c r="E65" s="31">
        <f t="shared" si="7"/>
        <v>-222.99905618886098</v>
      </c>
      <c r="F65">
        <f t="shared" si="8"/>
        <v>-223</v>
      </c>
      <c r="G65">
        <f t="shared" si="6"/>
        <v>9.4080000417307019E-4</v>
      </c>
      <c r="J65">
        <f>+G65</f>
        <v>9.4080000417307019E-4</v>
      </c>
      <c r="O65">
        <f t="shared" ca="1" si="9"/>
        <v>1.1308556694288633E-3</v>
      </c>
      <c r="Q65" s="2">
        <f t="shared" si="10"/>
        <v>32964.845000000001</v>
      </c>
    </row>
    <row r="66" spans="1:21">
      <c r="A66" s="31" t="s">
        <v>29</v>
      </c>
      <c r="B66" s="32"/>
      <c r="C66" s="35">
        <v>48093.491300000002</v>
      </c>
      <c r="D66" s="35"/>
      <c r="E66" s="31">
        <f t="shared" si="7"/>
        <v>-112.50022070413014</v>
      </c>
      <c r="F66">
        <f t="shared" si="8"/>
        <v>-112.5</v>
      </c>
      <c r="G66">
        <f t="shared" si="6"/>
        <v>-2.1999999444233254E-4</v>
      </c>
      <c r="J66">
        <f>+G66</f>
        <v>-2.1999999444233254E-4</v>
      </c>
      <c r="O66">
        <f t="shared" ca="1" si="9"/>
        <v>1.1375808893590075E-3</v>
      </c>
      <c r="Q66" s="2">
        <f t="shared" si="10"/>
        <v>33074.991300000002</v>
      </c>
    </row>
    <row r="67" spans="1:21">
      <c r="A67" s="31" t="s">
        <v>29</v>
      </c>
      <c r="B67" s="32"/>
      <c r="C67" s="35">
        <v>48205.632599999997</v>
      </c>
      <c r="D67" s="35"/>
      <c r="E67" s="31">
        <f t="shared" si="7"/>
        <v>0</v>
      </c>
      <c r="F67">
        <f t="shared" si="8"/>
        <v>0</v>
      </c>
      <c r="G67">
        <f t="shared" si="6"/>
        <v>0</v>
      </c>
      <c r="J67">
        <f>+G67</f>
        <v>0</v>
      </c>
      <c r="O67">
        <f t="shared" ca="1" si="9"/>
        <v>1.1444278327268015E-3</v>
      </c>
      <c r="Q67" s="2">
        <f t="shared" si="10"/>
        <v>33187.132599999997</v>
      </c>
    </row>
    <row r="68" spans="1:21">
      <c r="A68" s="60" t="s">
        <v>217</v>
      </c>
      <c r="B68" s="61" t="s">
        <v>31</v>
      </c>
      <c r="C68" s="60">
        <v>48419.447999999997</v>
      </c>
      <c r="D68" s="60" t="s">
        <v>78</v>
      </c>
      <c r="E68" s="31">
        <f t="shared" si="7"/>
        <v>214.49973997040107</v>
      </c>
      <c r="F68">
        <f t="shared" si="8"/>
        <v>214.5</v>
      </c>
      <c r="G68">
        <f t="shared" si="6"/>
        <v>-2.5920000189216807E-4</v>
      </c>
      <c r="K68">
        <f>G68</f>
        <v>-2.5920000189216807E-4</v>
      </c>
      <c r="O68">
        <f t="shared" ca="1" si="9"/>
        <v>1.1574826714147288E-3</v>
      </c>
      <c r="Q68" s="2">
        <f t="shared" si="10"/>
        <v>33400.947999999997</v>
      </c>
    </row>
    <row r="69" spans="1:21">
      <c r="A69" s="60" t="s">
        <v>217</v>
      </c>
      <c r="B69" s="61" t="s">
        <v>31</v>
      </c>
      <c r="C69" s="60">
        <v>48419.451999999997</v>
      </c>
      <c r="D69" s="60" t="s">
        <v>78</v>
      </c>
      <c r="E69" s="31">
        <f t="shared" si="7"/>
        <v>214.50375277284681</v>
      </c>
      <c r="F69">
        <f t="shared" si="8"/>
        <v>214.5</v>
      </c>
      <c r="G69">
        <f t="shared" si="6"/>
        <v>3.7407999989227392E-3</v>
      </c>
      <c r="K69">
        <f>G69</f>
        <v>3.7407999989227392E-3</v>
      </c>
      <c r="O69">
        <f t="shared" ca="1" si="9"/>
        <v>1.1574826714147288E-3</v>
      </c>
      <c r="Q69" s="2">
        <f t="shared" si="10"/>
        <v>33400.951999999997</v>
      </c>
    </row>
    <row r="70" spans="1:21">
      <c r="A70" s="60" t="s">
        <v>217</v>
      </c>
      <c r="B70" s="61" t="s">
        <v>30</v>
      </c>
      <c r="C70" s="60">
        <v>48524.611199999999</v>
      </c>
      <c r="D70" s="60" t="s">
        <v>78</v>
      </c>
      <c r="E70" s="31">
        <f t="shared" si="7"/>
        <v>319.99952648931372</v>
      </c>
      <c r="F70">
        <f t="shared" si="8"/>
        <v>320</v>
      </c>
      <c r="G70">
        <f t="shared" si="6"/>
        <v>-4.7199999971780926E-4</v>
      </c>
      <c r="K70">
        <f>G70</f>
        <v>-4.7199999971780926E-4</v>
      </c>
      <c r="O70">
        <f t="shared" ca="1" si="9"/>
        <v>1.1639035827507489E-3</v>
      </c>
      <c r="Q70" s="2">
        <f t="shared" si="10"/>
        <v>33506.111199999999</v>
      </c>
    </row>
    <row r="71" spans="1:21">
      <c r="A71" s="60" t="s">
        <v>217</v>
      </c>
      <c r="B71" s="61" t="s">
        <v>30</v>
      </c>
      <c r="C71" s="60">
        <v>48524.611499999999</v>
      </c>
      <c r="D71" s="60" t="s">
        <v>78</v>
      </c>
      <c r="E71" s="31">
        <f t="shared" si="7"/>
        <v>319.99982744949676</v>
      </c>
      <c r="F71">
        <f t="shared" si="8"/>
        <v>320</v>
      </c>
      <c r="G71">
        <f t="shared" si="6"/>
        <v>-1.720000000204891E-4</v>
      </c>
      <c r="K71">
        <f>G71</f>
        <v>-1.720000000204891E-4</v>
      </c>
      <c r="O71">
        <f t="shared" ca="1" si="9"/>
        <v>1.1639035827507489E-3</v>
      </c>
      <c r="Q71" s="2">
        <f t="shared" si="10"/>
        <v>33506.111499999999</v>
      </c>
    </row>
    <row r="72" spans="1:21">
      <c r="A72" s="60" t="s">
        <v>229</v>
      </c>
      <c r="B72" s="61" t="s">
        <v>30</v>
      </c>
      <c r="C72" s="60">
        <v>48909.38</v>
      </c>
      <c r="D72" s="60" t="s">
        <v>78</v>
      </c>
      <c r="E72" s="31">
        <f t="shared" si="7"/>
        <v>705.99982183157169</v>
      </c>
      <c r="F72">
        <f t="shared" si="8"/>
        <v>706</v>
      </c>
      <c r="G72">
        <f t="shared" si="6"/>
        <v>-1.7759999900590628E-4</v>
      </c>
      <c r="K72">
        <f>G72</f>
        <v>-1.7759999900590628E-4</v>
      </c>
      <c r="O72">
        <f t="shared" ca="1" si="9"/>
        <v>1.1873962062171352E-3</v>
      </c>
      <c r="Q72" s="2">
        <f t="shared" si="10"/>
        <v>33890.879999999997</v>
      </c>
    </row>
    <row r="73" spans="1:21">
      <c r="A73" s="12" t="s">
        <v>29</v>
      </c>
      <c r="B73" s="34" t="s">
        <v>30</v>
      </c>
      <c r="C73" s="12">
        <v>49256.256000000001</v>
      </c>
      <c r="D73" s="12" t="s">
        <v>57</v>
      </c>
      <c r="E73" s="31">
        <f t="shared" si="7"/>
        <v>1053.9860370526167</v>
      </c>
      <c r="F73">
        <f t="shared" si="8"/>
        <v>1054</v>
      </c>
      <c r="O73">
        <f t="shared" ca="1" si="9"/>
        <v>1.2085760843681779E-3</v>
      </c>
      <c r="Q73" s="2">
        <f t="shared" si="10"/>
        <v>34237.756000000001</v>
      </c>
      <c r="U73">
        <f>+C73-(C$7+F73*C$8)</f>
        <v>-1.3918399992689956E-2</v>
      </c>
    </row>
    <row r="74" spans="1:21">
      <c r="A74" s="60" t="s">
        <v>233</v>
      </c>
      <c r="B74" s="61" t="s">
        <v>31</v>
      </c>
      <c r="C74" s="60">
        <v>49403.299899999998</v>
      </c>
      <c r="D74" s="60" t="s">
        <v>78</v>
      </c>
      <c r="E74" s="31">
        <f t="shared" si="7"/>
        <v>1201.5005674102667</v>
      </c>
      <c r="F74">
        <f t="shared" si="8"/>
        <v>1201.5</v>
      </c>
      <c r="G74">
        <f t="shared" ref="G74:G105" si="12">+C74-(C$7+F74*C$8)</f>
        <v>5.6559999939054251E-4</v>
      </c>
      <c r="K74">
        <f>G74</f>
        <v>5.6559999939054251E-4</v>
      </c>
      <c r="O74">
        <f t="shared" ca="1" si="9"/>
        <v>1.2175531878948411E-3</v>
      </c>
      <c r="Q74" s="2">
        <f t="shared" si="10"/>
        <v>34384.799899999998</v>
      </c>
    </row>
    <row r="75" spans="1:21">
      <c r="A75" s="60" t="s">
        <v>233</v>
      </c>
      <c r="B75" s="61" t="s">
        <v>31</v>
      </c>
      <c r="C75" s="60">
        <v>49403.3007</v>
      </c>
      <c r="D75" s="60" t="s">
        <v>78</v>
      </c>
      <c r="E75" s="31">
        <f t="shared" si="7"/>
        <v>1201.5013699707574</v>
      </c>
      <c r="F75">
        <f t="shared" si="8"/>
        <v>1201.5</v>
      </c>
      <c r="G75">
        <f t="shared" si="12"/>
        <v>1.3656000010087155E-3</v>
      </c>
      <c r="K75">
        <f>G75</f>
        <v>1.3656000010087155E-3</v>
      </c>
      <c r="O75">
        <f t="shared" ca="1" si="9"/>
        <v>1.2175531878948411E-3</v>
      </c>
      <c r="Q75" s="2">
        <f t="shared" si="10"/>
        <v>34384.8007</v>
      </c>
    </row>
    <row r="76" spans="1:21">
      <c r="A76" s="31" t="s">
        <v>32</v>
      </c>
      <c r="B76" s="32" t="s">
        <v>31</v>
      </c>
      <c r="C76" s="36">
        <v>50001.387999999999</v>
      </c>
      <c r="D76" s="36">
        <v>3.0000000000000001E-3</v>
      </c>
      <c r="E76" s="31">
        <f t="shared" si="7"/>
        <v>1801.502914899698</v>
      </c>
      <c r="F76">
        <f t="shared" si="8"/>
        <v>1801.5</v>
      </c>
      <c r="G76">
        <f t="shared" si="12"/>
        <v>2.9055999984848313E-3</v>
      </c>
      <c r="J76">
        <f>+G76</f>
        <v>2.9055999984848313E-3</v>
      </c>
      <c r="O76">
        <f t="shared" ca="1" si="9"/>
        <v>1.2540702191897422E-3</v>
      </c>
      <c r="Q76" s="2">
        <f t="shared" si="10"/>
        <v>34982.887999999999</v>
      </c>
    </row>
    <row r="77" spans="1:21">
      <c r="A77" s="31" t="s">
        <v>33</v>
      </c>
      <c r="B77" s="32"/>
      <c r="C77" s="36">
        <v>50489.324999999997</v>
      </c>
      <c r="D77" s="36">
        <v>2.9999999999999997E-4</v>
      </c>
      <c r="E77" s="31">
        <f t="shared" si="7"/>
        <v>2291.0016115414619</v>
      </c>
      <c r="F77">
        <f t="shared" si="8"/>
        <v>2291</v>
      </c>
      <c r="G77">
        <f t="shared" si="12"/>
        <v>1.6064000010374002E-3</v>
      </c>
      <c r="J77">
        <f>+G77</f>
        <v>1.6064000010374002E-3</v>
      </c>
      <c r="O77">
        <f t="shared" ca="1" si="9"/>
        <v>1.2838620305544992E-3</v>
      </c>
      <c r="Q77" s="2">
        <f t="shared" si="10"/>
        <v>35470.824999999997</v>
      </c>
    </row>
    <row r="78" spans="1:21">
      <c r="A78" s="36" t="s">
        <v>34</v>
      </c>
      <c r="B78" s="32" t="s">
        <v>31</v>
      </c>
      <c r="C78" s="36">
        <v>51867.413099999998</v>
      </c>
      <c r="D78" s="36">
        <v>2.9999999999999997E-4</v>
      </c>
      <c r="E78" s="31">
        <f t="shared" si="7"/>
        <v>3673.5004357903463</v>
      </c>
      <c r="F78">
        <f t="shared" si="8"/>
        <v>3673.5</v>
      </c>
      <c r="G78">
        <f t="shared" si="12"/>
        <v>4.343999971752055E-4</v>
      </c>
      <c r="J78">
        <f>+G78</f>
        <v>4.343999971752055E-4</v>
      </c>
      <c r="O78">
        <f t="shared" ca="1" si="9"/>
        <v>1.3680033568298339E-3</v>
      </c>
      <c r="Q78" s="2">
        <f t="shared" si="10"/>
        <v>36848.913099999998</v>
      </c>
    </row>
    <row r="79" spans="1:21">
      <c r="A79" s="60" t="s">
        <v>252</v>
      </c>
      <c r="B79" s="61" t="s">
        <v>31</v>
      </c>
      <c r="C79" s="60">
        <v>52146.523000000001</v>
      </c>
      <c r="D79" s="60" t="s">
        <v>78</v>
      </c>
      <c r="E79" s="31">
        <f t="shared" si="7"/>
        <v>3953.5036580707128</v>
      </c>
      <c r="F79">
        <f t="shared" si="8"/>
        <v>3953.5</v>
      </c>
      <c r="G79">
        <f t="shared" si="12"/>
        <v>3.6464000004343688E-3</v>
      </c>
      <c r="I79">
        <f>+G79</f>
        <v>3.6464000004343688E-3</v>
      </c>
      <c r="O79">
        <f t="shared" ca="1" si="9"/>
        <v>1.3850446381007877E-3</v>
      </c>
      <c r="Q79" s="2">
        <f t="shared" si="10"/>
        <v>37128.023000000001</v>
      </c>
    </row>
    <row r="80" spans="1:21">
      <c r="A80" s="36" t="s">
        <v>35</v>
      </c>
      <c r="B80" s="37" t="s">
        <v>30</v>
      </c>
      <c r="C80" s="38">
        <v>52244.706890000001</v>
      </c>
      <c r="D80" s="38">
        <v>9.0000000000000006E-5</v>
      </c>
      <c r="E80" s="31">
        <f t="shared" si="7"/>
        <v>4052.0017965316588</v>
      </c>
      <c r="F80">
        <f t="shared" si="8"/>
        <v>4052</v>
      </c>
      <c r="G80">
        <f t="shared" si="12"/>
        <v>1.7908000008901581E-3</v>
      </c>
      <c r="K80">
        <f t="shared" ref="K80:K87" si="13">G80</f>
        <v>1.7908000008901581E-3</v>
      </c>
      <c r="O80">
        <f t="shared" ca="1" si="9"/>
        <v>1.3910395174050339E-3</v>
      </c>
      <c r="Q80" s="2">
        <f t="shared" si="10"/>
        <v>37226.206890000001</v>
      </c>
    </row>
    <row r="81" spans="1:17">
      <c r="A81" s="36" t="s">
        <v>35</v>
      </c>
      <c r="B81" s="37" t="s">
        <v>30</v>
      </c>
      <c r="C81" s="38">
        <v>52261.65238</v>
      </c>
      <c r="D81" s="38">
        <v>6.9999999999999994E-5</v>
      </c>
      <c r="E81" s="31">
        <f t="shared" si="7"/>
        <v>4069.0015224572503</v>
      </c>
      <c r="F81">
        <f t="shared" si="8"/>
        <v>4069</v>
      </c>
      <c r="G81">
        <f t="shared" si="12"/>
        <v>1.5176000015344471E-3</v>
      </c>
      <c r="K81">
        <f t="shared" si="13"/>
        <v>1.5176000015344471E-3</v>
      </c>
      <c r="O81">
        <f t="shared" ca="1" si="9"/>
        <v>1.3920741666250563E-3</v>
      </c>
      <c r="Q81" s="2">
        <f t="shared" si="10"/>
        <v>37243.15238</v>
      </c>
    </row>
    <row r="82" spans="1:17">
      <c r="A82" s="36" t="s">
        <v>35</v>
      </c>
      <c r="B82" s="37" t="s">
        <v>30</v>
      </c>
      <c r="C82" s="38">
        <v>52299.530590000002</v>
      </c>
      <c r="D82" s="38">
        <v>8.0000000000000007E-5</v>
      </c>
      <c r="E82" s="31">
        <f t="shared" si="7"/>
        <v>4107.0009658815534</v>
      </c>
      <c r="F82">
        <f t="shared" si="8"/>
        <v>4107</v>
      </c>
      <c r="G82">
        <f t="shared" si="12"/>
        <v>9.6280000434489921E-4</v>
      </c>
      <c r="K82">
        <f t="shared" si="13"/>
        <v>9.6280000434489921E-4</v>
      </c>
      <c r="O82">
        <f t="shared" ca="1" si="9"/>
        <v>1.3943869119404E-3</v>
      </c>
      <c r="Q82" s="2">
        <f t="shared" si="10"/>
        <v>37281.030590000002</v>
      </c>
    </row>
    <row r="83" spans="1:17">
      <c r="A83" s="36" t="s">
        <v>35</v>
      </c>
      <c r="B83" s="37" t="s">
        <v>30</v>
      </c>
      <c r="C83" s="38">
        <v>52518.829180000001</v>
      </c>
      <c r="D83" s="38">
        <v>1.8000000000000001E-4</v>
      </c>
      <c r="E83" s="31">
        <f t="shared" si="7"/>
        <v>4327.0014454114444</v>
      </c>
      <c r="F83">
        <f t="shared" si="8"/>
        <v>4327</v>
      </c>
      <c r="G83">
        <f t="shared" si="12"/>
        <v>1.440800006093923E-3</v>
      </c>
      <c r="K83">
        <f t="shared" si="13"/>
        <v>1.440800006093923E-3</v>
      </c>
      <c r="O83">
        <f t="shared" ca="1" si="9"/>
        <v>1.4077764900818637E-3</v>
      </c>
      <c r="Q83" s="2">
        <f t="shared" si="10"/>
        <v>37500.329180000001</v>
      </c>
    </row>
    <row r="84" spans="1:17">
      <c r="A84" s="36" t="s">
        <v>35</v>
      </c>
      <c r="B84" s="37" t="s">
        <v>30</v>
      </c>
      <c r="C84" s="38">
        <v>52610.535329999999</v>
      </c>
      <c r="D84" s="38">
        <v>8.0000000000000007E-5</v>
      </c>
      <c r="E84" s="31">
        <f t="shared" si="7"/>
        <v>4419.0011111449985</v>
      </c>
      <c r="F84">
        <f t="shared" si="8"/>
        <v>4419</v>
      </c>
      <c r="G84">
        <f t="shared" si="12"/>
        <v>1.1076000009779818E-3</v>
      </c>
      <c r="K84">
        <f t="shared" si="13"/>
        <v>1.1076000009779818E-3</v>
      </c>
      <c r="O84">
        <f t="shared" ca="1" si="9"/>
        <v>1.4133757682137486E-3</v>
      </c>
      <c r="Q84" s="2">
        <f t="shared" si="10"/>
        <v>37592.035329999999</v>
      </c>
    </row>
    <row r="85" spans="1:17">
      <c r="A85" s="31" t="s">
        <v>36</v>
      </c>
      <c r="B85" s="37" t="s">
        <v>30</v>
      </c>
      <c r="C85" s="38">
        <v>52817.871870000003</v>
      </c>
      <c r="D85" s="38">
        <v>6.9999999999999994E-5</v>
      </c>
      <c r="E85" s="31">
        <f t="shared" ref="E85:E116" si="14">+(C85-C$7)/C$8</f>
        <v>4627.0012548033301</v>
      </c>
      <c r="F85">
        <f t="shared" ref="F85:F116" si="15">ROUND(2*E85,0)/2</f>
        <v>4627</v>
      </c>
      <c r="G85">
        <f t="shared" si="12"/>
        <v>1.2508000072557479E-3</v>
      </c>
      <c r="K85">
        <f t="shared" si="13"/>
        <v>1.2508000072557479E-3</v>
      </c>
      <c r="O85">
        <f t="shared" ref="O85:O116" ca="1" si="16">+C$11+C$12*$F85</f>
        <v>1.4260350057293144E-3</v>
      </c>
      <c r="Q85" s="2">
        <f t="shared" ref="Q85:Q116" si="17">+C85-15018.5</f>
        <v>37799.371870000003</v>
      </c>
    </row>
    <row r="86" spans="1:17">
      <c r="A86" s="31" t="s">
        <v>36</v>
      </c>
      <c r="B86" s="37" t="s">
        <v>30</v>
      </c>
      <c r="C86" s="38">
        <v>52823.852789999997</v>
      </c>
      <c r="D86" s="38">
        <v>1.2999999999999999E-4</v>
      </c>
      <c r="E86" s="31">
        <f t="shared" si="14"/>
        <v>4633.0013174030428</v>
      </c>
      <c r="F86">
        <f t="shared" si="15"/>
        <v>4633</v>
      </c>
      <c r="G86">
        <f t="shared" si="12"/>
        <v>1.3132000021869317E-3</v>
      </c>
      <c r="K86">
        <f t="shared" si="13"/>
        <v>1.3132000021869317E-3</v>
      </c>
      <c r="O86">
        <f t="shared" ca="1" si="16"/>
        <v>1.4264001760422632E-3</v>
      </c>
      <c r="Q86" s="2">
        <f t="shared" si="17"/>
        <v>37805.352789999997</v>
      </c>
    </row>
    <row r="87" spans="1:17">
      <c r="A87" s="39" t="s">
        <v>37</v>
      </c>
      <c r="B87" s="37" t="s">
        <v>30</v>
      </c>
      <c r="C87" s="38">
        <v>52908.583599999998</v>
      </c>
      <c r="D87" s="38">
        <v>4.0000000000000001E-3</v>
      </c>
      <c r="E87" s="31">
        <f t="shared" si="14"/>
        <v>4718.0033177850628</v>
      </c>
      <c r="F87">
        <f t="shared" si="15"/>
        <v>4718</v>
      </c>
      <c r="G87">
        <f t="shared" si="12"/>
        <v>3.3072000005631708E-3</v>
      </c>
      <c r="K87">
        <f t="shared" si="13"/>
        <v>3.3072000005631708E-3</v>
      </c>
      <c r="O87">
        <f t="shared" ca="1" si="16"/>
        <v>1.4315734221423742E-3</v>
      </c>
      <c r="Q87" s="2">
        <f t="shared" si="17"/>
        <v>37890.083599999998</v>
      </c>
    </row>
    <row r="88" spans="1:17">
      <c r="A88" s="40" t="s">
        <v>41</v>
      </c>
      <c r="B88" s="39"/>
      <c r="C88" s="36">
        <v>52931.507799999999</v>
      </c>
      <c r="D88" s="36">
        <v>8.0000000000000004E-4</v>
      </c>
      <c r="E88" s="31">
        <f t="shared" si="14"/>
        <v>4741.0008892370242</v>
      </c>
      <c r="F88">
        <f t="shared" si="15"/>
        <v>4741</v>
      </c>
      <c r="G88">
        <f t="shared" si="12"/>
        <v>8.8640000467421487E-4</v>
      </c>
      <c r="J88">
        <f>+G88</f>
        <v>8.8640000467421487E-4</v>
      </c>
      <c r="O88">
        <f t="shared" ca="1" si="16"/>
        <v>1.4329732416753457E-3</v>
      </c>
      <c r="Q88" s="2">
        <f t="shared" si="17"/>
        <v>37913.007799999999</v>
      </c>
    </row>
    <row r="89" spans="1:17">
      <c r="A89" s="13" t="s">
        <v>38</v>
      </c>
      <c r="B89" s="32" t="s">
        <v>30</v>
      </c>
      <c r="C89" s="36">
        <v>52991.317300000002</v>
      </c>
      <c r="D89" s="36">
        <v>6.9999999999999999E-4</v>
      </c>
      <c r="E89" s="31">
        <f t="shared" si="14"/>
        <v>4801.0018161943917</v>
      </c>
      <c r="F89">
        <f t="shared" si="15"/>
        <v>4801</v>
      </c>
      <c r="G89">
        <f t="shared" si="12"/>
        <v>1.8104000046150759E-3</v>
      </c>
      <c r="K89">
        <f t="shared" ref="K89:K98" si="18">G89</f>
        <v>1.8104000046150759E-3</v>
      </c>
      <c r="O89">
        <f t="shared" ca="1" si="16"/>
        <v>1.4366249448048356E-3</v>
      </c>
      <c r="Q89" s="2">
        <f t="shared" si="17"/>
        <v>37972.817300000002</v>
      </c>
    </row>
    <row r="90" spans="1:17">
      <c r="A90" s="13" t="s">
        <v>39</v>
      </c>
      <c r="B90" s="37" t="s">
        <v>31</v>
      </c>
      <c r="C90" s="38">
        <v>53281.887540000003</v>
      </c>
      <c r="D90" s="38">
        <v>1.9000000000000001E-4</v>
      </c>
      <c r="E90" s="31">
        <f t="shared" si="14"/>
        <v>5092.5020585676602</v>
      </c>
      <c r="F90">
        <f t="shared" si="15"/>
        <v>5092.5</v>
      </c>
      <c r="G90">
        <f t="shared" si="12"/>
        <v>2.0520000034593977E-3</v>
      </c>
      <c r="K90">
        <f t="shared" si="18"/>
        <v>2.0520000034593977E-3</v>
      </c>
      <c r="O90">
        <f t="shared" ca="1" si="16"/>
        <v>1.4543661358422753E-3</v>
      </c>
      <c r="Q90" s="2">
        <f t="shared" si="17"/>
        <v>38263.387540000003</v>
      </c>
    </row>
    <row r="91" spans="1:17">
      <c r="A91" s="40" t="s">
        <v>42</v>
      </c>
      <c r="B91" s="32" t="s">
        <v>31</v>
      </c>
      <c r="C91" s="38">
        <v>53630.770219999999</v>
      </c>
      <c r="D91" s="38">
        <v>1.1E-4</v>
      </c>
      <c r="E91" s="31">
        <f t="shared" si="14"/>
        <v>5442.5013763912402</v>
      </c>
      <c r="F91">
        <f t="shared" si="15"/>
        <v>5442.5</v>
      </c>
      <c r="G91">
        <f t="shared" si="12"/>
        <v>1.3719999988097697E-3</v>
      </c>
      <c r="K91">
        <f t="shared" si="18"/>
        <v>1.3719999988097697E-3</v>
      </c>
      <c r="O91">
        <f t="shared" ca="1" si="16"/>
        <v>1.4756677374309674E-3</v>
      </c>
      <c r="Q91" s="2">
        <f t="shared" si="17"/>
        <v>38612.270219999999</v>
      </c>
    </row>
    <row r="92" spans="1:17">
      <c r="A92" s="40" t="s">
        <v>43</v>
      </c>
      <c r="B92" s="37" t="s">
        <v>30</v>
      </c>
      <c r="C92" s="38">
        <v>53640.24</v>
      </c>
      <c r="D92" s="36">
        <v>2.9999999999999997E-4</v>
      </c>
      <c r="E92" s="31">
        <f t="shared" si="14"/>
        <v>5452.0014654754541</v>
      </c>
      <c r="F92">
        <f t="shared" si="15"/>
        <v>5452</v>
      </c>
      <c r="G92">
        <f t="shared" si="12"/>
        <v>1.4607999983127229E-3</v>
      </c>
      <c r="K92">
        <f t="shared" si="18"/>
        <v>1.4607999983127229E-3</v>
      </c>
      <c r="O92">
        <f t="shared" ca="1" si="16"/>
        <v>1.4762459237598034E-3</v>
      </c>
      <c r="Q92" s="2">
        <f t="shared" si="17"/>
        <v>38621.74</v>
      </c>
    </row>
    <row r="93" spans="1:17">
      <c r="A93" s="40" t="s">
        <v>42</v>
      </c>
      <c r="B93" s="32" t="s">
        <v>31</v>
      </c>
      <c r="C93" s="38">
        <v>53661.671300000002</v>
      </c>
      <c r="D93" s="38">
        <v>6.9999999999999994E-5</v>
      </c>
      <c r="E93" s="31">
        <f t="shared" si="14"/>
        <v>5473.5013587349131</v>
      </c>
      <c r="F93">
        <f t="shared" si="15"/>
        <v>5473.5</v>
      </c>
      <c r="G93">
        <f t="shared" si="12"/>
        <v>1.3544000030378811E-3</v>
      </c>
      <c r="K93">
        <f t="shared" si="18"/>
        <v>1.3544000030378811E-3</v>
      </c>
      <c r="O93">
        <f t="shared" ca="1" si="16"/>
        <v>1.4775544507145374E-3</v>
      </c>
      <c r="Q93" s="2">
        <f t="shared" si="17"/>
        <v>38643.171300000002</v>
      </c>
    </row>
    <row r="94" spans="1:17">
      <c r="A94" s="40" t="s">
        <v>42</v>
      </c>
      <c r="B94" s="32" t="s">
        <v>31</v>
      </c>
      <c r="C94" s="38">
        <v>53668.649140000001</v>
      </c>
      <c r="D94" s="38">
        <v>1.4999999999999999E-4</v>
      </c>
      <c r="E94" s="31">
        <f t="shared" si="14"/>
        <v>5480.5015320879775</v>
      </c>
      <c r="F94">
        <f t="shared" si="15"/>
        <v>5480.5</v>
      </c>
      <c r="G94">
        <f t="shared" si="12"/>
        <v>1.5272000018740073E-3</v>
      </c>
      <c r="K94">
        <f t="shared" si="18"/>
        <v>1.5272000018740073E-3</v>
      </c>
      <c r="O94">
        <f t="shared" ca="1" si="16"/>
        <v>1.4779804827463113E-3</v>
      </c>
      <c r="Q94" s="2">
        <f t="shared" si="17"/>
        <v>38650.149140000001</v>
      </c>
    </row>
    <row r="95" spans="1:17">
      <c r="A95" s="40" t="s">
        <v>42</v>
      </c>
      <c r="B95" s="32" t="s">
        <v>31</v>
      </c>
      <c r="C95" s="38">
        <v>53668.649409999998</v>
      </c>
      <c r="D95" s="38">
        <v>9.0000000000000006E-5</v>
      </c>
      <c r="E95" s="31">
        <f t="shared" si="14"/>
        <v>5480.5018029521398</v>
      </c>
      <c r="F95">
        <f t="shared" si="15"/>
        <v>5480.5</v>
      </c>
      <c r="G95">
        <f t="shared" si="12"/>
        <v>1.7971999986912124E-3</v>
      </c>
      <c r="K95">
        <f t="shared" si="18"/>
        <v>1.7971999986912124E-3</v>
      </c>
      <c r="O95">
        <f t="shared" ca="1" si="16"/>
        <v>1.4779804827463113E-3</v>
      </c>
      <c r="Q95" s="2">
        <f t="shared" si="17"/>
        <v>38650.149409999998</v>
      </c>
    </row>
    <row r="96" spans="1:17">
      <c r="A96" s="40" t="s">
        <v>42</v>
      </c>
      <c r="B96" s="32" t="s">
        <v>31</v>
      </c>
      <c r="C96" s="38">
        <v>53692.572979999997</v>
      </c>
      <c r="D96" s="38">
        <v>1.3999999999999999E-4</v>
      </c>
      <c r="E96" s="31">
        <f t="shared" si="14"/>
        <v>5504.5019429989443</v>
      </c>
      <c r="F96">
        <f t="shared" si="15"/>
        <v>5504.5</v>
      </c>
      <c r="G96">
        <f t="shared" si="12"/>
        <v>1.9367999993846752E-3</v>
      </c>
      <c r="K96">
        <f t="shared" si="18"/>
        <v>1.9367999993846752E-3</v>
      </c>
      <c r="O96">
        <f t="shared" ca="1" si="16"/>
        <v>1.4794411639981074E-3</v>
      </c>
      <c r="Q96" s="2">
        <f t="shared" si="17"/>
        <v>38674.072979999997</v>
      </c>
    </row>
    <row r="97" spans="1:17">
      <c r="A97" s="40" t="s">
        <v>42</v>
      </c>
      <c r="B97" s="32" t="s">
        <v>31</v>
      </c>
      <c r="C97" s="38">
        <v>53696.560030000001</v>
      </c>
      <c r="D97" s="38">
        <v>1.2E-4</v>
      </c>
      <c r="E97" s="31">
        <f t="shared" si="14"/>
        <v>5508.5017539959526</v>
      </c>
      <c r="F97">
        <f t="shared" si="15"/>
        <v>5508.5</v>
      </c>
      <c r="G97">
        <f t="shared" si="12"/>
        <v>1.7484000054537319E-3</v>
      </c>
      <c r="K97">
        <f t="shared" si="18"/>
        <v>1.7484000054537319E-3</v>
      </c>
      <c r="O97">
        <f t="shared" ca="1" si="16"/>
        <v>1.4796846108734068E-3</v>
      </c>
      <c r="Q97" s="2">
        <f t="shared" si="17"/>
        <v>38678.060030000001</v>
      </c>
    </row>
    <row r="98" spans="1:17">
      <c r="A98" s="40" t="s">
        <v>42</v>
      </c>
      <c r="B98" s="32" t="s">
        <v>31</v>
      </c>
      <c r="C98" s="38">
        <v>53704.534800000001</v>
      </c>
      <c r="D98" s="38">
        <v>2.9999999999999997E-4</v>
      </c>
      <c r="E98" s="31">
        <f t="shared" si="14"/>
        <v>5516.5020481343718</v>
      </c>
      <c r="F98">
        <f t="shared" si="15"/>
        <v>5516.5</v>
      </c>
      <c r="G98">
        <f t="shared" si="12"/>
        <v>2.0416000043042004E-3</v>
      </c>
      <c r="K98">
        <f t="shared" si="18"/>
        <v>2.0416000043042004E-3</v>
      </c>
      <c r="O98">
        <f t="shared" ca="1" si="16"/>
        <v>1.4801715046240053E-3</v>
      </c>
      <c r="Q98" s="2">
        <f t="shared" si="17"/>
        <v>38686.034800000001</v>
      </c>
    </row>
    <row r="99" spans="1:17">
      <c r="A99" s="13" t="s">
        <v>51</v>
      </c>
      <c r="B99" s="32" t="s">
        <v>31</v>
      </c>
      <c r="C99" s="36">
        <v>54017.532700000003</v>
      </c>
      <c r="D99" s="36">
        <v>1.8E-3</v>
      </c>
      <c r="E99" s="31">
        <f t="shared" si="14"/>
        <v>5830.5017327281021</v>
      </c>
      <c r="F99">
        <f t="shared" si="15"/>
        <v>5830.5</v>
      </c>
      <c r="G99">
        <f t="shared" si="12"/>
        <v>1.7272000040975399E-3</v>
      </c>
      <c r="J99">
        <f>+G99</f>
        <v>1.7272000040975399E-3</v>
      </c>
      <c r="O99">
        <f t="shared" ca="1" si="16"/>
        <v>1.4992820843350036E-3</v>
      </c>
      <c r="Q99" s="2">
        <f t="shared" si="17"/>
        <v>38999.032700000003</v>
      </c>
    </row>
    <row r="100" spans="1:17">
      <c r="A100" s="12" t="s">
        <v>50</v>
      </c>
      <c r="B100" s="32" t="s">
        <v>31</v>
      </c>
      <c r="C100" s="36">
        <v>54090.300199999998</v>
      </c>
      <c r="D100" s="36">
        <v>6.9999999999999999E-4</v>
      </c>
      <c r="E100" s="31">
        <f t="shared" si="14"/>
        <v>5903.5021332057804</v>
      </c>
      <c r="F100">
        <f t="shared" si="15"/>
        <v>5903.5</v>
      </c>
      <c r="G100">
        <f t="shared" si="12"/>
        <v>2.1264000024530105E-3</v>
      </c>
      <c r="K100">
        <f t="shared" ref="K100:K127" si="19">G100</f>
        <v>2.1264000024530105E-3</v>
      </c>
      <c r="O100">
        <f t="shared" ca="1" si="16"/>
        <v>1.5037249898092165E-3</v>
      </c>
      <c r="Q100" s="2">
        <f t="shared" si="17"/>
        <v>39071.800199999998</v>
      </c>
    </row>
    <row r="101" spans="1:17">
      <c r="A101" s="12" t="s">
        <v>58</v>
      </c>
      <c r="B101" s="34" t="s">
        <v>31</v>
      </c>
      <c r="C101" s="12">
        <v>54335.5124</v>
      </c>
      <c r="D101" s="12">
        <v>2.0000000000000001E-4</v>
      </c>
      <c r="E101" s="31">
        <f t="shared" si="14"/>
        <v>6149.4991621268518</v>
      </c>
      <c r="F101">
        <f t="shared" si="15"/>
        <v>6149.5</v>
      </c>
      <c r="G101">
        <f t="shared" si="12"/>
        <v>-8.3520000043790787E-4</v>
      </c>
      <c r="K101">
        <f t="shared" si="19"/>
        <v>-8.3520000043790787E-4</v>
      </c>
      <c r="O101">
        <f t="shared" ca="1" si="16"/>
        <v>1.5186969726401259E-3</v>
      </c>
      <c r="Q101" s="2">
        <f t="shared" si="17"/>
        <v>39317.0124</v>
      </c>
    </row>
    <row r="102" spans="1:17">
      <c r="A102" s="60" t="s">
        <v>618</v>
      </c>
      <c r="B102" s="61" t="s">
        <v>30</v>
      </c>
      <c r="C102" s="60">
        <v>54360.934200000003</v>
      </c>
      <c r="D102" s="60" t="s">
        <v>78</v>
      </c>
      <c r="E102" s="31">
        <f t="shared" si="14"/>
        <v>6175.0023274254245</v>
      </c>
      <c r="F102">
        <f t="shared" si="15"/>
        <v>6175</v>
      </c>
      <c r="G102">
        <f t="shared" si="12"/>
        <v>2.3200000068754889E-3</v>
      </c>
      <c r="K102">
        <f t="shared" si="19"/>
        <v>2.3200000068754889E-3</v>
      </c>
      <c r="O102">
        <f t="shared" ca="1" si="16"/>
        <v>1.5202489464701593E-3</v>
      </c>
      <c r="Q102" s="2">
        <f t="shared" si="17"/>
        <v>39342.434200000003</v>
      </c>
    </row>
    <row r="103" spans="1:17">
      <c r="A103" s="60" t="s">
        <v>618</v>
      </c>
      <c r="B103" s="61" t="s">
        <v>30</v>
      </c>
      <c r="C103" s="60">
        <v>54393.8289</v>
      </c>
      <c r="D103" s="60" t="s">
        <v>78</v>
      </c>
      <c r="E103" s="31">
        <f t="shared" si="14"/>
        <v>6208.0023105716509</v>
      </c>
      <c r="F103">
        <f t="shared" si="15"/>
        <v>6208</v>
      </c>
      <c r="G103">
        <f t="shared" si="12"/>
        <v>2.3032000026432797E-3</v>
      </c>
      <c r="K103">
        <f t="shared" si="19"/>
        <v>2.3032000026432797E-3</v>
      </c>
      <c r="O103">
        <f t="shared" ca="1" si="16"/>
        <v>1.522257383191379E-3</v>
      </c>
      <c r="Q103" s="2">
        <f t="shared" si="17"/>
        <v>39375.3289</v>
      </c>
    </row>
    <row r="104" spans="1:17">
      <c r="A104" s="60" t="s">
        <v>618</v>
      </c>
      <c r="B104" s="61" t="s">
        <v>30</v>
      </c>
      <c r="C104" s="60">
        <v>54402.800199999998</v>
      </c>
      <c r="D104" s="60" t="s">
        <v>78</v>
      </c>
      <c r="E104" s="31">
        <f t="shared" si="14"/>
        <v>6217.0023242151774</v>
      </c>
      <c r="F104">
        <f t="shared" si="15"/>
        <v>6217</v>
      </c>
      <c r="G104">
        <f t="shared" si="12"/>
        <v>2.316800004336983E-3</v>
      </c>
      <c r="K104">
        <f t="shared" si="19"/>
        <v>2.316800004336983E-3</v>
      </c>
      <c r="O104">
        <f t="shared" ca="1" si="16"/>
        <v>1.5228051386608024E-3</v>
      </c>
      <c r="Q104" s="2">
        <f t="shared" si="17"/>
        <v>39384.300199999998</v>
      </c>
    </row>
    <row r="105" spans="1:17">
      <c r="A105" s="60" t="s">
        <v>618</v>
      </c>
      <c r="B105" s="61" t="s">
        <v>30</v>
      </c>
      <c r="C105" s="60">
        <v>54408.7811</v>
      </c>
      <c r="D105" s="60" t="s">
        <v>78</v>
      </c>
      <c r="E105" s="31">
        <f t="shared" si="14"/>
        <v>6223.0023667508849</v>
      </c>
      <c r="F105">
        <f t="shared" si="15"/>
        <v>6223</v>
      </c>
      <c r="G105">
        <f t="shared" si="12"/>
        <v>2.3591999997734092E-3</v>
      </c>
      <c r="K105">
        <f t="shared" si="19"/>
        <v>2.3591999997734092E-3</v>
      </c>
      <c r="O105">
        <f t="shared" ca="1" si="16"/>
        <v>1.5231703089737514E-3</v>
      </c>
      <c r="Q105" s="2">
        <f t="shared" si="17"/>
        <v>39390.2811</v>
      </c>
    </row>
    <row r="106" spans="1:17">
      <c r="A106" s="60" t="s">
        <v>618</v>
      </c>
      <c r="B106" s="61" t="s">
        <v>30</v>
      </c>
      <c r="C106" s="60">
        <v>54439.681600000004</v>
      </c>
      <c r="D106" s="60" t="s">
        <v>78</v>
      </c>
      <c r="E106" s="31">
        <f t="shared" si="14"/>
        <v>6254.0017672382037</v>
      </c>
      <c r="F106">
        <f t="shared" si="15"/>
        <v>6254</v>
      </c>
      <c r="G106">
        <f t="shared" ref="G106:G137" si="20">+C106-(C$7+F106*C$8)</f>
        <v>1.7616000041016378E-3</v>
      </c>
      <c r="K106">
        <f t="shared" si="19"/>
        <v>1.7616000041016378E-3</v>
      </c>
      <c r="O106">
        <f t="shared" ca="1" si="16"/>
        <v>1.5250570222573212E-3</v>
      </c>
      <c r="Q106" s="2">
        <f t="shared" si="17"/>
        <v>39421.181600000004</v>
      </c>
    </row>
    <row r="107" spans="1:17">
      <c r="A107" s="60" t="s">
        <v>618</v>
      </c>
      <c r="B107" s="61" t="s">
        <v>30</v>
      </c>
      <c r="C107" s="60">
        <v>54466.595500000003</v>
      </c>
      <c r="D107" s="60" t="s">
        <v>78</v>
      </c>
      <c r="E107" s="31">
        <f t="shared" si="14"/>
        <v>6281.0018081687876</v>
      </c>
      <c r="F107">
        <f t="shared" si="15"/>
        <v>6281</v>
      </c>
      <c r="G107">
        <f t="shared" si="20"/>
        <v>1.8024000091827475E-3</v>
      </c>
      <c r="K107">
        <f t="shared" si="19"/>
        <v>1.8024000091827475E-3</v>
      </c>
      <c r="O107">
        <f t="shared" ca="1" si="16"/>
        <v>1.5267002886655918E-3</v>
      </c>
      <c r="Q107" s="2">
        <f t="shared" si="17"/>
        <v>39448.095500000003</v>
      </c>
    </row>
    <row r="108" spans="1:17">
      <c r="A108" s="60" t="s">
        <v>618</v>
      </c>
      <c r="B108" s="61" t="s">
        <v>30</v>
      </c>
      <c r="C108" s="60">
        <v>54467.592400000001</v>
      </c>
      <c r="D108" s="60" t="s">
        <v>78</v>
      </c>
      <c r="E108" s="31">
        <f t="shared" si="14"/>
        <v>6282.0018988581214</v>
      </c>
      <c r="F108">
        <f t="shared" si="15"/>
        <v>6282</v>
      </c>
      <c r="G108">
        <f t="shared" si="20"/>
        <v>1.8928000063169748E-3</v>
      </c>
      <c r="K108">
        <f t="shared" si="19"/>
        <v>1.8928000063169748E-3</v>
      </c>
      <c r="O108">
        <f t="shared" ca="1" si="16"/>
        <v>1.5267611503844167E-3</v>
      </c>
      <c r="Q108" s="2">
        <f t="shared" si="17"/>
        <v>39449.092400000001</v>
      </c>
    </row>
    <row r="109" spans="1:17">
      <c r="A109" s="60" t="s">
        <v>618</v>
      </c>
      <c r="B109" s="61" t="s">
        <v>30</v>
      </c>
      <c r="C109" s="60">
        <v>54469.585700000003</v>
      </c>
      <c r="D109" s="60" t="s">
        <v>78</v>
      </c>
      <c r="E109" s="31">
        <f t="shared" si="14"/>
        <v>6284.0015786364884</v>
      </c>
      <c r="F109">
        <f t="shared" si="15"/>
        <v>6284</v>
      </c>
      <c r="G109">
        <f t="shared" si="20"/>
        <v>1.5736000059405342E-3</v>
      </c>
      <c r="K109">
        <f t="shared" si="19"/>
        <v>1.5736000059405342E-3</v>
      </c>
      <c r="O109">
        <f t="shared" ca="1" si="16"/>
        <v>1.5268828738220664E-3</v>
      </c>
      <c r="Q109" s="2">
        <f t="shared" si="17"/>
        <v>39451.085700000003</v>
      </c>
    </row>
    <row r="110" spans="1:17">
      <c r="A110" s="60" t="s">
        <v>365</v>
      </c>
      <c r="B110" s="61" t="s">
        <v>31</v>
      </c>
      <c r="C110" s="60">
        <v>54684.398099999999</v>
      </c>
      <c r="D110" s="60" t="s">
        <v>78</v>
      </c>
      <c r="E110" s="31">
        <f t="shared" si="14"/>
        <v>6499.5015096162815</v>
      </c>
      <c r="F110">
        <f t="shared" si="15"/>
        <v>6499.5</v>
      </c>
      <c r="G110">
        <f t="shared" si="20"/>
        <v>1.5047999986563809E-3</v>
      </c>
      <c r="K110">
        <f t="shared" si="19"/>
        <v>1.5047999986563809E-3</v>
      </c>
      <c r="O110">
        <f t="shared" ca="1" si="16"/>
        <v>1.5399985742288185E-3</v>
      </c>
      <c r="Q110" s="2">
        <f t="shared" si="17"/>
        <v>39665.898099999999</v>
      </c>
    </row>
    <row r="111" spans="1:17">
      <c r="A111" s="12" t="s">
        <v>58</v>
      </c>
      <c r="B111" s="34" t="s">
        <v>31</v>
      </c>
      <c r="C111" s="12">
        <v>54716.294600000001</v>
      </c>
      <c r="D111" s="12">
        <v>6.9999999999999999E-4</v>
      </c>
      <c r="E111" s="31">
        <f t="shared" si="14"/>
        <v>6531.5000979123843</v>
      </c>
      <c r="F111">
        <f t="shared" si="15"/>
        <v>6531.5</v>
      </c>
      <c r="G111">
        <f t="shared" si="20"/>
        <v>9.7600001026876271E-5</v>
      </c>
      <c r="K111">
        <f t="shared" si="19"/>
        <v>9.7600001026876271E-5</v>
      </c>
      <c r="O111">
        <f t="shared" ca="1" si="16"/>
        <v>1.5419461492312131E-3</v>
      </c>
      <c r="Q111" s="2">
        <f t="shared" si="17"/>
        <v>39697.794600000001</v>
      </c>
    </row>
    <row r="112" spans="1:17">
      <c r="A112" s="60" t="s">
        <v>618</v>
      </c>
      <c r="B112" s="61" t="s">
        <v>30</v>
      </c>
      <c r="C112" s="60">
        <v>54727.760199999997</v>
      </c>
      <c r="D112" s="60" t="s">
        <v>78</v>
      </c>
      <c r="E112" s="31">
        <f t="shared" si="14"/>
        <v>6543.0023948404996</v>
      </c>
      <c r="F112">
        <f t="shared" si="15"/>
        <v>6543</v>
      </c>
      <c r="G112">
        <f t="shared" si="20"/>
        <v>2.3872000019764528E-3</v>
      </c>
      <c r="K112">
        <f t="shared" si="19"/>
        <v>2.3872000019764528E-3</v>
      </c>
      <c r="O112">
        <f t="shared" ca="1" si="16"/>
        <v>1.5426460589976986E-3</v>
      </c>
      <c r="Q112" s="2">
        <f t="shared" si="17"/>
        <v>39709.260199999997</v>
      </c>
    </row>
    <row r="113" spans="1:17">
      <c r="A113" s="60" t="s">
        <v>618</v>
      </c>
      <c r="B113" s="61" t="s">
        <v>30</v>
      </c>
      <c r="C113" s="60">
        <v>54732.743399999999</v>
      </c>
      <c r="D113" s="60" t="s">
        <v>78</v>
      </c>
      <c r="E113" s="31">
        <f t="shared" si="14"/>
        <v>6548.0015441263831</v>
      </c>
      <c r="F113">
        <f t="shared" si="15"/>
        <v>6548</v>
      </c>
      <c r="G113">
        <f t="shared" si="20"/>
        <v>1.5391999986604787E-3</v>
      </c>
      <c r="K113">
        <f t="shared" si="19"/>
        <v>1.5391999986604787E-3</v>
      </c>
      <c r="O113">
        <f t="shared" ca="1" si="16"/>
        <v>1.5429503675918228E-3</v>
      </c>
      <c r="Q113" s="2">
        <f t="shared" si="17"/>
        <v>39714.243399999999</v>
      </c>
    </row>
    <row r="114" spans="1:17">
      <c r="A114" s="60" t="s">
        <v>618</v>
      </c>
      <c r="B114" s="61" t="s">
        <v>30</v>
      </c>
      <c r="C114" s="60">
        <v>54735.734400000001</v>
      </c>
      <c r="D114" s="60" t="s">
        <v>78</v>
      </c>
      <c r="E114" s="31">
        <f t="shared" si="14"/>
        <v>6551.0021171545741</v>
      </c>
      <c r="F114">
        <f t="shared" si="15"/>
        <v>6551</v>
      </c>
      <c r="G114">
        <f t="shared" si="20"/>
        <v>2.110400004312396E-3</v>
      </c>
      <c r="K114">
        <f t="shared" si="19"/>
        <v>2.110400004312396E-3</v>
      </c>
      <c r="O114">
        <f t="shared" ca="1" si="16"/>
        <v>1.5431329527482974E-3</v>
      </c>
      <c r="Q114" s="2">
        <f t="shared" si="17"/>
        <v>39717.234400000001</v>
      </c>
    </row>
    <row r="115" spans="1:17">
      <c r="A115" s="60" t="s">
        <v>618</v>
      </c>
      <c r="B115" s="61" t="s">
        <v>30</v>
      </c>
      <c r="C115" s="60">
        <v>54750.686500000003</v>
      </c>
      <c r="D115" s="60" t="s">
        <v>78</v>
      </c>
      <c r="E115" s="31">
        <f t="shared" si="14"/>
        <v>6566.0020730137494</v>
      </c>
      <c r="F115">
        <f t="shared" si="15"/>
        <v>6566</v>
      </c>
      <c r="G115">
        <f t="shared" si="20"/>
        <v>2.066400003968738E-3</v>
      </c>
      <c r="K115">
        <f t="shared" si="19"/>
        <v>2.066400003968738E-3</v>
      </c>
      <c r="O115">
        <f t="shared" ca="1" si="16"/>
        <v>1.5440458785306701E-3</v>
      </c>
      <c r="Q115" s="2">
        <f t="shared" si="17"/>
        <v>39732.186500000003</v>
      </c>
    </row>
    <row r="116" spans="1:17">
      <c r="A116" s="60" t="s">
        <v>618</v>
      </c>
      <c r="B116" s="61" t="s">
        <v>30</v>
      </c>
      <c r="C116" s="60">
        <v>54766.635499999997</v>
      </c>
      <c r="D116" s="60" t="s">
        <v>78</v>
      </c>
      <c r="E116" s="31">
        <f t="shared" si="14"/>
        <v>6582.0021195622512</v>
      </c>
      <c r="F116">
        <f t="shared" si="15"/>
        <v>6582</v>
      </c>
      <c r="G116">
        <f t="shared" si="20"/>
        <v>2.1128000007593073E-3</v>
      </c>
      <c r="K116">
        <f t="shared" si="19"/>
        <v>2.1128000007593073E-3</v>
      </c>
      <c r="O116">
        <f t="shared" ca="1" si="16"/>
        <v>1.5450196660318674E-3</v>
      </c>
      <c r="Q116" s="2">
        <f t="shared" si="17"/>
        <v>39748.135499999997</v>
      </c>
    </row>
    <row r="117" spans="1:17">
      <c r="A117" s="60" t="s">
        <v>618</v>
      </c>
      <c r="B117" s="61" t="s">
        <v>30</v>
      </c>
      <c r="C117" s="60">
        <v>54767.6325</v>
      </c>
      <c r="D117" s="60" t="s">
        <v>78</v>
      </c>
      <c r="E117" s="31">
        <f t="shared" ref="E117:E148" si="21">+(C117-C$7)/C$8</f>
        <v>6583.0023105716509</v>
      </c>
      <c r="F117">
        <f t="shared" ref="F117:F148" si="22">ROUND(2*E117,0)/2</f>
        <v>6583</v>
      </c>
      <c r="G117">
        <f t="shared" si="20"/>
        <v>2.3032000026432797E-3</v>
      </c>
      <c r="K117">
        <f t="shared" si="19"/>
        <v>2.3032000026432797E-3</v>
      </c>
      <c r="O117">
        <f t="shared" ref="O117:O148" ca="1" si="23">+C$11+C$12*$F117</f>
        <v>1.545080527750692E-3</v>
      </c>
      <c r="Q117" s="2">
        <f t="shared" ref="Q117:Q148" si="24">+C117-15018.5</f>
        <v>39749.1325</v>
      </c>
    </row>
    <row r="118" spans="1:17">
      <c r="A118" s="60" t="s">
        <v>618</v>
      </c>
      <c r="B118" s="61" t="s">
        <v>30</v>
      </c>
      <c r="C118" s="60">
        <v>54769.626100000001</v>
      </c>
      <c r="D118" s="60" t="s">
        <v>78</v>
      </c>
      <c r="E118" s="31">
        <f t="shared" si="21"/>
        <v>6585.0022913102002</v>
      </c>
      <c r="F118">
        <f t="shared" si="22"/>
        <v>6585</v>
      </c>
      <c r="G118">
        <f t="shared" si="20"/>
        <v>2.2840000019641593E-3</v>
      </c>
      <c r="K118">
        <f t="shared" si="19"/>
        <v>2.2840000019641593E-3</v>
      </c>
      <c r="O118">
        <f t="shared" ca="1" si="23"/>
        <v>1.5452022511883417E-3</v>
      </c>
      <c r="Q118" s="2">
        <f t="shared" si="24"/>
        <v>39751.126100000001</v>
      </c>
    </row>
    <row r="119" spans="1:17">
      <c r="A119" s="60" t="s">
        <v>618</v>
      </c>
      <c r="B119" s="61" t="s">
        <v>30</v>
      </c>
      <c r="C119" s="60">
        <v>54779.593099999998</v>
      </c>
      <c r="D119" s="60" t="s">
        <v>78</v>
      </c>
      <c r="E119" s="31">
        <f t="shared" si="21"/>
        <v>6595.0011918023274</v>
      </c>
      <c r="F119">
        <f t="shared" si="22"/>
        <v>6595</v>
      </c>
      <c r="G119">
        <f t="shared" si="20"/>
        <v>1.1880000020028092E-3</v>
      </c>
      <c r="K119">
        <f t="shared" si="19"/>
        <v>1.1880000020028092E-3</v>
      </c>
      <c r="O119">
        <f t="shared" ca="1" si="23"/>
        <v>1.5458108683765901E-3</v>
      </c>
      <c r="Q119" s="2">
        <f t="shared" si="24"/>
        <v>39761.093099999998</v>
      </c>
    </row>
    <row r="120" spans="1:17">
      <c r="A120" s="60" t="s">
        <v>618</v>
      </c>
      <c r="B120" s="61" t="s">
        <v>30</v>
      </c>
      <c r="C120" s="60">
        <v>54786.571300000003</v>
      </c>
      <c r="D120" s="60" t="s">
        <v>78</v>
      </c>
      <c r="E120" s="31">
        <f t="shared" si="21"/>
        <v>6602.0017263076179</v>
      </c>
      <c r="F120">
        <f t="shared" si="22"/>
        <v>6602</v>
      </c>
      <c r="G120">
        <f t="shared" si="20"/>
        <v>1.7208000062964857E-3</v>
      </c>
      <c r="K120">
        <f t="shared" si="19"/>
        <v>1.7208000062964857E-3</v>
      </c>
      <c r="O120">
        <f t="shared" ca="1" si="23"/>
        <v>1.5462369004083641E-3</v>
      </c>
      <c r="Q120" s="2">
        <f t="shared" si="24"/>
        <v>39768.071300000003</v>
      </c>
    </row>
    <row r="121" spans="1:17">
      <c r="A121" s="60" t="s">
        <v>618</v>
      </c>
      <c r="B121" s="61" t="s">
        <v>30</v>
      </c>
      <c r="C121" s="60">
        <v>54792.552199999998</v>
      </c>
      <c r="D121" s="60" t="s">
        <v>78</v>
      </c>
      <c r="E121" s="31">
        <f t="shared" si="21"/>
        <v>6608.001768843319</v>
      </c>
      <c r="F121">
        <f t="shared" si="22"/>
        <v>6608</v>
      </c>
      <c r="G121">
        <f t="shared" si="20"/>
        <v>1.7632000017329119E-3</v>
      </c>
      <c r="K121">
        <f t="shared" si="19"/>
        <v>1.7632000017329119E-3</v>
      </c>
      <c r="O121">
        <f t="shared" ca="1" si="23"/>
        <v>1.5466020707213131E-3</v>
      </c>
      <c r="Q121" s="2">
        <f t="shared" si="24"/>
        <v>39774.052199999998</v>
      </c>
    </row>
    <row r="122" spans="1:17">
      <c r="A122" s="60" t="s">
        <v>618</v>
      </c>
      <c r="B122" s="61" t="s">
        <v>30</v>
      </c>
      <c r="C122" s="60">
        <v>54793.548999999999</v>
      </c>
      <c r="D122" s="60" t="s">
        <v>78</v>
      </c>
      <c r="E122" s="31">
        <f t="shared" si="21"/>
        <v>6609.0017592125942</v>
      </c>
      <c r="F122">
        <f t="shared" si="22"/>
        <v>6609</v>
      </c>
      <c r="G122">
        <f t="shared" si="20"/>
        <v>1.7536000013933517E-3</v>
      </c>
      <c r="K122">
        <f t="shared" si="19"/>
        <v>1.7536000013933517E-3</v>
      </c>
      <c r="O122">
        <f t="shared" ca="1" si="23"/>
        <v>1.5466629324401378E-3</v>
      </c>
      <c r="Q122" s="2">
        <f t="shared" si="24"/>
        <v>39775.048999999999</v>
      </c>
    </row>
    <row r="123" spans="1:17">
      <c r="A123" s="60" t="s">
        <v>618</v>
      </c>
      <c r="B123" s="61" t="s">
        <v>30</v>
      </c>
      <c r="C123" s="60">
        <v>54795.542500000003</v>
      </c>
      <c r="D123" s="60" t="s">
        <v>78</v>
      </c>
      <c r="E123" s="31">
        <f t="shared" si="21"/>
        <v>6611.0016396310857</v>
      </c>
      <c r="F123">
        <f t="shared" si="22"/>
        <v>6611</v>
      </c>
      <c r="G123">
        <f t="shared" si="20"/>
        <v>1.6344000032404438E-3</v>
      </c>
      <c r="K123">
        <f t="shared" si="19"/>
        <v>1.6344000032404438E-3</v>
      </c>
      <c r="O123">
        <f t="shared" ca="1" si="23"/>
        <v>1.5467846558777875E-3</v>
      </c>
      <c r="Q123" s="2">
        <f t="shared" si="24"/>
        <v>39777.042500000003</v>
      </c>
    </row>
    <row r="124" spans="1:17">
      <c r="A124" s="60" t="s">
        <v>617</v>
      </c>
      <c r="B124" s="61" t="s">
        <v>30</v>
      </c>
      <c r="C124" s="60">
        <v>55093.588900000002</v>
      </c>
      <c r="D124" s="60" t="s">
        <v>78</v>
      </c>
      <c r="E124" s="31">
        <f t="shared" si="21"/>
        <v>6910.0019702860063</v>
      </c>
      <c r="F124">
        <f t="shared" si="22"/>
        <v>6910</v>
      </c>
      <c r="G124">
        <f t="shared" si="20"/>
        <v>1.9640000027720816E-3</v>
      </c>
      <c r="K124">
        <f t="shared" si="19"/>
        <v>1.9640000027720816E-3</v>
      </c>
      <c r="O124">
        <f t="shared" ca="1" si="23"/>
        <v>1.5649823098064133E-3</v>
      </c>
      <c r="Q124" s="2">
        <f t="shared" si="24"/>
        <v>40075.088900000002</v>
      </c>
    </row>
    <row r="125" spans="1:17">
      <c r="A125" s="60" t="s">
        <v>414</v>
      </c>
      <c r="B125" s="61" t="s">
        <v>30</v>
      </c>
      <c r="C125" s="60">
        <v>55098.573299999996</v>
      </c>
      <c r="D125" s="60" t="s">
        <v>78</v>
      </c>
      <c r="E125" s="31">
        <f t="shared" si="21"/>
        <v>6915.0023234126147</v>
      </c>
      <c r="F125">
        <f t="shared" si="22"/>
        <v>6915</v>
      </c>
      <c r="G125">
        <f t="shared" si="20"/>
        <v>2.3159999982453883E-3</v>
      </c>
      <c r="K125">
        <f t="shared" si="19"/>
        <v>2.3159999982453883E-3</v>
      </c>
      <c r="O125">
        <f t="shared" ca="1" si="23"/>
        <v>1.5652866184005373E-3</v>
      </c>
      <c r="Q125" s="2">
        <f t="shared" si="24"/>
        <v>40080.073299999996</v>
      </c>
    </row>
    <row r="126" spans="1:17">
      <c r="A126" s="60" t="s">
        <v>414</v>
      </c>
      <c r="B126" s="61" t="s">
        <v>30</v>
      </c>
      <c r="C126" s="60">
        <v>55155.3914</v>
      </c>
      <c r="D126" s="60" t="s">
        <v>78</v>
      </c>
      <c r="E126" s="31">
        <f t="shared" si="21"/>
        <v>6972.0022760615502</v>
      </c>
      <c r="F126">
        <f t="shared" si="22"/>
        <v>6972</v>
      </c>
      <c r="G126">
        <f t="shared" si="20"/>
        <v>2.2688000026391819E-3</v>
      </c>
      <c r="K126">
        <f t="shared" si="19"/>
        <v>2.2688000026391819E-3</v>
      </c>
      <c r="O126">
        <f t="shared" ca="1" si="23"/>
        <v>1.5687557363735531E-3</v>
      </c>
      <c r="Q126" s="2">
        <f t="shared" si="24"/>
        <v>40136.8914</v>
      </c>
    </row>
    <row r="127" spans="1:17">
      <c r="A127" s="39" t="s">
        <v>55</v>
      </c>
      <c r="B127" s="37" t="s">
        <v>31</v>
      </c>
      <c r="C127" s="38">
        <v>55458.919699999999</v>
      </c>
      <c r="D127" s="38">
        <v>2.9999999999999997E-4</v>
      </c>
      <c r="E127" s="31">
        <f t="shared" si="21"/>
        <v>7276.5020521471724</v>
      </c>
      <c r="F127">
        <f t="shared" si="22"/>
        <v>7276.5</v>
      </c>
      <c r="G127">
        <f t="shared" si="20"/>
        <v>2.0456000056583434E-3</v>
      </c>
      <c r="K127">
        <f t="shared" si="19"/>
        <v>2.0456000056583434E-3</v>
      </c>
      <c r="O127">
        <f t="shared" ca="1" si="23"/>
        <v>1.5872881297557154E-3</v>
      </c>
      <c r="Q127" s="2">
        <f t="shared" si="24"/>
        <v>40440.419699999999</v>
      </c>
    </row>
    <row r="128" spans="1:17">
      <c r="A128" s="42" t="s">
        <v>67</v>
      </c>
      <c r="B128" s="42"/>
      <c r="C128" s="43">
        <v>55460.414400000001</v>
      </c>
      <c r="D128" s="43">
        <v>1.6999999999999999E-3</v>
      </c>
      <c r="E128" s="31">
        <f t="shared" si="21"/>
        <v>7278.0015361007809</v>
      </c>
      <c r="F128">
        <f t="shared" si="22"/>
        <v>7278</v>
      </c>
      <c r="G128">
        <f t="shared" si="20"/>
        <v>1.5312000032281503E-3</v>
      </c>
      <c r="J128">
        <f>+G128</f>
        <v>1.5312000032281503E-3</v>
      </c>
      <c r="O128">
        <f t="shared" ca="1" si="23"/>
        <v>1.5873794223339526E-3</v>
      </c>
      <c r="Q128" s="2">
        <f t="shared" si="24"/>
        <v>40441.914400000001</v>
      </c>
    </row>
    <row r="129" spans="1:17">
      <c r="A129" s="39" t="s">
        <v>55</v>
      </c>
      <c r="B129" s="37" t="s">
        <v>31</v>
      </c>
      <c r="C129" s="38">
        <v>55460.9133</v>
      </c>
      <c r="D129" s="38">
        <v>2.0000000000000001E-4</v>
      </c>
      <c r="E129" s="31">
        <f t="shared" si="21"/>
        <v>7278.5020328857217</v>
      </c>
      <c r="F129">
        <f t="shared" si="22"/>
        <v>7278.5</v>
      </c>
      <c r="G129">
        <f t="shared" si="20"/>
        <v>2.026400004979223E-3</v>
      </c>
      <c r="K129">
        <f t="shared" ref="K129:K138" si="25">G129</f>
        <v>2.026400004979223E-3</v>
      </c>
      <c r="O129">
        <f t="shared" ca="1" si="23"/>
        <v>1.587409853193365E-3</v>
      </c>
      <c r="Q129" s="2">
        <f t="shared" si="24"/>
        <v>40442.4133</v>
      </c>
    </row>
    <row r="130" spans="1:17">
      <c r="A130" s="39" t="s">
        <v>55</v>
      </c>
      <c r="B130" s="37" t="s">
        <v>31</v>
      </c>
      <c r="C130" s="38">
        <v>55467.892599999999</v>
      </c>
      <c r="D130" s="38">
        <v>2.9999999999999997E-4</v>
      </c>
      <c r="E130" s="31">
        <f t="shared" si="21"/>
        <v>7285.5036709116794</v>
      </c>
      <c r="F130">
        <f t="shared" si="22"/>
        <v>7285.5</v>
      </c>
      <c r="G130">
        <f t="shared" si="20"/>
        <v>3.659200003312435E-3</v>
      </c>
      <c r="K130">
        <f t="shared" si="25"/>
        <v>3.659200003312435E-3</v>
      </c>
      <c r="O130">
        <f t="shared" ca="1" si="23"/>
        <v>1.587835885225139E-3</v>
      </c>
      <c r="Q130" s="2">
        <f t="shared" si="24"/>
        <v>40449.392599999999</v>
      </c>
    </row>
    <row r="131" spans="1:17">
      <c r="A131" s="60" t="s">
        <v>55</v>
      </c>
      <c r="B131" s="61" t="s">
        <v>31</v>
      </c>
      <c r="C131" s="60">
        <v>55469.884599999998</v>
      </c>
      <c r="D131" s="60" t="s">
        <v>78</v>
      </c>
      <c r="E131" s="31">
        <f t="shared" si="21"/>
        <v>7287.5020465292473</v>
      </c>
      <c r="F131">
        <f t="shared" si="22"/>
        <v>7287.5</v>
      </c>
      <c r="G131">
        <f t="shared" si="20"/>
        <v>2.0399999993969686E-3</v>
      </c>
      <c r="K131">
        <f t="shared" si="25"/>
        <v>2.0399999993969686E-3</v>
      </c>
      <c r="O131">
        <f t="shared" ca="1" si="23"/>
        <v>1.5879576086627887E-3</v>
      </c>
      <c r="Q131" s="2">
        <f t="shared" si="24"/>
        <v>40451.384599999998</v>
      </c>
    </row>
    <row r="132" spans="1:17">
      <c r="A132" s="60" t="s">
        <v>617</v>
      </c>
      <c r="B132" s="61" t="s">
        <v>30</v>
      </c>
      <c r="C132" s="60">
        <v>55480.349800000004</v>
      </c>
      <c r="D132" s="60" t="s">
        <v>78</v>
      </c>
      <c r="E132" s="31">
        <f t="shared" si="21"/>
        <v>7298.0007415658984</v>
      </c>
      <c r="F132">
        <f t="shared" si="22"/>
        <v>7298</v>
      </c>
      <c r="G132">
        <f t="shared" si="20"/>
        <v>7.3920000431826338E-4</v>
      </c>
      <c r="K132">
        <f t="shared" si="25"/>
        <v>7.3920000431826338E-4</v>
      </c>
      <c r="O132">
        <f t="shared" ca="1" si="23"/>
        <v>1.5885966567104493E-3</v>
      </c>
      <c r="Q132" s="2">
        <f t="shared" si="24"/>
        <v>40461.849800000004</v>
      </c>
    </row>
    <row r="133" spans="1:17">
      <c r="A133" s="39" t="s">
        <v>55</v>
      </c>
      <c r="B133" s="37" t="s">
        <v>31</v>
      </c>
      <c r="C133" s="38">
        <v>55485.832900000001</v>
      </c>
      <c r="D133" s="38">
        <v>2.0000000000000001E-4</v>
      </c>
      <c r="E133" s="31">
        <f t="shared" si="21"/>
        <v>7303.5013908373321</v>
      </c>
      <c r="F133">
        <f t="shared" si="22"/>
        <v>7303.5</v>
      </c>
      <c r="G133">
        <f t="shared" si="20"/>
        <v>1.3864000065950677E-3</v>
      </c>
      <c r="K133">
        <f t="shared" si="25"/>
        <v>1.3864000065950677E-3</v>
      </c>
      <c r="O133">
        <f t="shared" ca="1" si="23"/>
        <v>1.588931396163986E-3</v>
      </c>
      <c r="Q133" s="2">
        <f t="shared" si="24"/>
        <v>40467.332900000001</v>
      </c>
    </row>
    <row r="134" spans="1:17">
      <c r="A134" s="39" t="s">
        <v>55</v>
      </c>
      <c r="B134" s="37" t="s">
        <v>31</v>
      </c>
      <c r="C134" s="38">
        <v>55498.792000000001</v>
      </c>
      <c r="D134" s="38">
        <v>2.0000000000000001E-4</v>
      </c>
      <c r="E134" s="31">
        <f t="shared" si="21"/>
        <v>7316.5019678783237</v>
      </c>
      <c r="F134">
        <f t="shared" si="22"/>
        <v>7316.5</v>
      </c>
      <c r="G134">
        <f t="shared" si="20"/>
        <v>1.9616000063251704E-3</v>
      </c>
      <c r="K134">
        <f t="shared" si="25"/>
        <v>1.9616000063251704E-3</v>
      </c>
      <c r="O134">
        <f t="shared" ca="1" si="23"/>
        <v>1.5897225985087087E-3</v>
      </c>
      <c r="Q134" s="2">
        <f t="shared" si="24"/>
        <v>40480.292000000001</v>
      </c>
    </row>
    <row r="135" spans="1:17">
      <c r="A135" s="39" t="s">
        <v>55</v>
      </c>
      <c r="B135" s="37" t="s">
        <v>31</v>
      </c>
      <c r="C135" s="38">
        <v>55499.7889</v>
      </c>
      <c r="D135" s="38">
        <v>1E-4</v>
      </c>
      <c r="E135" s="31">
        <f t="shared" si="21"/>
        <v>7317.5020585676566</v>
      </c>
      <c r="F135">
        <f t="shared" si="22"/>
        <v>7317.5</v>
      </c>
      <c r="G135">
        <f t="shared" si="20"/>
        <v>2.0520000034593977E-3</v>
      </c>
      <c r="K135">
        <f t="shared" si="25"/>
        <v>2.0520000034593977E-3</v>
      </c>
      <c r="O135">
        <f t="shared" ca="1" si="23"/>
        <v>1.5897834602275336E-3</v>
      </c>
      <c r="Q135" s="2">
        <f t="shared" si="24"/>
        <v>40481.2889</v>
      </c>
    </row>
    <row r="136" spans="1:17">
      <c r="A136" s="39" t="s">
        <v>55</v>
      </c>
      <c r="B136" s="37" t="s">
        <v>31</v>
      </c>
      <c r="C136" s="38">
        <v>55500.785600000003</v>
      </c>
      <c r="D136" s="38">
        <v>2.0000000000000001E-4</v>
      </c>
      <c r="E136" s="31">
        <f t="shared" si="21"/>
        <v>7318.5019486168731</v>
      </c>
      <c r="F136">
        <f t="shared" si="22"/>
        <v>7318.5</v>
      </c>
      <c r="G136">
        <f t="shared" si="20"/>
        <v>1.94240000564605E-3</v>
      </c>
      <c r="K136">
        <f t="shared" si="25"/>
        <v>1.94240000564605E-3</v>
      </c>
      <c r="O136">
        <f t="shared" ca="1" si="23"/>
        <v>1.5898443219463584E-3</v>
      </c>
      <c r="Q136" s="2">
        <f t="shared" si="24"/>
        <v>40482.285600000003</v>
      </c>
    </row>
    <row r="137" spans="1:17">
      <c r="A137" s="39" t="s">
        <v>55</v>
      </c>
      <c r="B137" s="37" t="s">
        <v>31</v>
      </c>
      <c r="C137" s="38">
        <v>55504.772900000004</v>
      </c>
      <c r="D137" s="38">
        <v>2.0000000000000001E-4</v>
      </c>
      <c r="E137" s="31">
        <f t="shared" si="21"/>
        <v>7322.5020104140312</v>
      </c>
      <c r="F137">
        <f t="shared" si="22"/>
        <v>7322.5</v>
      </c>
      <c r="G137">
        <f t="shared" si="20"/>
        <v>2.0040000090375543E-3</v>
      </c>
      <c r="K137">
        <f t="shared" si="25"/>
        <v>2.0040000090375543E-3</v>
      </c>
      <c r="O137">
        <f t="shared" ca="1" si="23"/>
        <v>1.5900877688216578E-3</v>
      </c>
      <c r="Q137" s="2">
        <f t="shared" si="24"/>
        <v>40486.272900000004</v>
      </c>
    </row>
    <row r="138" spans="1:17">
      <c r="A138" s="39" t="s">
        <v>55</v>
      </c>
      <c r="B138" s="37" t="s">
        <v>31</v>
      </c>
      <c r="C138" s="38">
        <v>55506.766600000003</v>
      </c>
      <c r="D138" s="38">
        <v>1E-4</v>
      </c>
      <c r="E138" s="31">
        <f t="shared" si="21"/>
        <v>7324.5020914726401</v>
      </c>
      <c r="F138">
        <f t="shared" si="22"/>
        <v>7324.5</v>
      </c>
      <c r="G138">
        <f t="shared" ref="G138:G169" si="26">+C138-(C$7+F138*C$8)</f>
        <v>2.0848000058322214E-3</v>
      </c>
      <c r="K138">
        <f t="shared" si="25"/>
        <v>2.0848000058322214E-3</v>
      </c>
      <c r="O138">
        <f t="shared" ca="1" si="23"/>
        <v>1.5902094922593075E-3</v>
      </c>
      <c r="Q138" s="2">
        <f t="shared" si="24"/>
        <v>40488.266600000003</v>
      </c>
    </row>
    <row r="139" spans="1:17">
      <c r="A139" s="13" t="s">
        <v>56</v>
      </c>
      <c r="B139" s="32" t="s">
        <v>31</v>
      </c>
      <c r="C139" s="36">
        <v>55513.744899999998</v>
      </c>
      <c r="D139" s="36">
        <v>5.9999999999999995E-4</v>
      </c>
      <c r="E139" s="31">
        <f t="shared" si="21"/>
        <v>7331.502726297982</v>
      </c>
      <c r="F139">
        <f t="shared" si="22"/>
        <v>7331.5</v>
      </c>
      <c r="G139">
        <f t="shared" si="26"/>
        <v>2.7176000003237277E-3</v>
      </c>
      <c r="J139">
        <f>+G139</f>
        <v>2.7176000003237277E-3</v>
      </c>
      <c r="O139">
        <f t="shared" ca="1" si="23"/>
        <v>1.5906355242910814E-3</v>
      </c>
      <c r="Q139" s="2">
        <f t="shared" si="24"/>
        <v>40495.244899999998</v>
      </c>
    </row>
    <row r="140" spans="1:17">
      <c r="A140" s="39" t="s">
        <v>55</v>
      </c>
      <c r="B140" s="37" t="s">
        <v>31</v>
      </c>
      <c r="C140" s="38">
        <v>55528.696400000001</v>
      </c>
      <c r="D140" s="38">
        <v>2.0000000000000001E-4</v>
      </c>
      <c r="E140" s="31">
        <f t="shared" si="21"/>
        <v>7346.5020802367917</v>
      </c>
      <c r="F140">
        <f t="shared" si="22"/>
        <v>7346.5</v>
      </c>
      <c r="G140">
        <f t="shared" si="26"/>
        <v>2.0736000005854294E-3</v>
      </c>
      <c r="K140">
        <f t="shared" ref="K140:K147" si="27">G140</f>
        <v>2.0736000005854294E-3</v>
      </c>
      <c r="O140">
        <f t="shared" ca="1" si="23"/>
        <v>1.5915484500734539E-3</v>
      </c>
      <c r="Q140" s="2">
        <f t="shared" si="24"/>
        <v>40510.196400000001</v>
      </c>
    </row>
    <row r="141" spans="1:17">
      <c r="A141" s="39" t="s">
        <v>55</v>
      </c>
      <c r="B141" s="37" t="s">
        <v>31</v>
      </c>
      <c r="C141" s="38">
        <v>55533.680500000002</v>
      </c>
      <c r="D141" s="38">
        <v>2.9999999999999997E-4</v>
      </c>
      <c r="E141" s="31">
        <f t="shared" si="21"/>
        <v>7351.502132403225</v>
      </c>
      <c r="F141">
        <f t="shared" si="22"/>
        <v>7351.5</v>
      </c>
      <c r="G141">
        <f t="shared" si="26"/>
        <v>2.1256000036373734E-3</v>
      </c>
      <c r="K141">
        <f t="shared" si="27"/>
        <v>2.1256000036373734E-3</v>
      </c>
      <c r="O141">
        <f t="shared" ca="1" si="23"/>
        <v>1.5918527586675779E-3</v>
      </c>
      <c r="Q141" s="2">
        <f t="shared" si="24"/>
        <v>40515.180500000002</v>
      </c>
    </row>
    <row r="142" spans="1:17">
      <c r="A142" s="39" t="s">
        <v>55</v>
      </c>
      <c r="B142" s="37" t="s">
        <v>31</v>
      </c>
      <c r="C142" s="38">
        <v>55537.667300000001</v>
      </c>
      <c r="D142" s="38">
        <v>2.0000000000000001E-4</v>
      </c>
      <c r="E142" s="31">
        <f t="shared" si="21"/>
        <v>7355.5016926000753</v>
      </c>
      <c r="F142">
        <f t="shared" si="22"/>
        <v>7355.5</v>
      </c>
      <c r="G142">
        <f t="shared" si="26"/>
        <v>1.6872000051080249E-3</v>
      </c>
      <c r="K142">
        <f t="shared" si="27"/>
        <v>1.6872000051080249E-3</v>
      </c>
      <c r="O142">
        <f t="shared" ca="1" si="23"/>
        <v>1.5920962055428773E-3</v>
      </c>
      <c r="Q142" s="2">
        <f t="shared" si="24"/>
        <v>40519.167300000001</v>
      </c>
    </row>
    <row r="143" spans="1:17">
      <c r="A143" s="39" t="s">
        <v>55</v>
      </c>
      <c r="B143" s="37" t="s">
        <v>31</v>
      </c>
      <c r="C143" s="38">
        <v>55563.5838</v>
      </c>
      <c r="D143" s="38">
        <v>2.0000000000000001E-4</v>
      </c>
      <c r="E143" s="31">
        <f t="shared" si="21"/>
        <v>7381.5011412410186</v>
      </c>
      <c r="F143">
        <f t="shared" si="22"/>
        <v>7381.5</v>
      </c>
      <c r="G143">
        <f t="shared" si="26"/>
        <v>1.1376000038580969E-3</v>
      </c>
      <c r="K143">
        <f t="shared" si="27"/>
        <v>1.1376000038580969E-3</v>
      </c>
      <c r="O143">
        <f t="shared" ca="1" si="23"/>
        <v>1.5936786102323231E-3</v>
      </c>
      <c r="Q143" s="2">
        <f t="shared" si="24"/>
        <v>40545.0838</v>
      </c>
    </row>
    <row r="144" spans="1:17">
      <c r="A144" s="39" t="s">
        <v>55</v>
      </c>
      <c r="B144" s="37" t="s">
        <v>31</v>
      </c>
      <c r="C144" s="38">
        <v>55564.580800000003</v>
      </c>
      <c r="D144" s="38">
        <v>2.0000000000000001E-4</v>
      </c>
      <c r="E144" s="31">
        <f t="shared" si="21"/>
        <v>7382.5013322504183</v>
      </c>
      <c r="F144">
        <f t="shared" si="22"/>
        <v>7382.5</v>
      </c>
      <c r="G144">
        <f t="shared" si="26"/>
        <v>1.3280000057420693E-3</v>
      </c>
      <c r="K144">
        <f t="shared" si="27"/>
        <v>1.3280000057420693E-3</v>
      </c>
      <c r="O144">
        <f t="shared" ca="1" si="23"/>
        <v>1.5937394719511479E-3</v>
      </c>
      <c r="Q144" s="2">
        <f t="shared" si="24"/>
        <v>40546.080800000003</v>
      </c>
    </row>
    <row r="145" spans="1:17">
      <c r="A145" s="13" t="s">
        <v>62</v>
      </c>
      <c r="B145" s="37" t="s">
        <v>30</v>
      </c>
      <c r="C145" s="38">
        <v>55751.483099999998</v>
      </c>
      <c r="D145" s="38">
        <v>1E-4</v>
      </c>
      <c r="E145" s="31">
        <f t="shared" si="21"/>
        <v>7570.001833850718</v>
      </c>
      <c r="F145">
        <f t="shared" si="22"/>
        <v>7570</v>
      </c>
      <c r="G145">
        <f t="shared" si="26"/>
        <v>1.8280000003869645E-3</v>
      </c>
      <c r="K145">
        <f t="shared" si="27"/>
        <v>1.8280000003869645E-3</v>
      </c>
      <c r="O145">
        <f t="shared" ca="1" si="23"/>
        <v>1.6051510442308045E-3</v>
      </c>
      <c r="Q145" s="2">
        <f t="shared" si="24"/>
        <v>40732.983099999998</v>
      </c>
    </row>
    <row r="146" spans="1:17">
      <c r="A146" s="13" t="s">
        <v>62</v>
      </c>
      <c r="B146" s="37" t="s">
        <v>30</v>
      </c>
      <c r="C146" s="38">
        <v>55752.479500000001</v>
      </c>
      <c r="D146" s="38">
        <v>2.0000000000000001E-4</v>
      </c>
      <c r="E146" s="31">
        <f t="shared" si="21"/>
        <v>7571.0014229397511</v>
      </c>
      <c r="F146">
        <f t="shared" si="22"/>
        <v>7571</v>
      </c>
      <c r="G146">
        <f t="shared" si="26"/>
        <v>1.4184000028762966E-3</v>
      </c>
      <c r="K146">
        <f t="shared" si="27"/>
        <v>1.4184000028762966E-3</v>
      </c>
      <c r="O146">
        <f t="shared" ca="1" si="23"/>
        <v>1.6052119059496294E-3</v>
      </c>
      <c r="Q146" s="2">
        <f t="shared" si="24"/>
        <v>40733.979500000001</v>
      </c>
    </row>
    <row r="147" spans="1:17">
      <c r="A147" s="12" t="s">
        <v>59</v>
      </c>
      <c r="B147" s="34" t="s">
        <v>30</v>
      </c>
      <c r="C147" s="12">
        <v>55775.904399999999</v>
      </c>
      <c r="D147" s="12">
        <v>2.0000000000000001E-4</v>
      </c>
      <c r="E147" s="31">
        <f t="shared" si="21"/>
        <v>7594.5012969377531</v>
      </c>
      <c r="F147">
        <f t="shared" si="22"/>
        <v>7594.5</v>
      </c>
      <c r="G147">
        <f t="shared" si="26"/>
        <v>1.2927999996463768E-3</v>
      </c>
      <c r="K147">
        <f t="shared" si="27"/>
        <v>1.2927999996463768E-3</v>
      </c>
      <c r="O147">
        <f t="shared" ca="1" si="23"/>
        <v>1.606642156342013E-3</v>
      </c>
      <c r="Q147" s="2">
        <f t="shared" si="24"/>
        <v>40757.404399999999</v>
      </c>
    </row>
    <row r="148" spans="1:17">
      <c r="A148" s="12" t="s">
        <v>60</v>
      </c>
      <c r="B148" s="34" t="s">
        <v>30</v>
      </c>
      <c r="C148" s="12">
        <v>55776.404300000002</v>
      </c>
      <c r="D148" s="12" t="s">
        <v>61</v>
      </c>
      <c r="E148" s="31">
        <f t="shared" si="21"/>
        <v>7595.0027969233088</v>
      </c>
      <c r="F148">
        <f t="shared" si="22"/>
        <v>7595</v>
      </c>
      <c r="G148">
        <f t="shared" si="26"/>
        <v>2.7880000052391551E-3</v>
      </c>
      <c r="J148">
        <f>+G148</f>
        <v>2.7880000052391551E-3</v>
      </c>
      <c r="O148">
        <f t="shared" ca="1" si="23"/>
        <v>1.6066725872014255E-3</v>
      </c>
      <c r="Q148" s="2">
        <f t="shared" si="24"/>
        <v>40757.904300000002</v>
      </c>
    </row>
    <row r="149" spans="1:17">
      <c r="A149" s="12" t="s">
        <v>59</v>
      </c>
      <c r="B149" s="34" t="s">
        <v>30</v>
      </c>
      <c r="C149" s="12">
        <v>55776.901400000002</v>
      </c>
      <c r="D149" s="12">
        <v>2.9999999999999997E-4</v>
      </c>
      <c r="E149" s="31">
        <f t="shared" ref="E149:E178" si="28">+(C149-C$7)/C$8</f>
        <v>7595.5014879471519</v>
      </c>
      <c r="F149">
        <f t="shared" ref="F149:F178" si="29">ROUND(2*E149,0)/2</f>
        <v>7595.5</v>
      </c>
      <c r="G149">
        <f t="shared" si="26"/>
        <v>1.4832000015303493E-3</v>
      </c>
      <c r="K149">
        <f t="shared" ref="K149:K178" si="30">G149</f>
        <v>1.4832000015303493E-3</v>
      </c>
      <c r="O149">
        <f t="shared" ref="O149:O178" ca="1" si="31">+C$11+C$12*$F149</f>
        <v>1.6067030180608379E-3</v>
      </c>
      <c r="Q149" s="2">
        <f t="shared" ref="Q149:Q178" si="32">+C149-15018.5</f>
        <v>40758.401400000002</v>
      </c>
    </row>
    <row r="150" spans="1:17">
      <c r="A150" s="12" t="s">
        <v>59</v>
      </c>
      <c r="B150" s="34" t="s">
        <v>30</v>
      </c>
      <c r="C150" s="12">
        <v>55779.891600000003</v>
      </c>
      <c r="D150" s="12">
        <v>4.0000000000000002E-4</v>
      </c>
      <c r="E150" s="31">
        <f t="shared" si="28"/>
        <v>7598.5012584148526</v>
      </c>
      <c r="F150">
        <f t="shared" si="29"/>
        <v>7598.5</v>
      </c>
      <c r="G150">
        <f t="shared" si="26"/>
        <v>1.2544000055640936E-3</v>
      </c>
      <c r="K150">
        <f t="shared" si="30"/>
        <v>1.2544000055640936E-3</v>
      </c>
      <c r="O150">
        <f t="shared" ca="1" si="31"/>
        <v>1.6068856032173122E-3</v>
      </c>
      <c r="Q150" s="2">
        <f t="shared" si="32"/>
        <v>40761.391600000003</v>
      </c>
    </row>
    <row r="151" spans="1:17">
      <c r="A151" s="12" t="s">
        <v>59</v>
      </c>
      <c r="B151" s="34" t="s">
        <v>30</v>
      </c>
      <c r="C151" s="12">
        <v>55787.866499999996</v>
      </c>
      <c r="D151" s="12">
        <v>2.0000000000000001E-4</v>
      </c>
      <c r="E151" s="31">
        <f t="shared" si="28"/>
        <v>7606.501682969345</v>
      </c>
      <c r="F151">
        <f t="shared" si="29"/>
        <v>7606.5</v>
      </c>
      <c r="G151">
        <f t="shared" si="26"/>
        <v>1.6775999974925071E-3</v>
      </c>
      <c r="K151">
        <f t="shared" si="30"/>
        <v>1.6775999974925071E-3</v>
      </c>
      <c r="O151">
        <f t="shared" ca="1" si="31"/>
        <v>1.607372496967911E-3</v>
      </c>
      <c r="Q151" s="2">
        <f t="shared" si="32"/>
        <v>40769.366499999996</v>
      </c>
    </row>
    <row r="152" spans="1:17">
      <c r="A152" s="12" t="s">
        <v>59</v>
      </c>
      <c r="B152" s="34" t="s">
        <v>30</v>
      </c>
      <c r="C152" s="12">
        <v>55800.826000000001</v>
      </c>
      <c r="D152" s="12">
        <v>2.0000000000000001E-4</v>
      </c>
      <c r="E152" s="31">
        <f t="shared" si="28"/>
        <v>7619.5026612905858</v>
      </c>
      <c r="F152">
        <f t="shared" si="29"/>
        <v>7619.5</v>
      </c>
      <c r="G152">
        <f t="shared" si="26"/>
        <v>2.6528000016696751E-3</v>
      </c>
      <c r="K152">
        <f t="shared" si="30"/>
        <v>2.6528000016696751E-3</v>
      </c>
      <c r="O152">
        <f t="shared" ca="1" si="31"/>
        <v>1.608163699312634E-3</v>
      </c>
      <c r="Q152" s="2">
        <f t="shared" si="32"/>
        <v>40782.326000000001</v>
      </c>
    </row>
    <row r="153" spans="1:17">
      <c r="A153" s="13" t="s">
        <v>62</v>
      </c>
      <c r="B153" s="37" t="s">
        <v>30</v>
      </c>
      <c r="C153" s="38">
        <v>55801.323600000003</v>
      </c>
      <c r="D153" s="38">
        <v>2.0000000000000001E-4</v>
      </c>
      <c r="E153" s="31">
        <f t="shared" si="28"/>
        <v>7620.0018539147359</v>
      </c>
      <c r="F153">
        <f t="shared" si="29"/>
        <v>7620</v>
      </c>
      <c r="G153">
        <f t="shared" si="26"/>
        <v>1.8480000071576796E-3</v>
      </c>
      <c r="K153">
        <f t="shared" si="30"/>
        <v>1.8480000071576796E-3</v>
      </c>
      <c r="O153">
        <f t="shared" ca="1" si="31"/>
        <v>1.6081941301720462E-3</v>
      </c>
      <c r="Q153" s="2">
        <f t="shared" si="32"/>
        <v>40782.823600000003</v>
      </c>
    </row>
    <row r="154" spans="1:17">
      <c r="A154" s="12" t="s">
        <v>59</v>
      </c>
      <c r="B154" s="34" t="s">
        <v>30</v>
      </c>
      <c r="C154" s="12">
        <v>55806.806499999999</v>
      </c>
      <c r="D154" s="12">
        <v>2.9999999999999997E-4</v>
      </c>
      <c r="E154" s="31">
        <f t="shared" si="28"/>
        <v>7625.502302546045</v>
      </c>
      <c r="F154">
        <f t="shared" si="29"/>
        <v>7625.5</v>
      </c>
      <c r="G154">
        <f t="shared" si="26"/>
        <v>2.2951999999349937E-3</v>
      </c>
      <c r="K154">
        <f t="shared" si="30"/>
        <v>2.2951999999349937E-3</v>
      </c>
      <c r="O154">
        <f t="shared" ca="1" si="31"/>
        <v>1.6085288696255828E-3</v>
      </c>
      <c r="Q154" s="2">
        <f t="shared" si="32"/>
        <v>40788.306499999999</v>
      </c>
    </row>
    <row r="155" spans="1:17">
      <c r="A155" s="12" t="s">
        <v>59</v>
      </c>
      <c r="B155" s="34" t="s">
        <v>30</v>
      </c>
      <c r="C155" s="12">
        <v>55807.803099999997</v>
      </c>
      <c r="D155" s="12">
        <v>2.0000000000000001E-4</v>
      </c>
      <c r="E155" s="31">
        <f t="shared" si="28"/>
        <v>7626.5020922751955</v>
      </c>
      <c r="F155">
        <f t="shared" si="29"/>
        <v>7626.5</v>
      </c>
      <c r="G155">
        <f t="shared" si="26"/>
        <v>2.0855999973719008E-3</v>
      </c>
      <c r="K155">
        <f t="shared" si="30"/>
        <v>2.0855999973719008E-3</v>
      </c>
      <c r="O155">
        <f t="shared" ca="1" si="31"/>
        <v>1.6085897313444077E-3</v>
      </c>
      <c r="Q155" s="2">
        <f t="shared" si="32"/>
        <v>40789.303099999997</v>
      </c>
    </row>
    <row r="156" spans="1:17">
      <c r="A156" s="12" t="s">
        <v>59</v>
      </c>
      <c r="B156" s="34" t="s">
        <v>30</v>
      </c>
      <c r="C156" s="12">
        <v>55811.790200000003</v>
      </c>
      <c r="D156" s="12">
        <v>2.9999999999999997E-4</v>
      </c>
      <c r="E156" s="31">
        <f t="shared" si="28"/>
        <v>7630.5019534322364</v>
      </c>
      <c r="F156">
        <f t="shared" si="29"/>
        <v>7630.5</v>
      </c>
      <c r="G156">
        <f t="shared" si="26"/>
        <v>1.9472000058158301E-3</v>
      </c>
      <c r="K156">
        <f t="shared" si="30"/>
        <v>1.9472000058158301E-3</v>
      </c>
      <c r="O156">
        <f t="shared" ca="1" si="31"/>
        <v>1.6088331782197071E-3</v>
      </c>
      <c r="Q156" s="2">
        <f t="shared" si="32"/>
        <v>40793.290200000003</v>
      </c>
    </row>
    <row r="157" spans="1:17">
      <c r="A157" s="12" t="s">
        <v>59</v>
      </c>
      <c r="B157" s="34" t="s">
        <v>30</v>
      </c>
      <c r="C157" s="12">
        <v>55817.770600000003</v>
      </c>
      <c r="D157" s="12">
        <v>1E-4</v>
      </c>
      <c r="E157" s="31">
        <f t="shared" si="28"/>
        <v>7636.501494367637</v>
      </c>
      <c r="F157">
        <f t="shared" si="29"/>
        <v>7636.5</v>
      </c>
      <c r="G157">
        <f t="shared" si="26"/>
        <v>1.4896000066073611E-3</v>
      </c>
      <c r="K157">
        <f t="shared" si="30"/>
        <v>1.4896000066073611E-3</v>
      </c>
      <c r="O157">
        <f t="shared" ca="1" si="31"/>
        <v>1.6091983485326561E-3</v>
      </c>
      <c r="Q157" s="2">
        <f t="shared" si="32"/>
        <v>40799.270600000003</v>
      </c>
    </row>
    <row r="158" spans="1:17">
      <c r="A158" s="12" t="s">
        <v>59</v>
      </c>
      <c r="B158" s="34" t="s">
        <v>30</v>
      </c>
      <c r="C158" s="12">
        <v>55825.745499999997</v>
      </c>
      <c r="D158" s="12">
        <v>2.0000000000000001E-4</v>
      </c>
      <c r="E158" s="31">
        <f t="shared" si="28"/>
        <v>7644.5019189221293</v>
      </c>
      <c r="F158">
        <f t="shared" si="29"/>
        <v>7644.5</v>
      </c>
      <c r="G158">
        <f t="shared" si="26"/>
        <v>1.9127999985357746E-3</v>
      </c>
      <c r="K158">
        <f t="shared" si="30"/>
        <v>1.9127999985357746E-3</v>
      </c>
      <c r="O158">
        <f t="shared" ca="1" si="31"/>
        <v>1.6096852422832547E-3</v>
      </c>
      <c r="Q158" s="2">
        <f t="shared" si="32"/>
        <v>40807.245499999997</v>
      </c>
    </row>
    <row r="159" spans="1:17">
      <c r="A159" s="12" t="s">
        <v>59</v>
      </c>
      <c r="B159" s="34" t="s">
        <v>30</v>
      </c>
      <c r="C159" s="12">
        <v>55830.729299999999</v>
      </c>
      <c r="D159" s="12">
        <v>2.0000000000000001E-4</v>
      </c>
      <c r="E159" s="31">
        <f t="shared" si="28"/>
        <v>7649.5016701283794</v>
      </c>
      <c r="F159">
        <f t="shared" si="29"/>
        <v>7649.5</v>
      </c>
      <c r="G159">
        <f t="shared" si="26"/>
        <v>1.6648000018903986E-3</v>
      </c>
      <c r="K159">
        <f t="shared" si="30"/>
        <v>1.6648000018903986E-3</v>
      </c>
      <c r="O159">
        <f t="shared" ca="1" si="31"/>
        <v>1.6099895508773789E-3</v>
      </c>
      <c r="Q159" s="2">
        <f t="shared" si="32"/>
        <v>40812.229299999999</v>
      </c>
    </row>
    <row r="160" spans="1:17">
      <c r="A160" s="12" t="s">
        <v>59</v>
      </c>
      <c r="B160" s="34" t="s">
        <v>30</v>
      </c>
      <c r="C160" s="12">
        <v>55832.723400000003</v>
      </c>
      <c r="D160" s="12">
        <v>2.0000000000000001E-4</v>
      </c>
      <c r="E160" s="31">
        <f t="shared" si="28"/>
        <v>7651.5021524672375</v>
      </c>
      <c r="F160">
        <f t="shared" si="29"/>
        <v>7651.5</v>
      </c>
      <c r="G160">
        <f t="shared" si="26"/>
        <v>2.145600003132131E-3</v>
      </c>
      <c r="K160">
        <f t="shared" si="30"/>
        <v>2.145600003132131E-3</v>
      </c>
      <c r="O160">
        <f t="shared" ca="1" si="31"/>
        <v>1.6101112743150286E-3</v>
      </c>
      <c r="Q160" s="2">
        <f t="shared" si="32"/>
        <v>40814.223400000003</v>
      </c>
    </row>
    <row r="161" spans="1:17">
      <c r="A161" s="12" t="s">
        <v>59</v>
      </c>
      <c r="B161" s="34" t="s">
        <v>30</v>
      </c>
      <c r="C161" s="12">
        <v>55833.719700000001</v>
      </c>
      <c r="D161" s="12">
        <v>2.9999999999999997E-4</v>
      </c>
      <c r="E161" s="31">
        <f t="shared" si="28"/>
        <v>7652.5016412362047</v>
      </c>
      <c r="F161">
        <f t="shared" si="29"/>
        <v>7652.5</v>
      </c>
      <c r="G161">
        <f t="shared" si="26"/>
        <v>1.6360000008717179E-3</v>
      </c>
      <c r="K161">
        <f t="shared" si="30"/>
        <v>1.6360000008717179E-3</v>
      </c>
      <c r="O161">
        <f t="shared" ca="1" si="31"/>
        <v>1.6101721360338534E-3</v>
      </c>
      <c r="Q161" s="2">
        <f t="shared" si="32"/>
        <v>40815.219700000001</v>
      </c>
    </row>
    <row r="162" spans="1:17">
      <c r="A162" s="60" t="s">
        <v>540</v>
      </c>
      <c r="B162" s="61" t="s">
        <v>30</v>
      </c>
      <c r="C162" s="60">
        <v>55834.218399999998</v>
      </c>
      <c r="D162" s="60" t="s">
        <v>78</v>
      </c>
      <c r="E162" s="31">
        <f t="shared" si="28"/>
        <v>7653.0019373810219</v>
      </c>
      <c r="F162">
        <f t="shared" si="29"/>
        <v>7653</v>
      </c>
      <c r="G162">
        <f t="shared" si="26"/>
        <v>1.931200000399258E-3</v>
      </c>
      <c r="K162">
        <f t="shared" si="30"/>
        <v>1.931200000399258E-3</v>
      </c>
      <c r="O162">
        <f t="shared" ca="1" si="31"/>
        <v>1.6102025668932659E-3</v>
      </c>
      <c r="Q162" s="2">
        <f t="shared" si="32"/>
        <v>40815.718399999998</v>
      </c>
    </row>
    <row r="163" spans="1:17">
      <c r="A163" s="12" t="s">
        <v>59</v>
      </c>
      <c r="B163" s="34" t="s">
        <v>30</v>
      </c>
      <c r="C163" s="12">
        <v>55834.716500000002</v>
      </c>
      <c r="D163" s="12">
        <v>2.0000000000000001E-4</v>
      </c>
      <c r="E163" s="31">
        <f t="shared" si="28"/>
        <v>7653.5016316054798</v>
      </c>
      <c r="F163">
        <f t="shared" si="29"/>
        <v>7653.5</v>
      </c>
      <c r="G163">
        <f t="shared" si="26"/>
        <v>1.6264000078081153E-3</v>
      </c>
      <c r="K163">
        <f t="shared" si="30"/>
        <v>1.6264000078081153E-3</v>
      </c>
      <c r="O163">
        <f t="shared" ca="1" si="31"/>
        <v>1.6102329977526783E-3</v>
      </c>
      <c r="Q163" s="2">
        <f t="shared" si="32"/>
        <v>40816.216500000002</v>
      </c>
    </row>
    <row r="164" spans="1:17">
      <c r="A164" s="12" t="s">
        <v>59</v>
      </c>
      <c r="B164" s="34" t="s">
        <v>30</v>
      </c>
      <c r="C164" s="12">
        <v>55835.711499999998</v>
      </c>
      <c r="D164" s="12">
        <v>4.0000000000000002E-4</v>
      </c>
      <c r="E164" s="31">
        <f t="shared" si="28"/>
        <v>7654.499816213649</v>
      </c>
      <c r="F164">
        <f t="shared" si="29"/>
        <v>7654.5</v>
      </c>
      <c r="G164">
        <f t="shared" si="26"/>
        <v>-1.8319999799132347E-4</v>
      </c>
      <c r="K164">
        <f t="shared" si="30"/>
        <v>-1.8319999799132347E-4</v>
      </c>
      <c r="O164">
        <f t="shared" ca="1" si="31"/>
        <v>1.6102938594715031E-3</v>
      </c>
      <c r="Q164" s="2">
        <f t="shared" si="32"/>
        <v>40817.211499999998</v>
      </c>
    </row>
    <row r="165" spans="1:17">
      <c r="A165" s="12" t="s">
        <v>59</v>
      </c>
      <c r="B165" s="34" t="s">
        <v>30</v>
      </c>
      <c r="C165" s="12">
        <v>55838.703999999998</v>
      </c>
      <c r="D165" s="12">
        <v>2.0000000000000001E-4</v>
      </c>
      <c r="E165" s="31">
        <f t="shared" si="28"/>
        <v>7657.5018940427553</v>
      </c>
      <c r="F165">
        <f t="shared" si="29"/>
        <v>7657.5</v>
      </c>
      <c r="G165">
        <f t="shared" si="26"/>
        <v>1.887999998871237E-3</v>
      </c>
      <c r="K165">
        <f t="shared" si="30"/>
        <v>1.887999998871237E-3</v>
      </c>
      <c r="O165">
        <f t="shared" ca="1" si="31"/>
        <v>1.6104764446279777E-3</v>
      </c>
      <c r="Q165" s="2">
        <f t="shared" si="32"/>
        <v>40820.203999999998</v>
      </c>
    </row>
    <row r="166" spans="1:17">
      <c r="A166" s="12" t="s">
        <v>59</v>
      </c>
      <c r="B166" s="34" t="s">
        <v>30</v>
      </c>
      <c r="C166" s="12">
        <v>55839.6999</v>
      </c>
      <c r="D166" s="12">
        <v>2.9999999999999997E-4</v>
      </c>
      <c r="E166" s="31">
        <f t="shared" si="28"/>
        <v>7658.5009815314806</v>
      </c>
      <c r="F166">
        <f t="shared" si="29"/>
        <v>7658.5</v>
      </c>
      <c r="G166">
        <f t="shared" si="26"/>
        <v>9.7840000671567395E-4</v>
      </c>
      <c r="K166">
        <f t="shared" si="30"/>
        <v>9.7840000671567395E-4</v>
      </c>
      <c r="O166">
        <f t="shared" ca="1" si="31"/>
        <v>1.6105373063468025E-3</v>
      </c>
      <c r="Q166" s="2">
        <f t="shared" si="32"/>
        <v>40821.1999</v>
      </c>
    </row>
    <row r="167" spans="1:17">
      <c r="A167" s="12" t="s">
        <v>59</v>
      </c>
      <c r="B167" s="34" t="s">
        <v>30</v>
      </c>
      <c r="C167" s="12">
        <v>55841.693899999998</v>
      </c>
      <c r="D167" s="12">
        <v>2.0000000000000001E-4</v>
      </c>
      <c r="E167" s="31">
        <f t="shared" si="28"/>
        <v>7660.5013635502719</v>
      </c>
      <c r="F167">
        <f t="shared" si="29"/>
        <v>7660.5</v>
      </c>
      <c r="G167">
        <f t="shared" si="26"/>
        <v>1.3592000032076612E-3</v>
      </c>
      <c r="K167">
        <f t="shared" si="30"/>
        <v>1.3592000032076612E-3</v>
      </c>
      <c r="O167">
        <f t="shared" ca="1" si="31"/>
        <v>1.6106590297844522E-3</v>
      </c>
      <c r="Q167" s="2">
        <f t="shared" si="32"/>
        <v>40823.193899999998</v>
      </c>
    </row>
    <row r="168" spans="1:17">
      <c r="A168" s="12" t="s">
        <v>59</v>
      </c>
      <c r="B168" s="34" t="s">
        <v>30</v>
      </c>
      <c r="C168" s="12">
        <v>55842.690600000002</v>
      </c>
      <c r="D168" s="12">
        <v>2.0000000000000001E-4</v>
      </c>
      <c r="E168" s="31">
        <f t="shared" si="28"/>
        <v>7661.5012535994883</v>
      </c>
      <c r="F168">
        <f t="shared" si="29"/>
        <v>7661.5</v>
      </c>
      <c r="G168">
        <f t="shared" si="26"/>
        <v>1.2496000053943135E-3</v>
      </c>
      <c r="K168">
        <f t="shared" si="30"/>
        <v>1.2496000053943135E-3</v>
      </c>
      <c r="O168">
        <f t="shared" ca="1" si="31"/>
        <v>1.6107198915032771E-3</v>
      </c>
      <c r="Q168" s="2">
        <f t="shared" si="32"/>
        <v>40824.190600000002</v>
      </c>
    </row>
    <row r="169" spans="1:17">
      <c r="A169" s="12" t="s">
        <v>59</v>
      </c>
      <c r="B169" s="34" t="s">
        <v>30</v>
      </c>
      <c r="C169" s="12">
        <v>55851.661399999997</v>
      </c>
      <c r="D169" s="12">
        <v>2.0000000000000001E-4</v>
      </c>
      <c r="E169" s="31">
        <f t="shared" si="28"/>
        <v>7670.5007656427069</v>
      </c>
      <c r="F169">
        <f t="shared" si="29"/>
        <v>7670.5</v>
      </c>
      <c r="G169">
        <f t="shared" si="26"/>
        <v>7.6319999789120629E-4</v>
      </c>
      <c r="K169">
        <f t="shared" si="30"/>
        <v>7.6319999789120629E-4</v>
      </c>
      <c r="O169">
        <f t="shared" ca="1" si="31"/>
        <v>1.6112676469727005E-3</v>
      </c>
      <c r="Q169" s="2">
        <f t="shared" si="32"/>
        <v>40833.161399999997</v>
      </c>
    </row>
    <row r="170" spans="1:17">
      <c r="A170" s="12" t="s">
        <v>59</v>
      </c>
      <c r="B170" s="34" t="s">
        <v>30</v>
      </c>
      <c r="C170" s="12">
        <v>55853.654600000002</v>
      </c>
      <c r="D170" s="12">
        <v>2.0000000000000001E-4</v>
      </c>
      <c r="E170" s="31">
        <f t="shared" si="28"/>
        <v>7672.5003451010152</v>
      </c>
      <c r="F170">
        <f t="shared" si="29"/>
        <v>7672.5</v>
      </c>
      <c r="G170">
        <f t="shared" ref="G170:G178" si="33">+C170-(C$7+F170*C$8)</f>
        <v>3.4400000731693581E-4</v>
      </c>
      <c r="K170">
        <f t="shared" si="30"/>
        <v>3.4400000731693581E-4</v>
      </c>
      <c r="O170">
        <f t="shared" ca="1" si="31"/>
        <v>1.6113893704103501E-3</v>
      </c>
      <c r="Q170" s="2">
        <f t="shared" si="32"/>
        <v>40835.154600000002</v>
      </c>
    </row>
    <row r="171" spans="1:17">
      <c r="A171" s="12" t="s">
        <v>59</v>
      </c>
      <c r="B171" s="34" t="s">
        <v>30</v>
      </c>
      <c r="C171" s="12">
        <v>55854.652000000002</v>
      </c>
      <c r="D171" s="12">
        <v>2.9999999999999997E-4</v>
      </c>
      <c r="E171" s="31">
        <f t="shared" si="28"/>
        <v>7673.500937390656</v>
      </c>
      <c r="F171">
        <f t="shared" si="29"/>
        <v>7673.5</v>
      </c>
      <c r="G171">
        <f t="shared" si="33"/>
        <v>9.3440000637201592E-4</v>
      </c>
      <c r="K171">
        <f t="shared" si="30"/>
        <v>9.3440000637201592E-4</v>
      </c>
      <c r="O171">
        <f t="shared" ca="1" si="31"/>
        <v>1.611450232129175E-3</v>
      </c>
      <c r="Q171" s="2">
        <f t="shared" si="32"/>
        <v>40836.152000000002</v>
      </c>
    </row>
    <row r="172" spans="1:17">
      <c r="A172" s="12" t="s">
        <v>59</v>
      </c>
      <c r="B172" s="34" t="s">
        <v>30</v>
      </c>
      <c r="C172" s="12">
        <v>55855.6486</v>
      </c>
      <c r="D172" s="12">
        <v>2.9999999999999997E-4</v>
      </c>
      <c r="E172" s="31">
        <f t="shared" si="28"/>
        <v>7674.5007271198065</v>
      </c>
      <c r="F172">
        <f t="shared" si="29"/>
        <v>7674.5</v>
      </c>
      <c r="G172">
        <f t="shared" si="33"/>
        <v>7.2480000380892307E-4</v>
      </c>
      <c r="K172">
        <f t="shared" si="30"/>
        <v>7.2480000380892307E-4</v>
      </c>
      <c r="O172">
        <f t="shared" ca="1" si="31"/>
        <v>1.6115110938479998E-3</v>
      </c>
      <c r="Q172" s="2">
        <f t="shared" si="32"/>
        <v>40837.1486</v>
      </c>
    </row>
    <row r="173" spans="1:17">
      <c r="A173" s="12" t="s">
        <v>59</v>
      </c>
      <c r="B173" s="34" t="s">
        <v>30</v>
      </c>
      <c r="C173" s="12">
        <v>55863.6224</v>
      </c>
      <c r="D173" s="12">
        <v>2.0000000000000001E-4</v>
      </c>
      <c r="E173" s="31">
        <f t="shared" si="28"/>
        <v>7682.5000481536326</v>
      </c>
      <c r="F173">
        <f t="shared" si="29"/>
        <v>7682.5</v>
      </c>
      <c r="G173">
        <f t="shared" si="33"/>
        <v>4.8000001697801054E-5</v>
      </c>
      <c r="K173">
        <f t="shared" si="30"/>
        <v>4.8000001697801054E-5</v>
      </c>
      <c r="O173">
        <f t="shared" ca="1" si="31"/>
        <v>1.6119979875985984E-3</v>
      </c>
      <c r="Q173" s="2">
        <f t="shared" si="32"/>
        <v>40845.1224</v>
      </c>
    </row>
    <row r="174" spans="1:17">
      <c r="A174" s="12" t="s">
        <v>59</v>
      </c>
      <c r="B174" s="34" t="s">
        <v>30</v>
      </c>
      <c r="C174" s="12">
        <v>55865.616499999996</v>
      </c>
      <c r="D174" s="12">
        <v>2.9999999999999997E-4</v>
      </c>
      <c r="E174" s="31">
        <f t="shared" si="28"/>
        <v>7684.5005304924825</v>
      </c>
      <c r="F174">
        <f t="shared" si="29"/>
        <v>7684.5</v>
      </c>
      <c r="G174">
        <f t="shared" si="33"/>
        <v>5.2880000293953344E-4</v>
      </c>
      <c r="K174">
        <f t="shared" si="30"/>
        <v>5.2880000293953344E-4</v>
      </c>
      <c r="O174">
        <f t="shared" ca="1" si="31"/>
        <v>1.6121197110362481E-3</v>
      </c>
      <c r="Q174" s="2">
        <f t="shared" si="32"/>
        <v>40847.116499999996</v>
      </c>
    </row>
    <row r="175" spans="1:17">
      <c r="A175" s="12" t="s">
        <v>59</v>
      </c>
      <c r="B175" s="34" t="s">
        <v>30</v>
      </c>
      <c r="C175" s="12">
        <v>55870.600200000001</v>
      </c>
      <c r="D175" s="12">
        <v>2.0000000000000001E-4</v>
      </c>
      <c r="E175" s="31">
        <f t="shared" si="28"/>
        <v>7689.5001813786748</v>
      </c>
      <c r="F175">
        <f t="shared" si="29"/>
        <v>7689.5</v>
      </c>
      <c r="G175">
        <f t="shared" si="33"/>
        <v>1.8080000154441223E-4</v>
      </c>
      <c r="K175">
        <f t="shared" si="30"/>
        <v>1.8080000154441223E-4</v>
      </c>
      <c r="O175">
        <f t="shared" ca="1" si="31"/>
        <v>1.6124240196303723E-3</v>
      </c>
      <c r="Q175" s="2">
        <f t="shared" si="32"/>
        <v>40852.100200000001</v>
      </c>
    </row>
    <row r="176" spans="1:17">
      <c r="A176" s="60" t="s">
        <v>586</v>
      </c>
      <c r="B176" s="61" t="s">
        <v>31</v>
      </c>
      <c r="C176" s="60">
        <v>55874.588300000003</v>
      </c>
      <c r="D176" s="60" t="s">
        <v>78</v>
      </c>
      <c r="E176" s="31">
        <f t="shared" si="28"/>
        <v>7693.5010457363232</v>
      </c>
      <c r="F176">
        <f t="shared" si="29"/>
        <v>7693.5</v>
      </c>
      <c r="G176">
        <f t="shared" si="33"/>
        <v>1.0424000065540895E-3</v>
      </c>
      <c r="K176">
        <f t="shared" si="30"/>
        <v>1.0424000065540895E-3</v>
      </c>
      <c r="O176">
        <f t="shared" ca="1" si="31"/>
        <v>1.6126674665056717E-3</v>
      </c>
      <c r="Q176" s="2">
        <f t="shared" si="32"/>
        <v>40856.088300000003</v>
      </c>
    </row>
    <row r="177" spans="1:17">
      <c r="A177" s="12" t="s">
        <v>59</v>
      </c>
      <c r="B177" s="34" t="s">
        <v>30</v>
      </c>
      <c r="C177" s="12">
        <v>55876.581100000003</v>
      </c>
      <c r="D177" s="12">
        <v>2.0000000000000001E-4</v>
      </c>
      <c r="E177" s="31">
        <f t="shared" si="28"/>
        <v>7695.5002239143823</v>
      </c>
      <c r="F177">
        <f t="shared" si="29"/>
        <v>7695.5</v>
      </c>
      <c r="G177">
        <f t="shared" si="33"/>
        <v>2.2320000425679609E-4</v>
      </c>
      <c r="K177">
        <f t="shared" si="30"/>
        <v>2.2320000425679609E-4</v>
      </c>
      <c r="O177">
        <f t="shared" ca="1" si="31"/>
        <v>1.6127891899433214E-3</v>
      </c>
      <c r="Q177" s="2">
        <f t="shared" si="32"/>
        <v>40858.081100000003</v>
      </c>
    </row>
    <row r="178" spans="1:17">
      <c r="A178" s="12" t="s">
        <v>59</v>
      </c>
      <c r="B178" s="34" t="s">
        <v>30</v>
      </c>
      <c r="C178" s="12">
        <v>55883.558799999999</v>
      </c>
      <c r="D178" s="12">
        <v>2.0000000000000001E-4</v>
      </c>
      <c r="E178" s="31">
        <f t="shared" si="28"/>
        <v>7702.5002568193586</v>
      </c>
      <c r="F178">
        <f t="shared" si="29"/>
        <v>7702.5</v>
      </c>
      <c r="G178">
        <f t="shared" si="33"/>
        <v>2.5599999935366213E-4</v>
      </c>
      <c r="K178">
        <f t="shared" si="30"/>
        <v>2.5599999935366213E-4</v>
      </c>
      <c r="O178">
        <f t="shared" ca="1" si="31"/>
        <v>1.6132152219750953E-3</v>
      </c>
      <c r="Q178" s="2">
        <f t="shared" si="32"/>
        <v>40865.058799999999</v>
      </c>
    </row>
    <row r="179" spans="1:17">
      <c r="A179" s="12" t="s">
        <v>59</v>
      </c>
      <c r="B179" s="34" t="s">
        <v>30</v>
      </c>
      <c r="C179" s="12">
        <v>55894.523800000003</v>
      </c>
      <c r="D179" s="12">
        <v>2.0000000000000001E-4</v>
      </c>
      <c r="E179" s="31">
        <f t="shared" ref="E179:E188" si="34">+(C179-C$7)/C$8</f>
        <v>7713.5003515215003</v>
      </c>
      <c r="F179">
        <f t="shared" ref="F179:F189" si="35">ROUND(2*E179,0)/2</f>
        <v>7713.5</v>
      </c>
      <c r="G179">
        <f t="shared" ref="G179:G188" si="36">+C179-(C$7+F179*C$8)</f>
        <v>3.5040000511799008E-4</v>
      </c>
      <c r="K179">
        <f>G179</f>
        <v>3.5040000511799008E-4</v>
      </c>
      <c r="O179">
        <f t="shared" ref="O179:O188" ca="1" si="37">+C$11+C$12*$F179</f>
        <v>1.6138847008821684E-3</v>
      </c>
      <c r="Q179" s="2">
        <f t="shared" ref="Q179:Q188" si="38">+C179-15018.5</f>
        <v>40876.023800000003</v>
      </c>
    </row>
    <row r="180" spans="1:17">
      <c r="A180" s="39" t="s">
        <v>63</v>
      </c>
      <c r="B180" s="37" t="s">
        <v>31</v>
      </c>
      <c r="C180" s="38">
        <v>56087.9058</v>
      </c>
      <c r="D180" s="38">
        <v>4.0000000000000002E-4</v>
      </c>
      <c r="E180" s="31">
        <f t="shared" si="34"/>
        <v>7907.5012921223906</v>
      </c>
      <c r="F180">
        <f t="shared" si="35"/>
        <v>7907.5</v>
      </c>
      <c r="G180">
        <f t="shared" si="36"/>
        <v>1.2880000067525543E-3</v>
      </c>
      <c r="K180">
        <f>G180</f>
        <v>1.2880000067525543E-3</v>
      </c>
      <c r="O180">
        <f t="shared" ca="1" si="37"/>
        <v>1.6256918743341865E-3</v>
      </c>
      <c r="Q180" s="2">
        <f t="shared" si="38"/>
        <v>41069.4058</v>
      </c>
    </row>
    <row r="181" spans="1:17">
      <c r="A181" s="39" t="s">
        <v>63</v>
      </c>
      <c r="B181" s="37" t="s">
        <v>31</v>
      </c>
      <c r="C181" s="38">
        <v>56088.902800000003</v>
      </c>
      <c r="D181" s="38">
        <v>2.9999999999999997E-4</v>
      </c>
      <c r="E181" s="31">
        <f t="shared" si="34"/>
        <v>7908.5014831317903</v>
      </c>
      <c r="F181">
        <f t="shared" si="35"/>
        <v>7908.5</v>
      </c>
      <c r="G181">
        <f t="shared" si="36"/>
        <v>1.4784000086365268E-3</v>
      </c>
      <c r="K181">
        <f>G181</f>
        <v>1.4784000086365268E-3</v>
      </c>
      <c r="O181">
        <f t="shared" ca="1" si="37"/>
        <v>1.6257527360530113E-3</v>
      </c>
      <c r="Q181" s="2">
        <f t="shared" si="38"/>
        <v>41070.402800000003</v>
      </c>
    </row>
    <row r="182" spans="1:17">
      <c r="A182" s="39" t="s">
        <v>63</v>
      </c>
      <c r="B182" s="37" t="s">
        <v>31</v>
      </c>
      <c r="C182" s="38">
        <v>56126.779300000002</v>
      </c>
      <c r="D182" s="38">
        <v>2.9999999999999997E-4</v>
      </c>
      <c r="E182" s="31">
        <f t="shared" si="34"/>
        <v>7946.4992110830444</v>
      </c>
      <c r="F182">
        <f t="shared" si="35"/>
        <v>7946.5</v>
      </c>
      <c r="G182">
        <f t="shared" si="36"/>
        <v>-7.8639999264851213E-4</v>
      </c>
      <c r="K182">
        <f>G182</f>
        <v>-7.8639999264851213E-4</v>
      </c>
      <c r="O182">
        <f t="shared" ca="1" si="37"/>
        <v>1.6280654813683551E-3</v>
      </c>
      <c r="Q182" s="2">
        <f t="shared" si="38"/>
        <v>41108.279300000002</v>
      </c>
    </row>
    <row r="183" spans="1:17">
      <c r="A183" s="13" t="s">
        <v>62</v>
      </c>
      <c r="B183" s="37" t="s">
        <v>30</v>
      </c>
      <c r="C183" s="38">
        <v>56192.570599999999</v>
      </c>
      <c r="D183" s="38">
        <v>2.0000000000000001E-4</v>
      </c>
      <c r="E183" s="31">
        <f t="shared" si="34"/>
        <v>8012.5010834566619</v>
      </c>
      <c r="F183">
        <f t="shared" si="35"/>
        <v>8012.5</v>
      </c>
      <c r="G183">
        <f t="shared" si="36"/>
        <v>1.0800000018207356E-3</v>
      </c>
      <c r="K183">
        <f>G183</f>
        <v>1.0800000018207356E-3</v>
      </c>
      <c r="O183">
        <f t="shared" ca="1" si="37"/>
        <v>1.6320823548107942E-3</v>
      </c>
      <c r="Q183" s="2">
        <f t="shared" si="38"/>
        <v>41174.070599999999</v>
      </c>
    </row>
    <row r="184" spans="1:17">
      <c r="A184" s="13" t="s">
        <v>64</v>
      </c>
      <c r="B184" s="32" t="s">
        <v>31</v>
      </c>
      <c r="C184" s="36">
        <v>56219.485699999997</v>
      </c>
      <c r="D184" s="36">
        <v>1.5E-3</v>
      </c>
      <c r="E184" s="31">
        <f t="shared" si="34"/>
        <v>8039.502328227979</v>
      </c>
      <c r="F184">
        <f t="shared" si="35"/>
        <v>8039.5</v>
      </c>
      <c r="G184">
        <f t="shared" si="36"/>
        <v>2.3207999984151684E-3</v>
      </c>
      <c r="J184">
        <f>+G184</f>
        <v>2.3207999984151684E-3</v>
      </c>
      <c r="O184">
        <f t="shared" ca="1" si="37"/>
        <v>1.6337256212190648E-3</v>
      </c>
      <c r="Q184" s="2">
        <f t="shared" si="38"/>
        <v>41200.985699999997</v>
      </c>
    </row>
    <row r="185" spans="1:17">
      <c r="A185" s="43" t="s">
        <v>68</v>
      </c>
      <c r="B185" s="44" t="s">
        <v>31</v>
      </c>
      <c r="C185" s="45">
        <v>56597.274239999999</v>
      </c>
      <c r="D185" s="43">
        <v>4.0000000000000002E-4</v>
      </c>
      <c r="E185" s="31">
        <f t="shared" si="34"/>
        <v>8418.500022471695</v>
      </c>
      <c r="F185">
        <f t="shared" si="35"/>
        <v>8418.5</v>
      </c>
      <c r="G185">
        <f t="shared" si="36"/>
        <v>2.2400003217626363E-5</v>
      </c>
      <c r="K185">
        <f t="shared" ref="K185:K190" si="39">G185</f>
        <v>2.2400003217626363E-5</v>
      </c>
      <c r="N185">
        <f>+G185</f>
        <v>2.2400003217626363E-5</v>
      </c>
      <c r="O185">
        <f t="shared" ca="1" si="37"/>
        <v>1.6567922126536772E-3</v>
      </c>
      <c r="Q185" s="2">
        <f t="shared" si="38"/>
        <v>41578.774239999999</v>
      </c>
    </row>
    <row r="186" spans="1:17">
      <c r="A186" s="39" t="s">
        <v>66</v>
      </c>
      <c r="B186" s="37" t="s">
        <v>30</v>
      </c>
      <c r="C186" s="38">
        <v>56638.642699999997</v>
      </c>
      <c r="D186" s="38">
        <v>2.0000000000000001E-4</v>
      </c>
      <c r="E186" s="31">
        <f t="shared" si="34"/>
        <v>8460.0008868293407</v>
      </c>
      <c r="F186">
        <f t="shared" si="35"/>
        <v>8460</v>
      </c>
      <c r="G186">
        <f t="shared" si="36"/>
        <v>8.8400000095134601E-4</v>
      </c>
      <c r="K186">
        <f t="shared" si="39"/>
        <v>8.8400000095134601E-4</v>
      </c>
      <c r="O186">
        <f t="shared" ca="1" si="37"/>
        <v>1.6593179739849079E-3</v>
      </c>
      <c r="Q186" s="2">
        <f t="shared" si="38"/>
        <v>41620.142699999997</v>
      </c>
    </row>
    <row r="187" spans="1:17">
      <c r="A187" s="63" t="s">
        <v>0</v>
      </c>
      <c r="B187" s="64" t="s">
        <v>30</v>
      </c>
      <c r="C187" s="65">
        <v>57294.543400000002</v>
      </c>
      <c r="D187" s="65">
        <v>2E-3</v>
      </c>
      <c r="E187" s="31">
        <f t="shared" si="34"/>
        <v>9118.0008699755763</v>
      </c>
      <c r="F187">
        <f t="shared" si="35"/>
        <v>9118</v>
      </c>
      <c r="G187">
        <f t="shared" si="36"/>
        <v>8.6720000399509445E-4</v>
      </c>
      <c r="K187">
        <f t="shared" si="39"/>
        <v>8.6720000399509445E-4</v>
      </c>
      <c r="O187">
        <f t="shared" ca="1" si="37"/>
        <v>1.6993649849716495E-3</v>
      </c>
      <c r="Q187" s="2">
        <f t="shared" si="38"/>
        <v>42276.043400000002</v>
      </c>
    </row>
    <row r="188" spans="1:17">
      <c r="A188" s="63" t="s">
        <v>0</v>
      </c>
      <c r="B188" s="64" t="s">
        <v>30</v>
      </c>
      <c r="C188" s="65">
        <v>57297.534800000001</v>
      </c>
      <c r="D188" s="65">
        <v>2.9999999999999997E-4</v>
      </c>
      <c r="E188" s="31">
        <f t="shared" si="34"/>
        <v>9121.0018442840083</v>
      </c>
      <c r="F188">
        <f t="shared" si="35"/>
        <v>9121</v>
      </c>
      <c r="G188">
        <f t="shared" si="36"/>
        <v>1.8384000068181194E-3</v>
      </c>
      <c r="K188">
        <f t="shared" si="39"/>
        <v>1.8384000068181194E-3</v>
      </c>
      <c r="O188">
        <f t="shared" ca="1" si="37"/>
        <v>1.699547570128124E-3</v>
      </c>
      <c r="Q188" s="2">
        <f t="shared" si="38"/>
        <v>42279.034800000001</v>
      </c>
    </row>
    <row r="189" spans="1:17">
      <c r="A189" s="66" t="s">
        <v>620</v>
      </c>
      <c r="B189" s="67" t="s">
        <v>30</v>
      </c>
      <c r="C189" s="68">
        <v>57945.462</v>
      </c>
      <c r="D189" s="68">
        <v>1.1E-4</v>
      </c>
      <c r="E189" s="31">
        <f>+(C189-C$7)/C$8</f>
        <v>9771.0028073565936</v>
      </c>
      <c r="F189">
        <f t="shared" si="35"/>
        <v>9771</v>
      </c>
      <c r="G189">
        <f>+C189-(C$7+F189*C$8)</f>
        <v>2.7984000043943524E-3</v>
      </c>
      <c r="K189">
        <f t="shared" si="39"/>
        <v>2.7984000043943524E-3</v>
      </c>
      <c r="O189">
        <f ca="1">+C$11+C$12*$F189</f>
        <v>1.739107687364267E-3</v>
      </c>
      <c r="Q189" s="2">
        <f>+C189-15018.5</f>
        <v>42926.962</v>
      </c>
    </row>
    <row r="190" spans="1:17">
      <c r="A190" s="69" t="s">
        <v>621</v>
      </c>
      <c r="B190" s="70" t="s">
        <v>30</v>
      </c>
      <c r="C190" s="71">
        <v>59467.589800000002</v>
      </c>
      <c r="D190" s="69">
        <v>1.4E-3</v>
      </c>
      <c r="E190" s="31">
        <f>+(C190-C$7)/C$8</f>
        <v>11298.002346686875</v>
      </c>
      <c r="F190">
        <f t="shared" ref="F190" si="40">ROUND(2*E190,0)/2</f>
        <v>11298</v>
      </c>
      <c r="G190">
        <f>+C190-(C$7+F190*C$8)</f>
        <v>2.3392000002786517E-3</v>
      </c>
      <c r="K190">
        <f t="shared" si="39"/>
        <v>2.3392000002786517E-3</v>
      </c>
      <c r="O190">
        <f ca="1">+C$11+C$12*$F190</f>
        <v>1.8320435320097904E-3</v>
      </c>
      <c r="Q190" s="2">
        <f>+C190-15018.5</f>
        <v>44449.089800000002</v>
      </c>
    </row>
    <row r="191" spans="1:17">
      <c r="B191" s="3"/>
    </row>
    <row r="192" spans="1:17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</sheetData>
  <protectedRanges>
    <protectedRange sqref="A189:D189" name="Range1"/>
  </protectedRanges>
  <phoneticPr fontId="8" type="noConversion"/>
  <hyperlinks>
    <hyperlink ref="H234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4"/>
  <sheetViews>
    <sheetView topLeftCell="A137" workbookViewId="0">
      <selection activeCell="A110" sqref="A110:D169"/>
    </sheetView>
  </sheetViews>
  <sheetFormatPr defaultRowHeight="12.75"/>
  <cols>
    <col min="1" max="1" width="19.7109375" style="47" customWidth="1"/>
    <col min="2" max="2" width="4.42578125" style="15" customWidth="1"/>
    <col min="3" max="3" width="12.7109375" style="4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6" t="s">
        <v>69</v>
      </c>
      <c r="I1" s="48" t="s">
        <v>70</v>
      </c>
      <c r="J1" s="49" t="s">
        <v>71</v>
      </c>
    </row>
    <row r="2" spans="1:16">
      <c r="I2" s="50" t="s">
        <v>72</v>
      </c>
      <c r="J2" s="51" t="s">
        <v>73</v>
      </c>
    </row>
    <row r="3" spans="1:16">
      <c r="A3" s="52" t="s">
        <v>74</v>
      </c>
      <c r="I3" s="50" t="s">
        <v>75</v>
      </c>
      <c r="J3" s="51" t="s">
        <v>57</v>
      </c>
    </row>
    <row r="4" spans="1:16">
      <c r="I4" s="50" t="s">
        <v>76</v>
      </c>
      <c r="J4" s="51" t="s">
        <v>57</v>
      </c>
    </row>
    <row r="5" spans="1:16" ht="13.5" thickBot="1">
      <c r="I5" s="53" t="s">
        <v>77</v>
      </c>
      <c r="J5" s="54" t="s">
        <v>78</v>
      </c>
    </row>
    <row r="10" spans="1:16" ht="13.5" thickBot="1"/>
    <row r="11" spans="1:16" ht="12.75" customHeight="1" thickBot="1">
      <c r="A11" s="47" t="str">
        <f t="shared" ref="A11:A42" si="0">P11</f>
        <v> MHAR 21.9 </v>
      </c>
      <c r="B11" s="3" t="str">
        <f t="shared" ref="B11:B42" si="1">IF(H11=INT(H11),"I","II")</f>
        <v>I</v>
      </c>
      <c r="C11" s="47">
        <f t="shared" ref="C11:C42" si="2">1*G11</f>
        <v>26743.311000000002</v>
      </c>
      <c r="D11" s="15" t="str">
        <f t="shared" ref="D11:D42" si="3">VLOOKUP(F11,I$1:J$5,2,FALSE)</f>
        <v>vis</v>
      </c>
      <c r="E11" s="55">
        <f>VLOOKUP(C11,Active!C$21:E$964,3,FALSE)</f>
        <v>-21531.014147536298</v>
      </c>
      <c r="F11" s="3" t="s">
        <v>77</v>
      </c>
      <c r="G11" s="15" t="str">
        <f t="shared" ref="G11:G42" si="4">MID(I11,3,LEN(I11)-3)</f>
        <v>26743.311</v>
      </c>
      <c r="H11" s="47">
        <f t="shared" ref="H11:H42" si="5">1*K11</f>
        <v>-25840</v>
      </c>
      <c r="I11" s="56" t="s">
        <v>80</v>
      </c>
      <c r="J11" s="57" t="s">
        <v>81</v>
      </c>
      <c r="K11" s="56">
        <v>-25840</v>
      </c>
      <c r="L11" s="56" t="s">
        <v>82</v>
      </c>
      <c r="M11" s="57" t="s">
        <v>83</v>
      </c>
      <c r="N11" s="57"/>
      <c r="O11" s="58" t="s">
        <v>84</v>
      </c>
      <c r="P11" s="58" t="s">
        <v>85</v>
      </c>
    </row>
    <row r="12" spans="1:16" ht="12.75" customHeight="1" thickBot="1">
      <c r="A12" s="47" t="str">
        <f t="shared" si="0"/>
        <v> MHAR 21.9 </v>
      </c>
      <c r="B12" s="3" t="str">
        <f t="shared" si="1"/>
        <v>I</v>
      </c>
      <c r="C12" s="47">
        <f t="shared" si="2"/>
        <v>27060.327000000001</v>
      </c>
      <c r="D12" s="15" t="str">
        <f t="shared" si="3"/>
        <v>vis</v>
      </c>
      <c r="E12" s="55">
        <f>VLOOKUP(C12,Active!C$21:E$964,3,FALSE)</f>
        <v>-21212.983502566585</v>
      </c>
      <c r="F12" s="3" t="s">
        <v>77</v>
      </c>
      <c r="G12" s="15" t="str">
        <f t="shared" si="4"/>
        <v>27060.327</v>
      </c>
      <c r="H12" s="47">
        <f t="shared" si="5"/>
        <v>-25522</v>
      </c>
      <c r="I12" s="56" t="s">
        <v>86</v>
      </c>
      <c r="J12" s="57" t="s">
        <v>87</v>
      </c>
      <c r="K12" s="56">
        <v>-25522</v>
      </c>
      <c r="L12" s="56" t="s">
        <v>88</v>
      </c>
      <c r="M12" s="57" t="s">
        <v>83</v>
      </c>
      <c r="N12" s="57"/>
      <c r="O12" s="58" t="s">
        <v>84</v>
      </c>
      <c r="P12" s="58" t="s">
        <v>85</v>
      </c>
    </row>
    <row r="13" spans="1:16" ht="12.75" customHeight="1" thickBot="1">
      <c r="A13" s="47" t="str">
        <f t="shared" si="0"/>
        <v> MHAR 21.9 </v>
      </c>
      <c r="B13" s="3" t="str">
        <f t="shared" si="1"/>
        <v>I</v>
      </c>
      <c r="C13" s="47">
        <f t="shared" si="2"/>
        <v>27063.324000000001</v>
      </c>
      <c r="D13" s="15" t="str">
        <f t="shared" si="3"/>
        <v>vis</v>
      </c>
      <c r="E13" s="55">
        <f>VLOOKUP(C13,Active!C$21:E$964,3,FALSE)</f>
        <v>-21209.976910334728</v>
      </c>
      <c r="F13" s="3" t="s">
        <v>77</v>
      </c>
      <c r="G13" s="15" t="str">
        <f t="shared" si="4"/>
        <v>27063.324</v>
      </c>
      <c r="H13" s="47">
        <f t="shared" si="5"/>
        <v>-25519</v>
      </c>
      <c r="I13" s="56" t="s">
        <v>89</v>
      </c>
      <c r="J13" s="57" t="s">
        <v>90</v>
      </c>
      <c r="K13" s="56">
        <v>-25519</v>
      </c>
      <c r="L13" s="56" t="s">
        <v>91</v>
      </c>
      <c r="M13" s="57" t="s">
        <v>83</v>
      </c>
      <c r="N13" s="57"/>
      <c r="O13" s="58" t="s">
        <v>84</v>
      </c>
      <c r="P13" s="58" t="s">
        <v>85</v>
      </c>
    </row>
    <row r="14" spans="1:16" ht="12.75" customHeight="1" thickBot="1">
      <c r="A14" s="47" t="str">
        <f t="shared" si="0"/>
        <v> MHAR 21.9 </v>
      </c>
      <c r="B14" s="3" t="str">
        <f t="shared" si="1"/>
        <v>I</v>
      </c>
      <c r="C14" s="47">
        <f t="shared" si="2"/>
        <v>31413.388999999999</v>
      </c>
      <c r="D14" s="15" t="str">
        <f t="shared" si="3"/>
        <v>vis</v>
      </c>
      <c r="E14" s="55">
        <f>VLOOKUP(C14,Active!C$21:E$964,3,FALSE)</f>
        <v>-16845.989043444202</v>
      </c>
      <c r="F14" s="3" t="s">
        <v>77</v>
      </c>
      <c r="G14" s="15" t="str">
        <f t="shared" si="4"/>
        <v>31413.389</v>
      </c>
      <c r="H14" s="47">
        <f t="shared" si="5"/>
        <v>-21155</v>
      </c>
      <c r="I14" s="56" t="s">
        <v>92</v>
      </c>
      <c r="J14" s="57" t="s">
        <v>93</v>
      </c>
      <c r="K14" s="56">
        <v>-21155</v>
      </c>
      <c r="L14" s="56" t="s">
        <v>94</v>
      </c>
      <c r="M14" s="57" t="s">
        <v>83</v>
      </c>
      <c r="N14" s="57"/>
      <c r="O14" s="58" t="s">
        <v>84</v>
      </c>
      <c r="P14" s="58" t="s">
        <v>85</v>
      </c>
    </row>
    <row r="15" spans="1:16" ht="12.75" customHeight="1" thickBot="1">
      <c r="A15" s="47" t="str">
        <f t="shared" si="0"/>
        <v> MHAR 21.9 </v>
      </c>
      <c r="B15" s="3" t="str">
        <f t="shared" si="1"/>
        <v>I</v>
      </c>
      <c r="C15" s="47">
        <f t="shared" si="2"/>
        <v>31673.534</v>
      </c>
      <c r="D15" s="15" t="str">
        <f t="shared" si="3"/>
        <v>vis</v>
      </c>
      <c r="E15" s="55">
        <f>VLOOKUP(C15,Active!C$21:E$964,3,FALSE)</f>
        <v>-16585.011420435756</v>
      </c>
      <c r="F15" s="3" t="s">
        <v>77</v>
      </c>
      <c r="G15" s="15" t="str">
        <f t="shared" si="4"/>
        <v>31673.534</v>
      </c>
      <c r="H15" s="47">
        <f t="shared" si="5"/>
        <v>-20894</v>
      </c>
      <c r="I15" s="56" t="s">
        <v>95</v>
      </c>
      <c r="J15" s="57" t="s">
        <v>96</v>
      </c>
      <c r="K15" s="56">
        <v>-20894</v>
      </c>
      <c r="L15" s="56" t="s">
        <v>97</v>
      </c>
      <c r="M15" s="57" t="s">
        <v>83</v>
      </c>
      <c r="N15" s="57"/>
      <c r="O15" s="58" t="s">
        <v>84</v>
      </c>
      <c r="P15" s="58" t="s">
        <v>85</v>
      </c>
    </row>
    <row r="16" spans="1:16" ht="12.75" customHeight="1" thickBot="1">
      <c r="A16" s="47" t="str">
        <f t="shared" si="0"/>
        <v> MHAR 21.9 </v>
      </c>
      <c r="B16" s="3" t="str">
        <f t="shared" si="1"/>
        <v>I</v>
      </c>
      <c r="C16" s="47">
        <f t="shared" si="2"/>
        <v>33864.527000000002</v>
      </c>
      <c r="D16" s="15" t="str">
        <f t="shared" si="3"/>
        <v>vis</v>
      </c>
      <c r="E16" s="55">
        <f>VLOOKUP(C16,Active!C$21:E$964,3,FALSE)</f>
        <v>-14387.005903634952</v>
      </c>
      <c r="F16" s="3" t="s">
        <v>77</v>
      </c>
      <c r="G16" s="15" t="str">
        <f t="shared" si="4"/>
        <v>33864.527</v>
      </c>
      <c r="H16" s="47">
        <f t="shared" si="5"/>
        <v>-18696</v>
      </c>
      <c r="I16" s="56" t="s">
        <v>98</v>
      </c>
      <c r="J16" s="57" t="s">
        <v>99</v>
      </c>
      <c r="K16" s="56">
        <v>-18696</v>
      </c>
      <c r="L16" s="56" t="s">
        <v>100</v>
      </c>
      <c r="M16" s="57" t="s">
        <v>83</v>
      </c>
      <c r="N16" s="57"/>
      <c r="O16" s="58" t="s">
        <v>84</v>
      </c>
      <c r="P16" s="58" t="s">
        <v>85</v>
      </c>
    </row>
    <row r="17" spans="1:16" ht="12.75" customHeight="1" thickBot="1">
      <c r="A17" s="47" t="str">
        <f t="shared" si="0"/>
        <v> MHAR 21.9 </v>
      </c>
      <c r="B17" s="3" t="str">
        <f t="shared" si="1"/>
        <v>I</v>
      </c>
      <c r="C17" s="47">
        <f t="shared" si="2"/>
        <v>33888.451000000001</v>
      </c>
      <c r="D17" s="15" t="str">
        <f t="shared" si="3"/>
        <v>vis</v>
      </c>
      <c r="E17" s="55">
        <f>VLOOKUP(C17,Active!C$21:E$964,3,FALSE)</f>
        <v>-14363.005332211886</v>
      </c>
      <c r="F17" s="3" t="s">
        <v>77</v>
      </c>
      <c r="G17" s="15" t="str">
        <f t="shared" si="4"/>
        <v>33888.451</v>
      </c>
      <c r="H17" s="47">
        <f t="shared" si="5"/>
        <v>-18672</v>
      </c>
      <c r="I17" s="56" t="s">
        <v>101</v>
      </c>
      <c r="J17" s="57" t="s">
        <v>102</v>
      </c>
      <c r="K17" s="56">
        <v>-18672</v>
      </c>
      <c r="L17" s="56" t="s">
        <v>103</v>
      </c>
      <c r="M17" s="57" t="s">
        <v>83</v>
      </c>
      <c r="N17" s="57"/>
      <c r="O17" s="58" t="s">
        <v>84</v>
      </c>
      <c r="P17" s="58" t="s">
        <v>85</v>
      </c>
    </row>
    <row r="18" spans="1:16" ht="12.75" customHeight="1" thickBot="1">
      <c r="A18" s="47" t="str">
        <f t="shared" si="0"/>
        <v> MHAR 21.9 </v>
      </c>
      <c r="B18" s="3" t="str">
        <f t="shared" si="1"/>
        <v>I</v>
      </c>
      <c r="C18" s="47">
        <f t="shared" si="2"/>
        <v>34191.498</v>
      </c>
      <c r="D18" s="15" t="str">
        <f t="shared" si="3"/>
        <v>vis</v>
      </c>
      <c r="E18" s="55">
        <f>VLOOKUP(C18,Active!C$21:E$964,3,FALSE)</f>
        <v>-14058.988396580449</v>
      </c>
      <c r="F18" s="3" t="s">
        <v>77</v>
      </c>
      <c r="G18" s="15" t="str">
        <f t="shared" si="4"/>
        <v>34191.498</v>
      </c>
      <c r="H18" s="47">
        <f t="shared" si="5"/>
        <v>-18368</v>
      </c>
      <c r="I18" s="56" t="s">
        <v>104</v>
      </c>
      <c r="J18" s="57" t="s">
        <v>105</v>
      </c>
      <c r="K18" s="56">
        <v>-18368</v>
      </c>
      <c r="L18" s="56" t="s">
        <v>106</v>
      </c>
      <c r="M18" s="57" t="s">
        <v>83</v>
      </c>
      <c r="N18" s="57"/>
      <c r="O18" s="58" t="s">
        <v>84</v>
      </c>
      <c r="P18" s="58" t="s">
        <v>85</v>
      </c>
    </row>
    <row r="19" spans="1:16" ht="12.75" customHeight="1" thickBot="1">
      <c r="A19" s="47" t="str">
        <f t="shared" si="0"/>
        <v> MHAR 21.9 </v>
      </c>
      <c r="B19" s="3" t="str">
        <f t="shared" si="1"/>
        <v>I</v>
      </c>
      <c r="C19" s="47">
        <f t="shared" si="2"/>
        <v>35509.264999999999</v>
      </c>
      <c r="D19" s="15" t="str">
        <f t="shared" si="3"/>
        <v>vis</v>
      </c>
      <c r="E19" s="55">
        <f>VLOOKUP(C19,Active!C$21:E$964,3,FALSE)</f>
        <v>-12737.003736721636</v>
      </c>
      <c r="F19" s="3" t="s">
        <v>77</v>
      </c>
      <c r="G19" s="15" t="str">
        <f t="shared" si="4"/>
        <v>35509.265</v>
      </c>
      <c r="H19" s="47">
        <f t="shared" si="5"/>
        <v>-17046</v>
      </c>
      <c r="I19" s="56" t="s">
        <v>107</v>
      </c>
      <c r="J19" s="57" t="s">
        <v>108</v>
      </c>
      <c r="K19" s="56">
        <v>-17046</v>
      </c>
      <c r="L19" s="56" t="s">
        <v>109</v>
      </c>
      <c r="M19" s="57" t="s">
        <v>83</v>
      </c>
      <c r="N19" s="57"/>
      <c r="O19" s="58" t="s">
        <v>84</v>
      </c>
      <c r="P19" s="58" t="s">
        <v>85</v>
      </c>
    </row>
    <row r="20" spans="1:16" ht="12.75" customHeight="1" thickBot="1">
      <c r="A20" s="47" t="str">
        <f t="shared" si="0"/>
        <v> MHAR 21.9 </v>
      </c>
      <c r="B20" s="3" t="str">
        <f t="shared" si="1"/>
        <v>II</v>
      </c>
      <c r="C20" s="47">
        <f t="shared" si="2"/>
        <v>35551.624000000003</v>
      </c>
      <c r="D20" s="15" t="str">
        <f t="shared" si="3"/>
        <v>vis</v>
      </c>
      <c r="E20" s="55">
        <f>VLOOKUP(C20,Active!C$21:E$964,3,FALSE)</f>
        <v>-12694.509162030536</v>
      </c>
      <c r="F20" s="3" t="s">
        <v>77</v>
      </c>
      <c r="G20" s="15" t="str">
        <f t="shared" si="4"/>
        <v>35551.624</v>
      </c>
      <c r="H20" s="47">
        <f t="shared" si="5"/>
        <v>-17003.5</v>
      </c>
      <c r="I20" s="56" t="s">
        <v>110</v>
      </c>
      <c r="J20" s="57" t="s">
        <v>111</v>
      </c>
      <c r="K20" s="56">
        <v>-17003.5</v>
      </c>
      <c r="L20" s="56" t="s">
        <v>112</v>
      </c>
      <c r="M20" s="57" t="s">
        <v>83</v>
      </c>
      <c r="N20" s="57"/>
      <c r="O20" s="58" t="s">
        <v>84</v>
      </c>
      <c r="P20" s="58" t="s">
        <v>85</v>
      </c>
    </row>
    <row r="21" spans="1:16" ht="12.75" customHeight="1" thickBot="1">
      <c r="A21" s="47" t="str">
        <f t="shared" si="0"/>
        <v> MHAR 21.9 </v>
      </c>
      <c r="B21" s="3" t="str">
        <f t="shared" si="1"/>
        <v>I</v>
      </c>
      <c r="C21" s="47">
        <f t="shared" si="2"/>
        <v>36378.47</v>
      </c>
      <c r="D21" s="15" t="str">
        <f t="shared" si="3"/>
        <v>vis</v>
      </c>
      <c r="E21" s="55">
        <f>VLOOKUP(C21,Active!C$21:E$964,3,FALSE)</f>
        <v>-11865.016749437402</v>
      </c>
      <c r="F21" s="3" t="s">
        <v>77</v>
      </c>
      <c r="G21" s="15" t="str">
        <f t="shared" si="4"/>
        <v>36378.470</v>
      </c>
      <c r="H21" s="47">
        <f t="shared" si="5"/>
        <v>-16174</v>
      </c>
      <c r="I21" s="56" t="s">
        <v>113</v>
      </c>
      <c r="J21" s="57" t="s">
        <v>114</v>
      </c>
      <c r="K21" s="56">
        <v>-16174</v>
      </c>
      <c r="L21" s="56" t="s">
        <v>115</v>
      </c>
      <c r="M21" s="57" t="s">
        <v>83</v>
      </c>
      <c r="N21" s="57"/>
      <c r="O21" s="58" t="s">
        <v>84</v>
      </c>
      <c r="P21" s="58" t="s">
        <v>85</v>
      </c>
    </row>
    <row r="22" spans="1:16" ht="12.75" customHeight="1" thickBot="1">
      <c r="A22" s="47" t="str">
        <f t="shared" si="0"/>
        <v> MHAR 21.9 </v>
      </c>
      <c r="B22" s="3" t="str">
        <f t="shared" si="1"/>
        <v>I</v>
      </c>
      <c r="C22" s="47">
        <f t="shared" si="2"/>
        <v>36394.419000000002</v>
      </c>
      <c r="D22" s="15" t="str">
        <f t="shared" si="3"/>
        <v>vis</v>
      </c>
      <c r="E22" s="55">
        <f>VLOOKUP(C22,Active!C$21:E$964,3,FALSE)</f>
        <v>-11849.016702888892</v>
      </c>
      <c r="F22" s="3" t="s">
        <v>77</v>
      </c>
      <c r="G22" s="15" t="str">
        <f t="shared" si="4"/>
        <v>36394.419</v>
      </c>
      <c r="H22" s="47">
        <f t="shared" si="5"/>
        <v>-16158</v>
      </c>
      <c r="I22" s="56" t="s">
        <v>116</v>
      </c>
      <c r="J22" s="57" t="s">
        <v>117</v>
      </c>
      <c r="K22" s="56">
        <v>-16158</v>
      </c>
      <c r="L22" s="56" t="s">
        <v>115</v>
      </c>
      <c r="M22" s="57" t="s">
        <v>83</v>
      </c>
      <c r="N22" s="57"/>
      <c r="O22" s="58" t="s">
        <v>84</v>
      </c>
      <c r="P22" s="58" t="s">
        <v>85</v>
      </c>
    </row>
    <row r="23" spans="1:16" ht="12.75" customHeight="1" thickBot="1">
      <c r="A23" s="47" t="str">
        <f t="shared" si="0"/>
        <v> MHAR 21.9 </v>
      </c>
      <c r="B23" s="3" t="str">
        <f t="shared" si="1"/>
        <v>I</v>
      </c>
      <c r="C23" s="47">
        <f t="shared" si="2"/>
        <v>36395.440000000002</v>
      </c>
      <c r="D23" s="15" t="str">
        <f t="shared" si="3"/>
        <v>vis</v>
      </c>
      <c r="E23" s="55">
        <f>VLOOKUP(C23,Active!C$21:E$964,3,FALSE)</f>
        <v>-11847.992435064825</v>
      </c>
      <c r="F23" s="3" t="s">
        <v>77</v>
      </c>
      <c r="G23" s="15" t="str">
        <f t="shared" si="4"/>
        <v>36395.440</v>
      </c>
      <c r="H23" s="47">
        <f t="shared" si="5"/>
        <v>-16157</v>
      </c>
      <c r="I23" s="56" t="s">
        <v>118</v>
      </c>
      <c r="J23" s="57" t="s">
        <v>119</v>
      </c>
      <c r="K23" s="56">
        <v>-16157</v>
      </c>
      <c r="L23" s="56" t="s">
        <v>120</v>
      </c>
      <c r="M23" s="57" t="s">
        <v>83</v>
      </c>
      <c r="N23" s="57"/>
      <c r="O23" s="58" t="s">
        <v>84</v>
      </c>
      <c r="P23" s="58" t="s">
        <v>85</v>
      </c>
    </row>
    <row r="24" spans="1:16" ht="12.75" customHeight="1" thickBot="1">
      <c r="A24" s="47" t="str">
        <f t="shared" si="0"/>
        <v> MHAR 21.9 </v>
      </c>
      <c r="B24" s="3" t="str">
        <f t="shared" si="1"/>
        <v>I</v>
      </c>
      <c r="C24" s="47">
        <f t="shared" si="2"/>
        <v>36400.421000000002</v>
      </c>
      <c r="D24" s="15" t="str">
        <f t="shared" si="3"/>
        <v>vis</v>
      </c>
      <c r="E24" s="55">
        <f>VLOOKUP(C24,Active!C$21:E$964,3,FALSE)</f>
        <v>-11842.99549282029</v>
      </c>
      <c r="F24" s="3" t="s">
        <v>77</v>
      </c>
      <c r="G24" s="15" t="str">
        <f t="shared" si="4"/>
        <v>36400.421</v>
      </c>
      <c r="H24" s="47">
        <f t="shared" si="5"/>
        <v>-16152</v>
      </c>
      <c r="I24" s="56" t="s">
        <v>121</v>
      </c>
      <c r="J24" s="57" t="s">
        <v>122</v>
      </c>
      <c r="K24" s="56">
        <v>-16152</v>
      </c>
      <c r="L24" s="56" t="s">
        <v>123</v>
      </c>
      <c r="M24" s="57" t="s">
        <v>83</v>
      </c>
      <c r="N24" s="57"/>
      <c r="O24" s="58" t="s">
        <v>84</v>
      </c>
      <c r="P24" s="58" t="s">
        <v>85</v>
      </c>
    </row>
    <row r="25" spans="1:16" ht="12.75" customHeight="1" thickBot="1">
      <c r="A25" s="47" t="str">
        <f t="shared" si="0"/>
        <v> MHAR 18.7 </v>
      </c>
      <c r="B25" s="3" t="str">
        <f t="shared" si="1"/>
        <v>I</v>
      </c>
      <c r="C25" s="47">
        <f t="shared" si="2"/>
        <v>37016.430999999997</v>
      </c>
      <c r="D25" s="15" t="str">
        <f t="shared" si="3"/>
        <v>vis</v>
      </c>
      <c r="E25" s="55">
        <f>VLOOKUP(C25,Active!C$21:E$964,3,FALSE)</f>
        <v>-11225.013884296461</v>
      </c>
      <c r="F25" s="3" t="s">
        <v>77</v>
      </c>
      <c r="G25" s="15" t="str">
        <f t="shared" si="4"/>
        <v>37016.431</v>
      </c>
      <c r="H25" s="47">
        <f t="shared" si="5"/>
        <v>-15534</v>
      </c>
      <c r="I25" s="56" t="s">
        <v>124</v>
      </c>
      <c r="J25" s="57" t="s">
        <v>125</v>
      </c>
      <c r="K25" s="56">
        <v>-15534</v>
      </c>
      <c r="L25" s="56" t="s">
        <v>82</v>
      </c>
      <c r="M25" s="57" t="s">
        <v>83</v>
      </c>
      <c r="N25" s="57"/>
      <c r="O25" s="58" t="s">
        <v>84</v>
      </c>
      <c r="P25" s="58" t="s">
        <v>126</v>
      </c>
    </row>
    <row r="26" spans="1:16" ht="12.75" customHeight="1" thickBot="1">
      <c r="A26" s="47" t="str">
        <f t="shared" si="0"/>
        <v> MHAR 21.9 </v>
      </c>
      <c r="B26" s="3" t="str">
        <f t="shared" si="1"/>
        <v>I</v>
      </c>
      <c r="C26" s="47">
        <f t="shared" si="2"/>
        <v>37045.351000000002</v>
      </c>
      <c r="D26" s="15" t="str">
        <f t="shared" si="3"/>
        <v>vis</v>
      </c>
      <c r="E26" s="55">
        <f>VLOOKUP(C26,Active!C$21:E$964,3,FALSE)</f>
        <v>-11196.001322619681</v>
      </c>
      <c r="F26" s="3" t="s">
        <v>77</v>
      </c>
      <c r="G26" s="15" t="str">
        <f t="shared" si="4"/>
        <v>37045.351</v>
      </c>
      <c r="H26" s="47">
        <f t="shared" si="5"/>
        <v>-15505</v>
      </c>
      <c r="I26" s="56" t="s">
        <v>130</v>
      </c>
      <c r="J26" s="57" t="s">
        <v>131</v>
      </c>
      <c r="K26" s="56">
        <v>-15505</v>
      </c>
      <c r="L26" s="56" t="s">
        <v>132</v>
      </c>
      <c r="M26" s="57" t="s">
        <v>83</v>
      </c>
      <c r="N26" s="57"/>
      <c r="O26" s="58" t="s">
        <v>84</v>
      </c>
      <c r="P26" s="58" t="s">
        <v>85</v>
      </c>
    </row>
    <row r="27" spans="1:16" ht="12.75" customHeight="1" thickBot="1">
      <c r="A27" s="47" t="str">
        <f t="shared" si="0"/>
        <v> MHAR 18.7 </v>
      </c>
      <c r="B27" s="3" t="str">
        <f t="shared" si="1"/>
        <v>II</v>
      </c>
      <c r="C27" s="47">
        <f t="shared" si="2"/>
        <v>39027.508999999998</v>
      </c>
      <c r="D27" s="15" t="str">
        <f t="shared" si="3"/>
        <v>vis</v>
      </c>
      <c r="E27" s="55">
        <f>VLOOKUP(C27,Active!C$21:E$964,3,FALSE)</f>
        <v>-9207.4992054651157</v>
      </c>
      <c r="F27" s="3" t="s">
        <v>77</v>
      </c>
      <c r="G27" s="15" t="str">
        <f t="shared" si="4"/>
        <v>39027.509</v>
      </c>
      <c r="H27" s="47">
        <f t="shared" si="5"/>
        <v>-13516.5</v>
      </c>
      <c r="I27" s="56" t="s">
        <v>139</v>
      </c>
      <c r="J27" s="57" t="s">
        <v>140</v>
      </c>
      <c r="K27" s="56">
        <v>-13516.5</v>
      </c>
      <c r="L27" s="56" t="s">
        <v>135</v>
      </c>
      <c r="M27" s="57" t="s">
        <v>83</v>
      </c>
      <c r="N27" s="57"/>
      <c r="O27" s="58" t="s">
        <v>84</v>
      </c>
      <c r="P27" s="58" t="s">
        <v>126</v>
      </c>
    </row>
    <row r="28" spans="1:16" ht="12.75" customHeight="1" thickBot="1">
      <c r="A28" s="47" t="str">
        <f t="shared" si="0"/>
        <v> MHAR 21.9 </v>
      </c>
      <c r="B28" s="3" t="str">
        <f t="shared" si="1"/>
        <v>II</v>
      </c>
      <c r="C28" s="47">
        <f t="shared" si="2"/>
        <v>39029.500999999997</v>
      </c>
      <c r="D28" s="15" t="str">
        <f t="shared" si="3"/>
        <v>vis</v>
      </c>
      <c r="E28" s="55">
        <f>VLOOKUP(C28,Active!C$21:E$964,3,FALSE)</f>
        <v>-9205.5008298475459</v>
      </c>
      <c r="F28" s="3" t="s">
        <v>77</v>
      </c>
      <c r="G28" s="15" t="str">
        <f t="shared" si="4"/>
        <v>39029.501</v>
      </c>
      <c r="H28" s="47">
        <f t="shared" si="5"/>
        <v>-13514.5</v>
      </c>
      <c r="I28" s="56" t="s">
        <v>144</v>
      </c>
      <c r="J28" s="57" t="s">
        <v>145</v>
      </c>
      <c r="K28" s="56">
        <v>-13514.5</v>
      </c>
      <c r="L28" s="56" t="s">
        <v>132</v>
      </c>
      <c r="M28" s="57" t="s">
        <v>83</v>
      </c>
      <c r="N28" s="57"/>
      <c r="O28" s="58" t="s">
        <v>84</v>
      </c>
      <c r="P28" s="58" t="s">
        <v>85</v>
      </c>
    </row>
    <row r="29" spans="1:16" ht="12.75" customHeight="1" thickBot="1">
      <c r="A29" s="47" t="str">
        <f t="shared" si="0"/>
        <v> MHAR 21.9 </v>
      </c>
      <c r="B29" s="3" t="str">
        <f t="shared" si="1"/>
        <v>I</v>
      </c>
      <c r="C29" s="47">
        <f t="shared" si="2"/>
        <v>40152.402999999998</v>
      </c>
      <c r="D29" s="15" t="str">
        <f t="shared" si="3"/>
        <v>vis</v>
      </c>
      <c r="E29" s="55">
        <f>VLOOKUP(C29,Active!C$21:E$964,3,FALSE)</f>
        <v>-8079.004857096078</v>
      </c>
      <c r="F29" s="3" t="s">
        <v>77</v>
      </c>
      <c r="G29" s="15" t="str">
        <f t="shared" si="4"/>
        <v>40152.403</v>
      </c>
      <c r="H29" s="47">
        <f t="shared" si="5"/>
        <v>-12388</v>
      </c>
      <c r="I29" s="56" t="s">
        <v>160</v>
      </c>
      <c r="J29" s="57" t="s">
        <v>161</v>
      </c>
      <c r="K29" s="56">
        <v>-12388</v>
      </c>
      <c r="L29" s="56" t="s">
        <v>103</v>
      </c>
      <c r="M29" s="57" t="s">
        <v>83</v>
      </c>
      <c r="N29" s="57"/>
      <c r="O29" s="58" t="s">
        <v>84</v>
      </c>
      <c r="P29" s="58" t="s">
        <v>85</v>
      </c>
    </row>
    <row r="30" spans="1:16" ht="12.75" customHeight="1" thickBot="1">
      <c r="A30" s="47" t="str">
        <f t="shared" si="0"/>
        <v> MHAR 21.9 </v>
      </c>
      <c r="B30" s="3" t="str">
        <f t="shared" si="1"/>
        <v>I</v>
      </c>
      <c r="C30" s="47">
        <f t="shared" si="2"/>
        <v>44254.267999999996</v>
      </c>
      <c r="D30" s="15" t="str">
        <f t="shared" si="3"/>
        <v>vis</v>
      </c>
      <c r="E30" s="55">
        <f>VLOOKUP(C30,Active!C$21:E$964,3,FALSE)</f>
        <v>-3964.0113819128555</v>
      </c>
      <c r="F30" s="3" t="s">
        <v>77</v>
      </c>
      <c r="G30" s="15" t="str">
        <f t="shared" si="4"/>
        <v>44254.268</v>
      </c>
      <c r="H30" s="47">
        <f t="shared" si="5"/>
        <v>-8273</v>
      </c>
      <c r="I30" s="56" t="s">
        <v>177</v>
      </c>
      <c r="J30" s="57" t="s">
        <v>178</v>
      </c>
      <c r="K30" s="56">
        <v>-8273</v>
      </c>
      <c r="L30" s="56" t="s">
        <v>179</v>
      </c>
      <c r="M30" s="57" t="s">
        <v>83</v>
      </c>
      <c r="N30" s="57"/>
      <c r="O30" s="58" t="s">
        <v>84</v>
      </c>
      <c r="P30" s="58" t="s">
        <v>85</v>
      </c>
    </row>
    <row r="31" spans="1:16" ht="12.75" customHeight="1" thickBot="1">
      <c r="A31" s="47" t="str">
        <f t="shared" si="0"/>
        <v> MHAR 21.9 </v>
      </c>
      <c r="B31" s="3" t="str">
        <f t="shared" si="1"/>
        <v>I</v>
      </c>
      <c r="C31" s="47">
        <f t="shared" si="2"/>
        <v>44256.256000000001</v>
      </c>
      <c r="D31" s="15" t="str">
        <f t="shared" si="3"/>
        <v>vis</v>
      </c>
      <c r="E31" s="55">
        <f>VLOOKUP(C31,Active!C$21:E$964,3,FALSE)</f>
        <v>-3962.0170190977256</v>
      </c>
      <c r="F31" s="3" t="s">
        <v>77</v>
      </c>
      <c r="G31" s="15" t="str">
        <f t="shared" si="4"/>
        <v>44256.256</v>
      </c>
      <c r="H31" s="47">
        <f t="shared" si="5"/>
        <v>-8271</v>
      </c>
      <c r="I31" s="56" t="s">
        <v>180</v>
      </c>
      <c r="J31" s="57" t="s">
        <v>181</v>
      </c>
      <c r="K31" s="56">
        <v>-8271</v>
      </c>
      <c r="L31" s="56" t="s">
        <v>115</v>
      </c>
      <c r="M31" s="57" t="s">
        <v>83</v>
      </c>
      <c r="N31" s="57"/>
      <c r="O31" s="58" t="s">
        <v>84</v>
      </c>
      <c r="P31" s="58" t="s">
        <v>85</v>
      </c>
    </row>
    <row r="32" spans="1:16" ht="12.75" customHeight="1" thickBot="1">
      <c r="A32" s="47" t="str">
        <f t="shared" si="0"/>
        <v>IBVS 2868 </v>
      </c>
      <c r="B32" s="3" t="str">
        <f t="shared" si="1"/>
        <v>I</v>
      </c>
      <c r="C32" s="47">
        <f t="shared" si="2"/>
        <v>46430.315999999999</v>
      </c>
      <c r="D32" s="15" t="str">
        <f t="shared" si="3"/>
        <v>vis</v>
      </c>
      <c r="E32" s="55">
        <f>VLOOKUP(C32,Active!C$21:E$964,3,FALSE)</f>
        <v>-1780.9986982468852</v>
      </c>
      <c r="F32" s="3" t="s">
        <v>77</v>
      </c>
      <c r="G32" s="15" t="str">
        <f t="shared" si="4"/>
        <v>46430.316</v>
      </c>
      <c r="H32" s="47">
        <f t="shared" si="5"/>
        <v>-6090</v>
      </c>
      <c r="I32" s="56" t="s">
        <v>182</v>
      </c>
      <c r="J32" s="57" t="s">
        <v>183</v>
      </c>
      <c r="K32" s="56">
        <v>-6090</v>
      </c>
      <c r="L32" s="56" t="s">
        <v>135</v>
      </c>
      <c r="M32" s="57" t="s">
        <v>79</v>
      </c>
      <c r="N32" s="57"/>
      <c r="O32" s="58" t="s">
        <v>184</v>
      </c>
      <c r="P32" s="59" t="s">
        <v>185</v>
      </c>
    </row>
    <row r="33" spans="1:16" ht="12.75" customHeight="1" thickBot="1">
      <c r="A33" s="47" t="str">
        <f t="shared" si="0"/>
        <v> MHAR 21.9 </v>
      </c>
      <c r="B33" s="3" t="str">
        <f t="shared" si="1"/>
        <v>I</v>
      </c>
      <c r="C33" s="47">
        <f t="shared" si="2"/>
        <v>46713.391000000003</v>
      </c>
      <c r="D33" s="15" t="str">
        <f t="shared" si="3"/>
        <v>vis</v>
      </c>
      <c r="E33" s="55">
        <f>VLOOKUP(C33,Active!C$21:E$964,3,FALSE)</f>
        <v>-1497.0176852229292</v>
      </c>
      <c r="F33" s="3" t="s">
        <v>77</v>
      </c>
      <c r="G33" s="15" t="str">
        <f t="shared" si="4"/>
        <v>46713.391</v>
      </c>
      <c r="H33" s="47">
        <f t="shared" si="5"/>
        <v>-5806</v>
      </c>
      <c r="I33" s="56" t="s">
        <v>186</v>
      </c>
      <c r="J33" s="57" t="s">
        <v>187</v>
      </c>
      <c r="K33" s="56">
        <v>-5806</v>
      </c>
      <c r="L33" s="56" t="s">
        <v>188</v>
      </c>
      <c r="M33" s="57" t="s">
        <v>83</v>
      </c>
      <c r="N33" s="57"/>
      <c r="O33" s="58" t="s">
        <v>84</v>
      </c>
      <c r="P33" s="58" t="s">
        <v>85</v>
      </c>
    </row>
    <row r="34" spans="1:16" ht="12.75" customHeight="1" thickBot="1">
      <c r="A34" s="47" t="str">
        <f t="shared" si="0"/>
        <v> MHAR 21.9 </v>
      </c>
      <c r="B34" s="3" t="str">
        <f t="shared" si="1"/>
        <v>I</v>
      </c>
      <c r="C34" s="47">
        <f t="shared" si="2"/>
        <v>46714.411</v>
      </c>
      <c r="D34" s="15" t="str">
        <f t="shared" si="3"/>
        <v>vis</v>
      </c>
      <c r="E34" s="55">
        <f>VLOOKUP(C34,Active!C$21:E$964,3,FALSE)</f>
        <v>-1495.9944205994777</v>
      </c>
      <c r="F34" s="3" t="s">
        <v>77</v>
      </c>
      <c r="G34" s="15" t="str">
        <f t="shared" si="4"/>
        <v>46714.411</v>
      </c>
      <c r="H34" s="47">
        <f t="shared" si="5"/>
        <v>-5805</v>
      </c>
      <c r="I34" s="56" t="s">
        <v>189</v>
      </c>
      <c r="J34" s="57" t="s">
        <v>190</v>
      </c>
      <c r="K34" s="56">
        <v>-5805</v>
      </c>
      <c r="L34" s="56" t="s">
        <v>191</v>
      </c>
      <c r="M34" s="57" t="s">
        <v>83</v>
      </c>
      <c r="N34" s="57"/>
      <c r="O34" s="58" t="s">
        <v>84</v>
      </c>
      <c r="P34" s="58" t="s">
        <v>85</v>
      </c>
    </row>
    <row r="35" spans="1:16" ht="12.75" customHeight="1" thickBot="1">
      <c r="A35" s="47" t="str">
        <f t="shared" si="0"/>
        <v>BAVM 55 </v>
      </c>
      <c r="B35" s="3" t="str">
        <f t="shared" si="1"/>
        <v>II</v>
      </c>
      <c r="C35" s="47">
        <f t="shared" si="2"/>
        <v>47470.485800000002</v>
      </c>
      <c r="D35" s="15" t="str">
        <f t="shared" si="3"/>
        <v>vis</v>
      </c>
      <c r="E35" s="55">
        <f>VLOOKUP(C35,Active!C$21:E$964,3,FALSE)</f>
        <v>-737.49971910382385</v>
      </c>
      <c r="F35" s="3" t="s">
        <v>77</v>
      </c>
      <c r="G35" s="15" t="str">
        <f t="shared" si="4"/>
        <v>47470.4858</v>
      </c>
      <c r="H35" s="47">
        <f t="shared" si="5"/>
        <v>-5046.5</v>
      </c>
      <c r="I35" s="56" t="s">
        <v>192</v>
      </c>
      <c r="J35" s="57" t="s">
        <v>193</v>
      </c>
      <c r="K35" s="56">
        <v>-5046.5</v>
      </c>
      <c r="L35" s="56" t="s">
        <v>194</v>
      </c>
      <c r="M35" s="57" t="s">
        <v>195</v>
      </c>
      <c r="N35" s="57" t="s">
        <v>196</v>
      </c>
      <c r="O35" s="58" t="s">
        <v>197</v>
      </c>
      <c r="P35" s="59" t="s">
        <v>198</v>
      </c>
    </row>
    <row r="36" spans="1:16" ht="12.75" customHeight="1" thickBot="1">
      <c r="A36" s="47" t="str">
        <f t="shared" si="0"/>
        <v>BAVM 55 </v>
      </c>
      <c r="B36" s="3" t="str">
        <f t="shared" si="1"/>
        <v>II</v>
      </c>
      <c r="C36" s="47">
        <f t="shared" si="2"/>
        <v>47769.529900000001</v>
      </c>
      <c r="D36" s="15" t="str">
        <f t="shared" si="3"/>
        <v>vis</v>
      </c>
      <c r="E36" s="55">
        <f>VLOOKUP(C36,Active!C$21:E$964,3,FALSE)</f>
        <v>-437.498495199079</v>
      </c>
      <c r="F36" s="3" t="s">
        <v>77</v>
      </c>
      <c r="G36" s="15" t="str">
        <f t="shared" si="4"/>
        <v>47769.5299</v>
      </c>
      <c r="H36" s="47">
        <f t="shared" si="5"/>
        <v>-4746.5</v>
      </c>
      <c r="I36" s="56" t="s">
        <v>199</v>
      </c>
      <c r="J36" s="57" t="s">
        <v>200</v>
      </c>
      <c r="K36" s="56">
        <v>-4746.5</v>
      </c>
      <c r="L36" s="56" t="s">
        <v>201</v>
      </c>
      <c r="M36" s="57" t="s">
        <v>195</v>
      </c>
      <c r="N36" s="57" t="s">
        <v>196</v>
      </c>
      <c r="O36" s="58" t="s">
        <v>197</v>
      </c>
      <c r="P36" s="59" t="s">
        <v>198</v>
      </c>
    </row>
    <row r="37" spans="1:16" ht="12.75" customHeight="1" thickBot="1">
      <c r="A37" s="47" t="str">
        <f t="shared" si="0"/>
        <v>BAVM 55 </v>
      </c>
      <c r="B37" s="3" t="str">
        <f t="shared" si="1"/>
        <v>II</v>
      </c>
      <c r="C37" s="47">
        <f t="shared" si="2"/>
        <v>48093.491300000002</v>
      </c>
      <c r="D37" s="15" t="str">
        <f t="shared" si="3"/>
        <v>vis</v>
      </c>
      <c r="E37" s="55">
        <f>VLOOKUP(C37,Active!C$21:E$964,3,FALSE)</f>
        <v>-112.50022070413014</v>
      </c>
      <c r="F37" s="3" t="s">
        <v>77</v>
      </c>
      <c r="G37" s="15" t="str">
        <f t="shared" si="4"/>
        <v>48093.4913</v>
      </c>
      <c r="H37" s="47">
        <f t="shared" si="5"/>
        <v>-4421.5</v>
      </c>
      <c r="I37" s="56" t="s">
        <v>208</v>
      </c>
      <c r="J37" s="57" t="s">
        <v>209</v>
      </c>
      <c r="K37" s="56">
        <v>-4421.5</v>
      </c>
      <c r="L37" s="56" t="s">
        <v>210</v>
      </c>
      <c r="M37" s="57" t="s">
        <v>195</v>
      </c>
      <c r="N37" s="57" t="s">
        <v>196</v>
      </c>
      <c r="O37" s="58" t="s">
        <v>197</v>
      </c>
      <c r="P37" s="59" t="s">
        <v>198</v>
      </c>
    </row>
    <row r="38" spans="1:16" ht="12.75" customHeight="1" thickBot="1">
      <c r="A38" s="47" t="str">
        <f t="shared" si="0"/>
        <v>BAVM 55 </v>
      </c>
      <c r="B38" s="3" t="str">
        <f t="shared" si="1"/>
        <v>I</v>
      </c>
      <c r="C38" s="47">
        <f t="shared" si="2"/>
        <v>48205.632599999997</v>
      </c>
      <c r="D38" s="15" t="str">
        <f t="shared" si="3"/>
        <v>vis</v>
      </c>
      <c r="E38" s="55">
        <f>VLOOKUP(C38,Active!C$21:E$964,3,FALSE)</f>
        <v>0</v>
      </c>
      <c r="F38" s="3" t="s">
        <v>77</v>
      </c>
      <c r="G38" s="15" t="str">
        <f t="shared" si="4"/>
        <v>48205.6326</v>
      </c>
      <c r="H38" s="47">
        <f t="shared" si="5"/>
        <v>-4309</v>
      </c>
      <c r="I38" s="56" t="s">
        <v>211</v>
      </c>
      <c r="J38" s="57" t="s">
        <v>212</v>
      </c>
      <c r="K38" s="56">
        <v>-4309</v>
      </c>
      <c r="L38" s="56" t="s">
        <v>213</v>
      </c>
      <c r="M38" s="57" t="s">
        <v>195</v>
      </c>
      <c r="N38" s="57" t="s">
        <v>196</v>
      </c>
      <c r="O38" s="58" t="s">
        <v>197</v>
      </c>
      <c r="P38" s="59" t="s">
        <v>198</v>
      </c>
    </row>
    <row r="39" spans="1:16" ht="12.75" customHeight="1" thickBot="1">
      <c r="A39" s="47" t="str">
        <f t="shared" si="0"/>
        <v>BAVM 117 </v>
      </c>
      <c r="B39" s="3" t="str">
        <f t="shared" si="1"/>
        <v>II</v>
      </c>
      <c r="C39" s="47">
        <f t="shared" si="2"/>
        <v>50001.387999999999</v>
      </c>
      <c r="D39" s="15" t="str">
        <f t="shared" si="3"/>
        <v>vis</v>
      </c>
      <c r="E39" s="55">
        <f>VLOOKUP(C39,Active!C$21:E$964,3,FALSE)</f>
        <v>1801.502914899698</v>
      </c>
      <c r="F39" s="3" t="s">
        <v>77</v>
      </c>
      <c r="G39" s="15" t="str">
        <f t="shared" si="4"/>
        <v>50001.388</v>
      </c>
      <c r="H39" s="47">
        <f t="shared" si="5"/>
        <v>-2507.5</v>
      </c>
      <c r="I39" s="56" t="s">
        <v>237</v>
      </c>
      <c r="J39" s="57" t="s">
        <v>238</v>
      </c>
      <c r="K39" s="56">
        <v>-2507.5</v>
      </c>
      <c r="L39" s="56" t="s">
        <v>239</v>
      </c>
      <c r="M39" s="57" t="s">
        <v>195</v>
      </c>
      <c r="N39" s="57" t="s">
        <v>196</v>
      </c>
      <c r="O39" s="58" t="s">
        <v>197</v>
      </c>
      <c r="P39" s="59" t="s">
        <v>240</v>
      </c>
    </row>
    <row r="40" spans="1:16" ht="12.75" customHeight="1" thickBot="1">
      <c r="A40" s="47" t="str">
        <f t="shared" si="0"/>
        <v>BAVM 102 </v>
      </c>
      <c r="B40" s="3" t="str">
        <f t="shared" si="1"/>
        <v>I</v>
      </c>
      <c r="C40" s="47">
        <f t="shared" si="2"/>
        <v>50489.324999999997</v>
      </c>
      <c r="D40" s="15" t="str">
        <f t="shared" si="3"/>
        <v>vis</v>
      </c>
      <c r="E40" s="55">
        <f>VLOOKUP(C40,Active!C$21:E$964,3,FALSE)</f>
        <v>2291.0016115414619</v>
      </c>
      <c r="F40" s="3" t="s">
        <v>77</v>
      </c>
      <c r="G40" s="15" t="str">
        <f t="shared" si="4"/>
        <v>50489.3250</v>
      </c>
      <c r="H40" s="47">
        <f t="shared" si="5"/>
        <v>-2018</v>
      </c>
      <c r="I40" s="56" t="s">
        <v>241</v>
      </c>
      <c r="J40" s="57" t="s">
        <v>242</v>
      </c>
      <c r="K40" s="56">
        <v>-2018</v>
      </c>
      <c r="L40" s="56" t="s">
        <v>201</v>
      </c>
      <c r="M40" s="57" t="s">
        <v>195</v>
      </c>
      <c r="N40" s="57" t="s">
        <v>196</v>
      </c>
      <c r="O40" s="58" t="s">
        <v>197</v>
      </c>
      <c r="P40" s="59" t="s">
        <v>243</v>
      </c>
    </row>
    <row r="41" spans="1:16" ht="12.75" customHeight="1" thickBot="1">
      <c r="A41" s="47" t="str">
        <f t="shared" si="0"/>
        <v>BAVM 152 </v>
      </c>
      <c r="B41" s="3" t="str">
        <f t="shared" si="1"/>
        <v>II</v>
      </c>
      <c r="C41" s="47">
        <f t="shared" si="2"/>
        <v>51867.413099999998</v>
      </c>
      <c r="D41" s="15" t="str">
        <f t="shared" si="3"/>
        <v>vis</v>
      </c>
      <c r="E41" s="55">
        <f>VLOOKUP(C41,Active!C$21:E$964,3,FALSE)</f>
        <v>3673.5004357903463</v>
      </c>
      <c r="F41" s="3" t="s">
        <v>77</v>
      </c>
      <c r="G41" s="15" t="str">
        <f t="shared" si="4"/>
        <v>51867.4131</v>
      </c>
      <c r="H41" s="47">
        <f t="shared" si="5"/>
        <v>-635.5</v>
      </c>
      <c r="I41" s="56" t="s">
        <v>244</v>
      </c>
      <c r="J41" s="57" t="s">
        <v>245</v>
      </c>
      <c r="K41" s="56">
        <v>-635.5</v>
      </c>
      <c r="L41" s="56" t="s">
        <v>246</v>
      </c>
      <c r="M41" s="57" t="s">
        <v>195</v>
      </c>
      <c r="N41" s="57" t="s">
        <v>196</v>
      </c>
      <c r="O41" s="58" t="s">
        <v>197</v>
      </c>
      <c r="P41" s="59" t="s">
        <v>247</v>
      </c>
    </row>
    <row r="42" spans="1:16" ht="12.75" customHeight="1" thickBot="1">
      <c r="A42" s="47" t="str">
        <f t="shared" si="0"/>
        <v>IBVS 5583 </v>
      </c>
      <c r="B42" s="3" t="str">
        <f t="shared" si="1"/>
        <v>I</v>
      </c>
      <c r="C42" s="47">
        <f t="shared" si="2"/>
        <v>52908.583599999998</v>
      </c>
      <c r="D42" s="15" t="str">
        <f t="shared" si="3"/>
        <v>vis</v>
      </c>
      <c r="E42" s="55">
        <f>VLOOKUP(C42,Active!C$21:E$964,3,FALSE)</f>
        <v>4718.0033177850628</v>
      </c>
      <c r="F42" s="3" t="s">
        <v>77</v>
      </c>
      <c r="G42" s="15" t="str">
        <f t="shared" si="4"/>
        <v>52908.5836</v>
      </c>
      <c r="H42" s="47">
        <f t="shared" si="5"/>
        <v>409</v>
      </c>
      <c r="I42" s="56" t="s">
        <v>269</v>
      </c>
      <c r="J42" s="57" t="s">
        <v>270</v>
      </c>
      <c r="K42" s="56">
        <v>409</v>
      </c>
      <c r="L42" s="56" t="s">
        <v>271</v>
      </c>
      <c r="M42" s="57" t="s">
        <v>195</v>
      </c>
      <c r="N42" s="57" t="s">
        <v>250</v>
      </c>
      <c r="O42" s="58" t="s">
        <v>272</v>
      </c>
      <c r="P42" s="59" t="s">
        <v>273</v>
      </c>
    </row>
    <row r="43" spans="1:16" ht="12.75" customHeight="1" thickBot="1">
      <c r="A43" s="47" t="str">
        <f t="shared" ref="A43:A74" si="6">P43</f>
        <v>BAVM 172 </v>
      </c>
      <c r="B43" s="3" t="str">
        <f t="shared" ref="B43:B74" si="7">IF(H43=INT(H43),"I","II")</f>
        <v>I</v>
      </c>
      <c r="C43" s="47">
        <f t="shared" ref="C43:C74" si="8">1*G43</f>
        <v>52931.507799999999</v>
      </c>
      <c r="D43" s="15" t="str">
        <f t="shared" ref="D43:D74" si="9">VLOOKUP(F43,I$1:J$5,2,FALSE)</f>
        <v>vis</v>
      </c>
      <c r="E43" s="55">
        <f>VLOOKUP(C43,Active!C$21:E$964,3,FALSE)</f>
        <v>4741.0008892370242</v>
      </c>
      <c r="F43" s="3" t="s">
        <v>77</v>
      </c>
      <c r="G43" s="15" t="str">
        <f t="shared" ref="G43:G74" si="10">MID(I43,3,LEN(I43)-3)</f>
        <v>52931.5078</v>
      </c>
      <c r="H43" s="47">
        <f t="shared" ref="H43:H74" si="11">1*K43</f>
        <v>432</v>
      </c>
      <c r="I43" s="56" t="s">
        <v>274</v>
      </c>
      <c r="J43" s="57" t="s">
        <v>275</v>
      </c>
      <c r="K43" s="56">
        <v>432</v>
      </c>
      <c r="L43" s="56" t="s">
        <v>276</v>
      </c>
      <c r="M43" s="57" t="s">
        <v>195</v>
      </c>
      <c r="N43" s="57" t="s">
        <v>277</v>
      </c>
      <c r="O43" s="58" t="s">
        <v>197</v>
      </c>
      <c r="P43" s="59" t="s">
        <v>278</v>
      </c>
    </row>
    <row r="44" spans="1:16" ht="12.75" customHeight="1" thickBot="1">
      <c r="A44" s="47" t="str">
        <f t="shared" si="6"/>
        <v> BBS 130 </v>
      </c>
      <c r="B44" s="3" t="str">
        <f t="shared" si="7"/>
        <v>I</v>
      </c>
      <c r="C44" s="47">
        <f t="shared" si="8"/>
        <v>52991.317300000002</v>
      </c>
      <c r="D44" s="15" t="str">
        <f t="shared" si="9"/>
        <v>vis</v>
      </c>
      <c r="E44" s="55">
        <f>VLOOKUP(C44,Active!C$21:E$964,3,FALSE)</f>
        <v>4801.0018161943917</v>
      </c>
      <c r="F44" s="3" t="s">
        <v>77</v>
      </c>
      <c r="G44" s="15" t="str">
        <f t="shared" si="10"/>
        <v>52991.3173</v>
      </c>
      <c r="H44" s="47">
        <f t="shared" si="11"/>
        <v>492</v>
      </c>
      <c r="I44" s="56" t="s">
        <v>279</v>
      </c>
      <c r="J44" s="57" t="s">
        <v>280</v>
      </c>
      <c r="K44" s="56" t="s">
        <v>281</v>
      </c>
      <c r="L44" s="56" t="s">
        <v>255</v>
      </c>
      <c r="M44" s="57" t="s">
        <v>195</v>
      </c>
      <c r="N44" s="57" t="s">
        <v>250</v>
      </c>
      <c r="O44" s="58" t="s">
        <v>282</v>
      </c>
      <c r="P44" s="58" t="s">
        <v>283</v>
      </c>
    </row>
    <row r="45" spans="1:16" ht="12.75" customHeight="1" thickBot="1">
      <c r="A45" s="47" t="str">
        <f t="shared" si="6"/>
        <v>IBVS 5577 </v>
      </c>
      <c r="B45" s="3" t="str">
        <f t="shared" si="7"/>
        <v>II</v>
      </c>
      <c r="C45" s="47">
        <f t="shared" si="8"/>
        <v>53281.887540000003</v>
      </c>
      <c r="D45" s="15" t="str">
        <f t="shared" si="9"/>
        <v>vis</v>
      </c>
      <c r="E45" s="55">
        <f>VLOOKUP(C45,Active!C$21:E$964,3,FALSE)</f>
        <v>5092.5020585676602</v>
      </c>
      <c r="F45" s="3" t="s">
        <v>77</v>
      </c>
      <c r="G45" s="15" t="str">
        <f t="shared" si="10"/>
        <v>53281.88754</v>
      </c>
      <c r="H45" s="47">
        <f t="shared" si="11"/>
        <v>783.5</v>
      </c>
      <c r="I45" s="56" t="s">
        <v>284</v>
      </c>
      <c r="J45" s="57" t="s">
        <v>285</v>
      </c>
      <c r="K45" s="56" t="s">
        <v>286</v>
      </c>
      <c r="L45" s="56" t="s">
        <v>287</v>
      </c>
      <c r="M45" s="57" t="s">
        <v>195</v>
      </c>
      <c r="N45" s="57" t="s">
        <v>250</v>
      </c>
      <c r="O45" s="58" t="s">
        <v>256</v>
      </c>
      <c r="P45" s="59" t="s">
        <v>288</v>
      </c>
    </row>
    <row r="46" spans="1:16" ht="12.75" customHeight="1" thickBot="1">
      <c r="A46" s="47" t="str">
        <f t="shared" si="6"/>
        <v>IBVS 5694 </v>
      </c>
      <c r="B46" s="3" t="str">
        <f t="shared" si="7"/>
        <v>I</v>
      </c>
      <c r="C46" s="47">
        <f t="shared" si="8"/>
        <v>53640.24</v>
      </c>
      <c r="D46" s="15" t="str">
        <f t="shared" si="9"/>
        <v>vis</v>
      </c>
      <c r="E46" s="55">
        <f>VLOOKUP(C46,Active!C$21:E$964,3,FALSE)</f>
        <v>5452.0014654754541</v>
      </c>
      <c r="F46" s="3" t="s">
        <v>77</v>
      </c>
      <c r="G46" s="15" t="str">
        <f t="shared" si="10"/>
        <v>53640.2400</v>
      </c>
      <c r="H46" s="47">
        <f t="shared" si="11"/>
        <v>1143</v>
      </c>
      <c r="I46" s="56" t="s">
        <v>294</v>
      </c>
      <c r="J46" s="57" t="s">
        <v>295</v>
      </c>
      <c r="K46" s="56" t="s">
        <v>296</v>
      </c>
      <c r="L46" s="56" t="s">
        <v>265</v>
      </c>
      <c r="M46" s="57" t="s">
        <v>195</v>
      </c>
      <c r="N46" s="57" t="s">
        <v>250</v>
      </c>
      <c r="O46" s="58" t="s">
        <v>297</v>
      </c>
      <c r="P46" s="59" t="s">
        <v>298</v>
      </c>
    </row>
    <row r="47" spans="1:16" ht="12.75" customHeight="1" thickBot="1">
      <c r="A47" s="47" t="str">
        <f t="shared" si="6"/>
        <v>IBVS 5670 </v>
      </c>
      <c r="B47" s="3" t="str">
        <f t="shared" si="7"/>
        <v>II</v>
      </c>
      <c r="C47" s="47">
        <f t="shared" si="8"/>
        <v>53661.671300000002</v>
      </c>
      <c r="D47" s="15" t="str">
        <f t="shared" si="9"/>
        <v>vis</v>
      </c>
      <c r="E47" s="55">
        <f>VLOOKUP(C47,Active!C$21:E$964,3,FALSE)</f>
        <v>5473.5013587349131</v>
      </c>
      <c r="F47" s="3" t="s">
        <v>77</v>
      </c>
      <c r="G47" s="15" t="str">
        <f t="shared" si="10"/>
        <v>53661.6713</v>
      </c>
      <c r="H47" s="47">
        <f t="shared" si="11"/>
        <v>1164.5</v>
      </c>
      <c r="I47" s="56" t="s">
        <v>299</v>
      </c>
      <c r="J47" s="57" t="s">
        <v>300</v>
      </c>
      <c r="K47" s="56" t="s">
        <v>301</v>
      </c>
      <c r="L47" s="56" t="s">
        <v>292</v>
      </c>
      <c r="M47" s="57" t="s">
        <v>195</v>
      </c>
      <c r="N47" s="57" t="s">
        <v>250</v>
      </c>
      <c r="O47" s="58" t="s">
        <v>256</v>
      </c>
      <c r="P47" s="59" t="s">
        <v>293</v>
      </c>
    </row>
    <row r="48" spans="1:16" ht="12.75" customHeight="1" thickBot="1">
      <c r="A48" s="47" t="str">
        <f t="shared" si="6"/>
        <v>IBVS 5670 </v>
      </c>
      <c r="B48" s="3" t="str">
        <f t="shared" si="7"/>
        <v>II</v>
      </c>
      <c r="C48" s="47">
        <f t="shared" si="8"/>
        <v>53692.572979999997</v>
      </c>
      <c r="D48" s="15" t="str">
        <f t="shared" si="9"/>
        <v>PE</v>
      </c>
      <c r="E48" s="55">
        <f>VLOOKUP(C48,Active!C$21:E$964,3,FALSE)</f>
        <v>5504.5019429989443</v>
      </c>
      <c r="F48" s="3" t="str">
        <f>LEFT(M48,1)</f>
        <v>E</v>
      </c>
      <c r="G48" s="15" t="str">
        <f t="shared" si="10"/>
        <v>53692.57298</v>
      </c>
      <c r="H48" s="47">
        <f t="shared" si="11"/>
        <v>1195.5</v>
      </c>
      <c r="I48" s="56" t="s">
        <v>307</v>
      </c>
      <c r="J48" s="57" t="s">
        <v>308</v>
      </c>
      <c r="K48" s="56" t="s">
        <v>309</v>
      </c>
      <c r="L48" s="56" t="s">
        <v>310</v>
      </c>
      <c r="M48" s="57" t="s">
        <v>195</v>
      </c>
      <c r="N48" s="57" t="s">
        <v>250</v>
      </c>
      <c r="O48" s="58" t="s">
        <v>256</v>
      </c>
      <c r="P48" s="59" t="s">
        <v>293</v>
      </c>
    </row>
    <row r="49" spans="1:16" ht="12.75" customHeight="1" thickBot="1">
      <c r="A49" s="47" t="str">
        <f t="shared" si="6"/>
        <v>IBVS 5670 </v>
      </c>
      <c r="B49" s="3" t="str">
        <f t="shared" si="7"/>
        <v>II</v>
      </c>
      <c r="C49" s="47">
        <f t="shared" si="8"/>
        <v>53696.560030000001</v>
      </c>
      <c r="D49" s="15" t="str">
        <f t="shared" si="9"/>
        <v>PE</v>
      </c>
      <c r="E49" s="55">
        <f>VLOOKUP(C49,Active!C$21:E$964,3,FALSE)</f>
        <v>5508.5017539959526</v>
      </c>
      <c r="F49" s="3" t="str">
        <f>LEFT(M49,1)</f>
        <v>E</v>
      </c>
      <c r="G49" s="15" t="str">
        <f t="shared" si="10"/>
        <v>53696.56003</v>
      </c>
      <c r="H49" s="47">
        <f t="shared" si="11"/>
        <v>1199.5</v>
      </c>
      <c r="I49" s="56" t="s">
        <v>311</v>
      </c>
      <c r="J49" s="57" t="s">
        <v>312</v>
      </c>
      <c r="K49" s="56" t="s">
        <v>313</v>
      </c>
      <c r="L49" s="56" t="s">
        <v>314</v>
      </c>
      <c r="M49" s="57" t="s">
        <v>195</v>
      </c>
      <c r="N49" s="57" t="s">
        <v>250</v>
      </c>
      <c r="O49" s="58" t="s">
        <v>256</v>
      </c>
      <c r="P49" s="59" t="s">
        <v>293</v>
      </c>
    </row>
    <row r="50" spans="1:16" ht="12.75" customHeight="1" thickBot="1">
      <c r="A50" s="47" t="str">
        <f t="shared" si="6"/>
        <v>IBVS 5670 </v>
      </c>
      <c r="B50" s="3" t="str">
        <f t="shared" si="7"/>
        <v>II</v>
      </c>
      <c r="C50" s="47">
        <f t="shared" si="8"/>
        <v>53704.534800000001</v>
      </c>
      <c r="D50" s="15" t="str">
        <f t="shared" si="9"/>
        <v>PE</v>
      </c>
      <c r="E50" s="55">
        <f>VLOOKUP(C50,Active!C$21:E$964,3,FALSE)</f>
        <v>5516.5020481343718</v>
      </c>
      <c r="F50" s="3" t="str">
        <f>LEFT(M50,1)</f>
        <v>E</v>
      </c>
      <c r="G50" s="15" t="str">
        <f t="shared" si="10"/>
        <v>53704.5348</v>
      </c>
      <c r="H50" s="47">
        <f t="shared" si="11"/>
        <v>1207.5</v>
      </c>
      <c r="I50" s="56" t="s">
        <v>315</v>
      </c>
      <c r="J50" s="57" t="s">
        <v>316</v>
      </c>
      <c r="K50" s="56" t="s">
        <v>317</v>
      </c>
      <c r="L50" s="56" t="s">
        <v>318</v>
      </c>
      <c r="M50" s="57" t="s">
        <v>195</v>
      </c>
      <c r="N50" s="57" t="s">
        <v>250</v>
      </c>
      <c r="O50" s="58" t="s">
        <v>256</v>
      </c>
      <c r="P50" s="59" t="s">
        <v>293</v>
      </c>
    </row>
    <row r="51" spans="1:16" ht="12.75" customHeight="1" thickBot="1">
      <c r="A51" s="47" t="str">
        <f t="shared" si="6"/>
        <v>BAVM 183 </v>
      </c>
      <c r="B51" s="3" t="str">
        <f t="shared" si="7"/>
        <v>II</v>
      </c>
      <c r="C51" s="47">
        <f t="shared" si="8"/>
        <v>54017.532700000003</v>
      </c>
      <c r="D51" s="15" t="str">
        <f t="shared" si="9"/>
        <v>vis</v>
      </c>
      <c r="E51" s="55">
        <f>VLOOKUP(C51,Active!C$21:E$964,3,FALSE)</f>
        <v>5830.5017327281021</v>
      </c>
      <c r="F51" s="3" t="s">
        <v>77</v>
      </c>
      <c r="G51" s="15" t="str">
        <f t="shared" si="10"/>
        <v>54017.5327</v>
      </c>
      <c r="H51" s="47">
        <f t="shared" si="11"/>
        <v>1521.5</v>
      </c>
      <c r="I51" s="56" t="s">
        <v>319</v>
      </c>
      <c r="J51" s="57" t="s">
        <v>320</v>
      </c>
      <c r="K51" s="56" t="s">
        <v>321</v>
      </c>
      <c r="L51" s="56" t="s">
        <v>322</v>
      </c>
      <c r="M51" s="57" t="s">
        <v>323</v>
      </c>
      <c r="N51" s="57" t="s">
        <v>277</v>
      </c>
      <c r="O51" s="58" t="s">
        <v>197</v>
      </c>
      <c r="P51" s="59" t="s">
        <v>324</v>
      </c>
    </row>
    <row r="52" spans="1:16" ht="12.75" customHeight="1" thickBot="1">
      <c r="A52" s="47" t="str">
        <f t="shared" si="6"/>
        <v> BBS 133 (=IBVS 5781) </v>
      </c>
      <c r="B52" s="3" t="str">
        <f t="shared" si="7"/>
        <v>II</v>
      </c>
      <c r="C52" s="47">
        <f t="shared" si="8"/>
        <v>54090.300199999998</v>
      </c>
      <c r="D52" s="15" t="str">
        <f t="shared" si="9"/>
        <v>vis</v>
      </c>
      <c r="E52" s="55">
        <f>VLOOKUP(C52,Active!C$21:E$964,3,FALSE)</f>
        <v>5903.5021332057804</v>
      </c>
      <c r="F52" s="3" t="s">
        <v>77</v>
      </c>
      <c r="G52" s="15" t="str">
        <f t="shared" si="10"/>
        <v>54090.3002</v>
      </c>
      <c r="H52" s="47">
        <f t="shared" si="11"/>
        <v>1594.5</v>
      </c>
      <c r="I52" s="56" t="s">
        <v>325</v>
      </c>
      <c r="J52" s="57" t="s">
        <v>326</v>
      </c>
      <c r="K52" s="56" t="s">
        <v>327</v>
      </c>
      <c r="L52" s="56" t="s">
        <v>328</v>
      </c>
      <c r="M52" s="57" t="s">
        <v>323</v>
      </c>
      <c r="N52" s="57" t="s">
        <v>77</v>
      </c>
      <c r="O52" s="58" t="s">
        <v>251</v>
      </c>
      <c r="P52" s="58" t="s">
        <v>329</v>
      </c>
    </row>
    <row r="53" spans="1:16" ht="12.75" customHeight="1" thickBot="1">
      <c r="A53" s="47" t="str">
        <f t="shared" si="6"/>
        <v>IBVS 5898 </v>
      </c>
      <c r="B53" s="3" t="str">
        <f t="shared" si="7"/>
        <v>II</v>
      </c>
      <c r="C53" s="47">
        <f t="shared" si="8"/>
        <v>54335.5124</v>
      </c>
      <c r="D53" s="15" t="str">
        <f t="shared" si="9"/>
        <v>vis</v>
      </c>
      <c r="E53" s="55">
        <f>VLOOKUP(C53,Active!C$21:E$964,3,FALSE)</f>
        <v>6149.4991621268518</v>
      </c>
      <c r="F53" s="3" t="s">
        <v>77</v>
      </c>
      <c r="G53" s="15" t="str">
        <f t="shared" si="10"/>
        <v>54335.5124</v>
      </c>
      <c r="H53" s="47">
        <f t="shared" si="11"/>
        <v>1840.5</v>
      </c>
      <c r="I53" s="56" t="s">
        <v>330</v>
      </c>
      <c r="J53" s="57" t="s">
        <v>331</v>
      </c>
      <c r="K53" s="56" t="s">
        <v>332</v>
      </c>
      <c r="L53" s="56" t="s">
        <v>333</v>
      </c>
      <c r="M53" s="57" t="s">
        <v>323</v>
      </c>
      <c r="N53" s="57" t="s">
        <v>228</v>
      </c>
      <c r="O53" s="58" t="s">
        <v>334</v>
      </c>
      <c r="P53" s="59" t="s">
        <v>335</v>
      </c>
    </row>
    <row r="54" spans="1:16" ht="12.75" customHeight="1" thickBot="1">
      <c r="A54" s="47" t="str">
        <f t="shared" si="6"/>
        <v>IBVS 5898 </v>
      </c>
      <c r="B54" s="3" t="str">
        <f t="shared" si="7"/>
        <v>II</v>
      </c>
      <c r="C54" s="47">
        <f t="shared" si="8"/>
        <v>54716.294600000001</v>
      </c>
      <c r="D54" s="15" t="str">
        <f t="shared" si="9"/>
        <v>vis</v>
      </c>
      <c r="E54" s="55">
        <f>VLOOKUP(C54,Active!C$21:E$964,3,FALSE)</f>
        <v>6531.5000979123843</v>
      </c>
      <c r="F54" s="3" t="s">
        <v>77</v>
      </c>
      <c r="G54" s="15" t="str">
        <f t="shared" si="10"/>
        <v>54716.2946</v>
      </c>
      <c r="H54" s="47">
        <f t="shared" si="11"/>
        <v>2222.5</v>
      </c>
      <c r="I54" s="56" t="s">
        <v>366</v>
      </c>
      <c r="J54" s="57" t="s">
        <v>367</v>
      </c>
      <c r="K54" s="56" t="s">
        <v>368</v>
      </c>
      <c r="L54" s="56" t="s">
        <v>210</v>
      </c>
      <c r="M54" s="57" t="s">
        <v>323</v>
      </c>
      <c r="N54" s="57" t="s">
        <v>77</v>
      </c>
      <c r="O54" s="58" t="s">
        <v>334</v>
      </c>
      <c r="P54" s="59" t="s">
        <v>335</v>
      </c>
    </row>
    <row r="55" spans="1:16" ht="12.75" customHeight="1" thickBot="1">
      <c r="A55" s="47" t="str">
        <f t="shared" si="6"/>
        <v>IBVS 5972 </v>
      </c>
      <c r="B55" s="3" t="str">
        <f t="shared" si="7"/>
        <v>II</v>
      </c>
      <c r="C55" s="47">
        <f t="shared" si="8"/>
        <v>55458.919699999999</v>
      </c>
      <c r="D55" s="15" t="str">
        <f t="shared" si="9"/>
        <v>vis</v>
      </c>
      <c r="E55" s="55">
        <f>VLOOKUP(C55,Active!C$21:E$964,3,FALSE)</f>
        <v>7276.5020521471724</v>
      </c>
      <c r="F55" s="3" t="s">
        <v>77</v>
      </c>
      <c r="G55" s="15" t="str">
        <f t="shared" si="10"/>
        <v>55458.9197</v>
      </c>
      <c r="H55" s="47">
        <f t="shared" si="11"/>
        <v>2967.5</v>
      </c>
      <c r="I55" s="56" t="s">
        <v>418</v>
      </c>
      <c r="J55" s="57" t="s">
        <v>419</v>
      </c>
      <c r="K55" s="56" t="s">
        <v>420</v>
      </c>
      <c r="L55" s="56" t="s">
        <v>318</v>
      </c>
      <c r="M55" s="57" t="s">
        <v>323</v>
      </c>
      <c r="N55" s="57" t="s">
        <v>77</v>
      </c>
      <c r="O55" s="58" t="s">
        <v>256</v>
      </c>
      <c r="P55" s="59" t="s">
        <v>421</v>
      </c>
    </row>
    <row r="56" spans="1:16" ht="12.75" customHeight="1" thickBot="1">
      <c r="A56" s="47" t="str">
        <f t="shared" si="6"/>
        <v>BAVM 215 </v>
      </c>
      <c r="B56" s="3" t="str">
        <f t="shared" si="7"/>
        <v>I</v>
      </c>
      <c r="C56" s="47">
        <f t="shared" si="8"/>
        <v>55460.414400000001</v>
      </c>
      <c r="D56" s="15" t="str">
        <f t="shared" si="9"/>
        <v>vis</v>
      </c>
      <c r="E56" s="55">
        <f>VLOOKUP(C56,Active!C$21:E$964,3,FALSE)</f>
        <v>7278.0015361007809</v>
      </c>
      <c r="F56" s="3" t="s">
        <v>77</v>
      </c>
      <c r="G56" s="15" t="str">
        <f t="shared" si="10"/>
        <v>55460.4144</v>
      </c>
      <c r="H56" s="47">
        <f t="shared" si="11"/>
        <v>2969</v>
      </c>
      <c r="I56" s="56" t="s">
        <v>422</v>
      </c>
      <c r="J56" s="57" t="s">
        <v>423</v>
      </c>
      <c r="K56" s="56" t="s">
        <v>424</v>
      </c>
      <c r="L56" s="56" t="s">
        <v>292</v>
      </c>
      <c r="M56" s="57" t="s">
        <v>323</v>
      </c>
      <c r="N56" s="57" t="s">
        <v>77</v>
      </c>
      <c r="O56" s="58" t="s">
        <v>197</v>
      </c>
      <c r="P56" s="59" t="s">
        <v>425</v>
      </c>
    </row>
    <row r="57" spans="1:16" ht="12.75" customHeight="1" thickBot="1">
      <c r="A57" s="47" t="str">
        <f t="shared" si="6"/>
        <v>IBVS 5972 </v>
      </c>
      <c r="B57" s="3" t="str">
        <f t="shared" si="7"/>
        <v>II</v>
      </c>
      <c r="C57" s="47">
        <f t="shared" si="8"/>
        <v>55460.9133</v>
      </c>
      <c r="D57" s="15" t="str">
        <f t="shared" si="9"/>
        <v>vis</v>
      </c>
      <c r="E57" s="55">
        <f>VLOOKUP(C57,Active!C$21:E$964,3,FALSE)</f>
        <v>7278.5020328857217</v>
      </c>
      <c r="F57" s="3" t="s">
        <v>77</v>
      </c>
      <c r="G57" s="15" t="str">
        <f t="shared" si="10"/>
        <v>55460.9133</v>
      </c>
      <c r="H57" s="47">
        <f t="shared" si="11"/>
        <v>2969.5</v>
      </c>
      <c r="I57" s="56" t="s">
        <v>426</v>
      </c>
      <c r="J57" s="57" t="s">
        <v>427</v>
      </c>
      <c r="K57" s="56" t="s">
        <v>428</v>
      </c>
      <c r="L57" s="56" t="s">
        <v>409</v>
      </c>
      <c r="M57" s="57" t="s">
        <v>323</v>
      </c>
      <c r="N57" s="57" t="s">
        <v>77</v>
      </c>
      <c r="O57" s="58" t="s">
        <v>256</v>
      </c>
      <c r="P57" s="59" t="s">
        <v>421</v>
      </c>
    </row>
    <row r="58" spans="1:16" ht="12.75" customHeight="1" thickBot="1">
      <c r="A58" s="47" t="str">
        <f t="shared" si="6"/>
        <v>IBVS 5972 </v>
      </c>
      <c r="B58" s="3" t="str">
        <f t="shared" si="7"/>
        <v>II</v>
      </c>
      <c r="C58" s="47">
        <f t="shared" si="8"/>
        <v>55467.892599999999</v>
      </c>
      <c r="D58" s="15" t="str">
        <f t="shared" si="9"/>
        <v>vis</v>
      </c>
      <c r="E58" s="55">
        <f>VLOOKUP(C58,Active!C$21:E$964,3,FALSE)</f>
        <v>7285.5036709116794</v>
      </c>
      <c r="F58" s="3" t="s">
        <v>77</v>
      </c>
      <c r="G58" s="15" t="str">
        <f t="shared" si="10"/>
        <v>55467.8926</v>
      </c>
      <c r="H58" s="47">
        <f t="shared" si="11"/>
        <v>2976.5</v>
      </c>
      <c r="I58" s="56" t="s">
        <v>429</v>
      </c>
      <c r="J58" s="57" t="s">
        <v>430</v>
      </c>
      <c r="K58" s="56" t="s">
        <v>431</v>
      </c>
      <c r="L58" s="56" t="s">
        <v>432</v>
      </c>
      <c r="M58" s="57" t="s">
        <v>323</v>
      </c>
      <c r="N58" s="57" t="s">
        <v>77</v>
      </c>
      <c r="O58" s="58" t="s">
        <v>256</v>
      </c>
      <c r="P58" s="59" t="s">
        <v>421</v>
      </c>
    </row>
    <row r="59" spans="1:16" ht="12.75" customHeight="1" thickBot="1">
      <c r="A59" s="47" t="str">
        <f t="shared" si="6"/>
        <v>IBVS 5972 </v>
      </c>
      <c r="B59" s="3" t="str">
        <f t="shared" si="7"/>
        <v>II</v>
      </c>
      <c r="C59" s="47">
        <f t="shared" si="8"/>
        <v>55485.832900000001</v>
      </c>
      <c r="D59" s="15" t="str">
        <f t="shared" si="9"/>
        <v>vis</v>
      </c>
      <c r="E59" s="55">
        <f>VLOOKUP(C59,Active!C$21:E$964,3,FALSE)</f>
        <v>7303.5013908373321</v>
      </c>
      <c r="F59" s="3" t="s">
        <v>77</v>
      </c>
      <c r="G59" s="15" t="str">
        <f t="shared" si="10"/>
        <v>55485.8329</v>
      </c>
      <c r="H59" s="47">
        <f t="shared" si="11"/>
        <v>2994.5</v>
      </c>
      <c r="I59" s="56" t="s">
        <v>441</v>
      </c>
      <c r="J59" s="57" t="s">
        <v>442</v>
      </c>
      <c r="K59" s="56" t="s">
        <v>443</v>
      </c>
      <c r="L59" s="56" t="s">
        <v>444</v>
      </c>
      <c r="M59" s="57" t="s">
        <v>323</v>
      </c>
      <c r="N59" s="57" t="s">
        <v>77</v>
      </c>
      <c r="O59" s="58" t="s">
        <v>256</v>
      </c>
      <c r="P59" s="59" t="s">
        <v>421</v>
      </c>
    </row>
    <row r="60" spans="1:16" ht="12.75" customHeight="1" thickBot="1">
      <c r="A60" s="47" t="str">
        <f t="shared" si="6"/>
        <v>IBVS 5972 </v>
      </c>
      <c r="B60" s="3" t="str">
        <f t="shared" si="7"/>
        <v>II</v>
      </c>
      <c r="C60" s="47">
        <f t="shared" si="8"/>
        <v>55498.792000000001</v>
      </c>
      <c r="D60" s="15" t="str">
        <f t="shared" si="9"/>
        <v>vis</v>
      </c>
      <c r="E60" s="55">
        <f>VLOOKUP(C60,Active!C$21:E$964,3,FALSE)</f>
        <v>7316.5019678783237</v>
      </c>
      <c r="F60" s="3" t="s">
        <v>77</v>
      </c>
      <c r="G60" s="15" t="str">
        <f t="shared" si="10"/>
        <v>55498.7920</v>
      </c>
      <c r="H60" s="47">
        <f t="shared" si="11"/>
        <v>3007.5</v>
      </c>
      <c r="I60" s="56" t="s">
        <v>445</v>
      </c>
      <c r="J60" s="57" t="s">
        <v>446</v>
      </c>
      <c r="K60" s="56" t="s">
        <v>447</v>
      </c>
      <c r="L60" s="56" t="s">
        <v>255</v>
      </c>
      <c r="M60" s="57" t="s">
        <v>323</v>
      </c>
      <c r="N60" s="57" t="s">
        <v>77</v>
      </c>
      <c r="O60" s="58" t="s">
        <v>256</v>
      </c>
      <c r="P60" s="59" t="s">
        <v>421</v>
      </c>
    </row>
    <row r="61" spans="1:16" ht="12.75" customHeight="1" thickBot="1">
      <c r="A61" s="47" t="str">
        <f t="shared" si="6"/>
        <v>IBVS 5972 </v>
      </c>
      <c r="B61" s="3" t="str">
        <f t="shared" si="7"/>
        <v>II</v>
      </c>
      <c r="C61" s="47">
        <f t="shared" si="8"/>
        <v>55499.7889</v>
      </c>
      <c r="D61" s="15" t="str">
        <f t="shared" si="9"/>
        <v>vis</v>
      </c>
      <c r="E61" s="55">
        <f>VLOOKUP(C61,Active!C$21:E$964,3,FALSE)</f>
        <v>7317.5020585676566</v>
      </c>
      <c r="F61" s="3" t="s">
        <v>77</v>
      </c>
      <c r="G61" s="15" t="str">
        <f t="shared" si="10"/>
        <v>55499.7889</v>
      </c>
      <c r="H61" s="47">
        <f t="shared" si="11"/>
        <v>3008.5</v>
      </c>
      <c r="I61" s="56" t="s">
        <v>448</v>
      </c>
      <c r="J61" s="57" t="s">
        <v>449</v>
      </c>
      <c r="K61" s="56" t="s">
        <v>450</v>
      </c>
      <c r="L61" s="56" t="s">
        <v>318</v>
      </c>
      <c r="M61" s="57" t="s">
        <v>323</v>
      </c>
      <c r="N61" s="57" t="s">
        <v>77</v>
      </c>
      <c r="O61" s="58" t="s">
        <v>256</v>
      </c>
      <c r="P61" s="59" t="s">
        <v>421</v>
      </c>
    </row>
    <row r="62" spans="1:16" ht="12.75" customHeight="1" thickBot="1">
      <c r="A62" s="47" t="str">
        <f t="shared" si="6"/>
        <v>IBVS 5972 </v>
      </c>
      <c r="B62" s="3" t="str">
        <f t="shared" si="7"/>
        <v>II</v>
      </c>
      <c r="C62" s="47">
        <f t="shared" si="8"/>
        <v>55500.785600000003</v>
      </c>
      <c r="D62" s="15" t="str">
        <f t="shared" si="9"/>
        <v>vis</v>
      </c>
      <c r="E62" s="55">
        <f>VLOOKUP(C62,Active!C$21:E$964,3,FALSE)</f>
        <v>7318.5019486168731</v>
      </c>
      <c r="F62" s="3" t="s">
        <v>77</v>
      </c>
      <c r="G62" s="15" t="str">
        <f t="shared" si="10"/>
        <v>55500.7856</v>
      </c>
      <c r="H62" s="47">
        <f t="shared" si="11"/>
        <v>3009.5</v>
      </c>
      <c r="I62" s="56" t="s">
        <v>451</v>
      </c>
      <c r="J62" s="57" t="s">
        <v>452</v>
      </c>
      <c r="K62" s="56" t="s">
        <v>453</v>
      </c>
      <c r="L62" s="56" t="s">
        <v>255</v>
      </c>
      <c r="M62" s="57" t="s">
        <v>323</v>
      </c>
      <c r="N62" s="57" t="s">
        <v>77</v>
      </c>
      <c r="O62" s="58" t="s">
        <v>256</v>
      </c>
      <c r="P62" s="59" t="s">
        <v>421</v>
      </c>
    </row>
    <row r="63" spans="1:16" ht="12.75" customHeight="1" thickBot="1">
      <c r="A63" s="47" t="str">
        <f t="shared" si="6"/>
        <v>IBVS 5972 </v>
      </c>
      <c r="B63" s="3" t="str">
        <f t="shared" si="7"/>
        <v>II</v>
      </c>
      <c r="C63" s="47">
        <f t="shared" si="8"/>
        <v>55504.772900000004</v>
      </c>
      <c r="D63" s="15" t="str">
        <f t="shared" si="9"/>
        <v>vis</v>
      </c>
      <c r="E63" s="55">
        <f>VLOOKUP(C63,Active!C$21:E$964,3,FALSE)</f>
        <v>7322.5020104140312</v>
      </c>
      <c r="F63" s="3" t="s">
        <v>77</v>
      </c>
      <c r="G63" s="15" t="str">
        <f t="shared" si="10"/>
        <v>55504.7729</v>
      </c>
      <c r="H63" s="47">
        <f t="shared" si="11"/>
        <v>3013.5</v>
      </c>
      <c r="I63" s="56" t="s">
        <v>454</v>
      </c>
      <c r="J63" s="57" t="s">
        <v>455</v>
      </c>
      <c r="K63" s="56" t="s">
        <v>456</v>
      </c>
      <c r="L63" s="56" t="s">
        <v>409</v>
      </c>
      <c r="M63" s="57" t="s">
        <v>323</v>
      </c>
      <c r="N63" s="57" t="s">
        <v>77</v>
      </c>
      <c r="O63" s="58" t="s">
        <v>256</v>
      </c>
      <c r="P63" s="59" t="s">
        <v>421</v>
      </c>
    </row>
    <row r="64" spans="1:16" ht="12.75" customHeight="1" thickBot="1">
      <c r="A64" s="47" t="str">
        <f t="shared" si="6"/>
        <v>IBVS 5972 </v>
      </c>
      <c r="B64" s="3" t="str">
        <f t="shared" si="7"/>
        <v>II</v>
      </c>
      <c r="C64" s="47">
        <f t="shared" si="8"/>
        <v>55506.766600000003</v>
      </c>
      <c r="D64" s="15" t="str">
        <f t="shared" si="9"/>
        <v>vis</v>
      </c>
      <c r="E64" s="55">
        <f>VLOOKUP(C64,Active!C$21:E$964,3,FALSE)</f>
        <v>7324.5020914726401</v>
      </c>
      <c r="F64" s="3" t="s">
        <v>77</v>
      </c>
      <c r="G64" s="15" t="str">
        <f t="shared" si="10"/>
        <v>55506.7666</v>
      </c>
      <c r="H64" s="47">
        <f t="shared" si="11"/>
        <v>3015.5</v>
      </c>
      <c r="I64" s="56" t="s">
        <v>457</v>
      </c>
      <c r="J64" s="57" t="s">
        <v>458</v>
      </c>
      <c r="K64" s="56" t="s">
        <v>459</v>
      </c>
      <c r="L64" s="56" t="s">
        <v>318</v>
      </c>
      <c r="M64" s="57" t="s">
        <v>323</v>
      </c>
      <c r="N64" s="57" t="s">
        <v>77</v>
      </c>
      <c r="O64" s="58" t="s">
        <v>256</v>
      </c>
      <c r="P64" s="59" t="s">
        <v>421</v>
      </c>
    </row>
    <row r="65" spans="1:16" ht="12.75" customHeight="1" thickBot="1">
      <c r="A65" s="47" t="str">
        <f t="shared" si="6"/>
        <v>IBVS 5960 </v>
      </c>
      <c r="B65" s="3" t="str">
        <f t="shared" si="7"/>
        <v>II</v>
      </c>
      <c r="C65" s="47">
        <f t="shared" si="8"/>
        <v>55513.744899999998</v>
      </c>
      <c r="D65" s="15" t="str">
        <f t="shared" si="9"/>
        <v>vis</v>
      </c>
      <c r="E65" s="55">
        <f>VLOOKUP(C65,Active!C$21:E$964,3,FALSE)</f>
        <v>7331.502726297982</v>
      </c>
      <c r="F65" s="3" t="s">
        <v>77</v>
      </c>
      <c r="G65" s="15" t="str">
        <f t="shared" si="10"/>
        <v>55513.7449</v>
      </c>
      <c r="H65" s="47">
        <f t="shared" si="11"/>
        <v>3022.5</v>
      </c>
      <c r="I65" s="56" t="s">
        <v>460</v>
      </c>
      <c r="J65" s="57" t="s">
        <v>461</v>
      </c>
      <c r="K65" s="56" t="s">
        <v>462</v>
      </c>
      <c r="L65" s="56" t="s">
        <v>463</v>
      </c>
      <c r="M65" s="57" t="s">
        <v>323</v>
      </c>
      <c r="N65" s="57" t="s">
        <v>77</v>
      </c>
      <c r="O65" s="58" t="s">
        <v>251</v>
      </c>
      <c r="P65" s="59" t="s">
        <v>464</v>
      </c>
    </row>
    <row r="66" spans="1:16" ht="12.75" customHeight="1" thickBot="1">
      <c r="A66" s="47" t="str">
        <f t="shared" si="6"/>
        <v>IBVS 5972 </v>
      </c>
      <c r="B66" s="3" t="str">
        <f t="shared" si="7"/>
        <v>II</v>
      </c>
      <c r="C66" s="47">
        <f t="shared" si="8"/>
        <v>55528.696400000001</v>
      </c>
      <c r="D66" s="15" t="str">
        <f t="shared" si="9"/>
        <v>vis</v>
      </c>
      <c r="E66" s="55">
        <f>VLOOKUP(C66,Active!C$21:E$964,3,FALSE)</f>
        <v>7346.5020802367917</v>
      </c>
      <c r="F66" s="3" t="s">
        <v>77</v>
      </c>
      <c r="G66" s="15" t="str">
        <f t="shared" si="10"/>
        <v>55528.6964</v>
      </c>
      <c r="H66" s="47">
        <f t="shared" si="11"/>
        <v>3037.5</v>
      </c>
      <c r="I66" s="56" t="s">
        <v>465</v>
      </c>
      <c r="J66" s="57" t="s">
        <v>466</v>
      </c>
      <c r="K66" s="56" t="s">
        <v>467</v>
      </c>
      <c r="L66" s="56" t="s">
        <v>318</v>
      </c>
      <c r="M66" s="57" t="s">
        <v>323</v>
      </c>
      <c r="N66" s="57" t="s">
        <v>77</v>
      </c>
      <c r="O66" s="58" t="s">
        <v>256</v>
      </c>
      <c r="P66" s="59" t="s">
        <v>421</v>
      </c>
    </row>
    <row r="67" spans="1:16" ht="12.75" customHeight="1" thickBot="1">
      <c r="A67" s="47" t="str">
        <f t="shared" si="6"/>
        <v>IBVS 5972 </v>
      </c>
      <c r="B67" s="3" t="str">
        <f t="shared" si="7"/>
        <v>II</v>
      </c>
      <c r="C67" s="47">
        <f t="shared" si="8"/>
        <v>55533.680500000002</v>
      </c>
      <c r="D67" s="15" t="str">
        <f t="shared" si="9"/>
        <v>vis</v>
      </c>
      <c r="E67" s="55">
        <f>VLOOKUP(C67,Active!C$21:E$964,3,FALSE)</f>
        <v>7351.502132403225</v>
      </c>
      <c r="F67" s="3" t="s">
        <v>77</v>
      </c>
      <c r="G67" s="15" t="str">
        <f t="shared" si="10"/>
        <v>55533.6805</v>
      </c>
      <c r="H67" s="47">
        <f t="shared" si="11"/>
        <v>3042.5</v>
      </c>
      <c r="I67" s="56" t="s">
        <v>468</v>
      </c>
      <c r="J67" s="57" t="s">
        <v>469</v>
      </c>
      <c r="K67" s="56" t="s">
        <v>470</v>
      </c>
      <c r="L67" s="56" t="s">
        <v>318</v>
      </c>
      <c r="M67" s="57" t="s">
        <v>323</v>
      </c>
      <c r="N67" s="57" t="s">
        <v>77</v>
      </c>
      <c r="O67" s="58" t="s">
        <v>256</v>
      </c>
      <c r="P67" s="59" t="s">
        <v>421</v>
      </c>
    </row>
    <row r="68" spans="1:16" ht="12.75" customHeight="1" thickBot="1">
      <c r="A68" s="47" t="str">
        <f t="shared" si="6"/>
        <v>IBVS 5972 </v>
      </c>
      <c r="B68" s="3" t="str">
        <f t="shared" si="7"/>
        <v>II</v>
      </c>
      <c r="C68" s="47">
        <f t="shared" si="8"/>
        <v>55537.667300000001</v>
      </c>
      <c r="D68" s="15" t="str">
        <f t="shared" si="9"/>
        <v>vis</v>
      </c>
      <c r="E68" s="55">
        <f>VLOOKUP(C68,Active!C$21:E$964,3,FALSE)</f>
        <v>7355.5016926000753</v>
      </c>
      <c r="F68" s="3" t="s">
        <v>77</v>
      </c>
      <c r="G68" s="15" t="str">
        <f t="shared" si="10"/>
        <v>55537.6673</v>
      </c>
      <c r="H68" s="47">
        <f t="shared" si="11"/>
        <v>3046.5</v>
      </c>
      <c r="I68" s="56" t="s">
        <v>471</v>
      </c>
      <c r="J68" s="57" t="s">
        <v>472</v>
      </c>
      <c r="K68" s="56" t="s">
        <v>473</v>
      </c>
      <c r="L68" s="56" t="s">
        <v>236</v>
      </c>
      <c r="M68" s="57" t="s">
        <v>323</v>
      </c>
      <c r="N68" s="57" t="s">
        <v>77</v>
      </c>
      <c r="O68" s="58" t="s">
        <v>256</v>
      </c>
      <c r="P68" s="59" t="s">
        <v>421</v>
      </c>
    </row>
    <row r="69" spans="1:16" ht="12.75" customHeight="1" thickBot="1">
      <c r="A69" s="47" t="str">
        <f t="shared" si="6"/>
        <v>IBVS 5972 </v>
      </c>
      <c r="B69" s="3" t="str">
        <f t="shared" si="7"/>
        <v>II</v>
      </c>
      <c r="C69" s="47">
        <f t="shared" si="8"/>
        <v>55563.5838</v>
      </c>
      <c r="D69" s="15" t="str">
        <f t="shared" si="9"/>
        <v>vis</v>
      </c>
      <c r="E69" s="55">
        <f>VLOOKUP(C69,Active!C$21:E$964,3,FALSE)</f>
        <v>7381.5011412410186</v>
      </c>
      <c r="F69" s="3" t="s">
        <v>77</v>
      </c>
      <c r="G69" s="15" t="str">
        <f t="shared" si="10"/>
        <v>55563.5838</v>
      </c>
      <c r="H69" s="47">
        <f t="shared" si="11"/>
        <v>3072.5</v>
      </c>
      <c r="I69" s="56" t="s">
        <v>474</v>
      </c>
      <c r="J69" s="57" t="s">
        <v>475</v>
      </c>
      <c r="K69" s="56" t="s">
        <v>476</v>
      </c>
      <c r="L69" s="56" t="s">
        <v>268</v>
      </c>
      <c r="M69" s="57" t="s">
        <v>323</v>
      </c>
      <c r="N69" s="57" t="s">
        <v>77</v>
      </c>
      <c r="O69" s="58" t="s">
        <v>256</v>
      </c>
      <c r="P69" s="59" t="s">
        <v>421</v>
      </c>
    </row>
    <row r="70" spans="1:16" ht="12.75" customHeight="1" thickBot="1">
      <c r="A70" s="47" t="str">
        <f t="shared" si="6"/>
        <v>IBVS 5972 </v>
      </c>
      <c r="B70" s="3" t="str">
        <f t="shared" si="7"/>
        <v>II</v>
      </c>
      <c r="C70" s="47">
        <f t="shared" si="8"/>
        <v>55564.580800000003</v>
      </c>
      <c r="D70" s="15" t="str">
        <f t="shared" si="9"/>
        <v>vis</v>
      </c>
      <c r="E70" s="55">
        <f>VLOOKUP(C70,Active!C$21:E$964,3,FALSE)</f>
        <v>7382.5013322504183</v>
      </c>
      <c r="F70" s="3" t="s">
        <v>77</v>
      </c>
      <c r="G70" s="15" t="str">
        <f t="shared" si="10"/>
        <v>55564.5808</v>
      </c>
      <c r="H70" s="47">
        <f t="shared" si="11"/>
        <v>3073.5</v>
      </c>
      <c r="I70" s="56" t="s">
        <v>477</v>
      </c>
      <c r="J70" s="57" t="s">
        <v>478</v>
      </c>
      <c r="K70" s="56" t="s">
        <v>479</v>
      </c>
      <c r="L70" s="56" t="s">
        <v>480</v>
      </c>
      <c r="M70" s="57" t="s">
        <v>323</v>
      </c>
      <c r="N70" s="57" t="s">
        <v>77</v>
      </c>
      <c r="O70" s="58" t="s">
        <v>256</v>
      </c>
      <c r="P70" s="59" t="s">
        <v>421</v>
      </c>
    </row>
    <row r="71" spans="1:16" ht="12.75" customHeight="1" thickBot="1">
      <c r="A71" s="47" t="str">
        <f t="shared" si="6"/>
        <v>IBVS 6044 </v>
      </c>
      <c r="B71" s="3" t="str">
        <f t="shared" si="7"/>
        <v>I</v>
      </c>
      <c r="C71" s="47">
        <f t="shared" si="8"/>
        <v>55751.483099999998</v>
      </c>
      <c r="D71" s="15" t="str">
        <f t="shared" si="9"/>
        <v>vis</v>
      </c>
      <c r="E71" s="55">
        <f>VLOOKUP(C71,Active!C$21:E$964,3,FALSE)</f>
        <v>7570.001833850718</v>
      </c>
      <c r="F71" s="3" t="s">
        <v>77</v>
      </c>
      <c r="G71" s="15" t="str">
        <f t="shared" si="10"/>
        <v>55751.4831</v>
      </c>
      <c r="H71" s="47">
        <f t="shared" si="11"/>
        <v>3261</v>
      </c>
      <c r="I71" s="56" t="s">
        <v>481</v>
      </c>
      <c r="J71" s="57" t="s">
        <v>482</v>
      </c>
      <c r="K71" s="56" t="s">
        <v>483</v>
      </c>
      <c r="L71" s="56" t="s">
        <v>322</v>
      </c>
      <c r="M71" s="57" t="s">
        <v>323</v>
      </c>
      <c r="N71" s="57" t="s">
        <v>77</v>
      </c>
      <c r="O71" s="58" t="s">
        <v>334</v>
      </c>
      <c r="P71" s="59" t="s">
        <v>484</v>
      </c>
    </row>
    <row r="72" spans="1:16" ht="12.75" customHeight="1" thickBot="1">
      <c r="A72" s="47" t="str">
        <f t="shared" si="6"/>
        <v>IBVS 6044 </v>
      </c>
      <c r="B72" s="3" t="str">
        <f t="shared" si="7"/>
        <v>I</v>
      </c>
      <c r="C72" s="47">
        <f t="shared" si="8"/>
        <v>55752.479500000001</v>
      </c>
      <c r="D72" s="15" t="str">
        <f t="shared" si="9"/>
        <v>vis</v>
      </c>
      <c r="E72" s="55">
        <f>VLOOKUP(C72,Active!C$21:E$964,3,FALSE)</f>
        <v>7571.0014229397511</v>
      </c>
      <c r="F72" s="3" t="s">
        <v>77</v>
      </c>
      <c r="G72" s="15" t="str">
        <f t="shared" si="10"/>
        <v>55752.4795</v>
      </c>
      <c r="H72" s="47">
        <f t="shared" si="11"/>
        <v>3262</v>
      </c>
      <c r="I72" s="56" t="s">
        <v>485</v>
      </c>
      <c r="J72" s="57" t="s">
        <v>486</v>
      </c>
      <c r="K72" s="56" t="s">
        <v>487</v>
      </c>
      <c r="L72" s="56" t="s">
        <v>444</v>
      </c>
      <c r="M72" s="57" t="s">
        <v>323</v>
      </c>
      <c r="N72" s="57" t="s">
        <v>77</v>
      </c>
      <c r="O72" s="58" t="s">
        <v>334</v>
      </c>
      <c r="P72" s="59" t="s">
        <v>484</v>
      </c>
    </row>
    <row r="73" spans="1:16" ht="12.75" customHeight="1" thickBot="1">
      <c r="A73" s="47" t="str">
        <f t="shared" si="6"/>
        <v>IBVS 6014 </v>
      </c>
      <c r="B73" s="3" t="str">
        <f t="shared" si="7"/>
        <v>II</v>
      </c>
      <c r="C73" s="47">
        <f t="shared" si="8"/>
        <v>55775.904399999999</v>
      </c>
      <c r="D73" s="15" t="str">
        <f t="shared" si="9"/>
        <v>vis</v>
      </c>
      <c r="E73" s="55">
        <f>VLOOKUP(C73,Active!C$21:E$964,3,FALSE)</f>
        <v>7594.5012969377531</v>
      </c>
      <c r="F73" s="3" t="s">
        <v>77</v>
      </c>
      <c r="G73" s="15" t="str">
        <f t="shared" si="10"/>
        <v>55775.9044</v>
      </c>
      <c r="H73" s="47">
        <f t="shared" si="11"/>
        <v>3285.5</v>
      </c>
      <c r="I73" s="56" t="s">
        <v>488</v>
      </c>
      <c r="J73" s="57" t="s">
        <v>489</v>
      </c>
      <c r="K73" s="56" t="s">
        <v>490</v>
      </c>
      <c r="L73" s="56" t="s">
        <v>480</v>
      </c>
      <c r="M73" s="57" t="s">
        <v>323</v>
      </c>
      <c r="N73" s="57" t="s">
        <v>77</v>
      </c>
      <c r="O73" s="58" t="s">
        <v>256</v>
      </c>
      <c r="P73" s="59" t="s">
        <v>491</v>
      </c>
    </row>
    <row r="74" spans="1:16" ht="12.75" customHeight="1" thickBot="1">
      <c r="A74" s="47" t="str">
        <f t="shared" si="6"/>
        <v>BAVM 220 </v>
      </c>
      <c r="B74" s="3" t="str">
        <f t="shared" si="7"/>
        <v>I</v>
      </c>
      <c r="C74" s="47">
        <f t="shared" si="8"/>
        <v>55776.404300000002</v>
      </c>
      <c r="D74" s="15" t="str">
        <f t="shared" si="9"/>
        <v>vis</v>
      </c>
      <c r="E74" s="55">
        <f>VLOOKUP(C74,Active!C$21:E$964,3,FALSE)</f>
        <v>7595.0027969233088</v>
      </c>
      <c r="F74" s="3" t="s">
        <v>77</v>
      </c>
      <c r="G74" s="15" t="str">
        <f t="shared" si="10"/>
        <v>55776.4043</v>
      </c>
      <c r="H74" s="47">
        <f t="shared" si="11"/>
        <v>3286</v>
      </c>
      <c r="I74" s="56" t="s">
        <v>492</v>
      </c>
      <c r="J74" s="57" t="s">
        <v>493</v>
      </c>
      <c r="K74" s="56" t="s">
        <v>494</v>
      </c>
      <c r="L74" s="56" t="s">
        <v>495</v>
      </c>
      <c r="M74" s="57" t="s">
        <v>323</v>
      </c>
      <c r="N74" s="57" t="s">
        <v>277</v>
      </c>
      <c r="O74" s="58" t="s">
        <v>197</v>
      </c>
      <c r="P74" s="59" t="s">
        <v>496</v>
      </c>
    </row>
    <row r="75" spans="1:16" ht="12.75" customHeight="1" thickBot="1">
      <c r="A75" s="47" t="str">
        <f t="shared" ref="A75:A106" si="12">P75</f>
        <v>IBVS 6014 </v>
      </c>
      <c r="B75" s="3" t="str">
        <f t="shared" ref="B75:B106" si="13">IF(H75=INT(H75),"I","II")</f>
        <v>II</v>
      </c>
      <c r="C75" s="47">
        <f t="shared" ref="C75:C106" si="14">1*G75</f>
        <v>55776.901400000002</v>
      </c>
      <c r="D75" s="15" t="str">
        <f t="shared" ref="D75:D106" si="15">VLOOKUP(F75,I$1:J$5,2,FALSE)</f>
        <v>vis</v>
      </c>
      <c r="E75" s="55">
        <f>VLOOKUP(C75,Active!C$21:E$964,3,FALSE)</f>
        <v>7595.5014879471519</v>
      </c>
      <c r="F75" s="3" t="s">
        <v>77</v>
      </c>
      <c r="G75" s="15" t="str">
        <f t="shared" ref="G75:G106" si="16">MID(I75,3,LEN(I75)-3)</f>
        <v>55776.9014</v>
      </c>
      <c r="H75" s="47">
        <f t="shared" ref="H75:H106" si="17">1*K75</f>
        <v>3286.5</v>
      </c>
      <c r="I75" s="56" t="s">
        <v>497</v>
      </c>
      <c r="J75" s="57" t="s">
        <v>498</v>
      </c>
      <c r="K75" s="56" t="s">
        <v>499</v>
      </c>
      <c r="L75" s="56" t="s">
        <v>292</v>
      </c>
      <c r="M75" s="57" t="s">
        <v>323</v>
      </c>
      <c r="N75" s="57" t="s">
        <v>77</v>
      </c>
      <c r="O75" s="58" t="s">
        <v>256</v>
      </c>
      <c r="P75" s="59" t="s">
        <v>491</v>
      </c>
    </row>
    <row r="76" spans="1:16" ht="12.75" customHeight="1" thickBot="1">
      <c r="A76" s="47" t="str">
        <f t="shared" si="12"/>
        <v>IBVS 6014 </v>
      </c>
      <c r="B76" s="3" t="str">
        <f t="shared" si="13"/>
        <v>II</v>
      </c>
      <c r="C76" s="47">
        <f t="shared" si="14"/>
        <v>55779.891600000003</v>
      </c>
      <c r="D76" s="15" t="str">
        <f t="shared" si="15"/>
        <v>vis</v>
      </c>
      <c r="E76" s="55">
        <f>VLOOKUP(C76,Active!C$21:E$964,3,FALSE)</f>
        <v>7598.5012584148526</v>
      </c>
      <c r="F76" s="3" t="s">
        <v>77</v>
      </c>
      <c r="G76" s="15" t="str">
        <f t="shared" si="16"/>
        <v>55779.8916</v>
      </c>
      <c r="H76" s="47">
        <f t="shared" si="17"/>
        <v>3289.5</v>
      </c>
      <c r="I76" s="56" t="s">
        <v>500</v>
      </c>
      <c r="J76" s="57" t="s">
        <v>501</v>
      </c>
      <c r="K76" s="56" t="s">
        <v>502</v>
      </c>
      <c r="L76" s="56" t="s">
        <v>480</v>
      </c>
      <c r="M76" s="57" t="s">
        <v>323</v>
      </c>
      <c r="N76" s="57" t="s">
        <v>77</v>
      </c>
      <c r="O76" s="58" t="s">
        <v>256</v>
      </c>
      <c r="P76" s="59" t="s">
        <v>491</v>
      </c>
    </row>
    <row r="77" spans="1:16" ht="12.75" customHeight="1" thickBot="1">
      <c r="A77" s="47" t="str">
        <f t="shared" si="12"/>
        <v>IBVS 6014 </v>
      </c>
      <c r="B77" s="3" t="str">
        <f t="shared" si="13"/>
        <v>II</v>
      </c>
      <c r="C77" s="47">
        <f t="shared" si="14"/>
        <v>55787.866499999996</v>
      </c>
      <c r="D77" s="15" t="str">
        <f t="shared" si="15"/>
        <v>vis</v>
      </c>
      <c r="E77" s="55">
        <f>VLOOKUP(C77,Active!C$21:E$964,3,FALSE)</f>
        <v>7606.501682969345</v>
      </c>
      <c r="F77" s="3" t="s">
        <v>77</v>
      </c>
      <c r="G77" s="15" t="str">
        <f t="shared" si="16"/>
        <v>55787.8665</v>
      </c>
      <c r="H77" s="47">
        <f t="shared" si="17"/>
        <v>3297.5</v>
      </c>
      <c r="I77" s="56" t="s">
        <v>503</v>
      </c>
      <c r="J77" s="57" t="s">
        <v>504</v>
      </c>
      <c r="K77" s="56" t="s">
        <v>505</v>
      </c>
      <c r="L77" s="56" t="s">
        <v>236</v>
      </c>
      <c r="M77" s="57" t="s">
        <v>323</v>
      </c>
      <c r="N77" s="57" t="s">
        <v>77</v>
      </c>
      <c r="O77" s="58" t="s">
        <v>256</v>
      </c>
      <c r="P77" s="59" t="s">
        <v>491</v>
      </c>
    </row>
    <row r="78" spans="1:16" ht="12.75" customHeight="1" thickBot="1">
      <c r="A78" s="47" t="str">
        <f t="shared" si="12"/>
        <v>IBVS 6014 </v>
      </c>
      <c r="B78" s="3" t="str">
        <f t="shared" si="13"/>
        <v>II</v>
      </c>
      <c r="C78" s="47">
        <f t="shared" si="14"/>
        <v>55800.826000000001</v>
      </c>
      <c r="D78" s="15" t="str">
        <f t="shared" si="15"/>
        <v>vis</v>
      </c>
      <c r="E78" s="55">
        <f>VLOOKUP(C78,Active!C$21:E$964,3,FALSE)</f>
        <v>7619.5026612905858</v>
      </c>
      <c r="F78" s="3" t="s">
        <v>77</v>
      </c>
      <c r="G78" s="15" t="str">
        <f t="shared" si="16"/>
        <v>55800.8260</v>
      </c>
      <c r="H78" s="47">
        <f t="shared" si="17"/>
        <v>3310.5</v>
      </c>
      <c r="I78" s="56" t="s">
        <v>506</v>
      </c>
      <c r="J78" s="57" t="s">
        <v>507</v>
      </c>
      <c r="K78" s="56" t="s">
        <v>508</v>
      </c>
      <c r="L78" s="56" t="s">
        <v>463</v>
      </c>
      <c r="M78" s="57" t="s">
        <v>323</v>
      </c>
      <c r="N78" s="57" t="s">
        <v>77</v>
      </c>
      <c r="O78" s="58" t="s">
        <v>256</v>
      </c>
      <c r="P78" s="59" t="s">
        <v>491</v>
      </c>
    </row>
    <row r="79" spans="1:16" ht="12.75" customHeight="1" thickBot="1">
      <c r="A79" s="47" t="str">
        <f t="shared" si="12"/>
        <v>IBVS 6044 </v>
      </c>
      <c r="B79" s="3" t="str">
        <f t="shared" si="13"/>
        <v>I</v>
      </c>
      <c r="C79" s="47">
        <f t="shared" si="14"/>
        <v>55801.323600000003</v>
      </c>
      <c r="D79" s="15" t="str">
        <f t="shared" si="15"/>
        <v>vis</v>
      </c>
      <c r="E79" s="55">
        <f>VLOOKUP(C79,Active!C$21:E$964,3,FALSE)</f>
        <v>7620.0018539147359</v>
      </c>
      <c r="F79" s="3" t="s">
        <v>77</v>
      </c>
      <c r="G79" s="15" t="str">
        <f t="shared" si="16"/>
        <v>55801.3236</v>
      </c>
      <c r="H79" s="47">
        <f t="shared" si="17"/>
        <v>3311</v>
      </c>
      <c r="I79" s="56" t="s">
        <v>509</v>
      </c>
      <c r="J79" s="57" t="s">
        <v>510</v>
      </c>
      <c r="K79" s="56" t="s">
        <v>511</v>
      </c>
      <c r="L79" s="56" t="s">
        <v>322</v>
      </c>
      <c r="M79" s="57" t="s">
        <v>323</v>
      </c>
      <c r="N79" s="57" t="s">
        <v>77</v>
      </c>
      <c r="O79" s="58" t="s">
        <v>334</v>
      </c>
      <c r="P79" s="59" t="s">
        <v>484</v>
      </c>
    </row>
    <row r="80" spans="1:16" ht="12.75" customHeight="1" thickBot="1">
      <c r="A80" s="47" t="str">
        <f t="shared" si="12"/>
        <v>IBVS 6014 </v>
      </c>
      <c r="B80" s="3" t="str">
        <f t="shared" si="13"/>
        <v>II</v>
      </c>
      <c r="C80" s="47">
        <f t="shared" si="14"/>
        <v>55806.806499999999</v>
      </c>
      <c r="D80" s="15" t="str">
        <f t="shared" si="15"/>
        <v>vis</v>
      </c>
      <c r="E80" s="55">
        <f>VLOOKUP(C80,Active!C$21:E$964,3,FALSE)</f>
        <v>7625.502302546045</v>
      </c>
      <c r="F80" s="3" t="s">
        <v>77</v>
      </c>
      <c r="G80" s="15" t="str">
        <f t="shared" si="16"/>
        <v>55806.8065</v>
      </c>
      <c r="H80" s="47">
        <f t="shared" si="17"/>
        <v>3316.5</v>
      </c>
      <c r="I80" s="56" t="s">
        <v>512</v>
      </c>
      <c r="J80" s="57" t="s">
        <v>513</v>
      </c>
      <c r="K80" s="56" t="s">
        <v>514</v>
      </c>
      <c r="L80" s="56" t="s">
        <v>390</v>
      </c>
      <c r="M80" s="57" t="s">
        <v>323</v>
      </c>
      <c r="N80" s="57" t="s">
        <v>77</v>
      </c>
      <c r="O80" s="58" t="s">
        <v>256</v>
      </c>
      <c r="P80" s="59" t="s">
        <v>491</v>
      </c>
    </row>
    <row r="81" spans="1:16" ht="12.75" customHeight="1" thickBot="1">
      <c r="A81" s="47" t="str">
        <f t="shared" si="12"/>
        <v>IBVS 6014 </v>
      </c>
      <c r="B81" s="3" t="str">
        <f t="shared" si="13"/>
        <v>II</v>
      </c>
      <c r="C81" s="47">
        <f t="shared" si="14"/>
        <v>55807.803099999997</v>
      </c>
      <c r="D81" s="15" t="str">
        <f t="shared" si="15"/>
        <v>vis</v>
      </c>
      <c r="E81" s="55">
        <f>VLOOKUP(C81,Active!C$21:E$964,3,FALSE)</f>
        <v>7626.5020922751955</v>
      </c>
      <c r="F81" s="3" t="s">
        <v>77</v>
      </c>
      <c r="G81" s="15" t="str">
        <f t="shared" si="16"/>
        <v>55807.8031</v>
      </c>
      <c r="H81" s="47">
        <f t="shared" si="17"/>
        <v>3317.5</v>
      </c>
      <c r="I81" s="56" t="s">
        <v>515</v>
      </c>
      <c r="J81" s="57" t="s">
        <v>516</v>
      </c>
      <c r="K81" s="56" t="s">
        <v>517</v>
      </c>
      <c r="L81" s="56" t="s">
        <v>318</v>
      </c>
      <c r="M81" s="57" t="s">
        <v>323</v>
      </c>
      <c r="N81" s="57" t="s">
        <v>77</v>
      </c>
      <c r="O81" s="58" t="s">
        <v>256</v>
      </c>
      <c r="P81" s="59" t="s">
        <v>491</v>
      </c>
    </row>
    <row r="82" spans="1:16" ht="12.75" customHeight="1" thickBot="1">
      <c r="A82" s="47" t="str">
        <f t="shared" si="12"/>
        <v>IBVS 6014 </v>
      </c>
      <c r="B82" s="3" t="str">
        <f t="shared" si="13"/>
        <v>II</v>
      </c>
      <c r="C82" s="47">
        <f t="shared" si="14"/>
        <v>55811.790200000003</v>
      </c>
      <c r="D82" s="15" t="str">
        <f t="shared" si="15"/>
        <v>vis</v>
      </c>
      <c r="E82" s="55">
        <f>VLOOKUP(C82,Active!C$21:E$964,3,FALSE)</f>
        <v>7630.5019534322364</v>
      </c>
      <c r="F82" s="3" t="s">
        <v>77</v>
      </c>
      <c r="G82" s="15" t="str">
        <f t="shared" si="16"/>
        <v>55811.7902</v>
      </c>
      <c r="H82" s="47">
        <f t="shared" si="17"/>
        <v>3321.5</v>
      </c>
      <c r="I82" s="56" t="s">
        <v>518</v>
      </c>
      <c r="J82" s="57" t="s">
        <v>519</v>
      </c>
      <c r="K82" s="56" t="s">
        <v>520</v>
      </c>
      <c r="L82" s="56" t="s">
        <v>201</v>
      </c>
      <c r="M82" s="57" t="s">
        <v>323</v>
      </c>
      <c r="N82" s="57" t="s">
        <v>77</v>
      </c>
      <c r="O82" s="58" t="s">
        <v>256</v>
      </c>
      <c r="P82" s="59" t="s">
        <v>491</v>
      </c>
    </row>
    <row r="83" spans="1:16" ht="12.75" customHeight="1" thickBot="1">
      <c r="A83" s="47" t="str">
        <f t="shared" si="12"/>
        <v>IBVS 6014 </v>
      </c>
      <c r="B83" s="3" t="str">
        <f t="shared" si="13"/>
        <v>II</v>
      </c>
      <c r="C83" s="47">
        <f t="shared" si="14"/>
        <v>55817.770600000003</v>
      </c>
      <c r="D83" s="15" t="str">
        <f t="shared" si="15"/>
        <v>vis</v>
      </c>
      <c r="E83" s="55">
        <f>VLOOKUP(C83,Active!C$21:E$964,3,FALSE)</f>
        <v>7636.501494367637</v>
      </c>
      <c r="F83" s="3" t="s">
        <v>77</v>
      </c>
      <c r="G83" s="15" t="str">
        <f t="shared" si="16"/>
        <v>55817.7706</v>
      </c>
      <c r="H83" s="47">
        <f t="shared" si="17"/>
        <v>3327.5</v>
      </c>
      <c r="I83" s="56" t="s">
        <v>521</v>
      </c>
      <c r="J83" s="57" t="s">
        <v>522</v>
      </c>
      <c r="K83" s="56" t="s">
        <v>523</v>
      </c>
      <c r="L83" s="56" t="s">
        <v>292</v>
      </c>
      <c r="M83" s="57" t="s">
        <v>323</v>
      </c>
      <c r="N83" s="57" t="s">
        <v>77</v>
      </c>
      <c r="O83" s="58" t="s">
        <v>256</v>
      </c>
      <c r="P83" s="59" t="s">
        <v>491</v>
      </c>
    </row>
    <row r="84" spans="1:16" ht="12.75" customHeight="1" thickBot="1">
      <c r="A84" s="47" t="str">
        <f t="shared" si="12"/>
        <v>IBVS 6014 </v>
      </c>
      <c r="B84" s="3" t="str">
        <f t="shared" si="13"/>
        <v>II</v>
      </c>
      <c r="C84" s="47">
        <f t="shared" si="14"/>
        <v>55825.745499999997</v>
      </c>
      <c r="D84" s="15" t="str">
        <f t="shared" si="15"/>
        <v>vis</v>
      </c>
      <c r="E84" s="55">
        <f>VLOOKUP(C84,Active!C$21:E$964,3,FALSE)</f>
        <v>7644.5019189221293</v>
      </c>
      <c r="F84" s="3" t="s">
        <v>77</v>
      </c>
      <c r="G84" s="15" t="str">
        <f t="shared" si="16"/>
        <v>55825.7455</v>
      </c>
      <c r="H84" s="47">
        <f t="shared" si="17"/>
        <v>3335.5</v>
      </c>
      <c r="I84" s="56" t="s">
        <v>524</v>
      </c>
      <c r="J84" s="57" t="s">
        <v>525</v>
      </c>
      <c r="K84" s="56" t="s">
        <v>526</v>
      </c>
      <c r="L84" s="56" t="s">
        <v>201</v>
      </c>
      <c r="M84" s="57" t="s">
        <v>323</v>
      </c>
      <c r="N84" s="57" t="s">
        <v>77</v>
      </c>
      <c r="O84" s="58" t="s">
        <v>256</v>
      </c>
      <c r="P84" s="59" t="s">
        <v>491</v>
      </c>
    </row>
    <row r="85" spans="1:16" ht="12.75" customHeight="1" thickBot="1">
      <c r="A85" s="47" t="str">
        <f t="shared" si="12"/>
        <v>IBVS 6014 </v>
      </c>
      <c r="B85" s="3" t="str">
        <f t="shared" si="13"/>
        <v>II</v>
      </c>
      <c r="C85" s="47">
        <f t="shared" si="14"/>
        <v>55830.729299999999</v>
      </c>
      <c r="D85" s="15" t="str">
        <f t="shared" si="15"/>
        <v>vis</v>
      </c>
      <c r="E85" s="55">
        <f>VLOOKUP(C85,Active!C$21:E$964,3,FALSE)</f>
        <v>7649.5016701283794</v>
      </c>
      <c r="F85" s="3" t="s">
        <v>77</v>
      </c>
      <c r="G85" s="15" t="str">
        <f t="shared" si="16"/>
        <v>55830.7293</v>
      </c>
      <c r="H85" s="47">
        <f t="shared" si="17"/>
        <v>3340.5</v>
      </c>
      <c r="I85" s="56" t="s">
        <v>527</v>
      </c>
      <c r="J85" s="57" t="s">
        <v>528</v>
      </c>
      <c r="K85" s="56" t="s">
        <v>529</v>
      </c>
      <c r="L85" s="56" t="s">
        <v>236</v>
      </c>
      <c r="M85" s="57" t="s">
        <v>323</v>
      </c>
      <c r="N85" s="57" t="s">
        <v>77</v>
      </c>
      <c r="O85" s="58" t="s">
        <v>256</v>
      </c>
      <c r="P85" s="59" t="s">
        <v>491</v>
      </c>
    </row>
    <row r="86" spans="1:16" ht="12.75" customHeight="1" thickBot="1">
      <c r="A86" s="47" t="str">
        <f t="shared" si="12"/>
        <v>IBVS 6014 </v>
      </c>
      <c r="B86" s="3" t="str">
        <f t="shared" si="13"/>
        <v>II</v>
      </c>
      <c r="C86" s="47">
        <f t="shared" si="14"/>
        <v>55832.723400000003</v>
      </c>
      <c r="D86" s="15" t="str">
        <f t="shared" si="15"/>
        <v>vis</v>
      </c>
      <c r="E86" s="55">
        <f>VLOOKUP(C86,Active!C$21:E$964,3,FALSE)</f>
        <v>7651.5021524672375</v>
      </c>
      <c r="F86" s="3" t="s">
        <v>77</v>
      </c>
      <c r="G86" s="15" t="str">
        <f t="shared" si="16"/>
        <v>55832.7234</v>
      </c>
      <c r="H86" s="47">
        <f t="shared" si="17"/>
        <v>3342.5</v>
      </c>
      <c r="I86" s="56" t="s">
        <v>530</v>
      </c>
      <c r="J86" s="57" t="s">
        <v>531</v>
      </c>
      <c r="K86" s="56" t="s">
        <v>532</v>
      </c>
      <c r="L86" s="56" t="s">
        <v>318</v>
      </c>
      <c r="M86" s="57" t="s">
        <v>323</v>
      </c>
      <c r="N86" s="57" t="s">
        <v>77</v>
      </c>
      <c r="O86" s="58" t="s">
        <v>256</v>
      </c>
      <c r="P86" s="59" t="s">
        <v>491</v>
      </c>
    </row>
    <row r="87" spans="1:16" ht="12.75" customHeight="1" thickBot="1">
      <c r="A87" s="47" t="str">
        <f t="shared" si="12"/>
        <v>IBVS 6014 </v>
      </c>
      <c r="B87" s="3" t="str">
        <f t="shared" si="13"/>
        <v>II</v>
      </c>
      <c r="C87" s="47">
        <f t="shared" si="14"/>
        <v>55833.719700000001</v>
      </c>
      <c r="D87" s="15" t="str">
        <f t="shared" si="15"/>
        <v>vis</v>
      </c>
      <c r="E87" s="55">
        <f>VLOOKUP(C87,Active!C$21:E$964,3,FALSE)</f>
        <v>7652.5016412362047</v>
      </c>
      <c r="F87" s="3" t="s">
        <v>77</v>
      </c>
      <c r="G87" s="15" t="str">
        <f t="shared" si="16"/>
        <v>55833.7197</v>
      </c>
      <c r="H87" s="47">
        <f t="shared" si="17"/>
        <v>3343.5</v>
      </c>
      <c r="I87" s="56" t="s">
        <v>533</v>
      </c>
      <c r="J87" s="57" t="s">
        <v>534</v>
      </c>
      <c r="K87" s="56" t="s">
        <v>535</v>
      </c>
      <c r="L87" s="56" t="s">
        <v>265</v>
      </c>
      <c r="M87" s="57" t="s">
        <v>323</v>
      </c>
      <c r="N87" s="57" t="s">
        <v>77</v>
      </c>
      <c r="O87" s="58" t="s">
        <v>256</v>
      </c>
      <c r="P87" s="59" t="s">
        <v>491</v>
      </c>
    </row>
    <row r="88" spans="1:16" ht="12.75" customHeight="1" thickBot="1">
      <c r="A88" s="47" t="str">
        <f t="shared" si="12"/>
        <v>IBVS 6014 </v>
      </c>
      <c r="B88" s="3" t="str">
        <f t="shared" si="13"/>
        <v>II</v>
      </c>
      <c r="C88" s="47">
        <f t="shared" si="14"/>
        <v>55834.716500000002</v>
      </c>
      <c r="D88" s="15" t="str">
        <f t="shared" si="15"/>
        <v>vis</v>
      </c>
      <c r="E88" s="55">
        <f>VLOOKUP(C88,Active!C$21:E$964,3,FALSE)</f>
        <v>7653.5016316054798</v>
      </c>
      <c r="F88" s="3" t="s">
        <v>77</v>
      </c>
      <c r="G88" s="15" t="str">
        <f t="shared" si="16"/>
        <v>55834.7165</v>
      </c>
      <c r="H88" s="47">
        <f t="shared" si="17"/>
        <v>3344.5</v>
      </c>
      <c r="I88" s="56" t="s">
        <v>541</v>
      </c>
      <c r="J88" s="57" t="s">
        <v>542</v>
      </c>
      <c r="K88" s="56" t="s">
        <v>543</v>
      </c>
      <c r="L88" s="56" t="s">
        <v>265</v>
      </c>
      <c r="M88" s="57" t="s">
        <v>323</v>
      </c>
      <c r="N88" s="57" t="s">
        <v>77</v>
      </c>
      <c r="O88" s="58" t="s">
        <v>256</v>
      </c>
      <c r="P88" s="59" t="s">
        <v>491</v>
      </c>
    </row>
    <row r="89" spans="1:16" ht="12.75" customHeight="1" thickBot="1">
      <c r="A89" s="47" t="str">
        <f t="shared" si="12"/>
        <v>IBVS 6014 </v>
      </c>
      <c r="B89" s="3" t="str">
        <f t="shared" si="13"/>
        <v>II</v>
      </c>
      <c r="C89" s="47">
        <f t="shared" si="14"/>
        <v>55835.711499999998</v>
      </c>
      <c r="D89" s="15" t="str">
        <f t="shared" si="15"/>
        <v>vis</v>
      </c>
      <c r="E89" s="55">
        <f>VLOOKUP(C89,Active!C$21:E$964,3,FALSE)</f>
        <v>7654.499816213649</v>
      </c>
      <c r="F89" s="3" t="s">
        <v>77</v>
      </c>
      <c r="G89" s="15" t="str">
        <f t="shared" si="16"/>
        <v>55835.7115</v>
      </c>
      <c r="H89" s="47">
        <f t="shared" si="17"/>
        <v>3345.5</v>
      </c>
      <c r="I89" s="56" t="s">
        <v>544</v>
      </c>
      <c r="J89" s="57" t="s">
        <v>545</v>
      </c>
      <c r="K89" s="56" t="s">
        <v>546</v>
      </c>
      <c r="L89" s="56" t="s">
        <v>547</v>
      </c>
      <c r="M89" s="57" t="s">
        <v>323</v>
      </c>
      <c r="N89" s="57" t="s">
        <v>77</v>
      </c>
      <c r="O89" s="58" t="s">
        <v>256</v>
      </c>
      <c r="P89" s="59" t="s">
        <v>491</v>
      </c>
    </row>
    <row r="90" spans="1:16" ht="12.75" customHeight="1" thickBot="1">
      <c r="A90" s="47" t="str">
        <f t="shared" si="12"/>
        <v>IBVS 6014 </v>
      </c>
      <c r="B90" s="3" t="str">
        <f t="shared" si="13"/>
        <v>II</v>
      </c>
      <c r="C90" s="47">
        <f t="shared" si="14"/>
        <v>55838.703999999998</v>
      </c>
      <c r="D90" s="15" t="str">
        <f t="shared" si="15"/>
        <v>vis</v>
      </c>
      <c r="E90" s="55">
        <f>VLOOKUP(C90,Active!C$21:E$964,3,FALSE)</f>
        <v>7657.5018940427553</v>
      </c>
      <c r="F90" s="3" t="s">
        <v>77</v>
      </c>
      <c r="G90" s="15" t="str">
        <f t="shared" si="16"/>
        <v>55838.7040</v>
      </c>
      <c r="H90" s="47">
        <f t="shared" si="17"/>
        <v>3348.5</v>
      </c>
      <c r="I90" s="56" t="s">
        <v>548</v>
      </c>
      <c r="J90" s="57" t="s">
        <v>549</v>
      </c>
      <c r="K90" s="56" t="s">
        <v>550</v>
      </c>
      <c r="L90" s="56" t="s">
        <v>201</v>
      </c>
      <c r="M90" s="57" t="s">
        <v>323</v>
      </c>
      <c r="N90" s="57" t="s">
        <v>77</v>
      </c>
      <c r="O90" s="58" t="s">
        <v>256</v>
      </c>
      <c r="P90" s="59" t="s">
        <v>491</v>
      </c>
    </row>
    <row r="91" spans="1:16" ht="12.75" customHeight="1" thickBot="1">
      <c r="A91" s="47" t="str">
        <f t="shared" si="12"/>
        <v>IBVS 6014 </v>
      </c>
      <c r="B91" s="3" t="str">
        <f t="shared" si="13"/>
        <v>II</v>
      </c>
      <c r="C91" s="47">
        <f t="shared" si="14"/>
        <v>55839.6999</v>
      </c>
      <c r="D91" s="15" t="str">
        <f t="shared" si="15"/>
        <v>vis</v>
      </c>
      <c r="E91" s="55">
        <f>VLOOKUP(C91,Active!C$21:E$964,3,FALSE)</f>
        <v>7658.5009815314806</v>
      </c>
      <c r="F91" s="3" t="s">
        <v>77</v>
      </c>
      <c r="G91" s="15" t="str">
        <f t="shared" si="16"/>
        <v>55839.6999</v>
      </c>
      <c r="H91" s="47">
        <f t="shared" si="17"/>
        <v>3349.5</v>
      </c>
      <c r="I91" s="56" t="s">
        <v>551</v>
      </c>
      <c r="J91" s="57" t="s">
        <v>552</v>
      </c>
      <c r="K91" s="56" t="s">
        <v>553</v>
      </c>
      <c r="L91" s="56" t="s">
        <v>276</v>
      </c>
      <c r="M91" s="57" t="s">
        <v>323</v>
      </c>
      <c r="N91" s="57" t="s">
        <v>77</v>
      </c>
      <c r="O91" s="58" t="s">
        <v>256</v>
      </c>
      <c r="P91" s="59" t="s">
        <v>491</v>
      </c>
    </row>
    <row r="92" spans="1:16" ht="12.75" customHeight="1" thickBot="1">
      <c r="A92" s="47" t="str">
        <f t="shared" si="12"/>
        <v>IBVS 6014 </v>
      </c>
      <c r="B92" s="3" t="str">
        <f t="shared" si="13"/>
        <v>II</v>
      </c>
      <c r="C92" s="47">
        <f t="shared" si="14"/>
        <v>55841.693899999998</v>
      </c>
      <c r="D92" s="15" t="str">
        <f t="shared" si="15"/>
        <v>vis</v>
      </c>
      <c r="E92" s="55">
        <f>VLOOKUP(C92,Active!C$21:E$964,3,FALSE)</f>
        <v>7660.5013635502719</v>
      </c>
      <c r="F92" s="3" t="s">
        <v>77</v>
      </c>
      <c r="G92" s="15" t="str">
        <f t="shared" si="16"/>
        <v>55841.6939</v>
      </c>
      <c r="H92" s="47">
        <f t="shared" si="17"/>
        <v>3351.5</v>
      </c>
      <c r="I92" s="56" t="s">
        <v>554</v>
      </c>
      <c r="J92" s="57" t="s">
        <v>555</v>
      </c>
      <c r="K92" s="56" t="s">
        <v>556</v>
      </c>
      <c r="L92" s="56" t="s">
        <v>444</v>
      </c>
      <c r="M92" s="57" t="s">
        <v>323</v>
      </c>
      <c r="N92" s="57" t="s">
        <v>77</v>
      </c>
      <c r="O92" s="58" t="s">
        <v>256</v>
      </c>
      <c r="P92" s="59" t="s">
        <v>491</v>
      </c>
    </row>
    <row r="93" spans="1:16" ht="12.75" customHeight="1" thickBot="1">
      <c r="A93" s="47" t="str">
        <f t="shared" si="12"/>
        <v>IBVS 6014 </v>
      </c>
      <c r="B93" s="3" t="str">
        <f t="shared" si="13"/>
        <v>II</v>
      </c>
      <c r="C93" s="47">
        <f t="shared" si="14"/>
        <v>55842.690600000002</v>
      </c>
      <c r="D93" s="15" t="str">
        <f t="shared" si="15"/>
        <v>vis</v>
      </c>
      <c r="E93" s="55">
        <f>VLOOKUP(C93,Active!C$21:E$964,3,FALSE)</f>
        <v>7661.5012535994883</v>
      </c>
      <c r="F93" s="3" t="s">
        <v>77</v>
      </c>
      <c r="G93" s="15" t="str">
        <f t="shared" si="16"/>
        <v>55842.6906</v>
      </c>
      <c r="H93" s="47">
        <f t="shared" si="17"/>
        <v>3352.5</v>
      </c>
      <c r="I93" s="56" t="s">
        <v>557</v>
      </c>
      <c r="J93" s="57" t="s">
        <v>558</v>
      </c>
      <c r="K93" s="56" t="s">
        <v>559</v>
      </c>
      <c r="L93" s="56" t="s">
        <v>268</v>
      </c>
      <c r="M93" s="57" t="s">
        <v>323</v>
      </c>
      <c r="N93" s="57" t="s">
        <v>77</v>
      </c>
      <c r="O93" s="58" t="s">
        <v>256</v>
      </c>
      <c r="P93" s="59" t="s">
        <v>491</v>
      </c>
    </row>
    <row r="94" spans="1:16" ht="12.75" customHeight="1" thickBot="1">
      <c r="A94" s="47" t="str">
        <f t="shared" si="12"/>
        <v>IBVS 6014 </v>
      </c>
      <c r="B94" s="3" t="str">
        <f t="shared" si="13"/>
        <v>II</v>
      </c>
      <c r="C94" s="47">
        <f t="shared" si="14"/>
        <v>55851.661399999997</v>
      </c>
      <c r="D94" s="15" t="str">
        <f t="shared" si="15"/>
        <v>vis</v>
      </c>
      <c r="E94" s="55">
        <f>VLOOKUP(C94,Active!C$21:E$964,3,FALSE)</f>
        <v>7670.5007656427069</v>
      </c>
      <c r="F94" s="3" t="s">
        <v>77</v>
      </c>
      <c r="G94" s="15" t="str">
        <f t="shared" si="16"/>
        <v>55851.6614</v>
      </c>
      <c r="H94" s="47">
        <f t="shared" si="17"/>
        <v>3361.5</v>
      </c>
      <c r="I94" s="56" t="s">
        <v>560</v>
      </c>
      <c r="J94" s="57" t="s">
        <v>561</v>
      </c>
      <c r="K94" s="56" t="s">
        <v>562</v>
      </c>
      <c r="L94" s="56" t="s">
        <v>439</v>
      </c>
      <c r="M94" s="57" t="s">
        <v>323</v>
      </c>
      <c r="N94" s="57" t="s">
        <v>77</v>
      </c>
      <c r="O94" s="58" t="s">
        <v>256</v>
      </c>
      <c r="P94" s="59" t="s">
        <v>491</v>
      </c>
    </row>
    <row r="95" spans="1:16" ht="12.75" customHeight="1" thickBot="1">
      <c r="A95" s="47" t="str">
        <f t="shared" si="12"/>
        <v>IBVS 6014 </v>
      </c>
      <c r="B95" s="3" t="str">
        <f t="shared" si="13"/>
        <v>II</v>
      </c>
      <c r="C95" s="47">
        <f t="shared" si="14"/>
        <v>55853.654600000002</v>
      </c>
      <c r="D95" s="15" t="str">
        <f t="shared" si="15"/>
        <v>vis</v>
      </c>
      <c r="E95" s="55">
        <f>VLOOKUP(C95,Active!C$21:E$964,3,FALSE)</f>
        <v>7672.5003451010152</v>
      </c>
      <c r="F95" s="3" t="s">
        <v>77</v>
      </c>
      <c r="G95" s="15" t="str">
        <f t="shared" si="16"/>
        <v>55853.6546</v>
      </c>
      <c r="H95" s="47">
        <f t="shared" si="17"/>
        <v>3363.5</v>
      </c>
      <c r="I95" s="56" t="s">
        <v>563</v>
      </c>
      <c r="J95" s="57" t="s">
        <v>564</v>
      </c>
      <c r="K95" s="56" t="s">
        <v>565</v>
      </c>
      <c r="L95" s="56" t="s">
        <v>566</v>
      </c>
      <c r="M95" s="57" t="s">
        <v>323</v>
      </c>
      <c r="N95" s="57" t="s">
        <v>77</v>
      </c>
      <c r="O95" s="58" t="s">
        <v>256</v>
      </c>
      <c r="P95" s="59" t="s">
        <v>491</v>
      </c>
    </row>
    <row r="96" spans="1:16" ht="12.75" customHeight="1" thickBot="1">
      <c r="A96" s="47" t="str">
        <f t="shared" si="12"/>
        <v>IBVS 6014 </v>
      </c>
      <c r="B96" s="3" t="str">
        <f t="shared" si="13"/>
        <v>II</v>
      </c>
      <c r="C96" s="47">
        <f t="shared" si="14"/>
        <v>55854.652000000002</v>
      </c>
      <c r="D96" s="15" t="str">
        <f t="shared" si="15"/>
        <v>vis</v>
      </c>
      <c r="E96" s="55">
        <f>VLOOKUP(C96,Active!C$21:E$964,3,FALSE)</f>
        <v>7673.500937390656</v>
      </c>
      <c r="F96" s="3" t="s">
        <v>77</v>
      </c>
      <c r="G96" s="15" t="str">
        <f t="shared" si="16"/>
        <v>55854.6520</v>
      </c>
      <c r="H96" s="47">
        <f t="shared" si="17"/>
        <v>3364.5</v>
      </c>
      <c r="I96" s="56" t="s">
        <v>567</v>
      </c>
      <c r="J96" s="57" t="s">
        <v>568</v>
      </c>
      <c r="K96" s="56" t="s">
        <v>569</v>
      </c>
      <c r="L96" s="56" t="s">
        <v>232</v>
      </c>
      <c r="M96" s="57" t="s">
        <v>323</v>
      </c>
      <c r="N96" s="57" t="s">
        <v>77</v>
      </c>
      <c r="O96" s="58" t="s">
        <v>256</v>
      </c>
      <c r="P96" s="59" t="s">
        <v>491</v>
      </c>
    </row>
    <row r="97" spans="1:16" ht="12.75" customHeight="1" thickBot="1">
      <c r="A97" s="47" t="str">
        <f t="shared" si="12"/>
        <v>IBVS 6014 </v>
      </c>
      <c r="B97" s="3" t="str">
        <f t="shared" si="13"/>
        <v>II</v>
      </c>
      <c r="C97" s="47">
        <f t="shared" si="14"/>
        <v>55855.6486</v>
      </c>
      <c r="D97" s="15" t="str">
        <f t="shared" si="15"/>
        <v>vis</v>
      </c>
      <c r="E97" s="55">
        <f>VLOOKUP(C97,Active!C$21:E$964,3,FALSE)</f>
        <v>7674.5007271198065</v>
      </c>
      <c r="F97" s="3" t="s">
        <v>77</v>
      </c>
      <c r="G97" s="15" t="str">
        <f t="shared" si="16"/>
        <v>55855.6486</v>
      </c>
      <c r="H97" s="47">
        <f t="shared" si="17"/>
        <v>3365.5</v>
      </c>
      <c r="I97" s="56" t="s">
        <v>570</v>
      </c>
      <c r="J97" s="57" t="s">
        <v>571</v>
      </c>
      <c r="K97" s="56" t="s">
        <v>572</v>
      </c>
      <c r="L97" s="56" t="s">
        <v>194</v>
      </c>
      <c r="M97" s="57" t="s">
        <v>323</v>
      </c>
      <c r="N97" s="57" t="s">
        <v>77</v>
      </c>
      <c r="O97" s="58" t="s">
        <v>256</v>
      </c>
      <c r="P97" s="59" t="s">
        <v>491</v>
      </c>
    </row>
    <row r="98" spans="1:16" ht="12.75" customHeight="1" thickBot="1">
      <c r="A98" s="47" t="str">
        <f t="shared" si="12"/>
        <v>IBVS 6014 </v>
      </c>
      <c r="B98" s="3" t="str">
        <f t="shared" si="13"/>
        <v>II</v>
      </c>
      <c r="C98" s="47">
        <f t="shared" si="14"/>
        <v>55863.6224</v>
      </c>
      <c r="D98" s="15" t="str">
        <f t="shared" si="15"/>
        <v>vis</v>
      </c>
      <c r="E98" s="55">
        <f>VLOOKUP(C98,Active!C$21:E$964,3,FALSE)</f>
        <v>7682.5000481536326</v>
      </c>
      <c r="F98" s="3" t="s">
        <v>77</v>
      </c>
      <c r="G98" s="15" t="str">
        <f t="shared" si="16"/>
        <v>55863.6224</v>
      </c>
      <c r="H98" s="47">
        <f t="shared" si="17"/>
        <v>3373.5</v>
      </c>
      <c r="I98" s="56" t="s">
        <v>573</v>
      </c>
      <c r="J98" s="57" t="s">
        <v>574</v>
      </c>
      <c r="K98" s="56" t="s">
        <v>575</v>
      </c>
      <c r="L98" s="56" t="s">
        <v>576</v>
      </c>
      <c r="M98" s="57" t="s">
        <v>323</v>
      </c>
      <c r="N98" s="57" t="s">
        <v>77</v>
      </c>
      <c r="O98" s="58" t="s">
        <v>256</v>
      </c>
      <c r="P98" s="59" t="s">
        <v>491</v>
      </c>
    </row>
    <row r="99" spans="1:16" ht="12.75" customHeight="1" thickBot="1">
      <c r="A99" s="47" t="str">
        <f t="shared" si="12"/>
        <v>IBVS 6014 </v>
      </c>
      <c r="B99" s="3" t="str">
        <f t="shared" si="13"/>
        <v>II</v>
      </c>
      <c r="C99" s="47">
        <f t="shared" si="14"/>
        <v>55865.616499999996</v>
      </c>
      <c r="D99" s="15" t="str">
        <f t="shared" si="15"/>
        <v>vis</v>
      </c>
      <c r="E99" s="55">
        <f>VLOOKUP(C99,Active!C$21:E$964,3,FALSE)</f>
        <v>7684.5005304924825</v>
      </c>
      <c r="F99" s="3" t="s">
        <v>77</v>
      </c>
      <c r="G99" s="15" t="str">
        <f t="shared" si="16"/>
        <v>55865.6165</v>
      </c>
      <c r="H99" s="47">
        <f t="shared" si="17"/>
        <v>3375.5</v>
      </c>
      <c r="I99" s="56" t="s">
        <v>577</v>
      </c>
      <c r="J99" s="57" t="s">
        <v>578</v>
      </c>
      <c r="K99" s="56" t="s">
        <v>579</v>
      </c>
      <c r="L99" s="56" t="s">
        <v>207</v>
      </c>
      <c r="M99" s="57" t="s">
        <v>323</v>
      </c>
      <c r="N99" s="57" t="s">
        <v>77</v>
      </c>
      <c r="O99" s="58" t="s">
        <v>256</v>
      </c>
      <c r="P99" s="59" t="s">
        <v>491</v>
      </c>
    </row>
    <row r="100" spans="1:16" ht="12.75" customHeight="1" thickBot="1">
      <c r="A100" s="47" t="str">
        <f t="shared" si="12"/>
        <v>IBVS 6014 </v>
      </c>
      <c r="B100" s="3" t="str">
        <f t="shared" si="13"/>
        <v>II</v>
      </c>
      <c r="C100" s="47">
        <f t="shared" si="14"/>
        <v>55870.600200000001</v>
      </c>
      <c r="D100" s="15" t="str">
        <f t="shared" si="15"/>
        <v>vis</v>
      </c>
      <c r="E100" s="55">
        <f>VLOOKUP(C100,Active!C$21:E$964,3,FALSE)</f>
        <v>7689.5001813786748</v>
      </c>
      <c r="F100" s="3" t="s">
        <v>77</v>
      </c>
      <c r="G100" s="15" t="str">
        <f t="shared" si="16"/>
        <v>55870.6002</v>
      </c>
      <c r="H100" s="47">
        <f t="shared" si="17"/>
        <v>3380.5</v>
      </c>
      <c r="I100" s="56" t="s">
        <v>580</v>
      </c>
      <c r="J100" s="57" t="s">
        <v>581</v>
      </c>
      <c r="K100" s="56" t="s">
        <v>582</v>
      </c>
      <c r="L100" s="56" t="s">
        <v>210</v>
      </c>
      <c r="M100" s="57" t="s">
        <v>323</v>
      </c>
      <c r="N100" s="57" t="s">
        <v>77</v>
      </c>
      <c r="O100" s="58" t="s">
        <v>256</v>
      </c>
      <c r="P100" s="59" t="s">
        <v>491</v>
      </c>
    </row>
    <row r="101" spans="1:16" ht="12.75" customHeight="1" thickBot="1">
      <c r="A101" s="47" t="str">
        <f t="shared" si="12"/>
        <v>IBVS 6014 </v>
      </c>
      <c r="B101" s="3" t="str">
        <f t="shared" si="13"/>
        <v>II</v>
      </c>
      <c r="C101" s="47">
        <f t="shared" si="14"/>
        <v>55876.581100000003</v>
      </c>
      <c r="D101" s="15" t="str">
        <f t="shared" si="15"/>
        <v>vis</v>
      </c>
      <c r="E101" s="55">
        <f>VLOOKUP(C101,Active!C$21:E$964,3,FALSE)</f>
        <v>7695.5002239143823</v>
      </c>
      <c r="F101" s="3" t="s">
        <v>77</v>
      </c>
      <c r="G101" s="15" t="str">
        <f t="shared" si="16"/>
        <v>55876.5811</v>
      </c>
      <c r="H101" s="47">
        <f t="shared" si="17"/>
        <v>3386.5</v>
      </c>
      <c r="I101" s="56" t="s">
        <v>587</v>
      </c>
      <c r="J101" s="57" t="s">
        <v>588</v>
      </c>
      <c r="K101" s="56" t="s">
        <v>589</v>
      </c>
      <c r="L101" s="56" t="s">
        <v>210</v>
      </c>
      <c r="M101" s="57" t="s">
        <v>323</v>
      </c>
      <c r="N101" s="57" t="s">
        <v>77</v>
      </c>
      <c r="O101" s="58" t="s">
        <v>256</v>
      </c>
      <c r="P101" s="59" t="s">
        <v>491</v>
      </c>
    </row>
    <row r="102" spans="1:16" ht="12.75" customHeight="1" thickBot="1">
      <c r="A102" s="47" t="str">
        <f t="shared" si="12"/>
        <v>IBVS 6014 </v>
      </c>
      <c r="B102" s="3" t="str">
        <f t="shared" si="13"/>
        <v>II</v>
      </c>
      <c r="C102" s="47">
        <f t="shared" si="14"/>
        <v>55883.558799999999</v>
      </c>
      <c r="D102" s="15" t="str">
        <f t="shared" si="15"/>
        <v>vis</v>
      </c>
      <c r="E102" s="55">
        <f>VLOOKUP(C102,Active!C$21:E$964,3,FALSE)</f>
        <v>7702.5002568193586</v>
      </c>
      <c r="F102" s="3" t="s">
        <v>77</v>
      </c>
      <c r="G102" s="15" t="str">
        <f t="shared" si="16"/>
        <v>55883.5588</v>
      </c>
      <c r="H102" s="47">
        <f t="shared" si="17"/>
        <v>3393.5</v>
      </c>
      <c r="I102" s="56" t="s">
        <v>590</v>
      </c>
      <c r="J102" s="57" t="s">
        <v>591</v>
      </c>
      <c r="K102" s="56" t="s">
        <v>592</v>
      </c>
      <c r="L102" s="56" t="s">
        <v>566</v>
      </c>
      <c r="M102" s="57" t="s">
        <v>323</v>
      </c>
      <c r="N102" s="57" t="s">
        <v>77</v>
      </c>
      <c r="O102" s="58" t="s">
        <v>256</v>
      </c>
      <c r="P102" s="59" t="s">
        <v>491</v>
      </c>
    </row>
    <row r="103" spans="1:16" ht="12.75" customHeight="1" thickBot="1">
      <c r="A103" s="47" t="str">
        <f t="shared" si="12"/>
        <v>IBVS 6014 </v>
      </c>
      <c r="B103" s="3" t="str">
        <f t="shared" si="13"/>
        <v>II</v>
      </c>
      <c r="C103" s="47">
        <f t="shared" si="14"/>
        <v>55894.523800000003</v>
      </c>
      <c r="D103" s="15" t="str">
        <f t="shared" si="15"/>
        <v>vis</v>
      </c>
      <c r="E103" s="55">
        <f>VLOOKUP(C103,Active!C$21:E$964,3,FALSE)</f>
        <v>7713.5003515215003</v>
      </c>
      <c r="F103" s="3" t="s">
        <v>77</v>
      </c>
      <c r="G103" s="15" t="str">
        <f t="shared" si="16"/>
        <v>55894.5238</v>
      </c>
      <c r="H103" s="47">
        <f t="shared" si="17"/>
        <v>3404.5</v>
      </c>
      <c r="I103" s="56" t="s">
        <v>593</v>
      </c>
      <c r="J103" s="57" t="s">
        <v>594</v>
      </c>
      <c r="K103" s="56" t="s">
        <v>595</v>
      </c>
      <c r="L103" s="56" t="s">
        <v>566</v>
      </c>
      <c r="M103" s="57" t="s">
        <v>323</v>
      </c>
      <c r="N103" s="57" t="s">
        <v>77</v>
      </c>
      <c r="O103" s="58" t="s">
        <v>256</v>
      </c>
      <c r="P103" s="59" t="s">
        <v>491</v>
      </c>
    </row>
    <row r="104" spans="1:16" ht="12.75" customHeight="1" thickBot="1">
      <c r="A104" s="47" t="str">
        <f t="shared" si="12"/>
        <v>IBVS 6046 </v>
      </c>
      <c r="B104" s="3" t="str">
        <f t="shared" si="13"/>
        <v>II</v>
      </c>
      <c r="C104" s="47">
        <f t="shared" si="14"/>
        <v>56087.9058</v>
      </c>
      <c r="D104" s="15" t="str">
        <f t="shared" si="15"/>
        <v>vis</v>
      </c>
      <c r="E104" s="55">
        <f>VLOOKUP(C104,Active!C$21:E$964,3,FALSE)</f>
        <v>7907.5012921223906</v>
      </c>
      <c r="F104" s="3" t="s">
        <v>77</v>
      </c>
      <c r="G104" s="15" t="str">
        <f t="shared" si="16"/>
        <v>56087.9058</v>
      </c>
      <c r="H104" s="47">
        <f t="shared" si="17"/>
        <v>3598.5</v>
      </c>
      <c r="I104" s="56" t="s">
        <v>596</v>
      </c>
      <c r="J104" s="57" t="s">
        <v>597</v>
      </c>
      <c r="K104" s="56" t="s">
        <v>598</v>
      </c>
      <c r="L104" s="56" t="s">
        <v>480</v>
      </c>
      <c r="M104" s="57" t="s">
        <v>323</v>
      </c>
      <c r="N104" s="57" t="s">
        <v>77</v>
      </c>
      <c r="O104" s="58" t="s">
        <v>256</v>
      </c>
      <c r="P104" s="59" t="s">
        <v>599</v>
      </c>
    </row>
    <row r="105" spans="1:16" ht="12.75" customHeight="1" thickBot="1">
      <c r="A105" s="47" t="str">
        <f t="shared" si="12"/>
        <v>IBVS 6046 </v>
      </c>
      <c r="B105" s="3" t="str">
        <f t="shared" si="13"/>
        <v>II</v>
      </c>
      <c r="C105" s="47">
        <f t="shared" si="14"/>
        <v>56088.902800000003</v>
      </c>
      <c r="D105" s="15" t="str">
        <f t="shared" si="15"/>
        <v>vis</v>
      </c>
      <c r="E105" s="55">
        <f>VLOOKUP(C105,Active!C$21:E$964,3,FALSE)</f>
        <v>7908.5014831317903</v>
      </c>
      <c r="F105" s="3" t="s">
        <v>77</v>
      </c>
      <c r="G105" s="15" t="str">
        <f t="shared" si="16"/>
        <v>56088.9028</v>
      </c>
      <c r="H105" s="47">
        <f t="shared" si="17"/>
        <v>3599.5</v>
      </c>
      <c r="I105" s="56" t="s">
        <v>600</v>
      </c>
      <c r="J105" s="57" t="s">
        <v>601</v>
      </c>
      <c r="K105" s="56" t="s">
        <v>602</v>
      </c>
      <c r="L105" s="56" t="s">
        <v>292</v>
      </c>
      <c r="M105" s="57" t="s">
        <v>323</v>
      </c>
      <c r="N105" s="57" t="s">
        <v>77</v>
      </c>
      <c r="O105" s="58" t="s">
        <v>256</v>
      </c>
      <c r="P105" s="59" t="s">
        <v>599</v>
      </c>
    </row>
    <row r="106" spans="1:16" ht="12.75" customHeight="1" thickBot="1">
      <c r="A106" s="47" t="str">
        <f t="shared" si="12"/>
        <v>IBVS 6046 </v>
      </c>
      <c r="B106" s="3" t="str">
        <f t="shared" si="13"/>
        <v>II</v>
      </c>
      <c r="C106" s="47">
        <f t="shared" si="14"/>
        <v>56126.779300000002</v>
      </c>
      <c r="D106" s="15" t="str">
        <f t="shared" si="15"/>
        <v>vis</v>
      </c>
      <c r="E106" s="55">
        <f>VLOOKUP(C106,Active!C$21:E$964,3,FALSE)</f>
        <v>7946.4992110830444</v>
      </c>
      <c r="F106" s="3" t="s">
        <v>77</v>
      </c>
      <c r="G106" s="15" t="str">
        <f t="shared" si="16"/>
        <v>56126.7793</v>
      </c>
      <c r="H106" s="47">
        <f t="shared" si="17"/>
        <v>3637.5</v>
      </c>
      <c r="I106" s="56" t="s">
        <v>603</v>
      </c>
      <c r="J106" s="57" t="s">
        <v>604</v>
      </c>
      <c r="K106" s="56" t="s">
        <v>605</v>
      </c>
      <c r="L106" s="56" t="s">
        <v>333</v>
      </c>
      <c r="M106" s="57" t="s">
        <v>323</v>
      </c>
      <c r="N106" s="57" t="s">
        <v>77</v>
      </c>
      <c r="O106" s="58" t="s">
        <v>256</v>
      </c>
      <c r="P106" s="59" t="s">
        <v>599</v>
      </c>
    </row>
    <row r="107" spans="1:16" ht="12.75" customHeight="1" thickBot="1">
      <c r="A107" s="47" t="str">
        <f t="shared" ref="A107:A138" si="18">P107</f>
        <v>IBVS 6044 </v>
      </c>
      <c r="B107" s="3" t="str">
        <f t="shared" ref="B107:B138" si="19">IF(H107=INT(H107),"I","II")</f>
        <v>II</v>
      </c>
      <c r="C107" s="47">
        <f t="shared" ref="C107:C138" si="20">1*G107</f>
        <v>56192.570599999999</v>
      </c>
      <c r="D107" s="15" t="str">
        <f t="shared" ref="D107:D138" si="21">VLOOKUP(F107,I$1:J$5,2,FALSE)</f>
        <v>vis</v>
      </c>
      <c r="E107" s="55">
        <f>VLOOKUP(C107,Active!C$21:E$964,3,FALSE)</f>
        <v>8012.5010834566619</v>
      </c>
      <c r="F107" s="3" t="s">
        <v>77</v>
      </c>
      <c r="G107" s="15" t="str">
        <f t="shared" ref="G107:G138" si="22">MID(I107,3,LEN(I107)-3)</f>
        <v>56192.5706</v>
      </c>
      <c r="H107" s="47">
        <f t="shared" ref="H107:H138" si="23">1*K107</f>
        <v>3703.5</v>
      </c>
      <c r="I107" s="56" t="s">
        <v>606</v>
      </c>
      <c r="J107" s="57" t="s">
        <v>607</v>
      </c>
      <c r="K107" s="56" t="s">
        <v>608</v>
      </c>
      <c r="L107" s="56" t="s">
        <v>262</v>
      </c>
      <c r="M107" s="57" t="s">
        <v>323</v>
      </c>
      <c r="N107" s="57" t="s">
        <v>440</v>
      </c>
      <c r="O107" s="58" t="s">
        <v>334</v>
      </c>
      <c r="P107" s="59" t="s">
        <v>484</v>
      </c>
    </row>
    <row r="108" spans="1:16" ht="12.75" customHeight="1" thickBot="1">
      <c r="A108" s="47" t="str">
        <f t="shared" si="18"/>
        <v>BAVM 231 </v>
      </c>
      <c r="B108" s="3" t="str">
        <f t="shared" si="19"/>
        <v>II</v>
      </c>
      <c r="C108" s="47">
        <f t="shared" si="20"/>
        <v>56219.485699999997</v>
      </c>
      <c r="D108" s="15" t="str">
        <f t="shared" si="21"/>
        <v>vis</v>
      </c>
      <c r="E108" s="55">
        <f>VLOOKUP(C108,Active!C$21:E$964,3,FALSE)</f>
        <v>8039.502328227979</v>
      </c>
      <c r="F108" s="3" t="s">
        <v>77</v>
      </c>
      <c r="G108" s="15" t="str">
        <f t="shared" si="22"/>
        <v>56219.4857</v>
      </c>
      <c r="H108" s="47">
        <f t="shared" si="23"/>
        <v>3730.5</v>
      </c>
      <c r="I108" s="56" t="s">
        <v>609</v>
      </c>
      <c r="J108" s="57" t="s">
        <v>610</v>
      </c>
      <c r="K108" s="56" t="s">
        <v>611</v>
      </c>
      <c r="L108" s="56" t="s">
        <v>390</v>
      </c>
      <c r="M108" s="57" t="s">
        <v>323</v>
      </c>
      <c r="N108" s="57" t="s">
        <v>277</v>
      </c>
      <c r="O108" s="58" t="s">
        <v>197</v>
      </c>
      <c r="P108" s="59" t="s">
        <v>612</v>
      </c>
    </row>
    <row r="109" spans="1:16" ht="12.75" customHeight="1" thickBot="1">
      <c r="A109" s="47" t="str">
        <f t="shared" si="18"/>
        <v>IBVS 6098 </v>
      </c>
      <c r="B109" s="3" t="str">
        <f t="shared" si="19"/>
        <v>I</v>
      </c>
      <c r="C109" s="47">
        <f t="shared" si="20"/>
        <v>56638.642699999997</v>
      </c>
      <c r="D109" s="15" t="str">
        <f t="shared" si="21"/>
        <v>vis</v>
      </c>
      <c r="E109" s="55">
        <f>VLOOKUP(C109,Active!C$21:E$964,3,FALSE)</f>
        <v>8460.0008868293407</v>
      </c>
      <c r="F109" s="3" t="s">
        <v>77</v>
      </c>
      <c r="G109" s="15" t="str">
        <f t="shared" si="22"/>
        <v>56638.6427</v>
      </c>
      <c r="H109" s="47">
        <f t="shared" si="23"/>
        <v>4151</v>
      </c>
      <c r="I109" s="56" t="s">
        <v>613</v>
      </c>
      <c r="J109" s="57" t="s">
        <v>614</v>
      </c>
      <c r="K109" s="56" t="s">
        <v>615</v>
      </c>
      <c r="L109" s="56" t="s">
        <v>439</v>
      </c>
      <c r="M109" s="57" t="s">
        <v>323</v>
      </c>
      <c r="N109" s="57" t="s">
        <v>77</v>
      </c>
      <c r="O109" s="58" t="s">
        <v>256</v>
      </c>
      <c r="P109" s="59" t="s">
        <v>616</v>
      </c>
    </row>
    <row r="110" spans="1:16" ht="12.75" customHeight="1" thickBot="1">
      <c r="A110" s="47" t="str">
        <f t="shared" si="18"/>
        <v> MHAR 18.7 </v>
      </c>
      <c r="B110" s="3" t="str">
        <f t="shared" si="19"/>
        <v>I</v>
      </c>
      <c r="C110" s="47">
        <f t="shared" si="20"/>
        <v>37025.498</v>
      </c>
      <c r="D110" s="15" t="str">
        <f t="shared" si="21"/>
        <v>vis</v>
      </c>
      <c r="E110" s="55">
        <f>VLOOKUP(C110,Active!C$21:E$964,3,FALSE)</f>
        <v>-11215.917864354435</v>
      </c>
      <c r="F110" s="3" t="s">
        <v>77</v>
      </c>
      <c r="G110" s="15" t="str">
        <f t="shared" si="22"/>
        <v>37025.498</v>
      </c>
      <c r="H110" s="47">
        <f t="shared" si="23"/>
        <v>-15525</v>
      </c>
      <c r="I110" s="56" t="s">
        <v>127</v>
      </c>
      <c r="J110" s="57" t="s">
        <v>128</v>
      </c>
      <c r="K110" s="56">
        <v>-15525</v>
      </c>
      <c r="L110" s="56" t="s">
        <v>129</v>
      </c>
      <c r="M110" s="57" t="s">
        <v>83</v>
      </c>
      <c r="N110" s="57"/>
      <c r="O110" s="58" t="s">
        <v>84</v>
      </c>
      <c r="P110" s="58" t="s">
        <v>126</v>
      </c>
    </row>
    <row r="111" spans="1:16" ht="12.75" customHeight="1" thickBot="1">
      <c r="A111" s="47" t="str">
        <f t="shared" si="18"/>
        <v> MHAR 18.7 </v>
      </c>
      <c r="B111" s="3" t="str">
        <f t="shared" si="19"/>
        <v>I</v>
      </c>
      <c r="C111" s="47">
        <f t="shared" si="20"/>
        <v>37045.353000000003</v>
      </c>
      <c r="D111" s="15" t="str">
        <f t="shared" si="21"/>
        <v>vis</v>
      </c>
      <c r="E111" s="55">
        <f>VLOOKUP(C111,Active!C$21:E$964,3,FALSE)</f>
        <v>-11195.999316218458</v>
      </c>
      <c r="F111" s="3" t="s">
        <v>77</v>
      </c>
      <c r="G111" s="15" t="str">
        <f t="shared" si="22"/>
        <v>37045.353</v>
      </c>
      <c r="H111" s="47">
        <f t="shared" si="23"/>
        <v>-15505</v>
      </c>
      <c r="I111" s="56" t="s">
        <v>133</v>
      </c>
      <c r="J111" s="57" t="s">
        <v>134</v>
      </c>
      <c r="K111" s="56">
        <v>-15505</v>
      </c>
      <c r="L111" s="56" t="s">
        <v>135</v>
      </c>
      <c r="M111" s="57" t="s">
        <v>83</v>
      </c>
      <c r="N111" s="57"/>
      <c r="O111" s="58" t="s">
        <v>84</v>
      </c>
      <c r="P111" s="58" t="s">
        <v>126</v>
      </c>
    </row>
    <row r="112" spans="1:16" ht="12.75" customHeight="1" thickBot="1">
      <c r="A112" s="47" t="str">
        <f t="shared" si="18"/>
        <v> MHAR 18.7 </v>
      </c>
      <c r="B112" s="3" t="str">
        <f t="shared" si="19"/>
        <v>I</v>
      </c>
      <c r="C112" s="47">
        <f t="shared" si="20"/>
        <v>37348.425999999999</v>
      </c>
      <c r="D112" s="15" t="str">
        <f t="shared" si="21"/>
        <v>vis</v>
      </c>
      <c r="E112" s="55">
        <f>VLOOKUP(C112,Active!C$21:E$964,3,FALSE)</f>
        <v>-10891.956297371131</v>
      </c>
      <c r="F112" s="3" t="s">
        <v>77</v>
      </c>
      <c r="G112" s="15" t="str">
        <f t="shared" si="22"/>
        <v>37348.426</v>
      </c>
      <c r="H112" s="47">
        <f t="shared" si="23"/>
        <v>-15201</v>
      </c>
      <c r="I112" s="56" t="s">
        <v>136</v>
      </c>
      <c r="J112" s="57" t="s">
        <v>137</v>
      </c>
      <c r="K112" s="56">
        <v>-15201</v>
      </c>
      <c r="L112" s="56" t="s">
        <v>138</v>
      </c>
      <c r="M112" s="57" t="s">
        <v>83</v>
      </c>
      <c r="N112" s="57"/>
      <c r="O112" s="58" t="s">
        <v>84</v>
      </c>
      <c r="P112" s="58" t="s">
        <v>126</v>
      </c>
    </row>
    <row r="113" spans="1:16" ht="12.75" customHeight="1" thickBot="1">
      <c r="A113" s="47" t="str">
        <f t="shared" si="18"/>
        <v> MHAR 18.7 </v>
      </c>
      <c r="B113" s="3" t="str">
        <f t="shared" si="19"/>
        <v>II</v>
      </c>
      <c r="C113" s="47">
        <f t="shared" si="20"/>
        <v>39029.464</v>
      </c>
      <c r="D113" s="15" t="str">
        <f t="shared" si="21"/>
        <v>vis</v>
      </c>
      <c r="E113" s="55">
        <f>VLOOKUP(C113,Active!C$21:E$964,3,FALSE)</f>
        <v>-9205.5379482701592</v>
      </c>
      <c r="F113" s="3" t="s">
        <v>77</v>
      </c>
      <c r="G113" s="15" t="str">
        <f t="shared" si="22"/>
        <v>39029.464</v>
      </c>
      <c r="H113" s="47">
        <f t="shared" si="23"/>
        <v>-13514.5</v>
      </c>
      <c r="I113" s="56" t="s">
        <v>141</v>
      </c>
      <c r="J113" s="57" t="s">
        <v>142</v>
      </c>
      <c r="K113" s="56">
        <v>-13514.5</v>
      </c>
      <c r="L113" s="56" t="s">
        <v>143</v>
      </c>
      <c r="M113" s="57" t="s">
        <v>83</v>
      </c>
      <c r="N113" s="57"/>
      <c r="O113" s="58" t="s">
        <v>84</v>
      </c>
      <c r="P113" s="58" t="s">
        <v>126</v>
      </c>
    </row>
    <row r="114" spans="1:16" ht="12.75" customHeight="1" thickBot="1">
      <c r="A114" s="47" t="str">
        <f t="shared" si="18"/>
        <v> MHAR 18.7 </v>
      </c>
      <c r="B114" s="3" t="str">
        <f t="shared" si="19"/>
        <v>II</v>
      </c>
      <c r="C114" s="47">
        <f t="shared" si="20"/>
        <v>39057.421000000002</v>
      </c>
      <c r="D114" s="15" t="str">
        <f t="shared" si="21"/>
        <v>vis</v>
      </c>
      <c r="E114" s="55">
        <f>VLOOKUP(C114,Active!C$21:E$964,3,FALSE)</f>
        <v>-9177.4914687819983</v>
      </c>
      <c r="F114" s="3" t="s">
        <v>77</v>
      </c>
      <c r="G114" s="15" t="str">
        <f t="shared" si="22"/>
        <v>39057.421</v>
      </c>
      <c r="H114" s="47">
        <f t="shared" si="23"/>
        <v>-13486.5</v>
      </c>
      <c r="I114" s="56" t="s">
        <v>146</v>
      </c>
      <c r="J114" s="57" t="s">
        <v>147</v>
      </c>
      <c r="K114" s="56">
        <v>-13486.5</v>
      </c>
      <c r="L114" s="56" t="s">
        <v>120</v>
      </c>
      <c r="M114" s="57" t="s">
        <v>83</v>
      </c>
      <c r="N114" s="57"/>
      <c r="O114" s="58" t="s">
        <v>84</v>
      </c>
      <c r="P114" s="58" t="s">
        <v>126</v>
      </c>
    </row>
    <row r="115" spans="1:16" ht="12.75" customHeight="1" thickBot="1">
      <c r="A115" s="47" t="str">
        <f t="shared" si="18"/>
        <v> MHAR 18.7 </v>
      </c>
      <c r="B115" s="3" t="str">
        <f t="shared" si="19"/>
        <v>II</v>
      </c>
      <c r="C115" s="47">
        <f t="shared" si="20"/>
        <v>39061.332999999999</v>
      </c>
      <c r="D115" s="15" t="str">
        <f t="shared" si="21"/>
        <v>vis</v>
      </c>
      <c r="E115" s="55">
        <f>VLOOKUP(C115,Active!C$21:E$964,3,FALSE)</f>
        <v>-9173.5669479908684</v>
      </c>
      <c r="F115" s="3" t="s">
        <v>77</v>
      </c>
      <c r="G115" s="15" t="str">
        <f t="shared" si="22"/>
        <v>39061.333</v>
      </c>
      <c r="H115" s="47">
        <f t="shared" si="23"/>
        <v>-13482.5</v>
      </c>
      <c r="I115" s="56" t="s">
        <v>148</v>
      </c>
      <c r="J115" s="57" t="s">
        <v>149</v>
      </c>
      <c r="K115" s="56">
        <v>-13482.5</v>
      </c>
      <c r="L115" s="56" t="s">
        <v>150</v>
      </c>
      <c r="M115" s="57" t="s">
        <v>83</v>
      </c>
      <c r="N115" s="57"/>
      <c r="O115" s="58" t="s">
        <v>84</v>
      </c>
      <c r="P115" s="58" t="s">
        <v>126</v>
      </c>
    </row>
    <row r="116" spans="1:16" ht="12.75" customHeight="1" thickBot="1">
      <c r="A116" s="47" t="str">
        <f t="shared" si="18"/>
        <v> MHAR 18.7 </v>
      </c>
      <c r="B116" s="3" t="str">
        <f t="shared" si="19"/>
        <v>II</v>
      </c>
      <c r="C116" s="47">
        <f t="shared" si="20"/>
        <v>39388.447999999997</v>
      </c>
      <c r="D116" s="15" t="str">
        <f t="shared" si="21"/>
        <v>vis</v>
      </c>
      <c r="E116" s="55">
        <f>VLOOKUP(C116,Active!C$21:E$964,3,FALSE)</f>
        <v>-8845.4049800483463</v>
      </c>
      <c r="F116" s="3" t="s">
        <v>77</v>
      </c>
      <c r="G116" s="15" t="str">
        <f t="shared" si="22"/>
        <v>39388.448</v>
      </c>
      <c r="H116" s="47">
        <f t="shared" si="23"/>
        <v>-13154.5</v>
      </c>
      <c r="I116" s="56" t="s">
        <v>151</v>
      </c>
      <c r="J116" s="57" t="s">
        <v>152</v>
      </c>
      <c r="K116" s="56">
        <v>-13154.5</v>
      </c>
      <c r="L116" s="56" t="s">
        <v>153</v>
      </c>
      <c r="M116" s="57" t="s">
        <v>83</v>
      </c>
      <c r="N116" s="57"/>
      <c r="O116" s="58" t="s">
        <v>84</v>
      </c>
      <c r="P116" s="58" t="s">
        <v>126</v>
      </c>
    </row>
    <row r="117" spans="1:16" ht="12.75" customHeight="1" thickBot="1">
      <c r="A117" s="47" t="str">
        <f t="shared" si="18"/>
        <v> MHAR 18.7 </v>
      </c>
      <c r="B117" s="3" t="str">
        <f t="shared" si="19"/>
        <v>II</v>
      </c>
      <c r="C117" s="47">
        <f t="shared" si="20"/>
        <v>39469.294000000002</v>
      </c>
      <c r="D117" s="15" t="str">
        <f t="shared" si="21"/>
        <v>vis</v>
      </c>
      <c r="E117" s="55">
        <f>VLOOKUP(C117,Active!C$21:E$964,3,FALSE)</f>
        <v>-8764.300223432836</v>
      </c>
      <c r="F117" s="3" t="s">
        <v>77</v>
      </c>
      <c r="G117" s="15" t="str">
        <f t="shared" si="22"/>
        <v>39469.294</v>
      </c>
      <c r="H117" s="47">
        <f t="shared" si="23"/>
        <v>-13073.5</v>
      </c>
      <c r="I117" s="56" t="s">
        <v>154</v>
      </c>
      <c r="J117" s="57" t="s">
        <v>155</v>
      </c>
      <c r="K117" s="56">
        <v>-13073.5</v>
      </c>
      <c r="L117" s="56" t="s">
        <v>156</v>
      </c>
      <c r="M117" s="57" t="s">
        <v>83</v>
      </c>
      <c r="N117" s="57"/>
      <c r="O117" s="58" t="s">
        <v>84</v>
      </c>
      <c r="P117" s="58" t="s">
        <v>126</v>
      </c>
    </row>
    <row r="118" spans="1:16" ht="12.75" customHeight="1" thickBot="1">
      <c r="A118" s="47" t="str">
        <f t="shared" si="18"/>
        <v> MHAR 18.7 </v>
      </c>
      <c r="B118" s="3" t="str">
        <f t="shared" si="19"/>
        <v>I</v>
      </c>
      <c r="C118" s="47">
        <f t="shared" si="20"/>
        <v>40152.400999999998</v>
      </c>
      <c r="D118" s="15" t="str">
        <f t="shared" si="21"/>
        <v>vis</v>
      </c>
      <c r="E118" s="55">
        <f>VLOOKUP(C118,Active!C$21:E$964,3,FALSE)</f>
        <v>-8079.0068634973013</v>
      </c>
      <c r="F118" s="3" t="s">
        <v>77</v>
      </c>
      <c r="G118" s="15" t="str">
        <f t="shared" si="22"/>
        <v>40152.401</v>
      </c>
      <c r="H118" s="47">
        <f t="shared" si="23"/>
        <v>-12388</v>
      </c>
      <c r="I118" s="56" t="s">
        <v>157</v>
      </c>
      <c r="J118" s="57" t="s">
        <v>158</v>
      </c>
      <c r="K118" s="56">
        <v>-12388</v>
      </c>
      <c r="L118" s="56" t="s">
        <v>159</v>
      </c>
      <c r="M118" s="57" t="s">
        <v>83</v>
      </c>
      <c r="N118" s="57"/>
      <c r="O118" s="58" t="s">
        <v>84</v>
      </c>
      <c r="P118" s="58" t="s">
        <v>126</v>
      </c>
    </row>
    <row r="119" spans="1:16" ht="12.75" customHeight="1" thickBot="1">
      <c r="A119" s="47" t="str">
        <f t="shared" si="18"/>
        <v> MHAR 18.7 </v>
      </c>
      <c r="B119" s="3" t="str">
        <f t="shared" si="19"/>
        <v>II</v>
      </c>
      <c r="C119" s="47">
        <f t="shared" si="20"/>
        <v>41598.482000000004</v>
      </c>
      <c r="D119" s="15" t="str">
        <f t="shared" si="21"/>
        <v>vis</v>
      </c>
      <c r="E119" s="55">
        <f>VLOOKUP(C119,Active!C$21:E$964,3,FALSE)</f>
        <v>-6628.2975204091072</v>
      </c>
      <c r="F119" s="3" t="s">
        <v>77</v>
      </c>
      <c r="G119" s="15" t="str">
        <f t="shared" si="22"/>
        <v>41598.482</v>
      </c>
      <c r="H119" s="47">
        <f t="shared" si="23"/>
        <v>-10937.5</v>
      </c>
      <c r="I119" s="56" t="s">
        <v>162</v>
      </c>
      <c r="J119" s="57" t="s">
        <v>163</v>
      </c>
      <c r="K119" s="56">
        <v>-10937.5</v>
      </c>
      <c r="L119" s="56" t="s">
        <v>164</v>
      </c>
      <c r="M119" s="57" t="s">
        <v>83</v>
      </c>
      <c r="N119" s="57"/>
      <c r="O119" s="58" t="s">
        <v>84</v>
      </c>
      <c r="P119" s="58" t="s">
        <v>126</v>
      </c>
    </row>
    <row r="120" spans="1:16" ht="12.75" customHeight="1" thickBot="1">
      <c r="A120" s="47" t="str">
        <f t="shared" si="18"/>
        <v> MHAR 18.7 </v>
      </c>
      <c r="B120" s="3" t="str">
        <f t="shared" si="19"/>
        <v>II</v>
      </c>
      <c r="C120" s="47">
        <f t="shared" si="20"/>
        <v>41599.466</v>
      </c>
      <c r="D120" s="15" t="str">
        <f t="shared" si="21"/>
        <v>vis</v>
      </c>
      <c r="E120" s="55">
        <f>VLOOKUP(C120,Active!C$21:E$964,3,FALSE)</f>
        <v>-6627.3103710076603</v>
      </c>
      <c r="F120" s="3" t="s">
        <v>77</v>
      </c>
      <c r="G120" s="15" t="str">
        <f t="shared" si="22"/>
        <v>41599.466</v>
      </c>
      <c r="H120" s="47">
        <f t="shared" si="23"/>
        <v>-10936.5</v>
      </c>
      <c r="I120" s="56" t="s">
        <v>165</v>
      </c>
      <c r="J120" s="57" t="s">
        <v>166</v>
      </c>
      <c r="K120" s="56">
        <v>-10936.5</v>
      </c>
      <c r="L120" s="56" t="s">
        <v>167</v>
      </c>
      <c r="M120" s="57" t="s">
        <v>83</v>
      </c>
      <c r="N120" s="57"/>
      <c r="O120" s="58" t="s">
        <v>84</v>
      </c>
      <c r="P120" s="58" t="s">
        <v>126</v>
      </c>
    </row>
    <row r="121" spans="1:16" ht="12.75" customHeight="1" thickBot="1">
      <c r="A121" s="47" t="str">
        <f t="shared" si="18"/>
        <v> MHAR 18.7 </v>
      </c>
      <c r="B121" s="3" t="str">
        <f t="shared" si="19"/>
        <v>II</v>
      </c>
      <c r="C121" s="47">
        <f t="shared" si="20"/>
        <v>41960.377999999997</v>
      </c>
      <c r="D121" s="15" t="str">
        <f t="shared" si="21"/>
        <v>vis</v>
      </c>
      <c r="E121" s="55">
        <f>VLOOKUP(C121,Active!C$21:E$964,3,FALSE)</f>
        <v>-6265.2432320073967</v>
      </c>
      <c r="F121" s="3" t="s">
        <v>77</v>
      </c>
      <c r="G121" s="15" t="str">
        <f t="shared" si="22"/>
        <v>41960.378</v>
      </c>
      <c r="H121" s="47">
        <f t="shared" si="23"/>
        <v>-10574.5</v>
      </c>
      <c r="I121" s="56" t="s">
        <v>168</v>
      </c>
      <c r="J121" s="57" t="s">
        <v>169</v>
      </c>
      <c r="K121" s="56">
        <v>-10574.5</v>
      </c>
      <c r="L121" s="56" t="s">
        <v>170</v>
      </c>
      <c r="M121" s="57" t="s">
        <v>83</v>
      </c>
      <c r="N121" s="57"/>
      <c r="O121" s="58" t="s">
        <v>84</v>
      </c>
      <c r="P121" s="58" t="s">
        <v>126</v>
      </c>
    </row>
    <row r="122" spans="1:16" ht="12.75" customHeight="1" thickBot="1">
      <c r="A122" s="47" t="str">
        <f t="shared" si="18"/>
        <v> MHAR 18.7 </v>
      </c>
      <c r="B122" s="3" t="str">
        <f t="shared" si="19"/>
        <v>I</v>
      </c>
      <c r="C122" s="47">
        <f t="shared" si="20"/>
        <v>42775.303999999996</v>
      </c>
      <c r="D122" s="15" t="str">
        <f t="shared" si="21"/>
        <v>vis</v>
      </c>
      <c r="E122" s="55">
        <f>VLOOKUP(C122,Active!C$21:E$964,3,FALSE)</f>
        <v>-5447.7089707001223</v>
      </c>
      <c r="F122" s="3" t="s">
        <v>77</v>
      </c>
      <c r="G122" s="15" t="str">
        <f t="shared" si="22"/>
        <v>42775.304</v>
      </c>
      <c r="H122" s="47">
        <f t="shared" si="23"/>
        <v>-9757</v>
      </c>
      <c r="I122" s="56" t="s">
        <v>171</v>
      </c>
      <c r="J122" s="57" t="s">
        <v>172</v>
      </c>
      <c r="K122" s="56">
        <v>-9757</v>
      </c>
      <c r="L122" s="56" t="s">
        <v>173</v>
      </c>
      <c r="M122" s="57" t="s">
        <v>83</v>
      </c>
      <c r="N122" s="57"/>
      <c r="O122" s="58" t="s">
        <v>84</v>
      </c>
      <c r="P122" s="58" t="s">
        <v>126</v>
      </c>
    </row>
    <row r="123" spans="1:16" ht="12.75" customHeight="1" thickBot="1">
      <c r="A123" s="47" t="str">
        <f t="shared" si="18"/>
        <v> MHAR 18.7 </v>
      </c>
      <c r="B123" s="3" t="str">
        <f t="shared" si="19"/>
        <v>I</v>
      </c>
      <c r="C123" s="47">
        <f t="shared" si="20"/>
        <v>43015.41</v>
      </c>
      <c r="D123" s="15" t="str">
        <f t="shared" si="21"/>
        <v>vis</v>
      </c>
      <c r="E123" s="55">
        <f>VLOOKUP(C123,Active!C$21:E$964,3,FALSE)</f>
        <v>-5206.8344847401086</v>
      </c>
      <c r="F123" s="3" t="s">
        <v>77</v>
      </c>
      <c r="G123" s="15" t="str">
        <f t="shared" si="22"/>
        <v>43015.410</v>
      </c>
      <c r="H123" s="47">
        <f t="shared" si="23"/>
        <v>-9516</v>
      </c>
      <c r="I123" s="56" t="s">
        <v>174</v>
      </c>
      <c r="J123" s="57" t="s">
        <v>175</v>
      </c>
      <c r="K123" s="56">
        <v>-9516</v>
      </c>
      <c r="L123" s="56" t="s">
        <v>176</v>
      </c>
      <c r="M123" s="57" t="s">
        <v>83</v>
      </c>
      <c r="N123" s="57"/>
      <c r="O123" s="58" t="s">
        <v>84</v>
      </c>
      <c r="P123" s="58" t="s">
        <v>126</v>
      </c>
    </row>
    <row r="124" spans="1:16" ht="12.75" customHeight="1" thickBot="1">
      <c r="A124" s="47" t="str">
        <f t="shared" si="18"/>
        <v>BAVM 55 </v>
      </c>
      <c r="B124" s="3" t="str">
        <f t="shared" si="19"/>
        <v>I</v>
      </c>
      <c r="C124" s="47">
        <f t="shared" si="20"/>
        <v>47975.368799999997</v>
      </c>
      <c r="D124" s="15" t="str">
        <f t="shared" si="21"/>
        <v>vis</v>
      </c>
      <c r="E124" s="55">
        <f>VLOOKUP(C124,Active!C$21:E$964,3,FALSE)</f>
        <v>-231.00078490415888</v>
      </c>
      <c r="F124" s="3" t="s">
        <v>77</v>
      </c>
      <c r="G124" s="15" t="str">
        <f t="shared" si="22"/>
        <v>47975.3688</v>
      </c>
      <c r="H124" s="47">
        <f t="shared" si="23"/>
        <v>-4540</v>
      </c>
      <c r="I124" s="56" t="s">
        <v>202</v>
      </c>
      <c r="J124" s="57" t="s">
        <v>203</v>
      </c>
      <c r="K124" s="56">
        <v>-4540</v>
      </c>
      <c r="L124" s="56" t="s">
        <v>204</v>
      </c>
      <c r="M124" s="57" t="s">
        <v>195</v>
      </c>
      <c r="N124" s="57" t="s">
        <v>196</v>
      </c>
      <c r="O124" s="58" t="s">
        <v>197</v>
      </c>
      <c r="P124" s="59" t="s">
        <v>198</v>
      </c>
    </row>
    <row r="125" spans="1:16" ht="12.75" customHeight="1" thickBot="1">
      <c r="A125" s="47" t="str">
        <f t="shared" si="18"/>
        <v>BAVM 55 </v>
      </c>
      <c r="B125" s="3" t="str">
        <f t="shared" si="19"/>
        <v>I</v>
      </c>
      <c r="C125" s="47">
        <f t="shared" si="20"/>
        <v>47983.3442</v>
      </c>
      <c r="D125" s="15" t="str">
        <f t="shared" si="21"/>
        <v>vis</v>
      </c>
      <c r="E125" s="55">
        <f>VLOOKUP(C125,Active!C$21:E$964,3,FALSE)</f>
        <v>-222.99985874935157</v>
      </c>
      <c r="F125" s="3" t="s">
        <v>77</v>
      </c>
      <c r="G125" s="15" t="str">
        <f t="shared" si="22"/>
        <v>47983.3442</v>
      </c>
      <c r="H125" s="47">
        <f t="shared" si="23"/>
        <v>-4532</v>
      </c>
      <c r="I125" s="56" t="s">
        <v>205</v>
      </c>
      <c r="J125" s="57" t="s">
        <v>206</v>
      </c>
      <c r="K125" s="56">
        <v>-4532</v>
      </c>
      <c r="L125" s="56" t="s">
        <v>207</v>
      </c>
      <c r="M125" s="57" t="s">
        <v>195</v>
      </c>
      <c r="N125" s="57" t="s">
        <v>196</v>
      </c>
      <c r="O125" s="58" t="s">
        <v>197</v>
      </c>
      <c r="P125" s="59" t="s">
        <v>198</v>
      </c>
    </row>
    <row r="126" spans="1:16" ht="12.75" customHeight="1" thickBot="1">
      <c r="A126" s="47" t="str">
        <f t="shared" si="18"/>
        <v>BAVM 60 </v>
      </c>
      <c r="B126" s="3" t="str">
        <f t="shared" si="19"/>
        <v>II</v>
      </c>
      <c r="C126" s="47">
        <f t="shared" si="20"/>
        <v>48419.447999999997</v>
      </c>
      <c r="D126" s="15" t="str">
        <f t="shared" si="21"/>
        <v>vis</v>
      </c>
      <c r="E126" s="55">
        <f>VLOOKUP(C126,Active!C$21:E$964,3,FALSE)</f>
        <v>214.49973997040107</v>
      </c>
      <c r="F126" s="3" t="s">
        <v>77</v>
      </c>
      <c r="G126" s="15" t="str">
        <f t="shared" si="22"/>
        <v>48419.448</v>
      </c>
      <c r="H126" s="47">
        <f t="shared" si="23"/>
        <v>-4094.5</v>
      </c>
      <c r="I126" s="56" t="s">
        <v>214</v>
      </c>
      <c r="J126" s="57" t="s">
        <v>215</v>
      </c>
      <c r="K126" s="56">
        <v>-4094.5</v>
      </c>
      <c r="L126" s="56" t="s">
        <v>132</v>
      </c>
      <c r="M126" s="57" t="s">
        <v>195</v>
      </c>
      <c r="N126" s="57" t="s">
        <v>216</v>
      </c>
      <c r="O126" s="58" t="s">
        <v>197</v>
      </c>
      <c r="P126" s="59" t="s">
        <v>217</v>
      </c>
    </row>
    <row r="127" spans="1:16" ht="12.75" customHeight="1" thickBot="1">
      <c r="A127" s="47" t="str">
        <f t="shared" si="18"/>
        <v>BAVM 60 </v>
      </c>
      <c r="B127" s="3" t="str">
        <f t="shared" si="19"/>
        <v>II</v>
      </c>
      <c r="C127" s="47">
        <f t="shared" si="20"/>
        <v>48419.451999999997</v>
      </c>
      <c r="D127" s="15" t="str">
        <f t="shared" si="21"/>
        <v>vis</v>
      </c>
      <c r="E127" s="55">
        <f>VLOOKUP(C127,Active!C$21:E$964,3,FALSE)</f>
        <v>214.50375277284681</v>
      </c>
      <c r="F127" s="3" t="s">
        <v>77</v>
      </c>
      <c r="G127" s="15" t="str">
        <f t="shared" si="22"/>
        <v>48419.452</v>
      </c>
      <c r="H127" s="47">
        <f t="shared" si="23"/>
        <v>-4094.5</v>
      </c>
      <c r="I127" s="56" t="s">
        <v>218</v>
      </c>
      <c r="J127" s="57" t="s">
        <v>219</v>
      </c>
      <c r="K127" s="56">
        <v>-4094.5</v>
      </c>
      <c r="L127" s="56" t="s">
        <v>220</v>
      </c>
      <c r="M127" s="57" t="s">
        <v>195</v>
      </c>
      <c r="N127" s="57" t="s">
        <v>196</v>
      </c>
      <c r="O127" s="58" t="s">
        <v>197</v>
      </c>
      <c r="P127" s="59" t="s">
        <v>217</v>
      </c>
    </row>
    <row r="128" spans="1:16" ht="12.75" customHeight="1" thickBot="1">
      <c r="A128" s="47" t="str">
        <f t="shared" si="18"/>
        <v>BAVM 60 </v>
      </c>
      <c r="B128" s="3" t="str">
        <f t="shared" si="19"/>
        <v>I</v>
      </c>
      <c r="C128" s="47">
        <f t="shared" si="20"/>
        <v>48524.611199999999</v>
      </c>
      <c r="D128" s="15" t="str">
        <f t="shared" si="21"/>
        <v>vis</v>
      </c>
      <c r="E128" s="55">
        <f>VLOOKUP(C128,Active!C$21:E$964,3,FALSE)</f>
        <v>319.99952648931372</v>
      </c>
      <c r="F128" s="3" t="s">
        <v>77</v>
      </c>
      <c r="G128" s="15" t="str">
        <f t="shared" si="22"/>
        <v>48524.6112</v>
      </c>
      <c r="H128" s="47">
        <f t="shared" si="23"/>
        <v>-3989</v>
      </c>
      <c r="I128" s="56" t="s">
        <v>221</v>
      </c>
      <c r="J128" s="57" t="s">
        <v>222</v>
      </c>
      <c r="K128" s="56">
        <v>-3989</v>
      </c>
      <c r="L128" s="56" t="s">
        <v>223</v>
      </c>
      <c r="M128" s="57" t="s">
        <v>195</v>
      </c>
      <c r="N128" s="57" t="s">
        <v>224</v>
      </c>
      <c r="O128" s="58" t="s">
        <v>197</v>
      </c>
      <c r="P128" s="59" t="s">
        <v>217</v>
      </c>
    </row>
    <row r="129" spans="1:16" ht="12.75" customHeight="1" thickBot="1">
      <c r="A129" s="47" t="str">
        <f t="shared" si="18"/>
        <v>BAVM 60 </v>
      </c>
      <c r="B129" s="3" t="str">
        <f t="shared" si="19"/>
        <v>I</v>
      </c>
      <c r="C129" s="47">
        <f t="shared" si="20"/>
        <v>48524.611499999999</v>
      </c>
      <c r="D129" s="15" t="str">
        <f t="shared" si="21"/>
        <v>vis</v>
      </c>
      <c r="E129" s="55">
        <f>VLOOKUP(C129,Active!C$21:E$964,3,FALSE)</f>
        <v>319.99982744949676</v>
      </c>
      <c r="F129" s="3" t="s">
        <v>77</v>
      </c>
      <c r="G129" s="15" t="str">
        <f t="shared" si="22"/>
        <v>48524.6115</v>
      </c>
      <c r="H129" s="47">
        <f t="shared" si="23"/>
        <v>-3989</v>
      </c>
      <c r="I129" s="56" t="s">
        <v>225</v>
      </c>
      <c r="J129" s="57" t="s">
        <v>222</v>
      </c>
      <c r="K129" s="56">
        <v>-3989</v>
      </c>
      <c r="L129" s="56" t="s">
        <v>210</v>
      </c>
      <c r="M129" s="57" t="s">
        <v>195</v>
      </c>
      <c r="N129" s="57" t="s">
        <v>196</v>
      </c>
      <c r="O129" s="58" t="s">
        <v>197</v>
      </c>
      <c r="P129" s="59" t="s">
        <v>217</v>
      </c>
    </row>
    <row r="130" spans="1:16" ht="12.75" customHeight="1" thickBot="1">
      <c r="A130" s="47" t="str">
        <f t="shared" si="18"/>
        <v>BAVM 62 </v>
      </c>
      <c r="B130" s="3" t="str">
        <f t="shared" si="19"/>
        <v>I</v>
      </c>
      <c r="C130" s="47">
        <f t="shared" si="20"/>
        <v>48909.38</v>
      </c>
      <c r="D130" s="15" t="str">
        <f t="shared" si="21"/>
        <v>vis</v>
      </c>
      <c r="E130" s="55">
        <f>VLOOKUP(C130,Active!C$21:E$964,3,FALSE)</f>
        <v>705.99982183157169</v>
      </c>
      <c r="F130" s="3" t="s">
        <v>77</v>
      </c>
      <c r="G130" s="15" t="str">
        <f t="shared" si="22"/>
        <v>48909.3800</v>
      </c>
      <c r="H130" s="47">
        <f t="shared" si="23"/>
        <v>-3603</v>
      </c>
      <c r="I130" s="56" t="s">
        <v>226</v>
      </c>
      <c r="J130" s="57" t="s">
        <v>227</v>
      </c>
      <c r="K130" s="56">
        <v>-3603</v>
      </c>
      <c r="L130" s="56" t="s">
        <v>210</v>
      </c>
      <c r="M130" s="57" t="s">
        <v>195</v>
      </c>
      <c r="N130" s="57" t="s">
        <v>228</v>
      </c>
      <c r="O130" s="58" t="s">
        <v>197</v>
      </c>
      <c r="P130" s="59" t="s">
        <v>229</v>
      </c>
    </row>
    <row r="131" spans="1:16" ht="12.75" customHeight="1" thickBot="1">
      <c r="A131" s="47" t="str">
        <f t="shared" si="18"/>
        <v>BAVM 68 </v>
      </c>
      <c r="B131" s="3" t="str">
        <f t="shared" si="19"/>
        <v>II</v>
      </c>
      <c r="C131" s="47">
        <f t="shared" si="20"/>
        <v>49403.299899999998</v>
      </c>
      <c r="D131" s="15" t="str">
        <f t="shared" si="21"/>
        <v>vis</v>
      </c>
      <c r="E131" s="55">
        <f>VLOOKUP(C131,Active!C$21:E$964,3,FALSE)</f>
        <v>1201.5005674102667</v>
      </c>
      <c r="F131" s="3" t="s">
        <v>77</v>
      </c>
      <c r="G131" s="15" t="str">
        <f t="shared" si="22"/>
        <v>49403.2999</v>
      </c>
      <c r="H131" s="47">
        <f t="shared" si="23"/>
        <v>-3107.5</v>
      </c>
      <c r="I131" s="56" t="s">
        <v>230</v>
      </c>
      <c r="J131" s="57" t="s">
        <v>231</v>
      </c>
      <c r="K131" s="56">
        <v>-3107.5</v>
      </c>
      <c r="L131" s="56" t="s">
        <v>232</v>
      </c>
      <c r="M131" s="57" t="s">
        <v>195</v>
      </c>
      <c r="N131" s="57" t="s">
        <v>216</v>
      </c>
      <c r="O131" s="58" t="s">
        <v>197</v>
      </c>
      <c r="P131" s="59" t="s">
        <v>233</v>
      </c>
    </row>
    <row r="132" spans="1:16" ht="12.75" customHeight="1" thickBot="1">
      <c r="A132" s="47" t="str">
        <f t="shared" si="18"/>
        <v>BAVM 68 </v>
      </c>
      <c r="B132" s="3" t="str">
        <f t="shared" si="19"/>
        <v>II</v>
      </c>
      <c r="C132" s="47">
        <f t="shared" si="20"/>
        <v>49403.3007</v>
      </c>
      <c r="D132" s="15" t="str">
        <f t="shared" si="21"/>
        <v>vis</v>
      </c>
      <c r="E132" s="55">
        <f>VLOOKUP(C132,Active!C$21:E$964,3,FALSE)</f>
        <v>1201.5013699707574</v>
      </c>
      <c r="F132" s="3" t="s">
        <v>77</v>
      </c>
      <c r="G132" s="15" t="str">
        <f t="shared" si="22"/>
        <v>49403.3007</v>
      </c>
      <c r="H132" s="47">
        <f t="shared" si="23"/>
        <v>-3107.5</v>
      </c>
      <c r="I132" s="56" t="s">
        <v>234</v>
      </c>
      <c r="J132" s="57" t="s">
        <v>235</v>
      </c>
      <c r="K132" s="56">
        <v>-3107.5</v>
      </c>
      <c r="L132" s="56" t="s">
        <v>236</v>
      </c>
      <c r="M132" s="57" t="s">
        <v>195</v>
      </c>
      <c r="N132" s="57" t="s">
        <v>196</v>
      </c>
      <c r="O132" s="58" t="s">
        <v>197</v>
      </c>
      <c r="P132" s="59" t="s">
        <v>233</v>
      </c>
    </row>
    <row r="133" spans="1:16" ht="12.75" customHeight="1" thickBot="1">
      <c r="A133" s="47" t="str">
        <f t="shared" si="18"/>
        <v> BBS 126 </v>
      </c>
      <c r="B133" s="3" t="str">
        <f t="shared" si="19"/>
        <v>II</v>
      </c>
      <c r="C133" s="47">
        <f t="shared" si="20"/>
        <v>52146.523000000001</v>
      </c>
      <c r="D133" s="15" t="str">
        <f t="shared" si="21"/>
        <v>vis</v>
      </c>
      <c r="E133" s="55">
        <f>VLOOKUP(C133,Active!C$21:E$964,3,FALSE)</f>
        <v>3953.5036580707128</v>
      </c>
      <c r="F133" s="3" t="s">
        <v>77</v>
      </c>
      <c r="G133" s="15" t="str">
        <f t="shared" si="22"/>
        <v>52146.523</v>
      </c>
      <c r="H133" s="47">
        <f t="shared" si="23"/>
        <v>-355.5</v>
      </c>
      <c r="I133" s="56" t="s">
        <v>248</v>
      </c>
      <c r="J133" s="57" t="s">
        <v>249</v>
      </c>
      <c r="K133" s="56">
        <v>-355.5</v>
      </c>
      <c r="L133" s="56" t="s">
        <v>220</v>
      </c>
      <c r="M133" s="57" t="s">
        <v>195</v>
      </c>
      <c r="N133" s="57" t="s">
        <v>250</v>
      </c>
      <c r="O133" s="58" t="s">
        <v>251</v>
      </c>
      <c r="P133" s="58" t="s">
        <v>252</v>
      </c>
    </row>
    <row r="134" spans="1:16" ht="12.75" customHeight="1" thickBot="1">
      <c r="A134" s="47" t="str">
        <f t="shared" si="18"/>
        <v>IBVS 5357 </v>
      </c>
      <c r="B134" s="3" t="str">
        <f t="shared" si="19"/>
        <v>I</v>
      </c>
      <c r="C134" s="47">
        <f t="shared" si="20"/>
        <v>52244.706899999997</v>
      </c>
      <c r="D134" s="15" t="str">
        <f t="shared" si="21"/>
        <v>vis</v>
      </c>
      <c r="E134" s="55" t="e">
        <f>VLOOKUP(C134,Active!C$21:E$964,3,FALSE)</f>
        <v>#N/A</v>
      </c>
      <c r="F134" s="3" t="s">
        <v>77</v>
      </c>
      <c r="G134" s="15" t="str">
        <f t="shared" si="22"/>
        <v>52244.7069</v>
      </c>
      <c r="H134" s="47">
        <f t="shared" si="23"/>
        <v>-257</v>
      </c>
      <c r="I134" s="56" t="s">
        <v>253</v>
      </c>
      <c r="J134" s="57" t="s">
        <v>254</v>
      </c>
      <c r="K134" s="56">
        <v>-257</v>
      </c>
      <c r="L134" s="56" t="s">
        <v>255</v>
      </c>
      <c r="M134" s="57" t="s">
        <v>195</v>
      </c>
      <c r="N134" s="57" t="s">
        <v>250</v>
      </c>
      <c r="O134" s="58" t="s">
        <v>256</v>
      </c>
      <c r="P134" s="59" t="s">
        <v>257</v>
      </c>
    </row>
    <row r="135" spans="1:16" ht="12.75" customHeight="1" thickBot="1">
      <c r="A135" s="47" t="str">
        <f t="shared" si="18"/>
        <v>IBVS 5357 </v>
      </c>
      <c r="B135" s="3" t="str">
        <f t="shared" si="19"/>
        <v>I</v>
      </c>
      <c r="C135" s="47">
        <f t="shared" si="20"/>
        <v>52261.652399999999</v>
      </c>
      <c r="D135" s="15" t="str">
        <f t="shared" si="21"/>
        <v>vis</v>
      </c>
      <c r="E135" s="55" t="e">
        <f>VLOOKUP(C135,Active!C$21:E$964,3,FALSE)</f>
        <v>#N/A</v>
      </c>
      <c r="F135" s="3" t="s">
        <v>77</v>
      </c>
      <c r="G135" s="15" t="str">
        <f t="shared" si="22"/>
        <v>52261.6524</v>
      </c>
      <c r="H135" s="47">
        <f t="shared" si="23"/>
        <v>-240</v>
      </c>
      <c r="I135" s="56" t="s">
        <v>258</v>
      </c>
      <c r="J135" s="57" t="s">
        <v>259</v>
      </c>
      <c r="K135" s="56">
        <v>-240</v>
      </c>
      <c r="L135" s="56" t="s">
        <v>236</v>
      </c>
      <c r="M135" s="57" t="s">
        <v>195</v>
      </c>
      <c r="N135" s="57" t="s">
        <v>250</v>
      </c>
      <c r="O135" s="58" t="s">
        <v>256</v>
      </c>
      <c r="P135" s="59" t="s">
        <v>257</v>
      </c>
    </row>
    <row r="136" spans="1:16" ht="12.75" customHeight="1" thickBot="1">
      <c r="A136" s="47" t="str">
        <f t="shared" si="18"/>
        <v>IBVS 5357 </v>
      </c>
      <c r="B136" s="3" t="str">
        <f t="shared" si="19"/>
        <v>I</v>
      </c>
      <c r="C136" s="47">
        <f t="shared" si="20"/>
        <v>52299.530599999998</v>
      </c>
      <c r="D136" s="15" t="str">
        <f t="shared" si="21"/>
        <v>vis</v>
      </c>
      <c r="E136" s="55" t="e">
        <f>VLOOKUP(C136,Active!C$21:E$964,3,FALSE)</f>
        <v>#N/A</v>
      </c>
      <c r="F136" s="3" t="s">
        <v>77</v>
      </c>
      <c r="G136" s="15" t="str">
        <f t="shared" si="22"/>
        <v>52299.5306</v>
      </c>
      <c r="H136" s="47">
        <f t="shared" si="23"/>
        <v>-202</v>
      </c>
      <c r="I136" s="56" t="s">
        <v>260</v>
      </c>
      <c r="J136" s="57" t="s">
        <v>261</v>
      </c>
      <c r="K136" s="56">
        <v>-202</v>
      </c>
      <c r="L136" s="56" t="s">
        <v>262</v>
      </c>
      <c r="M136" s="57" t="s">
        <v>195</v>
      </c>
      <c r="N136" s="57" t="s">
        <v>250</v>
      </c>
      <c r="O136" s="58" t="s">
        <v>256</v>
      </c>
      <c r="P136" s="59" t="s">
        <v>257</v>
      </c>
    </row>
    <row r="137" spans="1:16" ht="12.75" customHeight="1" thickBot="1">
      <c r="A137" s="47" t="str">
        <f t="shared" si="18"/>
        <v>IBVS 5357 </v>
      </c>
      <c r="B137" s="3" t="str">
        <f t="shared" si="19"/>
        <v>I</v>
      </c>
      <c r="C137" s="47">
        <f t="shared" si="20"/>
        <v>52518.8292</v>
      </c>
      <c r="D137" s="15" t="str">
        <f t="shared" si="21"/>
        <v>vis</v>
      </c>
      <c r="E137" s="55" t="e">
        <f>VLOOKUP(C137,Active!C$21:E$964,3,FALSE)</f>
        <v>#N/A</v>
      </c>
      <c r="F137" s="3" t="s">
        <v>77</v>
      </c>
      <c r="G137" s="15" t="str">
        <f t="shared" si="22"/>
        <v>52518.8292</v>
      </c>
      <c r="H137" s="47">
        <f t="shared" si="23"/>
        <v>18</v>
      </c>
      <c r="I137" s="56" t="s">
        <v>263</v>
      </c>
      <c r="J137" s="57" t="s">
        <v>264</v>
      </c>
      <c r="K137" s="56">
        <v>18</v>
      </c>
      <c r="L137" s="56" t="s">
        <v>265</v>
      </c>
      <c r="M137" s="57" t="s">
        <v>195</v>
      </c>
      <c r="N137" s="57" t="s">
        <v>250</v>
      </c>
      <c r="O137" s="58" t="s">
        <v>256</v>
      </c>
      <c r="P137" s="59" t="s">
        <v>257</v>
      </c>
    </row>
    <row r="138" spans="1:16" ht="12.75" customHeight="1" thickBot="1">
      <c r="A138" s="47" t="str">
        <f t="shared" si="18"/>
        <v>IBVS 5357 </v>
      </c>
      <c r="B138" s="3" t="str">
        <f t="shared" si="19"/>
        <v>I</v>
      </c>
      <c r="C138" s="47">
        <f t="shared" si="20"/>
        <v>52610.535300000003</v>
      </c>
      <c r="D138" s="15" t="str">
        <f t="shared" si="21"/>
        <v>vis</v>
      </c>
      <c r="E138" s="55" t="e">
        <f>VLOOKUP(C138,Active!C$21:E$964,3,FALSE)</f>
        <v>#N/A</v>
      </c>
      <c r="F138" s="3" t="s">
        <v>77</v>
      </c>
      <c r="G138" s="15" t="str">
        <f t="shared" si="22"/>
        <v>52610.5353</v>
      </c>
      <c r="H138" s="47">
        <f t="shared" si="23"/>
        <v>110</v>
      </c>
      <c r="I138" s="56" t="s">
        <v>266</v>
      </c>
      <c r="J138" s="57" t="s">
        <v>267</v>
      </c>
      <c r="K138" s="56">
        <v>110</v>
      </c>
      <c r="L138" s="56" t="s">
        <v>268</v>
      </c>
      <c r="M138" s="57" t="s">
        <v>195</v>
      </c>
      <c r="N138" s="57" t="s">
        <v>250</v>
      </c>
      <c r="O138" s="58" t="s">
        <v>256</v>
      </c>
      <c r="P138" s="59" t="s">
        <v>257</v>
      </c>
    </row>
    <row r="139" spans="1:16" ht="12.75" customHeight="1" thickBot="1">
      <c r="A139" s="47" t="str">
        <f t="shared" ref="A139:A169" si="24">P139</f>
        <v>IBVS 5670 </v>
      </c>
      <c r="B139" s="3" t="str">
        <f t="shared" ref="B139:B169" si="25">IF(H139=INT(H139),"I","II")</f>
        <v>II</v>
      </c>
      <c r="C139" s="47">
        <f t="shared" ref="C139:C169" si="26">1*G139</f>
        <v>53630.770199999999</v>
      </c>
      <c r="D139" s="15" t="str">
        <f t="shared" ref="D139:D169" si="27">VLOOKUP(F139,I$1:J$5,2,FALSE)</f>
        <v>vis</v>
      </c>
      <c r="E139" s="55" t="e">
        <f>VLOOKUP(C139,Active!C$21:E$964,3,FALSE)</f>
        <v>#N/A</v>
      </c>
      <c r="F139" s="3" t="s">
        <v>77</v>
      </c>
      <c r="G139" s="15" t="str">
        <f t="shared" ref="G139:G169" si="28">MID(I139,3,LEN(I139)-3)</f>
        <v>53630.7702</v>
      </c>
      <c r="H139" s="47">
        <f t="shared" ref="H139:H169" si="29">1*K139</f>
        <v>1133.5</v>
      </c>
      <c r="I139" s="56" t="s">
        <v>289</v>
      </c>
      <c r="J139" s="57" t="s">
        <v>290</v>
      </c>
      <c r="K139" s="56" t="s">
        <v>291</v>
      </c>
      <c r="L139" s="56" t="s">
        <v>292</v>
      </c>
      <c r="M139" s="57" t="s">
        <v>195</v>
      </c>
      <c r="N139" s="57" t="s">
        <v>250</v>
      </c>
      <c r="O139" s="58" t="s">
        <v>256</v>
      </c>
      <c r="P139" s="59" t="s">
        <v>293</v>
      </c>
    </row>
    <row r="140" spans="1:16" ht="12.75" customHeight="1" thickBot="1">
      <c r="A140" s="47" t="str">
        <f t="shared" si="24"/>
        <v>IBVS 5670 </v>
      </c>
      <c r="B140" s="3" t="str">
        <f t="shared" si="25"/>
        <v>II</v>
      </c>
      <c r="C140" s="47">
        <f t="shared" si="26"/>
        <v>53668.649100000002</v>
      </c>
      <c r="D140" s="15" t="str">
        <f t="shared" si="27"/>
        <v>PE</v>
      </c>
      <c r="E140" s="55" t="e">
        <f>VLOOKUP(C140,Active!C$21:E$964,3,FALSE)</f>
        <v>#N/A</v>
      </c>
      <c r="F140" s="3" t="str">
        <f>LEFT(M140,1)</f>
        <v>E</v>
      </c>
      <c r="G140" s="15" t="str">
        <f t="shared" si="28"/>
        <v>53668.6491</v>
      </c>
      <c r="H140" s="47">
        <f t="shared" si="29"/>
        <v>1171.5</v>
      </c>
      <c r="I140" s="56" t="s">
        <v>302</v>
      </c>
      <c r="J140" s="57" t="s">
        <v>303</v>
      </c>
      <c r="K140" s="56" t="s">
        <v>304</v>
      </c>
      <c r="L140" s="56" t="s">
        <v>265</v>
      </c>
      <c r="M140" s="57" t="s">
        <v>195</v>
      </c>
      <c r="N140" s="57" t="s">
        <v>250</v>
      </c>
      <c r="O140" s="58" t="s">
        <v>256</v>
      </c>
      <c r="P140" s="59" t="s">
        <v>293</v>
      </c>
    </row>
    <row r="141" spans="1:16" ht="12.75" customHeight="1" thickBot="1">
      <c r="A141" s="47" t="str">
        <f t="shared" si="24"/>
        <v>IBVS 5670 </v>
      </c>
      <c r="B141" s="3" t="str">
        <f t="shared" si="25"/>
        <v>II</v>
      </c>
      <c r="C141" s="47">
        <f t="shared" si="26"/>
        <v>53668.649400000002</v>
      </c>
      <c r="D141" s="15" t="str">
        <f t="shared" si="27"/>
        <v>PE</v>
      </c>
      <c r="E141" s="55" t="e">
        <f>VLOOKUP(C141,Active!C$21:E$964,3,FALSE)</f>
        <v>#N/A</v>
      </c>
      <c r="F141" s="3" t="str">
        <f>LEFT(M141,1)</f>
        <v>E</v>
      </c>
      <c r="G141" s="15" t="str">
        <f t="shared" si="28"/>
        <v>53668.6494</v>
      </c>
      <c r="H141" s="47">
        <f t="shared" si="29"/>
        <v>1171.5</v>
      </c>
      <c r="I141" s="56" t="s">
        <v>305</v>
      </c>
      <c r="J141" s="57" t="s">
        <v>306</v>
      </c>
      <c r="K141" s="56" t="s">
        <v>304</v>
      </c>
      <c r="L141" s="56" t="s">
        <v>201</v>
      </c>
      <c r="M141" s="57" t="s">
        <v>195</v>
      </c>
      <c r="N141" s="57" t="s">
        <v>250</v>
      </c>
      <c r="O141" s="58" t="s">
        <v>256</v>
      </c>
      <c r="P141" s="59" t="s">
        <v>293</v>
      </c>
    </row>
    <row r="142" spans="1:16" ht="12.75" customHeight="1" thickBot="1">
      <c r="A142" s="47" t="str">
        <f t="shared" si="24"/>
        <v>IBVS 5910 </v>
      </c>
      <c r="B142" s="3" t="str">
        <f t="shared" si="25"/>
        <v>I</v>
      </c>
      <c r="C142" s="47">
        <f t="shared" si="26"/>
        <v>54360.934200000003</v>
      </c>
      <c r="D142" s="15" t="str">
        <f t="shared" si="27"/>
        <v>vis</v>
      </c>
      <c r="E142" s="55">
        <f>VLOOKUP(C142,Active!C$21:E$964,3,FALSE)</f>
        <v>6175.0023274254245</v>
      </c>
      <c r="F142" s="3" t="s">
        <v>77</v>
      </c>
      <c r="G142" s="15" t="str">
        <f t="shared" si="28"/>
        <v>54360.9342</v>
      </c>
      <c r="H142" s="47">
        <f t="shared" si="29"/>
        <v>1866</v>
      </c>
      <c r="I142" s="56" t="s">
        <v>336</v>
      </c>
      <c r="J142" s="57" t="s">
        <v>337</v>
      </c>
      <c r="K142" s="56" t="s">
        <v>338</v>
      </c>
      <c r="L142" s="56" t="s">
        <v>339</v>
      </c>
      <c r="M142" s="57" t="s">
        <v>323</v>
      </c>
      <c r="N142" s="57" t="s">
        <v>77</v>
      </c>
      <c r="O142" s="58" t="s">
        <v>256</v>
      </c>
      <c r="P142" s="59" t="s">
        <v>340</v>
      </c>
    </row>
    <row r="143" spans="1:16" ht="12.75" customHeight="1" thickBot="1">
      <c r="A143" s="47" t="str">
        <f t="shared" si="24"/>
        <v>IBVS 5910 </v>
      </c>
      <c r="B143" s="3" t="str">
        <f t="shared" si="25"/>
        <v>I</v>
      </c>
      <c r="C143" s="47">
        <f t="shared" si="26"/>
        <v>54393.8289</v>
      </c>
      <c r="D143" s="15" t="str">
        <f t="shared" si="27"/>
        <v>vis</v>
      </c>
      <c r="E143" s="55">
        <f>VLOOKUP(C143,Active!C$21:E$964,3,FALSE)</f>
        <v>6208.0023105716509</v>
      </c>
      <c r="F143" s="3" t="s">
        <v>77</v>
      </c>
      <c r="G143" s="15" t="str">
        <f t="shared" si="28"/>
        <v>54393.8289</v>
      </c>
      <c r="H143" s="47">
        <f t="shared" si="29"/>
        <v>1899</v>
      </c>
      <c r="I143" s="56" t="s">
        <v>341</v>
      </c>
      <c r="J143" s="57" t="s">
        <v>342</v>
      </c>
      <c r="K143" s="56" t="s">
        <v>343</v>
      </c>
      <c r="L143" s="56" t="s">
        <v>339</v>
      </c>
      <c r="M143" s="57" t="s">
        <v>323</v>
      </c>
      <c r="N143" s="57" t="s">
        <v>77</v>
      </c>
      <c r="O143" s="58" t="s">
        <v>256</v>
      </c>
      <c r="P143" s="59" t="s">
        <v>340</v>
      </c>
    </row>
    <row r="144" spans="1:16" ht="12.75" customHeight="1" thickBot="1">
      <c r="A144" s="47" t="str">
        <f t="shared" si="24"/>
        <v>IBVS 5910 </v>
      </c>
      <c r="B144" s="3" t="str">
        <f t="shared" si="25"/>
        <v>I</v>
      </c>
      <c r="C144" s="47">
        <f t="shared" si="26"/>
        <v>54402.800199999998</v>
      </c>
      <c r="D144" s="15" t="str">
        <f t="shared" si="27"/>
        <v>vis</v>
      </c>
      <c r="E144" s="55">
        <f>VLOOKUP(C144,Active!C$21:E$964,3,FALSE)</f>
        <v>6217.0023242151774</v>
      </c>
      <c r="F144" s="3" t="s">
        <v>77</v>
      </c>
      <c r="G144" s="15" t="str">
        <f t="shared" si="28"/>
        <v>54402.8002</v>
      </c>
      <c r="H144" s="47">
        <f t="shared" si="29"/>
        <v>1908</v>
      </c>
      <c r="I144" s="56" t="s">
        <v>344</v>
      </c>
      <c r="J144" s="57" t="s">
        <v>345</v>
      </c>
      <c r="K144" s="56" t="s">
        <v>346</v>
      </c>
      <c r="L144" s="56" t="s">
        <v>339</v>
      </c>
      <c r="M144" s="57" t="s">
        <v>323</v>
      </c>
      <c r="N144" s="57" t="s">
        <v>77</v>
      </c>
      <c r="O144" s="58" t="s">
        <v>256</v>
      </c>
      <c r="P144" s="59" t="s">
        <v>340</v>
      </c>
    </row>
    <row r="145" spans="1:16" ht="12.75" customHeight="1" thickBot="1">
      <c r="A145" s="47" t="str">
        <f t="shared" si="24"/>
        <v>IBVS 5910 </v>
      </c>
      <c r="B145" s="3" t="str">
        <f t="shared" si="25"/>
        <v>I</v>
      </c>
      <c r="C145" s="47">
        <f t="shared" si="26"/>
        <v>54408.7811</v>
      </c>
      <c r="D145" s="15" t="str">
        <f t="shared" si="27"/>
        <v>vis</v>
      </c>
      <c r="E145" s="55">
        <f>VLOOKUP(C145,Active!C$21:E$964,3,FALSE)</f>
        <v>6223.0023667508849</v>
      </c>
      <c r="F145" s="3" t="s">
        <v>77</v>
      </c>
      <c r="G145" s="15" t="str">
        <f t="shared" si="28"/>
        <v>54408.7811</v>
      </c>
      <c r="H145" s="47">
        <f t="shared" si="29"/>
        <v>1914</v>
      </c>
      <c r="I145" s="56" t="s">
        <v>347</v>
      </c>
      <c r="J145" s="57" t="s">
        <v>348</v>
      </c>
      <c r="K145" s="56" t="s">
        <v>349</v>
      </c>
      <c r="L145" s="56" t="s">
        <v>339</v>
      </c>
      <c r="M145" s="57" t="s">
        <v>323</v>
      </c>
      <c r="N145" s="57" t="s">
        <v>77</v>
      </c>
      <c r="O145" s="58" t="s">
        <v>256</v>
      </c>
      <c r="P145" s="59" t="s">
        <v>340</v>
      </c>
    </row>
    <row r="146" spans="1:16" ht="12.75" customHeight="1" thickBot="1">
      <c r="A146" s="47" t="str">
        <f t="shared" si="24"/>
        <v>IBVS 5910 </v>
      </c>
      <c r="B146" s="3" t="str">
        <f t="shared" si="25"/>
        <v>I</v>
      </c>
      <c r="C146" s="47">
        <f t="shared" si="26"/>
        <v>54439.681600000004</v>
      </c>
      <c r="D146" s="15" t="str">
        <f t="shared" si="27"/>
        <v>vis</v>
      </c>
      <c r="E146" s="55">
        <f>VLOOKUP(C146,Active!C$21:E$964,3,FALSE)</f>
        <v>6254.0017672382037</v>
      </c>
      <c r="F146" s="3" t="s">
        <v>77</v>
      </c>
      <c r="G146" s="15" t="str">
        <f t="shared" si="28"/>
        <v>54439.6816</v>
      </c>
      <c r="H146" s="47">
        <f t="shared" si="29"/>
        <v>1945</v>
      </c>
      <c r="I146" s="56" t="s">
        <v>350</v>
      </c>
      <c r="J146" s="57" t="s">
        <v>351</v>
      </c>
      <c r="K146" s="56" t="s">
        <v>352</v>
      </c>
      <c r="L146" s="56" t="s">
        <v>322</v>
      </c>
      <c r="M146" s="57" t="s">
        <v>323</v>
      </c>
      <c r="N146" s="57" t="s">
        <v>77</v>
      </c>
      <c r="O146" s="58" t="s">
        <v>256</v>
      </c>
      <c r="P146" s="59" t="s">
        <v>340</v>
      </c>
    </row>
    <row r="147" spans="1:16" ht="12.75" customHeight="1" thickBot="1">
      <c r="A147" s="47" t="str">
        <f t="shared" si="24"/>
        <v>IBVS 5910 </v>
      </c>
      <c r="B147" s="3" t="str">
        <f t="shared" si="25"/>
        <v>I</v>
      </c>
      <c r="C147" s="47">
        <f t="shared" si="26"/>
        <v>54466.595500000003</v>
      </c>
      <c r="D147" s="15" t="str">
        <f t="shared" si="27"/>
        <v>vis</v>
      </c>
      <c r="E147" s="55">
        <f>VLOOKUP(C147,Active!C$21:E$964,3,FALSE)</f>
        <v>6281.0018081687876</v>
      </c>
      <c r="F147" s="3" t="s">
        <v>77</v>
      </c>
      <c r="G147" s="15" t="str">
        <f t="shared" si="28"/>
        <v>54466.5955</v>
      </c>
      <c r="H147" s="47">
        <f t="shared" si="29"/>
        <v>1972</v>
      </c>
      <c r="I147" s="56" t="s">
        <v>353</v>
      </c>
      <c r="J147" s="57" t="s">
        <v>354</v>
      </c>
      <c r="K147" s="56" t="s">
        <v>355</v>
      </c>
      <c r="L147" s="56" t="s">
        <v>201</v>
      </c>
      <c r="M147" s="57" t="s">
        <v>323</v>
      </c>
      <c r="N147" s="57" t="s">
        <v>77</v>
      </c>
      <c r="O147" s="58" t="s">
        <v>256</v>
      </c>
      <c r="P147" s="59" t="s">
        <v>340</v>
      </c>
    </row>
    <row r="148" spans="1:16" ht="12.75" customHeight="1" thickBot="1">
      <c r="A148" s="47" t="str">
        <f t="shared" si="24"/>
        <v>IBVS 5910 </v>
      </c>
      <c r="B148" s="3" t="str">
        <f t="shared" si="25"/>
        <v>I</v>
      </c>
      <c r="C148" s="47">
        <f t="shared" si="26"/>
        <v>54467.592400000001</v>
      </c>
      <c r="D148" s="15" t="str">
        <f t="shared" si="27"/>
        <v>vis</v>
      </c>
      <c r="E148" s="55">
        <f>VLOOKUP(C148,Active!C$21:E$964,3,FALSE)</f>
        <v>6282.0018988581214</v>
      </c>
      <c r="F148" s="3" t="s">
        <v>77</v>
      </c>
      <c r="G148" s="15" t="str">
        <f t="shared" si="28"/>
        <v>54467.5924</v>
      </c>
      <c r="H148" s="47">
        <f t="shared" si="29"/>
        <v>1973</v>
      </c>
      <c r="I148" s="56" t="s">
        <v>356</v>
      </c>
      <c r="J148" s="57" t="s">
        <v>357</v>
      </c>
      <c r="K148" s="56" t="s">
        <v>358</v>
      </c>
      <c r="L148" s="56" t="s">
        <v>255</v>
      </c>
      <c r="M148" s="57" t="s">
        <v>323</v>
      </c>
      <c r="N148" s="57" t="s">
        <v>77</v>
      </c>
      <c r="O148" s="58" t="s">
        <v>256</v>
      </c>
      <c r="P148" s="59" t="s">
        <v>340</v>
      </c>
    </row>
    <row r="149" spans="1:16" ht="12.75" customHeight="1" thickBot="1">
      <c r="A149" s="47" t="str">
        <f t="shared" si="24"/>
        <v>IBVS 5910 </v>
      </c>
      <c r="B149" s="3" t="str">
        <f t="shared" si="25"/>
        <v>I</v>
      </c>
      <c r="C149" s="47">
        <f t="shared" si="26"/>
        <v>54469.585700000003</v>
      </c>
      <c r="D149" s="15" t="str">
        <f t="shared" si="27"/>
        <v>vis</v>
      </c>
      <c r="E149" s="55">
        <f>VLOOKUP(C149,Active!C$21:E$964,3,FALSE)</f>
        <v>6284.0015786364884</v>
      </c>
      <c r="F149" s="3" t="s">
        <v>77</v>
      </c>
      <c r="G149" s="15" t="str">
        <f t="shared" si="28"/>
        <v>54469.5857</v>
      </c>
      <c r="H149" s="47">
        <f t="shared" si="29"/>
        <v>1975</v>
      </c>
      <c r="I149" s="56" t="s">
        <v>359</v>
      </c>
      <c r="J149" s="57" t="s">
        <v>360</v>
      </c>
      <c r="K149" s="56" t="s">
        <v>361</v>
      </c>
      <c r="L149" s="56" t="s">
        <v>265</v>
      </c>
      <c r="M149" s="57" t="s">
        <v>323</v>
      </c>
      <c r="N149" s="57" t="s">
        <v>77</v>
      </c>
      <c r="O149" s="58" t="s">
        <v>256</v>
      </c>
      <c r="P149" s="59" t="s">
        <v>340</v>
      </c>
    </row>
    <row r="150" spans="1:16" ht="12.75" customHeight="1" thickBot="1">
      <c r="A150" s="47" t="str">
        <f t="shared" si="24"/>
        <v>BAVM 203 </v>
      </c>
      <c r="B150" s="3" t="str">
        <f t="shared" si="25"/>
        <v>II</v>
      </c>
      <c r="C150" s="47">
        <f t="shared" si="26"/>
        <v>54684.398099999999</v>
      </c>
      <c r="D150" s="15" t="str">
        <f t="shared" si="27"/>
        <v>vis</v>
      </c>
      <c r="E150" s="55">
        <f>VLOOKUP(C150,Active!C$21:E$964,3,FALSE)</f>
        <v>6499.5015096162815</v>
      </c>
      <c r="F150" s="3" t="s">
        <v>77</v>
      </c>
      <c r="G150" s="15" t="str">
        <f t="shared" si="28"/>
        <v>54684.3981</v>
      </c>
      <c r="H150" s="47">
        <f t="shared" si="29"/>
        <v>2190.5</v>
      </c>
      <c r="I150" s="56" t="s">
        <v>362</v>
      </c>
      <c r="J150" s="57" t="s">
        <v>363</v>
      </c>
      <c r="K150" s="56" t="s">
        <v>364</v>
      </c>
      <c r="L150" s="56" t="s">
        <v>265</v>
      </c>
      <c r="M150" s="57" t="s">
        <v>323</v>
      </c>
      <c r="N150" s="57" t="s">
        <v>277</v>
      </c>
      <c r="O150" s="58" t="s">
        <v>197</v>
      </c>
      <c r="P150" s="59" t="s">
        <v>365</v>
      </c>
    </row>
    <row r="151" spans="1:16" ht="12.75" customHeight="1" thickBot="1">
      <c r="A151" s="47" t="str">
        <f t="shared" si="24"/>
        <v>IBVS 5910 </v>
      </c>
      <c r="B151" s="3" t="str">
        <f t="shared" si="25"/>
        <v>I</v>
      </c>
      <c r="C151" s="47">
        <f t="shared" si="26"/>
        <v>54727.760199999997</v>
      </c>
      <c r="D151" s="15" t="str">
        <f t="shared" si="27"/>
        <v>vis</v>
      </c>
      <c r="E151" s="55">
        <f>VLOOKUP(C151,Active!C$21:E$964,3,FALSE)</f>
        <v>6543.0023948404996</v>
      </c>
      <c r="F151" s="3" t="s">
        <v>77</v>
      </c>
      <c r="G151" s="15" t="str">
        <f t="shared" si="28"/>
        <v>54727.7602</v>
      </c>
      <c r="H151" s="47">
        <f t="shared" si="29"/>
        <v>2234</v>
      </c>
      <c r="I151" s="56" t="s">
        <v>369</v>
      </c>
      <c r="J151" s="57" t="s">
        <v>370</v>
      </c>
      <c r="K151" s="56" t="s">
        <v>371</v>
      </c>
      <c r="L151" s="56" t="s">
        <v>339</v>
      </c>
      <c r="M151" s="57" t="s">
        <v>323</v>
      </c>
      <c r="N151" s="57" t="s">
        <v>77</v>
      </c>
      <c r="O151" s="58" t="s">
        <v>256</v>
      </c>
      <c r="P151" s="59" t="s">
        <v>340</v>
      </c>
    </row>
    <row r="152" spans="1:16" ht="12.75" customHeight="1" thickBot="1">
      <c r="A152" s="47" t="str">
        <f t="shared" si="24"/>
        <v>IBVS 5910 </v>
      </c>
      <c r="B152" s="3" t="str">
        <f t="shared" si="25"/>
        <v>I</v>
      </c>
      <c r="C152" s="47">
        <f t="shared" si="26"/>
        <v>54732.743399999999</v>
      </c>
      <c r="D152" s="15" t="str">
        <f t="shared" si="27"/>
        <v>vis</v>
      </c>
      <c r="E152" s="55">
        <f>VLOOKUP(C152,Active!C$21:E$964,3,FALSE)</f>
        <v>6548.0015441263831</v>
      </c>
      <c r="F152" s="3" t="s">
        <v>77</v>
      </c>
      <c r="G152" s="15" t="str">
        <f t="shared" si="28"/>
        <v>54732.7434</v>
      </c>
      <c r="H152" s="47">
        <f t="shared" si="29"/>
        <v>2239</v>
      </c>
      <c r="I152" s="56" t="s">
        <v>372</v>
      </c>
      <c r="J152" s="57" t="s">
        <v>373</v>
      </c>
      <c r="K152" s="56" t="s">
        <v>374</v>
      </c>
      <c r="L152" s="56" t="s">
        <v>265</v>
      </c>
      <c r="M152" s="57" t="s">
        <v>323</v>
      </c>
      <c r="N152" s="57" t="s">
        <v>77</v>
      </c>
      <c r="O152" s="58" t="s">
        <v>256</v>
      </c>
      <c r="P152" s="59" t="s">
        <v>340</v>
      </c>
    </row>
    <row r="153" spans="1:16" ht="12.75" customHeight="1" thickBot="1">
      <c r="A153" s="47" t="str">
        <f t="shared" si="24"/>
        <v>IBVS 5910 </v>
      </c>
      <c r="B153" s="3" t="str">
        <f t="shared" si="25"/>
        <v>I</v>
      </c>
      <c r="C153" s="47">
        <f t="shared" si="26"/>
        <v>54735.734400000001</v>
      </c>
      <c r="D153" s="15" t="str">
        <f t="shared" si="27"/>
        <v>vis</v>
      </c>
      <c r="E153" s="55">
        <f>VLOOKUP(C153,Active!C$21:E$964,3,FALSE)</f>
        <v>6551.0021171545741</v>
      </c>
      <c r="F153" s="3" t="s">
        <v>77</v>
      </c>
      <c r="G153" s="15" t="str">
        <f t="shared" si="28"/>
        <v>54735.7344</v>
      </c>
      <c r="H153" s="47">
        <f t="shared" si="29"/>
        <v>2242</v>
      </c>
      <c r="I153" s="56" t="s">
        <v>375</v>
      </c>
      <c r="J153" s="57" t="s">
        <v>376</v>
      </c>
      <c r="K153" s="56" t="s">
        <v>377</v>
      </c>
      <c r="L153" s="56" t="s">
        <v>328</v>
      </c>
      <c r="M153" s="57" t="s">
        <v>323</v>
      </c>
      <c r="N153" s="57" t="s">
        <v>77</v>
      </c>
      <c r="O153" s="58" t="s">
        <v>256</v>
      </c>
      <c r="P153" s="59" t="s">
        <v>340</v>
      </c>
    </row>
    <row r="154" spans="1:16" ht="12.75" customHeight="1" thickBot="1">
      <c r="A154" s="47" t="str">
        <f t="shared" si="24"/>
        <v>IBVS 5910 </v>
      </c>
      <c r="B154" s="3" t="str">
        <f t="shared" si="25"/>
        <v>I</v>
      </c>
      <c r="C154" s="47">
        <f t="shared" si="26"/>
        <v>54750.686500000003</v>
      </c>
      <c r="D154" s="15" t="str">
        <f t="shared" si="27"/>
        <v>vis</v>
      </c>
      <c r="E154" s="55">
        <f>VLOOKUP(C154,Active!C$21:E$964,3,FALSE)</f>
        <v>6566.0020730137494</v>
      </c>
      <c r="F154" s="3" t="s">
        <v>77</v>
      </c>
      <c r="G154" s="15" t="str">
        <f t="shared" si="28"/>
        <v>54750.6865</v>
      </c>
      <c r="H154" s="47">
        <f t="shared" si="29"/>
        <v>2257</v>
      </c>
      <c r="I154" s="56" t="s">
        <v>378</v>
      </c>
      <c r="J154" s="57" t="s">
        <v>379</v>
      </c>
      <c r="K154" s="56" t="s">
        <v>380</v>
      </c>
      <c r="L154" s="56" t="s">
        <v>318</v>
      </c>
      <c r="M154" s="57" t="s">
        <v>323</v>
      </c>
      <c r="N154" s="57" t="s">
        <v>77</v>
      </c>
      <c r="O154" s="58" t="s">
        <v>256</v>
      </c>
      <c r="P154" s="59" t="s">
        <v>340</v>
      </c>
    </row>
    <row r="155" spans="1:16" ht="12.75" customHeight="1" thickBot="1">
      <c r="A155" s="47" t="str">
        <f t="shared" si="24"/>
        <v>IBVS 5910 </v>
      </c>
      <c r="B155" s="3" t="str">
        <f t="shared" si="25"/>
        <v>I</v>
      </c>
      <c r="C155" s="47">
        <f t="shared" si="26"/>
        <v>54766.635499999997</v>
      </c>
      <c r="D155" s="15" t="str">
        <f t="shared" si="27"/>
        <v>vis</v>
      </c>
      <c r="E155" s="55">
        <f>VLOOKUP(C155,Active!C$21:E$964,3,FALSE)</f>
        <v>6582.0021195622512</v>
      </c>
      <c r="F155" s="3" t="s">
        <v>77</v>
      </c>
      <c r="G155" s="15" t="str">
        <f t="shared" si="28"/>
        <v>54766.6355</v>
      </c>
      <c r="H155" s="47">
        <f t="shared" si="29"/>
        <v>2273</v>
      </c>
      <c r="I155" s="56" t="s">
        <v>381</v>
      </c>
      <c r="J155" s="57" t="s">
        <v>382</v>
      </c>
      <c r="K155" s="56" t="s">
        <v>383</v>
      </c>
      <c r="L155" s="56" t="s">
        <v>328</v>
      </c>
      <c r="M155" s="57" t="s">
        <v>323</v>
      </c>
      <c r="N155" s="57" t="s">
        <v>77</v>
      </c>
      <c r="O155" s="58" t="s">
        <v>256</v>
      </c>
      <c r="P155" s="59" t="s">
        <v>340</v>
      </c>
    </row>
    <row r="156" spans="1:16" ht="12.75" customHeight="1" thickBot="1">
      <c r="A156" s="47" t="str">
        <f t="shared" si="24"/>
        <v>IBVS 5910 </v>
      </c>
      <c r="B156" s="3" t="str">
        <f t="shared" si="25"/>
        <v>I</v>
      </c>
      <c r="C156" s="47">
        <f t="shared" si="26"/>
        <v>54767.6325</v>
      </c>
      <c r="D156" s="15" t="str">
        <f t="shared" si="27"/>
        <v>vis</v>
      </c>
      <c r="E156" s="55">
        <f>VLOOKUP(C156,Active!C$21:E$964,3,FALSE)</f>
        <v>6583.0023105716509</v>
      </c>
      <c r="F156" s="3" t="s">
        <v>77</v>
      </c>
      <c r="G156" s="15" t="str">
        <f t="shared" si="28"/>
        <v>54767.6325</v>
      </c>
      <c r="H156" s="47">
        <f t="shared" si="29"/>
        <v>2274</v>
      </c>
      <c r="I156" s="56" t="s">
        <v>384</v>
      </c>
      <c r="J156" s="57" t="s">
        <v>385</v>
      </c>
      <c r="K156" s="56" t="s">
        <v>386</v>
      </c>
      <c r="L156" s="56" t="s">
        <v>339</v>
      </c>
      <c r="M156" s="57" t="s">
        <v>323</v>
      </c>
      <c r="N156" s="57" t="s">
        <v>77</v>
      </c>
      <c r="O156" s="58" t="s">
        <v>256</v>
      </c>
      <c r="P156" s="59" t="s">
        <v>340</v>
      </c>
    </row>
    <row r="157" spans="1:16" ht="12.75" customHeight="1" thickBot="1">
      <c r="A157" s="47" t="str">
        <f t="shared" si="24"/>
        <v>IBVS 5910 </v>
      </c>
      <c r="B157" s="3" t="str">
        <f t="shared" si="25"/>
        <v>I</v>
      </c>
      <c r="C157" s="47">
        <f t="shared" si="26"/>
        <v>54769.626100000001</v>
      </c>
      <c r="D157" s="15" t="str">
        <f t="shared" si="27"/>
        <v>vis</v>
      </c>
      <c r="E157" s="55">
        <f>VLOOKUP(C157,Active!C$21:E$964,3,FALSE)</f>
        <v>6585.0022913102002</v>
      </c>
      <c r="F157" s="3" t="s">
        <v>77</v>
      </c>
      <c r="G157" s="15" t="str">
        <f t="shared" si="28"/>
        <v>54769.6261</v>
      </c>
      <c r="H157" s="47">
        <f t="shared" si="29"/>
        <v>2276</v>
      </c>
      <c r="I157" s="56" t="s">
        <v>387</v>
      </c>
      <c r="J157" s="57" t="s">
        <v>388</v>
      </c>
      <c r="K157" s="56" t="s">
        <v>389</v>
      </c>
      <c r="L157" s="56" t="s">
        <v>390</v>
      </c>
      <c r="M157" s="57" t="s">
        <v>323</v>
      </c>
      <c r="N157" s="57" t="s">
        <v>77</v>
      </c>
      <c r="O157" s="58" t="s">
        <v>256</v>
      </c>
      <c r="P157" s="59" t="s">
        <v>340</v>
      </c>
    </row>
    <row r="158" spans="1:16" ht="12.75" customHeight="1" thickBot="1">
      <c r="A158" s="47" t="str">
        <f t="shared" si="24"/>
        <v>IBVS 5910 </v>
      </c>
      <c r="B158" s="3" t="str">
        <f t="shared" si="25"/>
        <v>I</v>
      </c>
      <c r="C158" s="47">
        <f t="shared" si="26"/>
        <v>54779.593099999998</v>
      </c>
      <c r="D158" s="15" t="str">
        <f t="shared" si="27"/>
        <v>vis</v>
      </c>
      <c r="E158" s="55">
        <f>VLOOKUP(C158,Active!C$21:E$964,3,FALSE)</f>
        <v>6595.0011918023274</v>
      </c>
      <c r="F158" s="3" t="s">
        <v>77</v>
      </c>
      <c r="G158" s="15" t="str">
        <f t="shared" si="28"/>
        <v>54779.5931</v>
      </c>
      <c r="H158" s="47">
        <f t="shared" si="29"/>
        <v>2286</v>
      </c>
      <c r="I158" s="56" t="s">
        <v>391</v>
      </c>
      <c r="J158" s="57" t="s">
        <v>392</v>
      </c>
      <c r="K158" s="56" t="s">
        <v>393</v>
      </c>
      <c r="L158" s="56" t="s">
        <v>268</v>
      </c>
      <c r="M158" s="57" t="s">
        <v>323</v>
      </c>
      <c r="N158" s="57" t="s">
        <v>77</v>
      </c>
      <c r="O158" s="58" t="s">
        <v>256</v>
      </c>
      <c r="P158" s="59" t="s">
        <v>340</v>
      </c>
    </row>
    <row r="159" spans="1:16" ht="12.75" customHeight="1" thickBot="1">
      <c r="A159" s="47" t="str">
        <f t="shared" si="24"/>
        <v>IBVS 5910 </v>
      </c>
      <c r="B159" s="3" t="str">
        <f t="shared" si="25"/>
        <v>I</v>
      </c>
      <c r="C159" s="47">
        <f t="shared" si="26"/>
        <v>54786.571300000003</v>
      </c>
      <c r="D159" s="15" t="str">
        <f t="shared" si="27"/>
        <v>vis</v>
      </c>
      <c r="E159" s="55">
        <f>VLOOKUP(C159,Active!C$21:E$964,3,FALSE)</f>
        <v>6602.0017263076179</v>
      </c>
      <c r="F159" s="3" t="s">
        <v>77</v>
      </c>
      <c r="G159" s="15" t="str">
        <f t="shared" si="28"/>
        <v>54786.5713</v>
      </c>
      <c r="H159" s="47">
        <f t="shared" si="29"/>
        <v>2293</v>
      </c>
      <c r="I159" s="56" t="s">
        <v>394</v>
      </c>
      <c r="J159" s="57" t="s">
        <v>395</v>
      </c>
      <c r="K159" s="56" t="s">
        <v>396</v>
      </c>
      <c r="L159" s="56" t="s">
        <v>322</v>
      </c>
      <c r="M159" s="57" t="s">
        <v>323</v>
      </c>
      <c r="N159" s="57" t="s">
        <v>77</v>
      </c>
      <c r="O159" s="58" t="s">
        <v>256</v>
      </c>
      <c r="P159" s="59" t="s">
        <v>340</v>
      </c>
    </row>
    <row r="160" spans="1:16" ht="12.75" customHeight="1" thickBot="1">
      <c r="A160" s="47" t="str">
        <f t="shared" si="24"/>
        <v>IBVS 5910 </v>
      </c>
      <c r="B160" s="3" t="str">
        <f t="shared" si="25"/>
        <v>I</v>
      </c>
      <c r="C160" s="47">
        <f t="shared" si="26"/>
        <v>54792.552199999998</v>
      </c>
      <c r="D160" s="15" t="str">
        <f t="shared" si="27"/>
        <v>vis</v>
      </c>
      <c r="E160" s="55">
        <f>VLOOKUP(C160,Active!C$21:E$964,3,FALSE)</f>
        <v>6608.001768843319</v>
      </c>
      <c r="F160" s="3" t="s">
        <v>77</v>
      </c>
      <c r="G160" s="15" t="str">
        <f t="shared" si="28"/>
        <v>54792.5522</v>
      </c>
      <c r="H160" s="47">
        <f t="shared" si="29"/>
        <v>2299</v>
      </c>
      <c r="I160" s="56" t="s">
        <v>397</v>
      </c>
      <c r="J160" s="57" t="s">
        <v>398</v>
      </c>
      <c r="K160" s="56" t="s">
        <v>399</v>
      </c>
      <c r="L160" s="56" t="s">
        <v>322</v>
      </c>
      <c r="M160" s="57" t="s">
        <v>323</v>
      </c>
      <c r="N160" s="57" t="s">
        <v>77</v>
      </c>
      <c r="O160" s="58" t="s">
        <v>256</v>
      </c>
      <c r="P160" s="59" t="s">
        <v>340</v>
      </c>
    </row>
    <row r="161" spans="1:16" ht="12.75" customHeight="1" thickBot="1">
      <c r="A161" s="47" t="str">
        <f t="shared" si="24"/>
        <v>IBVS 5910 </v>
      </c>
      <c r="B161" s="3" t="str">
        <f t="shared" si="25"/>
        <v>I</v>
      </c>
      <c r="C161" s="47">
        <f t="shared" si="26"/>
        <v>54793.548999999999</v>
      </c>
      <c r="D161" s="15" t="str">
        <f t="shared" si="27"/>
        <v>vis</v>
      </c>
      <c r="E161" s="55">
        <f>VLOOKUP(C161,Active!C$21:E$964,3,FALSE)</f>
        <v>6609.0017592125942</v>
      </c>
      <c r="F161" s="3" t="s">
        <v>77</v>
      </c>
      <c r="G161" s="15" t="str">
        <f t="shared" si="28"/>
        <v>54793.5490</v>
      </c>
      <c r="H161" s="47">
        <f t="shared" si="29"/>
        <v>2300</v>
      </c>
      <c r="I161" s="56" t="s">
        <v>400</v>
      </c>
      <c r="J161" s="57" t="s">
        <v>401</v>
      </c>
      <c r="K161" s="56" t="s">
        <v>402</v>
      </c>
      <c r="L161" s="56" t="s">
        <v>322</v>
      </c>
      <c r="M161" s="57" t="s">
        <v>323</v>
      </c>
      <c r="N161" s="57" t="s">
        <v>77</v>
      </c>
      <c r="O161" s="58" t="s">
        <v>256</v>
      </c>
      <c r="P161" s="59" t="s">
        <v>340</v>
      </c>
    </row>
    <row r="162" spans="1:16" ht="12.75" customHeight="1" thickBot="1">
      <c r="A162" s="47" t="str">
        <f t="shared" si="24"/>
        <v>IBVS 5910 </v>
      </c>
      <c r="B162" s="3" t="str">
        <f t="shared" si="25"/>
        <v>I</v>
      </c>
      <c r="C162" s="47">
        <f t="shared" si="26"/>
        <v>54795.542500000003</v>
      </c>
      <c r="D162" s="15" t="str">
        <f t="shared" si="27"/>
        <v>vis</v>
      </c>
      <c r="E162" s="55">
        <f>VLOOKUP(C162,Active!C$21:E$964,3,FALSE)</f>
        <v>6611.0016396310857</v>
      </c>
      <c r="F162" s="3" t="s">
        <v>77</v>
      </c>
      <c r="G162" s="15" t="str">
        <f t="shared" si="28"/>
        <v>54795.5425</v>
      </c>
      <c r="H162" s="47">
        <f t="shared" si="29"/>
        <v>2302</v>
      </c>
      <c r="I162" s="56" t="s">
        <v>403</v>
      </c>
      <c r="J162" s="57" t="s">
        <v>404</v>
      </c>
      <c r="K162" s="56" t="s">
        <v>405</v>
      </c>
      <c r="L162" s="56" t="s">
        <v>236</v>
      </c>
      <c r="M162" s="57" t="s">
        <v>323</v>
      </c>
      <c r="N162" s="57" t="s">
        <v>77</v>
      </c>
      <c r="O162" s="58" t="s">
        <v>256</v>
      </c>
      <c r="P162" s="59" t="s">
        <v>340</v>
      </c>
    </row>
    <row r="163" spans="1:16" ht="12.75" customHeight="1" thickBot="1">
      <c r="A163" s="47" t="str">
        <f t="shared" si="24"/>
        <v>IBVS 5980 </v>
      </c>
      <c r="B163" s="3" t="str">
        <f t="shared" si="25"/>
        <v>I</v>
      </c>
      <c r="C163" s="47">
        <f t="shared" si="26"/>
        <v>55093.588900000002</v>
      </c>
      <c r="D163" s="15" t="str">
        <f t="shared" si="27"/>
        <v>vis</v>
      </c>
      <c r="E163" s="55">
        <f>VLOOKUP(C163,Active!C$21:E$964,3,FALSE)</f>
        <v>6910.0019702860063</v>
      </c>
      <c r="F163" s="3" t="s">
        <v>77</v>
      </c>
      <c r="G163" s="15" t="str">
        <f t="shared" si="28"/>
        <v>55093.5889</v>
      </c>
      <c r="H163" s="47">
        <f t="shared" si="29"/>
        <v>2601</v>
      </c>
      <c r="I163" s="56" t="s">
        <v>406</v>
      </c>
      <c r="J163" s="57" t="s">
        <v>407</v>
      </c>
      <c r="K163" s="56" t="s">
        <v>408</v>
      </c>
      <c r="L163" s="56" t="s">
        <v>409</v>
      </c>
      <c r="M163" s="57" t="s">
        <v>323</v>
      </c>
      <c r="N163" s="57" t="s">
        <v>77</v>
      </c>
      <c r="O163" s="58" t="s">
        <v>334</v>
      </c>
      <c r="P163" s="59" t="s">
        <v>410</v>
      </c>
    </row>
    <row r="164" spans="1:16" ht="12.75" customHeight="1" thickBot="1">
      <c r="A164" s="47" t="str">
        <f t="shared" si="24"/>
        <v>BAVM 212 </v>
      </c>
      <c r="B164" s="3" t="str">
        <f t="shared" si="25"/>
        <v>I</v>
      </c>
      <c r="C164" s="47">
        <f t="shared" si="26"/>
        <v>55098.573299999996</v>
      </c>
      <c r="D164" s="15" t="str">
        <f t="shared" si="27"/>
        <v>vis</v>
      </c>
      <c r="E164" s="55">
        <f>VLOOKUP(C164,Active!C$21:E$964,3,FALSE)</f>
        <v>6915.0023234126147</v>
      </c>
      <c r="F164" s="3" t="s">
        <v>77</v>
      </c>
      <c r="G164" s="15" t="str">
        <f t="shared" si="28"/>
        <v>55098.5733</v>
      </c>
      <c r="H164" s="47">
        <f t="shared" si="29"/>
        <v>2606</v>
      </c>
      <c r="I164" s="56" t="s">
        <v>411</v>
      </c>
      <c r="J164" s="57" t="s">
        <v>412</v>
      </c>
      <c r="K164" s="56" t="s">
        <v>413</v>
      </c>
      <c r="L164" s="56" t="s">
        <v>339</v>
      </c>
      <c r="M164" s="57" t="s">
        <v>323</v>
      </c>
      <c r="N164" s="57" t="s">
        <v>277</v>
      </c>
      <c r="O164" s="58" t="s">
        <v>197</v>
      </c>
      <c r="P164" s="59" t="s">
        <v>414</v>
      </c>
    </row>
    <row r="165" spans="1:16" ht="12.75" customHeight="1" thickBot="1">
      <c r="A165" s="47" t="str">
        <f t="shared" si="24"/>
        <v>BAVM 212 </v>
      </c>
      <c r="B165" s="3" t="str">
        <f t="shared" si="25"/>
        <v>I</v>
      </c>
      <c r="C165" s="47">
        <f t="shared" si="26"/>
        <v>55155.3914</v>
      </c>
      <c r="D165" s="15" t="str">
        <f t="shared" si="27"/>
        <v>vis</v>
      </c>
      <c r="E165" s="55">
        <f>VLOOKUP(C165,Active!C$21:E$964,3,FALSE)</f>
        <v>6972.0022760615502</v>
      </c>
      <c r="F165" s="3" t="s">
        <v>77</v>
      </c>
      <c r="G165" s="15" t="str">
        <f t="shared" si="28"/>
        <v>55155.3914</v>
      </c>
      <c r="H165" s="47">
        <f t="shared" si="29"/>
        <v>2663</v>
      </c>
      <c r="I165" s="56" t="s">
        <v>415</v>
      </c>
      <c r="J165" s="57" t="s">
        <v>416</v>
      </c>
      <c r="K165" s="56" t="s">
        <v>417</v>
      </c>
      <c r="L165" s="56" t="s">
        <v>390</v>
      </c>
      <c r="M165" s="57" t="s">
        <v>323</v>
      </c>
      <c r="N165" s="57" t="s">
        <v>277</v>
      </c>
      <c r="O165" s="58" t="s">
        <v>197</v>
      </c>
      <c r="P165" s="59" t="s">
        <v>414</v>
      </c>
    </row>
    <row r="166" spans="1:16" ht="12.75" customHeight="1" thickBot="1">
      <c r="A166" s="47" t="str">
        <f t="shared" si="24"/>
        <v>IBVS 5972 </v>
      </c>
      <c r="B166" s="3" t="str">
        <f t="shared" si="25"/>
        <v>II</v>
      </c>
      <c r="C166" s="47">
        <f t="shared" si="26"/>
        <v>55469.884599999998</v>
      </c>
      <c r="D166" s="15" t="str">
        <f t="shared" si="27"/>
        <v>vis</v>
      </c>
      <c r="E166" s="55">
        <f>VLOOKUP(C166,Active!C$21:E$964,3,FALSE)</f>
        <v>7287.5020465292473</v>
      </c>
      <c r="F166" s="3" t="s">
        <v>77</v>
      </c>
      <c r="G166" s="15" t="str">
        <f t="shared" si="28"/>
        <v>55469.8846</v>
      </c>
      <c r="H166" s="47">
        <f t="shared" si="29"/>
        <v>2978.5</v>
      </c>
      <c r="I166" s="56" t="s">
        <v>433</v>
      </c>
      <c r="J166" s="57" t="s">
        <v>434</v>
      </c>
      <c r="K166" s="56" t="s">
        <v>435</v>
      </c>
      <c r="L166" s="56" t="s">
        <v>318</v>
      </c>
      <c r="M166" s="57" t="s">
        <v>323</v>
      </c>
      <c r="N166" s="57" t="s">
        <v>77</v>
      </c>
      <c r="O166" s="58" t="s">
        <v>256</v>
      </c>
      <c r="P166" s="59" t="s">
        <v>421</v>
      </c>
    </row>
    <row r="167" spans="1:16" ht="12.75" customHeight="1" thickBot="1">
      <c r="A167" s="47" t="str">
        <f t="shared" si="24"/>
        <v>IBVS 5980 </v>
      </c>
      <c r="B167" s="3" t="str">
        <f t="shared" si="25"/>
        <v>I</v>
      </c>
      <c r="C167" s="47">
        <f t="shared" si="26"/>
        <v>55480.349800000004</v>
      </c>
      <c r="D167" s="15" t="str">
        <f t="shared" si="27"/>
        <v>vis</v>
      </c>
      <c r="E167" s="55">
        <f>VLOOKUP(C167,Active!C$21:E$964,3,FALSE)</f>
        <v>7298.0007415658984</v>
      </c>
      <c r="F167" s="3" t="s">
        <v>77</v>
      </c>
      <c r="G167" s="15" t="str">
        <f t="shared" si="28"/>
        <v>55480.3498</v>
      </c>
      <c r="H167" s="47">
        <f t="shared" si="29"/>
        <v>2989</v>
      </c>
      <c r="I167" s="56" t="s">
        <v>436</v>
      </c>
      <c r="J167" s="57" t="s">
        <v>437</v>
      </c>
      <c r="K167" s="56" t="s">
        <v>438</v>
      </c>
      <c r="L167" s="56" t="s">
        <v>439</v>
      </c>
      <c r="M167" s="57" t="s">
        <v>323</v>
      </c>
      <c r="N167" s="57" t="s">
        <v>440</v>
      </c>
      <c r="O167" s="58" t="s">
        <v>334</v>
      </c>
      <c r="P167" s="59" t="s">
        <v>410</v>
      </c>
    </row>
    <row r="168" spans="1:16" ht="12.75" customHeight="1" thickBot="1">
      <c r="A168" s="47" t="str">
        <f t="shared" si="24"/>
        <v>VSB 53 </v>
      </c>
      <c r="B168" s="3" t="str">
        <f t="shared" si="25"/>
        <v>I</v>
      </c>
      <c r="C168" s="47">
        <f t="shared" si="26"/>
        <v>55834.218399999998</v>
      </c>
      <c r="D168" s="15" t="str">
        <f t="shared" si="27"/>
        <v>vis</v>
      </c>
      <c r="E168" s="55">
        <f>VLOOKUP(C168,Active!C$21:E$964,3,FALSE)</f>
        <v>7653.0019373810219</v>
      </c>
      <c r="F168" s="3" t="s">
        <v>77</v>
      </c>
      <c r="G168" s="15" t="str">
        <f t="shared" si="28"/>
        <v>55834.2184</v>
      </c>
      <c r="H168" s="47">
        <f t="shared" si="29"/>
        <v>3344</v>
      </c>
      <c r="I168" s="56" t="s">
        <v>536</v>
      </c>
      <c r="J168" s="57" t="s">
        <v>537</v>
      </c>
      <c r="K168" s="56" t="s">
        <v>538</v>
      </c>
      <c r="L168" s="56" t="s">
        <v>201</v>
      </c>
      <c r="M168" s="57" t="s">
        <v>323</v>
      </c>
      <c r="N168" s="57" t="s">
        <v>77</v>
      </c>
      <c r="O168" s="58" t="s">
        <v>539</v>
      </c>
      <c r="P168" s="59" t="s">
        <v>540</v>
      </c>
    </row>
    <row r="169" spans="1:16" ht="12.75" customHeight="1" thickBot="1">
      <c r="A169" s="47" t="str">
        <f t="shared" si="24"/>
        <v>BAVM 225 </v>
      </c>
      <c r="B169" s="3" t="str">
        <f t="shared" si="25"/>
        <v>II</v>
      </c>
      <c r="C169" s="47">
        <f t="shared" si="26"/>
        <v>55874.588300000003</v>
      </c>
      <c r="D169" s="15" t="str">
        <f t="shared" si="27"/>
        <v>vis</v>
      </c>
      <c r="E169" s="55">
        <f>VLOOKUP(C169,Active!C$21:E$964,3,FALSE)</f>
        <v>7693.5010457363232</v>
      </c>
      <c r="F169" s="3" t="s">
        <v>77</v>
      </c>
      <c r="G169" s="15" t="str">
        <f t="shared" si="28"/>
        <v>55874.5883</v>
      </c>
      <c r="H169" s="47">
        <f t="shared" si="29"/>
        <v>3384.5</v>
      </c>
      <c r="I169" s="56" t="s">
        <v>583</v>
      </c>
      <c r="J169" s="57" t="s">
        <v>584</v>
      </c>
      <c r="K169" s="56" t="s">
        <v>585</v>
      </c>
      <c r="L169" s="56" t="s">
        <v>276</v>
      </c>
      <c r="M169" s="57" t="s">
        <v>323</v>
      </c>
      <c r="N169" s="57" t="s">
        <v>277</v>
      </c>
      <c r="O169" s="58" t="s">
        <v>197</v>
      </c>
      <c r="P169" s="59" t="s">
        <v>586</v>
      </c>
    </row>
    <row r="170" spans="1:16">
      <c r="B170" s="3"/>
      <c r="F170" s="3"/>
    </row>
    <row r="171" spans="1:16">
      <c r="B171" s="3"/>
      <c r="F171" s="3"/>
    </row>
    <row r="172" spans="1:16">
      <c r="B172" s="3"/>
      <c r="F172" s="3"/>
    </row>
    <row r="173" spans="1:16">
      <c r="B173" s="3"/>
      <c r="F173" s="3"/>
    </row>
    <row r="174" spans="1:16">
      <c r="B174" s="3"/>
      <c r="F174" s="3"/>
    </row>
    <row r="175" spans="1:16">
      <c r="B175" s="3"/>
      <c r="F175" s="3"/>
    </row>
    <row r="176" spans="1:1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</sheetData>
  <phoneticPr fontId="8" type="noConversion"/>
  <hyperlinks>
    <hyperlink ref="P32" r:id="rId1" display="http://www.konkoly.hu/cgi-bin/IBVS?2868" xr:uid="{00000000-0004-0000-0100-000000000000}"/>
    <hyperlink ref="P35" r:id="rId2" display="http://www.bav-astro.de/sfs/BAVM_link.php?BAVMnr=55" xr:uid="{00000000-0004-0000-0100-000001000000}"/>
    <hyperlink ref="P36" r:id="rId3" display="http://www.bav-astro.de/sfs/BAVM_link.php?BAVMnr=55" xr:uid="{00000000-0004-0000-0100-000002000000}"/>
    <hyperlink ref="P124" r:id="rId4" display="http://www.bav-astro.de/sfs/BAVM_link.php?BAVMnr=55" xr:uid="{00000000-0004-0000-0100-000003000000}"/>
    <hyperlink ref="P125" r:id="rId5" display="http://www.bav-astro.de/sfs/BAVM_link.php?BAVMnr=55" xr:uid="{00000000-0004-0000-0100-000004000000}"/>
    <hyperlink ref="P37" r:id="rId6" display="http://www.bav-astro.de/sfs/BAVM_link.php?BAVMnr=55" xr:uid="{00000000-0004-0000-0100-000005000000}"/>
    <hyperlink ref="P38" r:id="rId7" display="http://www.bav-astro.de/sfs/BAVM_link.php?BAVMnr=55" xr:uid="{00000000-0004-0000-0100-000006000000}"/>
    <hyperlink ref="P126" r:id="rId8" display="http://www.bav-astro.de/sfs/BAVM_link.php?BAVMnr=60" xr:uid="{00000000-0004-0000-0100-000007000000}"/>
    <hyperlink ref="P127" r:id="rId9" display="http://www.bav-astro.de/sfs/BAVM_link.php?BAVMnr=60" xr:uid="{00000000-0004-0000-0100-000008000000}"/>
    <hyperlink ref="P128" r:id="rId10" display="http://www.bav-astro.de/sfs/BAVM_link.php?BAVMnr=60" xr:uid="{00000000-0004-0000-0100-000009000000}"/>
    <hyperlink ref="P129" r:id="rId11" display="http://www.bav-astro.de/sfs/BAVM_link.php?BAVMnr=60" xr:uid="{00000000-0004-0000-0100-00000A000000}"/>
    <hyperlink ref="P130" r:id="rId12" display="http://www.bav-astro.de/sfs/BAVM_link.php?BAVMnr=62" xr:uid="{00000000-0004-0000-0100-00000B000000}"/>
    <hyperlink ref="P131" r:id="rId13" display="http://www.bav-astro.de/sfs/BAVM_link.php?BAVMnr=68" xr:uid="{00000000-0004-0000-0100-00000C000000}"/>
    <hyperlink ref="P132" r:id="rId14" display="http://www.bav-astro.de/sfs/BAVM_link.php?BAVMnr=68" xr:uid="{00000000-0004-0000-0100-00000D000000}"/>
    <hyperlink ref="P39" r:id="rId15" display="http://www.bav-astro.de/sfs/BAVM_link.php?BAVMnr=117" xr:uid="{00000000-0004-0000-0100-00000E000000}"/>
    <hyperlink ref="P40" r:id="rId16" display="http://www.bav-astro.de/sfs/BAVM_link.php?BAVMnr=102" xr:uid="{00000000-0004-0000-0100-00000F000000}"/>
    <hyperlink ref="P41" r:id="rId17" display="http://www.bav-astro.de/sfs/BAVM_link.php?BAVMnr=152" xr:uid="{00000000-0004-0000-0100-000010000000}"/>
    <hyperlink ref="P134" r:id="rId18" display="http://www.konkoly.hu/cgi-bin/IBVS?5357" xr:uid="{00000000-0004-0000-0100-000011000000}"/>
    <hyperlink ref="P135" r:id="rId19" display="http://www.konkoly.hu/cgi-bin/IBVS?5357" xr:uid="{00000000-0004-0000-0100-000012000000}"/>
    <hyperlink ref="P136" r:id="rId20" display="http://www.konkoly.hu/cgi-bin/IBVS?5357" xr:uid="{00000000-0004-0000-0100-000013000000}"/>
    <hyperlink ref="P137" r:id="rId21" display="http://www.konkoly.hu/cgi-bin/IBVS?5357" xr:uid="{00000000-0004-0000-0100-000014000000}"/>
    <hyperlink ref="P138" r:id="rId22" display="http://www.konkoly.hu/cgi-bin/IBVS?5357" xr:uid="{00000000-0004-0000-0100-000015000000}"/>
    <hyperlink ref="P42" r:id="rId23" display="http://www.konkoly.hu/cgi-bin/IBVS?5583" xr:uid="{00000000-0004-0000-0100-000016000000}"/>
    <hyperlink ref="P43" r:id="rId24" display="http://www.bav-astro.de/sfs/BAVM_link.php?BAVMnr=172" xr:uid="{00000000-0004-0000-0100-000017000000}"/>
    <hyperlink ref="P45" r:id="rId25" display="http://www.konkoly.hu/cgi-bin/IBVS?5577" xr:uid="{00000000-0004-0000-0100-000018000000}"/>
    <hyperlink ref="P139" r:id="rId26" display="http://www.konkoly.hu/cgi-bin/IBVS?5670" xr:uid="{00000000-0004-0000-0100-000019000000}"/>
    <hyperlink ref="P46" r:id="rId27" display="http://www.konkoly.hu/cgi-bin/IBVS?5694" xr:uid="{00000000-0004-0000-0100-00001A000000}"/>
    <hyperlink ref="P47" r:id="rId28" display="http://www.konkoly.hu/cgi-bin/IBVS?5670" xr:uid="{00000000-0004-0000-0100-00001B000000}"/>
    <hyperlink ref="P140" r:id="rId29" display="http://www.konkoly.hu/cgi-bin/IBVS?5670" xr:uid="{00000000-0004-0000-0100-00001C000000}"/>
    <hyperlink ref="P141" r:id="rId30" display="http://www.konkoly.hu/cgi-bin/IBVS?5670" xr:uid="{00000000-0004-0000-0100-00001D000000}"/>
    <hyperlink ref="P48" r:id="rId31" display="http://www.konkoly.hu/cgi-bin/IBVS?5670" xr:uid="{00000000-0004-0000-0100-00001E000000}"/>
    <hyperlink ref="P49" r:id="rId32" display="http://www.konkoly.hu/cgi-bin/IBVS?5670" xr:uid="{00000000-0004-0000-0100-00001F000000}"/>
    <hyperlink ref="P50" r:id="rId33" display="http://www.konkoly.hu/cgi-bin/IBVS?5670" xr:uid="{00000000-0004-0000-0100-000020000000}"/>
    <hyperlink ref="P51" r:id="rId34" display="http://www.bav-astro.de/sfs/BAVM_link.php?BAVMnr=183" xr:uid="{00000000-0004-0000-0100-000021000000}"/>
    <hyperlink ref="P53" r:id="rId35" display="http://www.konkoly.hu/cgi-bin/IBVS?5898" xr:uid="{00000000-0004-0000-0100-000022000000}"/>
    <hyperlink ref="P142" r:id="rId36" display="http://www.konkoly.hu/cgi-bin/IBVS?5910" xr:uid="{00000000-0004-0000-0100-000023000000}"/>
    <hyperlink ref="P143" r:id="rId37" display="http://www.konkoly.hu/cgi-bin/IBVS?5910" xr:uid="{00000000-0004-0000-0100-000024000000}"/>
    <hyperlink ref="P144" r:id="rId38" display="http://www.konkoly.hu/cgi-bin/IBVS?5910" xr:uid="{00000000-0004-0000-0100-000025000000}"/>
    <hyperlink ref="P145" r:id="rId39" display="http://www.konkoly.hu/cgi-bin/IBVS?5910" xr:uid="{00000000-0004-0000-0100-000026000000}"/>
    <hyperlink ref="P146" r:id="rId40" display="http://www.konkoly.hu/cgi-bin/IBVS?5910" xr:uid="{00000000-0004-0000-0100-000027000000}"/>
    <hyperlink ref="P147" r:id="rId41" display="http://www.konkoly.hu/cgi-bin/IBVS?5910" xr:uid="{00000000-0004-0000-0100-000028000000}"/>
    <hyperlink ref="P148" r:id="rId42" display="http://www.konkoly.hu/cgi-bin/IBVS?5910" xr:uid="{00000000-0004-0000-0100-000029000000}"/>
    <hyperlink ref="P149" r:id="rId43" display="http://www.konkoly.hu/cgi-bin/IBVS?5910" xr:uid="{00000000-0004-0000-0100-00002A000000}"/>
    <hyperlink ref="P150" r:id="rId44" display="http://www.bav-astro.de/sfs/BAVM_link.php?BAVMnr=203" xr:uid="{00000000-0004-0000-0100-00002B000000}"/>
    <hyperlink ref="P54" r:id="rId45" display="http://www.konkoly.hu/cgi-bin/IBVS?5898" xr:uid="{00000000-0004-0000-0100-00002C000000}"/>
    <hyperlink ref="P151" r:id="rId46" display="http://www.konkoly.hu/cgi-bin/IBVS?5910" xr:uid="{00000000-0004-0000-0100-00002D000000}"/>
    <hyperlink ref="P152" r:id="rId47" display="http://www.konkoly.hu/cgi-bin/IBVS?5910" xr:uid="{00000000-0004-0000-0100-00002E000000}"/>
    <hyperlink ref="P153" r:id="rId48" display="http://www.konkoly.hu/cgi-bin/IBVS?5910" xr:uid="{00000000-0004-0000-0100-00002F000000}"/>
    <hyperlink ref="P154" r:id="rId49" display="http://www.konkoly.hu/cgi-bin/IBVS?5910" xr:uid="{00000000-0004-0000-0100-000030000000}"/>
    <hyperlink ref="P155" r:id="rId50" display="http://www.konkoly.hu/cgi-bin/IBVS?5910" xr:uid="{00000000-0004-0000-0100-000031000000}"/>
    <hyperlink ref="P156" r:id="rId51" display="http://www.konkoly.hu/cgi-bin/IBVS?5910" xr:uid="{00000000-0004-0000-0100-000032000000}"/>
    <hyperlink ref="P157" r:id="rId52" display="http://www.konkoly.hu/cgi-bin/IBVS?5910" xr:uid="{00000000-0004-0000-0100-000033000000}"/>
    <hyperlink ref="P158" r:id="rId53" display="http://www.konkoly.hu/cgi-bin/IBVS?5910" xr:uid="{00000000-0004-0000-0100-000034000000}"/>
    <hyperlink ref="P159" r:id="rId54" display="http://www.konkoly.hu/cgi-bin/IBVS?5910" xr:uid="{00000000-0004-0000-0100-000035000000}"/>
    <hyperlink ref="P160" r:id="rId55" display="http://www.konkoly.hu/cgi-bin/IBVS?5910" xr:uid="{00000000-0004-0000-0100-000036000000}"/>
    <hyperlink ref="P161" r:id="rId56" display="http://www.konkoly.hu/cgi-bin/IBVS?5910" xr:uid="{00000000-0004-0000-0100-000037000000}"/>
    <hyperlink ref="P162" r:id="rId57" display="http://www.konkoly.hu/cgi-bin/IBVS?5910" xr:uid="{00000000-0004-0000-0100-000038000000}"/>
    <hyperlink ref="P163" r:id="rId58" display="http://www.konkoly.hu/cgi-bin/IBVS?5980" xr:uid="{00000000-0004-0000-0100-000039000000}"/>
    <hyperlink ref="P164" r:id="rId59" display="http://www.bav-astro.de/sfs/BAVM_link.php?BAVMnr=212" xr:uid="{00000000-0004-0000-0100-00003A000000}"/>
    <hyperlink ref="P165" r:id="rId60" display="http://www.bav-astro.de/sfs/BAVM_link.php?BAVMnr=212" xr:uid="{00000000-0004-0000-0100-00003B000000}"/>
    <hyperlink ref="P55" r:id="rId61" display="http://www.konkoly.hu/cgi-bin/IBVS?5972" xr:uid="{00000000-0004-0000-0100-00003C000000}"/>
    <hyperlink ref="P56" r:id="rId62" display="http://www.bav-astro.de/sfs/BAVM_link.php?BAVMnr=215" xr:uid="{00000000-0004-0000-0100-00003D000000}"/>
    <hyperlink ref="P57" r:id="rId63" display="http://www.konkoly.hu/cgi-bin/IBVS?5972" xr:uid="{00000000-0004-0000-0100-00003E000000}"/>
    <hyperlink ref="P58" r:id="rId64" display="http://www.konkoly.hu/cgi-bin/IBVS?5972" xr:uid="{00000000-0004-0000-0100-00003F000000}"/>
    <hyperlink ref="P166" r:id="rId65" display="http://www.konkoly.hu/cgi-bin/IBVS?5972" xr:uid="{00000000-0004-0000-0100-000040000000}"/>
    <hyperlink ref="P167" r:id="rId66" display="http://www.konkoly.hu/cgi-bin/IBVS?5980" xr:uid="{00000000-0004-0000-0100-000041000000}"/>
    <hyperlink ref="P59" r:id="rId67" display="http://www.konkoly.hu/cgi-bin/IBVS?5972" xr:uid="{00000000-0004-0000-0100-000042000000}"/>
    <hyperlink ref="P60" r:id="rId68" display="http://www.konkoly.hu/cgi-bin/IBVS?5972" xr:uid="{00000000-0004-0000-0100-000043000000}"/>
    <hyperlink ref="P61" r:id="rId69" display="http://www.konkoly.hu/cgi-bin/IBVS?5972" xr:uid="{00000000-0004-0000-0100-000044000000}"/>
    <hyperlink ref="P62" r:id="rId70" display="http://www.konkoly.hu/cgi-bin/IBVS?5972" xr:uid="{00000000-0004-0000-0100-000045000000}"/>
    <hyperlink ref="P63" r:id="rId71" display="http://www.konkoly.hu/cgi-bin/IBVS?5972" xr:uid="{00000000-0004-0000-0100-000046000000}"/>
    <hyperlink ref="P64" r:id="rId72" display="http://www.konkoly.hu/cgi-bin/IBVS?5972" xr:uid="{00000000-0004-0000-0100-000047000000}"/>
    <hyperlink ref="P65" r:id="rId73" display="http://www.konkoly.hu/cgi-bin/IBVS?5960" xr:uid="{00000000-0004-0000-0100-000048000000}"/>
    <hyperlink ref="P66" r:id="rId74" display="http://www.konkoly.hu/cgi-bin/IBVS?5972" xr:uid="{00000000-0004-0000-0100-000049000000}"/>
    <hyperlink ref="P67" r:id="rId75" display="http://www.konkoly.hu/cgi-bin/IBVS?5972" xr:uid="{00000000-0004-0000-0100-00004A000000}"/>
    <hyperlink ref="P68" r:id="rId76" display="http://www.konkoly.hu/cgi-bin/IBVS?5972" xr:uid="{00000000-0004-0000-0100-00004B000000}"/>
    <hyperlink ref="P69" r:id="rId77" display="http://www.konkoly.hu/cgi-bin/IBVS?5972" xr:uid="{00000000-0004-0000-0100-00004C000000}"/>
    <hyperlink ref="P70" r:id="rId78" display="http://www.konkoly.hu/cgi-bin/IBVS?5972" xr:uid="{00000000-0004-0000-0100-00004D000000}"/>
    <hyperlink ref="P71" r:id="rId79" display="http://www.konkoly.hu/cgi-bin/IBVS?6044" xr:uid="{00000000-0004-0000-0100-00004E000000}"/>
    <hyperlink ref="P72" r:id="rId80" display="http://www.konkoly.hu/cgi-bin/IBVS?6044" xr:uid="{00000000-0004-0000-0100-00004F000000}"/>
    <hyperlink ref="P73" r:id="rId81" display="http://www.konkoly.hu/cgi-bin/IBVS?6014" xr:uid="{00000000-0004-0000-0100-000050000000}"/>
    <hyperlink ref="P74" r:id="rId82" display="http://www.bav-astro.de/sfs/BAVM_link.php?BAVMnr=220" xr:uid="{00000000-0004-0000-0100-000051000000}"/>
    <hyperlink ref="P75" r:id="rId83" display="http://www.konkoly.hu/cgi-bin/IBVS?6014" xr:uid="{00000000-0004-0000-0100-000052000000}"/>
    <hyperlink ref="P76" r:id="rId84" display="http://www.konkoly.hu/cgi-bin/IBVS?6014" xr:uid="{00000000-0004-0000-0100-000053000000}"/>
    <hyperlink ref="P77" r:id="rId85" display="http://www.konkoly.hu/cgi-bin/IBVS?6014" xr:uid="{00000000-0004-0000-0100-000054000000}"/>
    <hyperlink ref="P78" r:id="rId86" display="http://www.konkoly.hu/cgi-bin/IBVS?6014" xr:uid="{00000000-0004-0000-0100-000055000000}"/>
    <hyperlink ref="P79" r:id="rId87" display="http://www.konkoly.hu/cgi-bin/IBVS?6044" xr:uid="{00000000-0004-0000-0100-000056000000}"/>
    <hyperlink ref="P80" r:id="rId88" display="http://www.konkoly.hu/cgi-bin/IBVS?6014" xr:uid="{00000000-0004-0000-0100-000057000000}"/>
    <hyperlink ref="P81" r:id="rId89" display="http://www.konkoly.hu/cgi-bin/IBVS?6014" xr:uid="{00000000-0004-0000-0100-000058000000}"/>
    <hyperlink ref="P82" r:id="rId90" display="http://www.konkoly.hu/cgi-bin/IBVS?6014" xr:uid="{00000000-0004-0000-0100-000059000000}"/>
    <hyperlink ref="P83" r:id="rId91" display="http://www.konkoly.hu/cgi-bin/IBVS?6014" xr:uid="{00000000-0004-0000-0100-00005A000000}"/>
    <hyperlink ref="P84" r:id="rId92" display="http://www.konkoly.hu/cgi-bin/IBVS?6014" xr:uid="{00000000-0004-0000-0100-00005B000000}"/>
    <hyperlink ref="P85" r:id="rId93" display="http://www.konkoly.hu/cgi-bin/IBVS?6014" xr:uid="{00000000-0004-0000-0100-00005C000000}"/>
    <hyperlink ref="P86" r:id="rId94" display="http://www.konkoly.hu/cgi-bin/IBVS?6014" xr:uid="{00000000-0004-0000-0100-00005D000000}"/>
    <hyperlink ref="P87" r:id="rId95" display="http://www.konkoly.hu/cgi-bin/IBVS?6014" xr:uid="{00000000-0004-0000-0100-00005E000000}"/>
    <hyperlink ref="P168" r:id="rId96" display="http://vsolj.cetus-net.org/vsoljno53.pdf" xr:uid="{00000000-0004-0000-0100-00005F000000}"/>
    <hyperlink ref="P88" r:id="rId97" display="http://www.konkoly.hu/cgi-bin/IBVS?6014" xr:uid="{00000000-0004-0000-0100-000060000000}"/>
    <hyperlink ref="P89" r:id="rId98" display="http://www.konkoly.hu/cgi-bin/IBVS?6014" xr:uid="{00000000-0004-0000-0100-000061000000}"/>
    <hyperlink ref="P90" r:id="rId99" display="http://www.konkoly.hu/cgi-bin/IBVS?6014" xr:uid="{00000000-0004-0000-0100-000062000000}"/>
    <hyperlink ref="P91" r:id="rId100" display="http://www.konkoly.hu/cgi-bin/IBVS?6014" xr:uid="{00000000-0004-0000-0100-000063000000}"/>
    <hyperlink ref="P92" r:id="rId101" display="http://www.konkoly.hu/cgi-bin/IBVS?6014" xr:uid="{00000000-0004-0000-0100-000064000000}"/>
    <hyperlink ref="P93" r:id="rId102" display="http://www.konkoly.hu/cgi-bin/IBVS?6014" xr:uid="{00000000-0004-0000-0100-000065000000}"/>
    <hyperlink ref="P94" r:id="rId103" display="http://www.konkoly.hu/cgi-bin/IBVS?6014" xr:uid="{00000000-0004-0000-0100-000066000000}"/>
    <hyperlink ref="P95" r:id="rId104" display="http://www.konkoly.hu/cgi-bin/IBVS?6014" xr:uid="{00000000-0004-0000-0100-000067000000}"/>
    <hyperlink ref="P96" r:id="rId105" display="http://www.konkoly.hu/cgi-bin/IBVS?6014" xr:uid="{00000000-0004-0000-0100-000068000000}"/>
    <hyperlink ref="P97" r:id="rId106" display="http://www.konkoly.hu/cgi-bin/IBVS?6014" xr:uid="{00000000-0004-0000-0100-000069000000}"/>
    <hyperlink ref="P98" r:id="rId107" display="http://www.konkoly.hu/cgi-bin/IBVS?6014" xr:uid="{00000000-0004-0000-0100-00006A000000}"/>
    <hyperlink ref="P99" r:id="rId108" display="http://www.konkoly.hu/cgi-bin/IBVS?6014" xr:uid="{00000000-0004-0000-0100-00006B000000}"/>
    <hyperlink ref="P100" r:id="rId109" display="http://www.konkoly.hu/cgi-bin/IBVS?6014" xr:uid="{00000000-0004-0000-0100-00006C000000}"/>
    <hyperlink ref="P169" r:id="rId110" display="http://www.bav-astro.de/sfs/BAVM_link.php?BAVMnr=225" xr:uid="{00000000-0004-0000-0100-00006D000000}"/>
    <hyperlink ref="P101" r:id="rId111" display="http://www.konkoly.hu/cgi-bin/IBVS?6014" xr:uid="{00000000-0004-0000-0100-00006E000000}"/>
    <hyperlink ref="P102" r:id="rId112" display="http://www.konkoly.hu/cgi-bin/IBVS?6014" xr:uid="{00000000-0004-0000-0100-00006F000000}"/>
    <hyperlink ref="P103" r:id="rId113" display="http://www.konkoly.hu/cgi-bin/IBVS?6014" xr:uid="{00000000-0004-0000-0100-000070000000}"/>
    <hyperlink ref="P104" r:id="rId114" display="http://www.konkoly.hu/cgi-bin/IBVS?6046" xr:uid="{00000000-0004-0000-0100-000071000000}"/>
    <hyperlink ref="P105" r:id="rId115" display="http://www.konkoly.hu/cgi-bin/IBVS?6046" xr:uid="{00000000-0004-0000-0100-000072000000}"/>
    <hyperlink ref="P106" r:id="rId116" display="http://www.konkoly.hu/cgi-bin/IBVS?6046" xr:uid="{00000000-0004-0000-0100-000073000000}"/>
    <hyperlink ref="P107" r:id="rId117" display="http://www.konkoly.hu/cgi-bin/IBVS?6044" xr:uid="{00000000-0004-0000-0100-000074000000}"/>
    <hyperlink ref="P108" r:id="rId118" display="http://www.bav-astro.de/sfs/BAVM_link.php?BAVMnr=231" xr:uid="{00000000-0004-0000-0100-000075000000}"/>
    <hyperlink ref="P109" r:id="rId119" display="http://www.konkoly.hu/cgi-bin/IBVS?6098" xr:uid="{00000000-0004-0000-0100-00007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2023-01-26T06:25:37Z</dcterms:modified>
</cp:coreProperties>
</file>