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81CA958-080C-4FC3-9A9B-13894D6EB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C20" i="2"/>
  <c r="D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E22" i="1"/>
  <c r="F22" i="1" s="1"/>
  <c r="G22" i="1" s="1"/>
  <c r="I22" i="1" s="1"/>
  <c r="F16" i="1"/>
  <c r="F17" i="1" s="1"/>
  <c r="C17" i="1"/>
  <c r="Q21" i="1"/>
  <c r="E23" i="1"/>
  <c r="F23" i="1" s="1"/>
  <c r="G23" i="1" s="1"/>
  <c r="I23" i="1" s="1"/>
  <c r="E21" i="1"/>
  <c r="F21" i="1"/>
  <c r="G21" i="1"/>
  <c r="I21" i="1" s="1"/>
  <c r="C11" i="1"/>
  <c r="C12" i="1"/>
  <c r="O24" i="1" l="1"/>
  <c r="C16" i="1"/>
  <c r="D18" i="1" s="1"/>
  <c r="O23" i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<sst xmlns="http://schemas.openxmlformats.org/spreadsheetml/2006/main" count="429" uniqueCount="68">
  <si>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</si>
  <si>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</si>
  <si>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</si>
  <si>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</si>
  <si>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</si>
  <si>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</si>
  <si>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</si>
  <si>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</si>
  <si>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</si>
  <si>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</si>
  <si>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</si>
  <si>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</si>
  <si>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</si>
  <si>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</si>
  <si>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</si>
  <si>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</si>
  <si>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</si>
  <si>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</si>
  <si>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</si>
  <si>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</si>
  <si>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</si>
  <si>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</si>
  <si>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</si>
  <si>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</si>
  <si>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</si>
  <si>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</si>
  <si>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</si>
  <si>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</si>
  <si>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</si>
  <si>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</si>
  <si>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</si>
  <si>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</si>
  <si>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</si>
  <si>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</si>
  <si>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</si>
  <si>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</si>
  <si>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</si>
  <si>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</si>
  <si>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</si>
  <si>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</si>
  <si>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</si>
  <si>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</si>
  <si>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</si>
  <si>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</si>
  <si>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</si>
  <si>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</si>
  <si>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</si>
  <si>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</si>
  <si>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</si>
  <si>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</si>
  <si>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</si>
  <si>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</si>
  <si>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</si>
  <si>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</si>
  <si>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</si>
  <si>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</si>
  <si>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</si>
  <si>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V1049 Cas</t>
  </si>
  <si>
    <t>G3663-2527</t>
  </si>
  <si>
    <t>EA</t>
  </si>
  <si>
    <t>pr_6</t>
  </si>
  <si>
    <t>~</t>
  </si>
  <si>
    <t>V1049 Cas / GSC 3663-2527</t>
  </si>
  <si>
    <t>GCVS</t>
  </si>
  <si>
    <t>RHN 2020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</si>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</sst>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V1049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7-4B10-AE5D-496B5AC1EC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2.2659999842289835E-2</c:v>
                </c:pt>
                <c:pt idx="2">
                  <c:v>4.2259999834641349E-2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7-4B10-AE5D-496B5AC1EC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7-4B10-AE5D-496B5AC1EC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4.425999984232476E-2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7-4B10-AE5D-496B5AC1EC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7-4B10-AE5D-496B5AC1EC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7-4B10-AE5D-496B5AC1EC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1.34E-2</c:v>
                  </c:pt>
                  <c:pt idx="2">
                    <c:v>2.9999999999999997E-4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7-4B10-AE5D-496B5AC1EC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-1.8102778518824733E-3</c:v>
                </c:pt>
                <c:pt idx="1">
                  <c:v>2.9536986031872513E-2</c:v>
                </c:pt>
                <c:pt idx="2">
                  <c:v>3.9753631788088571E-2</c:v>
                </c:pt>
                <c:pt idx="3">
                  <c:v>4.169965955117734E-2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7-4B10-AE5D-496B5AC1EC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1933</c:v>
                </c:pt>
                <c:pt idx="2">
                  <c:v>2563</c:v>
                </c:pt>
                <c:pt idx="3">
                  <c:v>2683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7-4B10-AE5D-496B5AC1E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80584"/>
        <c:axId val="1"/>
      </c:scatterChart>
      <c:valAx>
        <c:axId val="451580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80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411303-3A7C-09B4-C004-E6574961D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0" t="s">
        <v>57</v>
      </c>
      <c r="G1" s="30">
        <v>0</v>
      </c>
      <c r="H1" s="51"/>
      <c r="I1" s="52" t="s">
        <v>58</v>
      </c>
      <c r="J1" s="50" t="s">
        <v>57</v>
      </c>
      <c r="K1" s="53">
        <v>0.45250000000000001</v>
      </c>
      <c r="L1" s="32">
        <v>58.055189999999996</v>
      </c>
      <c r="M1" s="33">
        <v>51483.69700000016</v>
      </c>
      <c r="N1" s="33">
        <v>2.9812799999999999</v>
      </c>
      <c r="O1" s="31" t="s">
        <v>59</v>
      </c>
      <c r="P1" s="32">
        <v>11</v>
      </c>
      <c r="Q1" s="32">
        <v>11.43</v>
      </c>
      <c r="R1" s="54" t="s">
        <v>60</v>
      </c>
      <c r="S1" s="55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51483.697</v>
      </c>
      <c r="D4" s="27">
        <v>2.9812799999999999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51483.69700000016</v>
      </c>
      <c r="D7" s="28" t="s">
        <v>63</v>
      </c>
    </row>
    <row r="8" spans="1:19" x14ac:dyDescent="0.2">
      <c r="A8" t="s">
        <v>5</v>
      </c>
      <c r="C8" s="8">
        <v>2.9812799999999999</v>
      </c>
      <c r="D8" s="28" t="s">
        <v>63</v>
      </c>
    </row>
    <row r="9" spans="1:19" x14ac:dyDescent="0.2">
      <c r="A9" s="24" t="s">
        <v>34</v>
      </c>
      <c r="B9" s="49">
        <v>21</v>
      </c>
      <c r="C9" s="22" t="s">
        <v>66</v>
      </c>
      <c r="D9" s="23" t="s">
        <v>67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-1.8102778518824733E-3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1.6216898025739774E-5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59482.512939659719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2.9812962168980257</v>
      </c>
      <c r="E16" s="14" t="s">
        <v>32</v>
      </c>
      <c r="F16" s="35">
        <f ca="1">NOW()+15018.5+$C$5/24</f>
        <v>59970.812115509259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2848</v>
      </c>
    </row>
    <row r="18" spans="1:21" ht="14.25" thickTop="1" thickBot="1" x14ac:dyDescent="0.25">
      <c r="A18" s="16" t="s">
        <v>7</v>
      </c>
      <c r="B18" s="10"/>
      <c r="C18" s="19">
        <f ca="1">+C15</f>
        <v>59482.512939659719</v>
      </c>
      <c r="D18" s="20">
        <f ca="1">+C16</f>
        <v>2.9812962168980257</v>
      </c>
      <c r="E18" s="14" t="s">
        <v>38</v>
      </c>
      <c r="F18" s="23">
        <f ca="1">ROUND(2*(F16-$C$15)/$C$16,0)/2+F15</f>
        <v>165</v>
      </c>
    </row>
    <row r="19" spans="1:21" ht="13.5" thickTop="1" x14ac:dyDescent="0.2">
      <c r="E19" s="14" t="s">
        <v>33</v>
      </c>
      <c r="F19" s="18">
        <f ca="1">+$C$15+$C$16*F18-15018.5-$C$5/24</f>
        <v>44956.322648781228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51483.69700000016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-1.8102778518824733E-3</v>
      </c>
      <c r="Q21" s="2">
        <f>+C21-15018.5</f>
        <v>36465.19700000016</v>
      </c>
    </row>
    <row r="22" spans="1:21" x14ac:dyDescent="0.2">
      <c r="A22" s="56" t="s">
        <v>0</v>
      </c>
      <c r="B22" s="57" t="s">
        <v>1</v>
      </c>
      <c r="C22" s="58">
        <v>57246.533900000002</v>
      </c>
      <c r="D22" s="58">
        <v>1.34E-2</v>
      </c>
      <c r="E22">
        <f>+(C22-C$7)/C$8</f>
        <v>1933.0076007620357</v>
      </c>
      <c r="F22">
        <f>ROUND(2*E22,0)/2</f>
        <v>1933</v>
      </c>
      <c r="G22">
        <f>+C22-(C$7+F22*C$8)</f>
        <v>2.2659999842289835E-2</v>
      </c>
      <c r="I22">
        <f>+G22</f>
        <v>2.2659999842289835E-2</v>
      </c>
      <c r="O22">
        <f ca="1">+C$11+C$12*$F22</f>
        <v>2.9536986031872513E-2</v>
      </c>
      <c r="Q22" s="2">
        <f>+C22-15018.5</f>
        <v>42228.033900000002</v>
      </c>
    </row>
    <row r="23" spans="1:21" x14ac:dyDescent="0.2">
      <c r="A23" s="5" t="s">
        <v>64</v>
      </c>
      <c r="C23" s="8">
        <v>59124.759899999997</v>
      </c>
      <c r="D23" s="8">
        <v>2.9999999999999997E-4</v>
      </c>
      <c r="E23">
        <f>+(C23-C$7)/C$8</f>
        <v>2563.0141751193573</v>
      </c>
      <c r="F23">
        <f>ROUND(2*E23,0)/2</f>
        <v>2563</v>
      </c>
      <c r="G23">
        <f>+C23-(C$7+F23*C$8)</f>
        <v>4.2259999834641349E-2</v>
      </c>
      <c r="I23">
        <f>+G23</f>
        <v>4.2259999834641349E-2</v>
      </c>
      <c r="O23">
        <f ca="1">+C$11+C$12*$F23</f>
        <v>3.9753631788088571E-2</v>
      </c>
      <c r="Q23" s="2">
        <f>+C23-15018.5</f>
        <v>44106.259899999997</v>
      </c>
    </row>
    <row r="24" spans="1:21" x14ac:dyDescent="0.2">
      <c r="A24" s="59" t="s">
        <v>65</v>
      </c>
      <c r="B24" s="60" t="s">
        <v>1</v>
      </c>
      <c r="C24" s="61">
        <v>59482.515500000001</v>
      </c>
      <c r="D24" s="59">
        <v>2E-3</v>
      </c>
      <c r="E24">
        <f>+(C24-C$7)/C$8</f>
        <v>2683.0148459721468</v>
      </c>
      <c r="F24">
        <f>ROUND(2*E24,0)/2</f>
        <v>2683</v>
      </c>
      <c r="G24">
        <f>+C24-(C$7+F24*C$8)</f>
        <v>4.425999984232476E-2</v>
      </c>
      <c r="K24">
        <f>+G24</f>
        <v>4.425999984232476E-2</v>
      </c>
      <c r="O24">
        <f ca="1">+C$11+C$12*$F24</f>
        <v>4.169965955117734E-2</v>
      </c>
      <c r="Q24" s="2">
        <f>+C24-15018.5</f>
        <v>44464.015500000001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2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2023-01-26T06:29:26Z</dcterms:modified>
</cp:coreProperties>
</file>