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A3CB2367-6D40-4213-A1D6-121368A4B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E32" i="1"/>
  <c r="F32" i="1"/>
  <c r="Q31" i="1"/>
  <c r="Q32" i="1"/>
  <c r="Q33" i="1"/>
  <c r="Q34" i="1"/>
  <c r="E30" i="1"/>
  <c r="F30" i="1"/>
  <c r="G30" i="1"/>
  <c r="K30" i="1"/>
  <c r="Q26" i="1"/>
  <c r="Q27" i="1"/>
  <c r="Q28" i="1"/>
  <c r="Q29" i="1"/>
  <c r="Q30" i="1"/>
  <c r="C9" i="1"/>
  <c r="D9" i="1"/>
  <c r="Q25" i="1"/>
  <c r="E22" i="1"/>
  <c r="F22" i="1"/>
  <c r="E23" i="1"/>
  <c r="F23" i="1"/>
  <c r="G23" i="1"/>
  <c r="K23" i="1"/>
  <c r="Q22" i="1"/>
  <c r="Q23" i="1"/>
  <c r="Q24" i="1"/>
  <c r="C7" i="1"/>
  <c r="C8" i="1"/>
  <c r="F16" i="1"/>
  <c r="F17" i="1" s="1"/>
  <c r="C17" i="1"/>
  <c r="Q21" i="1"/>
  <c r="G32" i="1"/>
  <c r="K32" i="1"/>
  <c r="E27" i="1"/>
  <c r="F27" i="1"/>
  <c r="G22" i="1"/>
  <c r="K22" i="1"/>
  <c r="E21" i="1"/>
  <c r="F21" i="1"/>
  <c r="G21" i="1"/>
  <c r="G31" i="1"/>
  <c r="K31" i="1"/>
  <c r="E29" i="1"/>
  <c r="F29" i="1"/>
  <c r="G29" i="1"/>
  <c r="K29" i="1"/>
  <c r="E31" i="1"/>
  <c r="F31" i="1"/>
  <c r="E34" i="1"/>
  <c r="F34" i="1"/>
  <c r="G34" i="1"/>
  <c r="K34" i="1"/>
  <c r="E24" i="1"/>
  <c r="F24" i="1"/>
  <c r="G24" i="1"/>
  <c r="K24" i="1"/>
  <c r="E26" i="1"/>
  <c r="F26" i="1"/>
  <c r="G26" i="1"/>
  <c r="K26" i="1"/>
  <c r="E28" i="1"/>
  <c r="F28" i="1"/>
  <c r="G28" i="1"/>
  <c r="K28" i="1"/>
  <c r="E33" i="1"/>
  <c r="F33" i="1"/>
  <c r="G33" i="1"/>
  <c r="K33" i="1"/>
  <c r="E25" i="1"/>
  <c r="F25" i="1"/>
  <c r="G25" i="1"/>
  <c r="J25" i="1"/>
  <c r="G27" i="1"/>
  <c r="K27" i="1"/>
  <c r="K21" i="1"/>
  <c r="C11" i="1"/>
  <c r="C12" i="1"/>
  <c r="O35" i="1" l="1"/>
  <c r="C16" i="1"/>
  <c r="D18" i="1" s="1"/>
  <c r="O23" i="1"/>
  <c r="O27" i="1"/>
  <c r="C15" i="1"/>
  <c r="O29" i="1"/>
  <c r="O25" i="1"/>
  <c r="O22" i="1"/>
  <c r="O32" i="1"/>
  <c r="O21" i="1"/>
  <c r="O30" i="1"/>
  <c r="O26" i="1"/>
  <c r="O34" i="1"/>
  <c r="O28" i="1"/>
  <c r="O33" i="1"/>
  <c r="O24" i="1"/>
  <c r="O31" i="1"/>
  <c r="C18" i="1" l="1"/>
  <c r="F18" i="1"/>
  <c r="F19" i="1" s="1"/>
</calcChain>
</file>

<file path=xl/sharedStrings.xml><?xml version="1.0" encoding="utf-8"?>
<sst xmlns="http://schemas.openxmlformats.org/spreadsheetml/2006/main" count="73" uniqueCount="52">
  <si>
    <t>0.0017</t>
  </si>
  <si>
    <t>PE</t>
  </si>
  <si>
    <t>IBVS 6196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</si>
  <si>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</si>
  <si>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</si>
  <si>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</si>
  <si>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</si>
  <si>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</si>
  <si>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</si>
  <si>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</si>
  <si>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</si>
  <si>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</si>
  <si>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</si>
  <si>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</si>
  <si>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</si>
  <si>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</si>
  <si>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</si>
  <si>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</si>
  <si>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</si>
  <si>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</si>
  <si>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</si>
  <si>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</si>
  <si>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</si>
  <si>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</si>
  <si>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</si>
  <si>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</si>
  <si>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</si>
  <si>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</si>
  <si>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</si>
  <si>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</si>
  <si>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</si>
  <si>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</si>
  <si>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</si>
  <si>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</si>
  <si>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</si>
  <si>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</si>
  <si>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</si>
  <si>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</si>
  <si>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</si>
  <si>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</si>
  <si>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</si>
  <si>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</si>
  <si>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</si>
  <si>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V1094 Cas / GSC 3682-2051</t>
  </si>
  <si>
    <t>EW</t>
  </si>
  <si>
    <t>OEJV 0137</t>
  </si>
  <si>
    <t>I</t>
  </si>
  <si>
    <t>IBVS 6118</t>
  </si>
  <si>
    <t>vis</t>
  </si>
  <si>
    <t>OEJV 0179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</si>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</sst>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24" borderId="0" xfId="0" applyFill="1" applyAlignment="1"/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V1094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884.5</c:v>
                </c:pt>
                <c:pt idx="2">
                  <c:v>884.5</c:v>
                </c:pt>
                <c:pt idx="3">
                  <c:v>884.5</c:v>
                </c:pt>
                <c:pt idx="4">
                  <c:v>4182.5</c:v>
                </c:pt>
                <c:pt idx="5">
                  <c:v>5592</c:v>
                </c:pt>
                <c:pt idx="6">
                  <c:v>5592</c:v>
                </c:pt>
                <c:pt idx="7">
                  <c:v>5592</c:v>
                </c:pt>
                <c:pt idx="8">
                  <c:v>5759</c:v>
                </c:pt>
                <c:pt idx="9">
                  <c:v>5759.5</c:v>
                </c:pt>
                <c:pt idx="10">
                  <c:v>6653.5</c:v>
                </c:pt>
                <c:pt idx="11">
                  <c:v>6653.5</c:v>
                </c:pt>
                <c:pt idx="12">
                  <c:v>6654</c:v>
                </c:pt>
                <c:pt idx="13">
                  <c:v>7075.5</c:v>
                </c:pt>
                <c:pt idx="14">
                  <c:v>9181.5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A8-4C46-9B42-19CB547A7C0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884.5</c:v>
                </c:pt>
                <c:pt idx="2">
                  <c:v>884.5</c:v>
                </c:pt>
                <c:pt idx="3">
                  <c:v>884.5</c:v>
                </c:pt>
                <c:pt idx="4">
                  <c:v>4182.5</c:v>
                </c:pt>
                <c:pt idx="5">
                  <c:v>5592</c:v>
                </c:pt>
                <c:pt idx="6">
                  <c:v>5592</c:v>
                </c:pt>
                <c:pt idx="7">
                  <c:v>5592</c:v>
                </c:pt>
                <c:pt idx="8">
                  <c:v>5759</c:v>
                </c:pt>
                <c:pt idx="9">
                  <c:v>5759.5</c:v>
                </c:pt>
                <c:pt idx="10">
                  <c:v>6653.5</c:v>
                </c:pt>
                <c:pt idx="11">
                  <c:v>6653.5</c:v>
                </c:pt>
                <c:pt idx="12">
                  <c:v>6654</c:v>
                </c:pt>
                <c:pt idx="13">
                  <c:v>7075.5</c:v>
                </c:pt>
                <c:pt idx="14">
                  <c:v>9181.5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A8-4C46-9B42-19CB547A7C0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884.5</c:v>
                </c:pt>
                <c:pt idx="2">
                  <c:v>884.5</c:v>
                </c:pt>
                <c:pt idx="3">
                  <c:v>884.5</c:v>
                </c:pt>
                <c:pt idx="4">
                  <c:v>4182.5</c:v>
                </c:pt>
                <c:pt idx="5">
                  <c:v>5592</c:v>
                </c:pt>
                <c:pt idx="6">
                  <c:v>5592</c:v>
                </c:pt>
                <c:pt idx="7">
                  <c:v>5592</c:v>
                </c:pt>
                <c:pt idx="8">
                  <c:v>5759</c:v>
                </c:pt>
                <c:pt idx="9">
                  <c:v>5759.5</c:v>
                </c:pt>
                <c:pt idx="10">
                  <c:v>6653.5</c:v>
                </c:pt>
                <c:pt idx="11">
                  <c:v>6653.5</c:v>
                </c:pt>
                <c:pt idx="12">
                  <c:v>6654</c:v>
                </c:pt>
                <c:pt idx="13">
                  <c:v>7075.5</c:v>
                </c:pt>
                <c:pt idx="14">
                  <c:v>9181.5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8.8125000002037268E-2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A8-4C46-9B42-19CB547A7C0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884.5</c:v>
                </c:pt>
                <c:pt idx="2">
                  <c:v>884.5</c:v>
                </c:pt>
                <c:pt idx="3">
                  <c:v>884.5</c:v>
                </c:pt>
                <c:pt idx="4">
                  <c:v>4182.5</c:v>
                </c:pt>
                <c:pt idx="5">
                  <c:v>5592</c:v>
                </c:pt>
                <c:pt idx="6">
                  <c:v>5592</c:v>
                </c:pt>
                <c:pt idx="7">
                  <c:v>5592</c:v>
                </c:pt>
                <c:pt idx="8">
                  <c:v>5759</c:v>
                </c:pt>
                <c:pt idx="9">
                  <c:v>5759.5</c:v>
                </c:pt>
                <c:pt idx="10">
                  <c:v>6653.5</c:v>
                </c:pt>
                <c:pt idx="11">
                  <c:v>6653.5</c:v>
                </c:pt>
                <c:pt idx="12">
                  <c:v>6654</c:v>
                </c:pt>
                <c:pt idx="13">
                  <c:v>7075.5</c:v>
                </c:pt>
                <c:pt idx="14">
                  <c:v>9181.5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1.7805000003136229E-2</c:v>
                </c:pt>
                <c:pt idx="2">
                  <c:v>1.8074999999953434E-2</c:v>
                </c:pt>
                <c:pt idx="3">
                  <c:v>2.3605000002135057E-2</c:v>
                </c:pt>
                <c:pt idx="5">
                  <c:v>0.11856000000261702</c:v>
                </c:pt>
                <c:pt idx="6">
                  <c:v>0.1185299999997369</c:v>
                </c:pt>
                <c:pt idx="7">
                  <c:v>0.1185299999997369</c:v>
                </c:pt>
                <c:pt idx="8">
                  <c:v>0.12231999999494292</c:v>
                </c:pt>
                <c:pt idx="9">
                  <c:v>0.12067499999830034</c:v>
                </c:pt>
                <c:pt idx="10">
                  <c:v>0.13927499984856695</c:v>
                </c:pt>
                <c:pt idx="11">
                  <c:v>0.13956500019412488</c:v>
                </c:pt>
                <c:pt idx="12">
                  <c:v>0.13940999979240587</c:v>
                </c:pt>
                <c:pt idx="13">
                  <c:v>0.1499750001821667</c:v>
                </c:pt>
                <c:pt idx="14">
                  <c:v>0.19019500000285916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A8-4C46-9B42-19CB547A7C0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884.5</c:v>
                </c:pt>
                <c:pt idx="2">
                  <c:v>884.5</c:v>
                </c:pt>
                <c:pt idx="3">
                  <c:v>884.5</c:v>
                </c:pt>
                <c:pt idx="4">
                  <c:v>4182.5</c:v>
                </c:pt>
                <c:pt idx="5">
                  <c:v>5592</c:v>
                </c:pt>
                <c:pt idx="6">
                  <c:v>5592</c:v>
                </c:pt>
                <c:pt idx="7">
                  <c:v>5592</c:v>
                </c:pt>
                <c:pt idx="8">
                  <c:v>5759</c:v>
                </c:pt>
                <c:pt idx="9">
                  <c:v>5759.5</c:v>
                </c:pt>
                <c:pt idx="10">
                  <c:v>6653.5</c:v>
                </c:pt>
                <c:pt idx="11">
                  <c:v>6653.5</c:v>
                </c:pt>
                <c:pt idx="12">
                  <c:v>6654</c:v>
                </c:pt>
                <c:pt idx="13">
                  <c:v>7075.5</c:v>
                </c:pt>
                <c:pt idx="14">
                  <c:v>9181.5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A8-4C46-9B42-19CB547A7C0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884.5</c:v>
                </c:pt>
                <c:pt idx="2">
                  <c:v>884.5</c:v>
                </c:pt>
                <c:pt idx="3">
                  <c:v>884.5</c:v>
                </c:pt>
                <c:pt idx="4">
                  <c:v>4182.5</c:v>
                </c:pt>
                <c:pt idx="5">
                  <c:v>5592</c:v>
                </c:pt>
                <c:pt idx="6">
                  <c:v>5592</c:v>
                </c:pt>
                <c:pt idx="7">
                  <c:v>5592</c:v>
                </c:pt>
                <c:pt idx="8">
                  <c:v>5759</c:v>
                </c:pt>
                <c:pt idx="9">
                  <c:v>5759.5</c:v>
                </c:pt>
                <c:pt idx="10">
                  <c:v>6653.5</c:v>
                </c:pt>
                <c:pt idx="11">
                  <c:v>6653.5</c:v>
                </c:pt>
                <c:pt idx="12">
                  <c:v>6654</c:v>
                </c:pt>
                <c:pt idx="13">
                  <c:v>7075.5</c:v>
                </c:pt>
                <c:pt idx="14">
                  <c:v>9181.5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A8-4C46-9B42-19CB547A7C0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1.6999999999999999E-3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1.1999999999999999E-3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884.5</c:v>
                </c:pt>
                <c:pt idx="2">
                  <c:v>884.5</c:v>
                </c:pt>
                <c:pt idx="3">
                  <c:v>884.5</c:v>
                </c:pt>
                <c:pt idx="4">
                  <c:v>4182.5</c:v>
                </c:pt>
                <c:pt idx="5">
                  <c:v>5592</c:v>
                </c:pt>
                <c:pt idx="6">
                  <c:v>5592</c:v>
                </c:pt>
                <c:pt idx="7">
                  <c:v>5592</c:v>
                </c:pt>
                <c:pt idx="8">
                  <c:v>5759</c:v>
                </c:pt>
                <c:pt idx="9">
                  <c:v>5759.5</c:v>
                </c:pt>
                <c:pt idx="10">
                  <c:v>6653.5</c:v>
                </c:pt>
                <c:pt idx="11">
                  <c:v>6653.5</c:v>
                </c:pt>
                <c:pt idx="12">
                  <c:v>6654</c:v>
                </c:pt>
                <c:pt idx="13">
                  <c:v>7075.5</c:v>
                </c:pt>
                <c:pt idx="14">
                  <c:v>9181.5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A8-4C46-9B42-19CB547A7C0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884.5</c:v>
                </c:pt>
                <c:pt idx="2">
                  <c:v>884.5</c:v>
                </c:pt>
                <c:pt idx="3">
                  <c:v>884.5</c:v>
                </c:pt>
                <c:pt idx="4">
                  <c:v>4182.5</c:v>
                </c:pt>
                <c:pt idx="5">
                  <c:v>5592</c:v>
                </c:pt>
                <c:pt idx="6">
                  <c:v>5592</c:v>
                </c:pt>
                <c:pt idx="7">
                  <c:v>5592</c:v>
                </c:pt>
                <c:pt idx="8">
                  <c:v>5759</c:v>
                </c:pt>
                <c:pt idx="9">
                  <c:v>5759.5</c:v>
                </c:pt>
                <c:pt idx="10">
                  <c:v>6653.5</c:v>
                </c:pt>
                <c:pt idx="11">
                  <c:v>6653.5</c:v>
                </c:pt>
                <c:pt idx="12">
                  <c:v>6654</c:v>
                </c:pt>
                <c:pt idx="13">
                  <c:v>7075.5</c:v>
                </c:pt>
                <c:pt idx="14">
                  <c:v>9181.5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1.3470493525677141E-3</c:v>
                </c:pt>
                <c:pt idx="1">
                  <c:v>1.9749489841644617E-2</c:v>
                </c:pt>
                <c:pt idx="2">
                  <c:v>1.9749489841644617E-2</c:v>
                </c:pt>
                <c:pt idx="3">
                  <c:v>1.9749489841644617E-2</c:v>
                </c:pt>
                <c:pt idx="4">
                  <c:v>8.8365938380904785E-2</c:v>
                </c:pt>
                <c:pt idx="5">
                  <c:v>0.11769125196977295</c:v>
                </c:pt>
                <c:pt idx="6">
                  <c:v>0.11769125196977295</c:v>
                </c:pt>
                <c:pt idx="7">
                  <c:v>0.11769125196977295</c:v>
                </c:pt>
                <c:pt idx="8">
                  <c:v>0.12116576588913514</c:v>
                </c:pt>
                <c:pt idx="9">
                  <c:v>0.12117616862542065</c:v>
                </c:pt>
                <c:pt idx="10">
                  <c:v>0.13977626110392236</c:v>
                </c:pt>
                <c:pt idx="11">
                  <c:v>0.13977626110392236</c:v>
                </c:pt>
                <c:pt idx="12">
                  <c:v>0.13978666384020785</c:v>
                </c:pt>
                <c:pt idx="13">
                  <c:v>0.14855617052889741</c:v>
                </c:pt>
                <c:pt idx="14">
                  <c:v>0.19237249576348867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A8-4C46-9B42-19CB547A7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47368"/>
        <c:axId val="1"/>
      </c:scatterChart>
      <c:valAx>
        <c:axId val="391947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7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1969FB-C928-1AD0-7320-94FE53DC6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x14ac:dyDescent="0.2">
      <c r="A2" t="s">
        <v>30</v>
      </c>
      <c r="B2" t="s">
        <v>44</v>
      </c>
      <c r="D2" s="3"/>
    </row>
    <row r="3" spans="1:6" ht="13.5" thickBot="1" x14ac:dyDescent="0.25"/>
    <row r="4" spans="1:6" ht="14.25" thickTop="1" thickBot="1" x14ac:dyDescent="0.25">
      <c r="A4" s="5" t="s">
        <v>6</v>
      </c>
      <c r="C4" s="8">
        <v>54389.503199999999</v>
      </c>
      <c r="D4" s="9">
        <v>0.51427</v>
      </c>
    </row>
    <row r="5" spans="1:6" ht="13.5" thickTop="1" x14ac:dyDescent="0.2">
      <c r="A5" s="11" t="s">
        <v>35</v>
      </c>
      <c r="B5" s="12"/>
      <c r="C5" s="13">
        <v>-9.5</v>
      </c>
      <c r="D5" s="12" t="s">
        <v>36</v>
      </c>
    </row>
    <row r="6" spans="1:6" x14ac:dyDescent="0.2">
      <c r="A6" s="5" t="s">
        <v>7</v>
      </c>
    </row>
    <row r="7" spans="1:6" x14ac:dyDescent="0.2">
      <c r="A7" t="s">
        <v>8</v>
      </c>
      <c r="C7">
        <f>+C4</f>
        <v>54389.503199999999</v>
      </c>
    </row>
    <row r="8" spans="1:6" x14ac:dyDescent="0.2">
      <c r="A8" t="s">
        <v>9</v>
      </c>
      <c r="C8">
        <f>+D4</f>
        <v>0.51427</v>
      </c>
    </row>
    <row r="9" spans="1:6" x14ac:dyDescent="0.2">
      <c r="A9" s="26" t="s">
        <v>39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26</v>
      </c>
      <c r="D10" s="4" t="s">
        <v>27</v>
      </c>
      <c r="E10" s="12"/>
    </row>
    <row r="11" spans="1:6" x14ac:dyDescent="0.2">
      <c r="A11" s="12" t="s">
        <v>22</v>
      </c>
      <c r="B11" s="12"/>
      <c r="C11" s="23">
        <f ca="1">INTERCEPT(INDIRECT($D$9):G992,INDIRECT($C$9):F992)</f>
        <v>1.3470493525677141E-3</v>
      </c>
      <c r="D11" s="3"/>
      <c r="E11" s="12"/>
    </row>
    <row r="12" spans="1:6" x14ac:dyDescent="0.2">
      <c r="A12" s="12" t="s">
        <v>23</v>
      </c>
      <c r="B12" s="12"/>
      <c r="C12" s="23">
        <f ca="1">SLOPE(INDIRECT($D$9):G992,INDIRECT($C$9):F992)</f>
        <v>2.0805472571030981E-5</v>
      </c>
      <c r="D12" s="3"/>
      <c r="E12" s="12"/>
    </row>
    <row r="13" spans="1:6" x14ac:dyDescent="0.2">
      <c r="A13" s="12" t="s">
        <v>25</v>
      </c>
      <c r="B13" s="12"/>
      <c r="C13" s="3" t="s">
        <v>20</v>
      </c>
    </row>
    <row r="14" spans="1:6" x14ac:dyDescent="0.2">
      <c r="A14" s="12"/>
      <c r="B14" s="12"/>
      <c r="C14" s="12"/>
    </row>
    <row r="15" spans="1:6" x14ac:dyDescent="0.2">
      <c r="A15" s="14" t="s">
        <v>24</v>
      </c>
      <c r="B15" s="12"/>
      <c r="C15" s="15">
        <f ca="1">(C7+C11)+(C8+C12)*INT(MAX(F21:F3533))</f>
        <v>59111.208432093023</v>
      </c>
      <c r="E15" s="16" t="s">
        <v>40</v>
      </c>
      <c r="F15" s="13">
        <v>1</v>
      </c>
    </row>
    <row r="16" spans="1:6" x14ac:dyDescent="0.2">
      <c r="A16" s="18" t="s">
        <v>10</v>
      </c>
      <c r="B16" s="12"/>
      <c r="C16" s="19">
        <f ca="1">+C8+C12</f>
        <v>0.514290805472571</v>
      </c>
      <c r="E16" s="16" t="s">
        <v>37</v>
      </c>
      <c r="F16" s="17">
        <f ca="1">NOW()+15018.5+$C$5/24</f>
        <v>59970.813347453703</v>
      </c>
    </row>
    <row r="17" spans="1:17" ht="13.5" thickBot="1" x14ac:dyDescent="0.25">
      <c r="A17" s="16" t="s">
        <v>34</v>
      </c>
      <c r="B17" s="12"/>
      <c r="C17" s="12">
        <f>COUNT(C21:C2191)</f>
        <v>15</v>
      </c>
      <c r="E17" s="16" t="s">
        <v>41</v>
      </c>
      <c r="F17" s="17">
        <f ca="1">ROUND(2*(F16-$C$7)/$C$8,0)/2+F15</f>
        <v>10854</v>
      </c>
    </row>
    <row r="18" spans="1:17" ht="14.25" thickTop="1" thickBot="1" x14ac:dyDescent="0.25">
      <c r="A18" s="18" t="s">
        <v>11</v>
      </c>
      <c r="B18" s="12"/>
      <c r="C18" s="21">
        <f ca="1">+C15</f>
        <v>59111.208432093023</v>
      </c>
      <c r="D18" s="22">
        <f ca="1">+C16</f>
        <v>0.514290805472571</v>
      </c>
      <c r="E18" s="16" t="s">
        <v>42</v>
      </c>
      <c r="F18" s="25">
        <f ca="1">ROUND(2*(F16-$C$15)/$C$16,0)/2+F15</f>
        <v>1672.5</v>
      </c>
    </row>
    <row r="19" spans="1:17" ht="13.5" thickTop="1" x14ac:dyDescent="0.2">
      <c r="E19" s="16" t="s">
        <v>38</v>
      </c>
      <c r="F19" s="20">
        <f ca="1">+$C$15+$C$16*F18-15018.5-$C$5/24</f>
        <v>44953.255637579234</v>
      </c>
    </row>
    <row r="20" spans="1:17" ht="13.5" thickBot="1" x14ac:dyDescent="0.25">
      <c r="A20" s="4" t="s">
        <v>12</v>
      </c>
      <c r="B20" s="4" t="s">
        <v>13</v>
      </c>
      <c r="C20" s="4" t="s">
        <v>14</v>
      </c>
      <c r="D20" s="4" t="s">
        <v>19</v>
      </c>
      <c r="E20" s="4" t="s">
        <v>15</v>
      </c>
      <c r="F20" s="4" t="s">
        <v>16</v>
      </c>
      <c r="G20" s="4" t="s">
        <v>17</v>
      </c>
      <c r="H20" s="7" t="s">
        <v>5</v>
      </c>
      <c r="I20" s="7" t="s">
        <v>48</v>
      </c>
      <c r="J20" s="7" t="s">
        <v>1</v>
      </c>
      <c r="K20" s="7" t="s">
        <v>4</v>
      </c>
      <c r="L20" s="7" t="s">
        <v>31</v>
      </c>
      <c r="M20" s="7" t="s">
        <v>32</v>
      </c>
      <c r="N20" s="7" t="s">
        <v>33</v>
      </c>
      <c r="O20" s="7" t="s">
        <v>29</v>
      </c>
      <c r="P20" s="6" t="s">
        <v>28</v>
      </c>
      <c r="Q20" s="4" t="s">
        <v>21</v>
      </c>
    </row>
    <row r="21" spans="1:17" x14ac:dyDescent="0.2">
      <c r="A21" t="s">
        <v>18</v>
      </c>
      <c r="C21" s="10">
        <v>54389.503199999999</v>
      </c>
      <c r="D21" s="10" t="s">
        <v>20</v>
      </c>
      <c r="E21">
        <f t="shared" ref="E21:E30" si="0">+(C21-C$7)/C$8</f>
        <v>0</v>
      </c>
      <c r="F21">
        <f t="shared" ref="F21:F30" si="1">ROUND(2*E21,0)/2</f>
        <v>0</v>
      </c>
      <c r="G21">
        <f t="shared" ref="G21:G30" si="2">+C21-(C$7+F21*C$8)</f>
        <v>0</v>
      </c>
      <c r="K21">
        <f>+G21</f>
        <v>0</v>
      </c>
      <c r="O21">
        <f t="shared" ref="O21:O30" ca="1" si="3">+C$11+C$12*$F21</f>
        <v>1.3470493525677141E-3</v>
      </c>
      <c r="Q21" s="2">
        <f t="shared" ref="Q21:Q30" si="4">+C21-15018.5</f>
        <v>39371.003199999999</v>
      </c>
    </row>
    <row r="22" spans="1:17" x14ac:dyDescent="0.2">
      <c r="A22" s="28" t="s">
        <v>45</v>
      </c>
      <c r="B22" s="29" t="s">
        <v>46</v>
      </c>
      <c r="C22" s="28">
        <v>54844.392820000001</v>
      </c>
      <c r="D22" s="28">
        <v>8.0000000000000004E-4</v>
      </c>
      <c r="E22">
        <f t="shared" si="0"/>
        <v>884.53462189122786</v>
      </c>
      <c r="F22">
        <f t="shared" si="1"/>
        <v>884.5</v>
      </c>
      <c r="G22">
        <f t="shared" si="2"/>
        <v>1.7805000003136229E-2</v>
      </c>
      <c r="K22">
        <f>+G22</f>
        <v>1.7805000003136229E-2</v>
      </c>
      <c r="O22">
        <f t="shared" ca="1" si="3"/>
        <v>1.9749489841644617E-2</v>
      </c>
      <c r="Q22" s="2">
        <f t="shared" si="4"/>
        <v>39825.892820000001</v>
      </c>
    </row>
    <row r="23" spans="1:17" x14ac:dyDescent="0.2">
      <c r="A23" s="28" t="s">
        <v>45</v>
      </c>
      <c r="B23" s="29" t="s">
        <v>46</v>
      </c>
      <c r="C23" s="28">
        <v>54844.393089999998</v>
      </c>
      <c r="D23" s="28">
        <v>8.0000000000000004E-4</v>
      </c>
      <c r="E23">
        <f t="shared" si="0"/>
        <v>884.53514690726377</v>
      </c>
      <c r="F23">
        <f t="shared" si="1"/>
        <v>884.5</v>
      </c>
      <c r="G23">
        <f t="shared" si="2"/>
        <v>1.8074999999953434E-2</v>
      </c>
      <c r="K23">
        <f>+G23</f>
        <v>1.8074999999953434E-2</v>
      </c>
      <c r="O23">
        <f t="shared" ca="1" si="3"/>
        <v>1.9749489841644617E-2</v>
      </c>
      <c r="Q23" s="2">
        <f t="shared" si="4"/>
        <v>39825.893089999998</v>
      </c>
    </row>
    <row r="24" spans="1:17" x14ac:dyDescent="0.2">
      <c r="A24" s="28" t="s">
        <v>45</v>
      </c>
      <c r="B24" s="29" t="s">
        <v>46</v>
      </c>
      <c r="C24" s="28">
        <v>54844.39862</v>
      </c>
      <c r="D24" s="28">
        <v>1.6999999999999999E-3</v>
      </c>
      <c r="E24">
        <f t="shared" si="0"/>
        <v>884.54590001361294</v>
      </c>
      <c r="F24">
        <f t="shared" si="1"/>
        <v>884.5</v>
      </c>
      <c r="G24">
        <f t="shared" si="2"/>
        <v>2.3605000002135057E-2</v>
      </c>
      <c r="K24">
        <f>+G24</f>
        <v>2.3605000002135057E-2</v>
      </c>
      <c r="O24">
        <f t="shared" ca="1" si="3"/>
        <v>1.9749489841644617E-2</v>
      </c>
      <c r="Q24" s="2">
        <f t="shared" si="4"/>
        <v>39825.89862</v>
      </c>
    </row>
    <row r="25" spans="1:17" x14ac:dyDescent="0.2">
      <c r="A25" s="30" t="s">
        <v>47</v>
      </c>
      <c r="B25" s="31" t="s">
        <v>46</v>
      </c>
      <c r="C25" s="32">
        <v>56540.525600000001</v>
      </c>
      <c r="D25" s="33">
        <v>1.6999999999999999E-3</v>
      </c>
      <c r="E25">
        <f t="shared" si="0"/>
        <v>4182.6713594026514</v>
      </c>
      <c r="F25">
        <f t="shared" si="1"/>
        <v>4182.5</v>
      </c>
      <c r="G25">
        <f t="shared" si="2"/>
        <v>8.8125000002037268E-2</v>
      </c>
      <c r="J25">
        <f>+G25</f>
        <v>8.8125000002037268E-2</v>
      </c>
      <c r="O25">
        <f t="shared" ca="1" si="3"/>
        <v>8.8365938380904785E-2</v>
      </c>
      <c r="Q25" s="2">
        <f t="shared" si="4"/>
        <v>41522.025600000001</v>
      </c>
    </row>
    <row r="26" spans="1:17" x14ac:dyDescent="0.2">
      <c r="A26" s="34" t="s">
        <v>2</v>
      </c>
      <c r="B26" s="35" t="s">
        <v>46</v>
      </c>
      <c r="C26" s="36">
        <v>57265.419600000001</v>
      </c>
      <c r="D26" s="36" t="s">
        <v>0</v>
      </c>
      <c r="E26">
        <f t="shared" si="0"/>
        <v>5592.2305403776263</v>
      </c>
      <c r="F26">
        <f t="shared" si="1"/>
        <v>5592</v>
      </c>
      <c r="G26">
        <f t="shared" si="2"/>
        <v>0.11856000000261702</v>
      </c>
      <c r="K26">
        <f t="shared" ref="K26:K34" si="5">+G26</f>
        <v>0.11856000000261702</v>
      </c>
      <c r="O26">
        <f t="shared" ca="1" si="3"/>
        <v>0.11769125196977295</v>
      </c>
      <c r="Q26" s="2">
        <f t="shared" si="4"/>
        <v>42246.919600000001</v>
      </c>
    </row>
    <row r="27" spans="1:17" x14ac:dyDescent="0.2">
      <c r="A27" s="37" t="s">
        <v>49</v>
      </c>
      <c r="B27" s="38" t="s">
        <v>46</v>
      </c>
      <c r="C27" s="39">
        <v>57265.419569999998</v>
      </c>
      <c r="D27" s="39">
        <v>1E-4</v>
      </c>
      <c r="E27">
        <f t="shared" si="0"/>
        <v>5592.2304820425052</v>
      </c>
      <c r="F27">
        <f t="shared" si="1"/>
        <v>5592</v>
      </c>
      <c r="G27">
        <f t="shared" si="2"/>
        <v>0.1185299999997369</v>
      </c>
      <c r="K27">
        <f t="shared" si="5"/>
        <v>0.1185299999997369</v>
      </c>
      <c r="O27">
        <f t="shared" ca="1" si="3"/>
        <v>0.11769125196977295</v>
      </c>
      <c r="Q27" s="2">
        <f t="shared" si="4"/>
        <v>42246.919569999998</v>
      </c>
    </row>
    <row r="28" spans="1:17" x14ac:dyDescent="0.2">
      <c r="A28" s="37" t="s">
        <v>49</v>
      </c>
      <c r="B28" s="38" t="s">
        <v>46</v>
      </c>
      <c r="C28" s="39">
        <v>57265.419569999998</v>
      </c>
      <c r="D28" s="39">
        <v>1E-4</v>
      </c>
      <c r="E28">
        <f t="shared" si="0"/>
        <v>5592.2304820425052</v>
      </c>
      <c r="F28">
        <f t="shared" si="1"/>
        <v>5592</v>
      </c>
      <c r="G28">
        <f t="shared" si="2"/>
        <v>0.1185299999997369</v>
      </c>
      <c r="K28">
        <f t="shared" si="5"/>
        <v>0.1185299999997369</v>
      </c>
      <c r="O28">
        <f t="shared" ca="1" si="3"/>
        <v>0.11769125196977295</v>
      </c>
      <c r="Q28" s="2">
        <f t="shared" si="4"/>
        <v>42246.919569999998</v>
      </c>
    </row>
    <row r="29" spans="1:17" x14ac:dyDescent="0.2">
      <c r="A29" s="37" t="s">
        <v>49</v>
      </c>
      <c r="B29" s="38" t="s">
        <v>46</v>
      </c>
      <c r="C29" s="39">
        <v>57351.306449999996</v>
      </c>
      <c r="D29" s="39">
        <v>1E-4</v>
      </c>
      <c r="E29">
        <f t="shared" si="0"/>
        <v>5759.2378517121306</v>
      </c>
      <c r="F29">
        <f t="shared" si="1"/>
        <v>5759</v>
      </c>
      <c r="G29">
        <f t="shared" si="2"/>
        <v>0.12231999999494292</v>
      </c>
      <c r="K29">
        <f t="shared" si="5"/>
        <v>0.12231999999494292</v>
      </c>
      <c r="O29">
        <f t="shared" ca="1" si="3"/>
        <v>0.12116576588913514</v>
      </c>
      <c r="Q29" s="2">
        <f t="shared" si="4"/>
        <v>42332.806449999996</v>
      </c>
    </row>
    <row r="30" spans="1:17" x14ac:dyDescent="0.2">
      <c r="A30" s="37" t="s">
        <v>49</v>
      </c>
      <c r="B30" s="38" t="s">
        <v>3</v>
      </c>
      <c r="C30" s="39">
        <v>57351.56194</v>
      </c>
      <c r="D30" s="39">
        <v>2.0000000000000001E-4</v>
      </c>
      <c r="E30">
        <f t="shared" si="0"/>
        <v>5759.7346530032873</v>
      </c>
      <c r="F30">
        <f t="shared" si="1"/>
        <v>5759.5</v>
      </c>
      <c r="G30">
        <f t="shared" si="2"/>
        <v>0.12067499999830034</v>
      </c>
      <c r="K30">
        <f t="shared" si="5"/>
        <v>0.12067499999830034</v>
      </c>
      <c r="O30">
        <f t="shared" ca="1" si="3"/>
        <v>0.12117616862542065</v>
      </c>
      <c r="Q30" s="2">
        <f t="shared" si="4"/>
        <v>42333.06194</v>
      </c>
    </row>
    <row r="31" spans="1:17" x14ac:dyDescent="0.2">
      <c r="A31" s="40" t="s">
        <v>50</v>
      </c>
      <c r="B31" s="41" t="s">
        <v>3</v>
      </c>
      <c r="C31" s="42">
        <v>57811.337919999845</v>
      </c>
      <c r="D31" s="42">
        <v>1.1999999999999999E-3</v>
      </c>
      <c r="E31">
        <f>+(C31-C$7)/C$8</f>
        <v>6653.7708207747801</v>
      </c>
      <c r="F31" s="43">
        <f>ROUND(2*E31,0)/2-0.5</f>
        <v>6653.5</v>
      </c>
      <c r="G31">
        <f>+C31-(C$7+F31*C$8)</f>
        <v>0.13927499984856695</v>
      </c>
      <c r="K31">
        <f t="shared" si="5"/>
        <v>0.13927499984856695</v>
      </c>
      <c r="O31">
        <f ca="1">+C$11+C$12*$F31</f>
        <v>0.13977626110392236</v>
      </c>
      <c r="Q31" s="2">
        <f>+C31-15018.5</f>
        <v>42792.837919999845</v>
      </c>
    </row>
    <row r="32" spans="1:17" x14ac:dyDescent="0.2">
      <c r="A32" s="40" t="s">
        <v>50</v>
      </c>
      <c r="B32" s="41" t="s">
        <v>3</v>
      </c>
      <c r="C32" s="42">
        <v>57811.338210000191</v>
      </c>
      <c r="D32" s="42">
        <v>5.0000000000000001E-4</v>
      </c>
      <c r="E32">
        <f>+(C32-C$7)/C$8</f>
        <v>6653.7713846815714</v>
      </c>
      <c r="F32" s="43">
        <f>ROUND(2*E32,0)/2-0.5</f>
        <v>6653.5</v>
      </c>
      <c r="G32">
        <f>+C32-(C$7+F32*C$8)</f>
        <v>0.13956500019412488</v>
      </c>
      <c r="K32">
        <f t="shared" si="5"/>
        <v>0.13956500019412488</v>
      </c>
      <c r="O32">
        <f ca="1">+C$11+C$12*$F32</f>
        <v>0.13977626110392236</v>
      </c>
      <c r="Q32" s="2">
        <f>+C32-15018.5</f>
        <v>42792.838210000191</v>
      </c>
    </row>
    <row r="33" spans="1:17" x14ac:dyDescent="0.2">
      <c r="A33" s="40" t="s">
        <v>50</v>
      </c>
      <c r="B33" s="41" t="s">
        <v>46</v>
      </c>
      <c r="C33" s="42">
        <v>57811.595189999789</v>
      </c>
      <c r="D33" s="42">
        <v>8.9999999999999998E-4</v>
      </c>
      <c r="E33">
        <f>+(C33-C$7)/C$8</f>
        <v>6654.2710832826915</v>
      </c>
      <c r="F33" s="43">
        <f>ROUND(2*E33,0)/2-0.5</f>
        <v>6654</v>
      </c>
      <c r="G33">
        <f>+C33-(C$7+F33*C$8)</f>
        <v>0.13940999979240587</v>
      </c>
      <c r="K33">
        <f t="shared" si="5"/>
        <v>0.13940999979240587</v>
      </c>
      <c r="O33">
        <f ca="1">+C$11+C$12*$F33</f>
        <v>0.13978666384020785</v>
      </c>
      <c r="Q33" s="2">
        <f>+C33-15018.5</f>
        <v>42793.095189999789</v>
      </c>
    </row>
    <row r="34" spans="1:17" x14ac:dyDescent="0.2">
      <c r="A34" s="40" t="s">
        <v>50</v>
      </c>
      <c r="B34" s="41" t="s">
        <v>3</v>
      </c>
      <c r="C34" s="42">
        <v>58028.370560000185</v>
      </c>
      <c r="D34" s="42">
        <v>4.0000000000000002E-4</v>
      </c>
      <c r="E34">
        <f>+(C34-C$7)/C$8</f>
        <v>7075.7916269667403</v>
      </c>
      <c r="F34" s="43">
        <f>ROUND(2*E34,0)/2-0.5</f>
        <v>7075.5</v>
      </c>
      <c r="G34">
        <f>+C34-(C$7+F34*C$8)</f>
        <v>0.1499750001821667</v>
      </c>
      <c r="K34">
        <f t="shared" si="5"/>
        <v>0.1499750001821667</v>
      </c>
      <c r="O34">
        <f ca="1">+C$11+C$12*$F34</f>
        <v>0.14855617052889741</v>
      </c>
      <c r="Q34" s="2">
        <f>+C34-15018.5</f>
        <v>43009.870560000185</v>
      </c>
    </row>
    <row r="35" spans="1:17" x14ac:dyDescent="0.2">
      <c r="A35" s="44" t="s">
        <v>51</v>
      </c>
      <c r="B35" s="45" t="s">
        <v>46</v>
      </c>
      <c r="C35" s="46">
        <v>59111.463400000001</v>
      </c>
      <c r="D35" s="44">
        <v>2.3999999999999998E-3</v>
      </c>
      <c r="E35">
        <f>+(C35-C$7)/C$8</f>
        <v>9181.8698349116257</v>
      </c>
      <c r="F35" s="43">
        <f>ROUND(2*E35,0)/2-0.5</f>
        <v>9181.5</v>
      </c>
      <c r="G35">
        <f>+C35-(C$7+F35*C$8)</f>
        <v>0.19019500000285916</v>
      </c>
      <c r="K35">
        <f t="shared" ref="K35" si="6">+G35</f>
        <v>0.19019500000285916</v>
      </c>
      <c r="O35">
        <f ca="1">+C$11+C$12*$F35</f>
        <v>0.19237249576348867</v>
      </c>
      <c r="Q35" s="2">
        <f>+C35-15018.5</f>
        <v>44092.963400000001</v>
      </c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31:D34" name="Range1"/>
  </protectedRanges>
  <phoneticPr fontId="8" type="noConversion"/>
  <hyperlinks>
    <hyperlink ref="H2099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2023-01-26T06:31:13Z</dcterms:modified>
</cp:coreProperties>
</file>