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C0DFE8-932A-4072-ABA9-1735FB03062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26" i="1" l="1"/>
  <c r="F26" i="1"/>
  <c r="G26" i="1" s="1"/>
  <c r="K26" i="1" s="1"/>
  <c r="Q26" i="1"/>
  <c r="C9" i="2"/>
  <c r="D9" i="2"/>
  <c r="F16" i="2"/>
  <c r="C17" i="2"/>
  <c r="E21" i="2"/>
  <c r="F21" i="2"/>
  <c r="G21" i="2"/>
  <c r="I21" i="2"/>
  <c r="Q21" i="2"/>
  <c r="E22" i="2"/>
  <c r="F22" i="2"/>
  <c r="G22" i="2"/>
  <c r="K22" i="2"/>
  <c r="Q22" i="2"/>
  <c r="R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5" i="1"/>
  <c r="F25" i="1"/>
  <c r="G25" i="1"/>
  <c r="K25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D9" i="1"/>
  <c r="Q25" i="1"/>
  <c r="Q24" i="1"/>
  <c r="E21" i="1"/>
  <c r="F21" i="1"/>
  <c r="G21" i="1"/>
  <c r="I21" i="1"/>
  <c r="F16" i="1"/>
  <c r="F17" i="1" s="1"/>
  <c r="Q23" i="1"/>
  <c r="Q22" i="1"/>
  <c r="C17" i="1"/>
  <c r="R22" i="1"/>
  <c r="Q21" i="1"/>
  <c r="C12" i="1"/>
  <c r="C11" i="2"/>
  <c r="C11" i="1"/>
  <c r="C12" i="2"/>
  <c r="O26" i="1" l="1"/>
  <c r="O22" i="2"/>
  <c r="O25" i="2"/>
  <c r="O24" i="2"/>
  <c r="O23" i="2"/>
  <c r="C15" i="2"/>
  <c r="F18" i="2" s="1"/>
  <c r="O21" i="2"/>
  <c r="O25" i="1"/>
  <c r="O23" i="1"/>
  <c r="O21" i="1"/>
  <c r="O22" i="1"/>
  <c r="O24" i="1"/>
  <c r="C15" i="1"/>
  <c r="C16" i="1"/>
  <c r="D18" i="1" s="1"/>
  <c r="C16" i="2"/>
  <c r="D18" i="2" s="1"/>
  <c r="F17" i="2"/>
  <c r="F18" i="1" l="1"/>
  <c r="F19" i="1" s="1"/>
  <c r="C18" i="1"/>
  <c r="C18" i="2"/>
  <c r="F19" i="2"/>
</calcChain>
</file>

<file path=xl/sharedStrings.xml><?xml version="1.0" encoding="utf-8"?>
<sst xmlns="http://schemas.openxmlformats.org/spreadsheetml/2006/main" count="113" uniqueCount="52">
  <si>
    <t>VSB-063</t>
  </si>
  <si>
    <t>IBVS 6154</t>
  </si>
  <si>
    <t>PE</t>
  </si>
  <si>
    <t>V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</si>
  <si>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</si>
  <si>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</si>
  <si>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</si>
  <si>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</si>
  <si>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</si>
  <si>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</si>
  <si>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</si>
  <si>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</si>
  <si>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</si>
  <si>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</si>
  <si>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</si>
  <si>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</si>
  <si>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</si>
  <si>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</si>
  <si>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</si>
  <si>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</si>
  <si>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</si>
  <si>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</si>
  <si>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</si>
  <si>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</si>
  <si>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</si>
  <si>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</si>
  <si>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</si>
  <si>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</si>
  <si>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</si>
  <si>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</si>
  <si>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</si>
  <si>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</si>
  <si>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</si>
  <si>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</si>
  <si>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</si>
  <si>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</si>
  <si>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</si>
  <si>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</si>
  <si>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</si>
  <si>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</si>
  <si>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</si>
  <si>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Cas</t>
  </si>
  <si>
    <t>not avail.</t>
  </si>
  <si>
    <t>OEJV 0083</t>
  </si>
  <si>
    <t>IBVS 5966</t>
  </si>
  <si>
    <t>IBVS 6118</t>
  </si>
  <si>
    <t xml:space="preserve">V1160 Cas / GSC 4318-0519 </t>
  </si>
  <si>
    <t>Add cycle</t>
  </si>
  <si>
    <t>Old Cycle</t>
  </si>
  <si>
    <t>I</t>
  </si>
  <si>
    <t>vis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</si>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</sst>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"/>
    <numFmt numFmtId="167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5" xfId="0" applyBorder="1">
      <alignment vertical="top"/>
    </xf>
    <xf numFmtId="0" fontId="9" fillId="0" borderId="5" xfId="0" applyFont="1" applyBorder="1">
      <alignment vertical="top"/>
    </xf>
    <xf numFmtId="165" fontId="5" fillId="0" borderId="11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166" fontId="0" fillId="0" borderId="0" xfId="0" applyNumberFormat="1" applyAlignment="1"/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7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9" fillId="0" borderId="5" xfId="0" applyFont="1" applyBorder="1">
      <alignment vertical="top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14" fontId="19" fillId="0" borderId="0" xfId="0" applyNumberFormat="1" applyFont="1" applyAlignment="1"/>
    <xf numFmtId="0" fontId="4" fillId="0" borderId="0" xfId="0" applyFont="1" applyAlignment="1"/>
    <xf numFmtId="165" fontId="4" fillId="0" borderId="11" xfId="0" applyNumberFormat="1" applyFont="1" applyBorder="1" applyAlignment="1">
      <alignment horizontal="left"/>
    </xf>
    <xf numFmtId="0" fontId="19" fillId="0" borderId="11" xfId="0" applyFont="1" applyBorder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V1160 Cas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9123783031989"/>
          <c:y val="0.14035127795846455"/>
          <c:w val="0.8233657858136300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FC-4911-84FE-926B88A6D1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FC-4911-84FE-926B88A6D1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FC-4911-84FE-926B88A6D1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3.7617597990902141E-3</c:v>
                </c:pt>
                <c:pt idx="2">
                  <c:v>3.8435045062215067E-3</c:v>
                </c:pt>
                <c:pt idx="3">
                  <c:v>3.9132469537435099E-3</c:v>
                </c:pt>
                <c:pt idx="4">
                  <c:v>3.6942346123396419E-3</c:v>
                </c:pt>
                <c:pt idx="5">
                  <c:v>7.7080392366042361E-3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FC-4911-84FE-926B88A6D1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FC-4911-84FE-926B88A6D1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FC-4911-84FE-926B88A6D1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FC-4911-84FE-926B88A6D1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  <c:pt idx="5">
                  <c:v>3588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-1.3787671217470815E-3</c:v>
                </c:pt>
                <c:pt idx="1">
                  <c:v>2.8011626427086886E-3</c:v>
                </c:pt>
                <c:pt idx="2">
                  <c:v>3.9290801981967539E-3</c:v>
                </c:pt>
                <c:pt idx="3">
                  <c:v>4.5991959223396633E-3</c:v>
                </c:pt>
                <c:pt idx="4">
                  <c:v>5.0348817231850532E-3</c:v>
                </c:pt>
                <c:pt idx="5">
                  <c:v>6.5564646215689531E-3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FC-4911-84FE-926B88A6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44176"/>
        <c:axId val="1"/>
      </c:scatterChart>
      <c:valAx>
        <c:axId val="56934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84283727399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34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3365785813630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V1160 Cas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71-4A64-88B0-D9688A54FC0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71-4A64-88B0-D9688A54FC0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71-4A64-88B0-D9688A54FC0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">
                  <c:v>1.6799999997601844E-2</c:v>
                </c:pt>
                <c:pt idx="2">
                  <c:v>2.0400000001245644E-2</c:v>
                </c:pt>
                <c:pt idx="3">
                  <c:v>2.2559999997611158E-2</c:v>
                </c:pt>
                <c:pt idx="4">
                  <c:v>2.3699999997916166E-2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71-4A64-88B0-D9688A54FC0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71-4A64-88B0-D9688A54FC0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71-4A64-88B0-D9688A54FC0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71-4A64-88B0-D9688A54FC0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2400</c:v>
                </c:pt>
                <c:pt idx="3">
                  <c:v>2703</c:v>
                </c:pt>
                <c:pt idx="4">
                  <c:v>2900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3.8031864671596582E-3</c:v>
                </c:pt>
                <c:pt idx="1">
                  <c:v>1.6841426667062759E-2</c:v>
                </c:pt>
                <c:pt idx="2">
                  <c:v>2.0359681959100102E-2</c:v>
                </c:pt>
                <c:pt idx="3">
                  <c:v>2.2449939514957586E-2</c:v>
                </c:pt>
                <c:pt idx="4">
                  <c:v>2.3808951853254365E-2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71-4A64-88B0-D9688A54F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46336"/>
        <c:axId val="1"/>
      </c:scatterChart>
      <c:valAx>
        <c:axId val="56934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346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816411682892905"/>
          <c:y val="0.92397937099967764"/>
          <c:w val="0.85952712100139084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0</xdr:row>
      <xdr:rowOff>28575</xdr:rowOff>
    </xdr:from>
    <xdr:to>
      <xdr:col>19</xdr:col>
      <xdr:colOff>323850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017A600-E0A9-68EF-E645-C6A565DD1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0</xdr:rowOff>
    </xdr:from>
    <xdr:to>
      <xdr:col>18</xdr:col>
      <xdr:colOff>647700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54147D2-6332-D1A5-FD4C-756262DD0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topLeftCell="A4" workbookViewId="0">
      <selection activeCell="F10" sqref="F10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29</v>
      </c>
      <c r="B2" t="s">
        <v>40</v>
      </c>
      <c r="C2" s="3"/>
      <c r="D2" s="3" t="s">
        <v>41</v>
      </c>
    </row>
    <row r="3" spans="1:6" ht="13.5" thickBot="1" x14ac:dyDescent="0.25"/>
    <row r="4" spans="1:6" ht="14.25" thickTop="1" thickBot="1" x14ac:dyDescent="0.25">
      <c r="A4" s="5" t="s">
        <v>6</v>
      </c>
      <c r="C4" s="8" t="s">
        <v>42</v>
      </c>
      <c r="D4" s="9" t="s">
        <v>42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>
        <v>51490.875</v>
      </c>
      <c r="D7" s="29" t="s">
        <v>43</v>
      </c>
    </row>
    <row r="8" spans="1:6" x14ac:dyDescent="0.2">
      <c r="A8" t="s">
        <v>9</v>
      </c>
      <c r="C8">
        <v>2.1331868985397882</v>
      </c>
      <c r="D8" s="29"/>
    </row>
    <row r="9" spans="1:6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-1.3787671217470815E-3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2.2116030499765982E-6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59144.756148425382</v>
      </c>
      <c r="E15" s="16" t="s">
        <v>47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2.1331891101428382</v>
      </c>
      <c r="E16" s="16" t="s">
        <v>36</v>
      </c>
      <c r="F16" s="17">
        <f ca="1">NOW()+15018.5+$C$5/24</f>
        <v>60163.496116087961</v>
      </c>
    </row>
    <row r="17" spans="1:18" ht="13.5" thickBot="1" x14ac:dyDescent="0.25">
      <c r="A17" s="16" t="s">
        <v>33</v>
      </c>
      <c r="B17" s="12"/>
      <c r="C17" s="12">
        <f>COUNT(C21:C2191)</f>
        <v>6</v>
      </c>
      <c r="E17" s="16" t="s">
        <v>48</v>
      </c>
      <c r="F17" s="17">
        <f ca="1">ROUND(2*(F16-$C$7)/$C$8,0)/2+F15</f>
        <v>4066.5</v>
      </c>
    </row>
    <row r="18" spans="1:18" ht="14.25" thickTop="1" thickBot="1" x14ac:dyDescent="0.25">
      <c r="A18" s="18" t="s">
        <v>11</v>
      </c>
      <c r="B18" s="12"/>
      <c r="C18" s="21">
        <f ca="1">+C15</f>
        <v>59144.756148425382</v>
      </c>
      <c r="D18" s="22">
        <f ca="1">+C16</f>
        <v>2.1331891101428382</v>
      </c>
      <c r="E18" s="16" t="s">
        <v>37</v>
      </c>
      <c r="F18" s="25">
        <f ca="1">ROUND(2*(F16-$C$15)/$C$16,0)/2+F15</f>
        <v>478.5</v>
      </c>
    </row>
    <row r="19" spans="1:18" ht="13.5" thickTop="1" x14ac:dyDescent="0.2">
      <c r="E19" s="16" t="s">
        <v>38</v>
      </c>
      <c r="F19" s="20">
        <f ca="1">+$C$15+$C$16*F18-15018.5-$C$5/24</f>
        <v>45147.382970962062</v>
      </c>
    </row>
    <row r="20" spans="1:18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8" s="44" customFormat="1" ht="12" customHeight="1" x14ac:dyDescent="0.2">
      <c r="A21" s="43" t="s">
        <v>43</v>
      </c>
      <c r="C21" s="45">
        <v>51490.875</v>
      </c>
      <c r="D21" s="45" t="s">
        <v>19</v>
      </c>
      <c r="E21" s="44">
        <f t="shared" ref="E21:E26" si="0">+(C21-C$7)/C$8</f>
        <v>0</v>
      </c>
      <c r="F21" s="44">
        <f t="shared" ref="F21:F26" si="1">ROUND(2*E21,0)/2</f>
        <v>0</v>
      </c>
      <c r="G21" s="44">
        <f t="shared" ref="G21:G26" si="2">+C21-(C$7+F21*C$8)</f>
        <v>0</v>
      </c>
      <c r="I21" s="44">
        <f>+G21</f>
        <v>0</v>
      </c>
      <c r="O21" s="44">
        <f t="shared" ref="O21:O26" ca="1" si="3">+C$11+C$12*$F21</f>
        <v>-1.3787671217470815E-3</v>
      </c>
      <c r="Q21" s="46">
        <f t="shared" ref="Q21:Q26" si="4">+C21-15018.5</f>
        <v>36472.375</v>
      </c>
    </row>
    <row r="22" spans="1:18" s="44" customFormat="1" ht="12" customHeight="1" x14ac:dyDescent="0.2">
      <c r="A22" s="47" t="s">
        <v>44</v>
      </c>
      <c r="C22" s="48">
        <v>55522.601999999999</v>
      </c>
      <c r="D22" s="49">
        <v>2.9999999999999997E-4</v>
      </c>
      <c r="E22" s="44">
        <f t="shared" si="0"/>
        <v>1890.0017634459512</v>
      </c>
      <c r="F22" s="44">
        <f t="shared" si="1"/>
        <v>1890</v>
      </c>
      <c r="G22" s="44">
        <f t="shared" si="2"/>
        <v>3.7617597990902141E-3</v>
      </c>
      <c r="K22" s="44">
        <f>+G22</f>
        <v>3.7617597990902141E-3</v>
      </c>
      <c r="O22" s="44">
        <f t="shared" ca="1" si="3"/>
        <v>2.8011626427086886E-3</v>
      </c>
      <c r="Q22" s="46">
        <f t="shared" si="4"/>
        <v>40504.101999999999</v>
      </c>
      <c r="R22" s="44" t="str">
        <f>IF(ABS(C22-C21)&lt;0.00001,1,"")</f>
        <v/>
      </c>
    </row>
    <row r="23" spans="1:18" s="44" customFormat="1" ht="12" customHeight="1" x14ac:dyDescent="0.2">
      <c r="A23" s="32" t="s">
        <v>45</v>
      </c>
      <c r="B23" s="33" t="s">
        <v>49</v>
      </c>
      <c r="C23" s="34">
        <v>56610.527399999999</v>
      </c>
      <c r="D23" s="35">
        <v>4.0000000000000002E-4</v>
      </c>
      <c r="E23" s="44">
        <f t="shared" si="0"/>
        <v>2400.0018017664133</v>
      </c>
      <c r="F23" s="44">
        <f t="shared" si="1"/>
        <v>2400</v>
      </c>
      <c r="G23" s="44">
        <f t="shared" si="2"/>
        <v>3.8435045062215067E-3</v>
      </c>
      <c r="K23" s="44">
        <f>+G23</f>
        <v>3.8435045062215067E-3</v>
      </c>
      <c r="O23" s="44">
        <f t="shared" ca="1" si="3"/>
        <v>3.9290801981967539E-3</v>
      </c>
      <c r="Q23" s="46">
        <f t="shared" si="4"/>
        <v>41592.027399999999</v>
      </c>
    </row>
    <row r="24" spans="1:18" s="44" customFormat="1" ht="12" customHeight="1" x14ac:dyDescent="0.2">
      <c r="A24" s="47" t="s">
        <v>1</v>
      </c>
      <c r="C24" s="45">
        <v>57256.883099999999</v>
      </c>
      <c r="D24" s="45">
        <v>2.0000000000000001E-4</v>
      </c>
      <c r="E24" s="44">
        <f t="shared" si="0"/>
        <v>2703.0018344604282</v>
      </c>
      <c r="F24" s="44">
        <f t="shared" si="1"/>
        <v>2703</v>
      </c>
      <c r="G24" s="44">
        <f t="shared" si="2"/>
        <v>3.9132469537435099E-3</v>
      </c>
      <c r="K24" s="44">
        <f>+G24</f>
        <v>3.9132469537435099E-3</v>
      </c>
      <c r="O24" s="44">
        <f t="shared" ca="1" si="3"/>
        <v>4.5991959223396633E-3</v>
      </c>
      <c r="Q24" s="46">
        <f t="shared" si="4"/>
        <v>42238.383099999999</v>
      </c>
    </row>
    <row r="25" spans="1:18" s="44" customFormat="1" ht="12" customHeight="1" x14ac:dyDescent="0.2">
      <c r="A25" s="36" t="s">
        <v>0</v>
      </c>
      <c r="B25" s="37" t="s">
        <v>49</v>
      </c>
      <c r="C25" s="36">
        <v>57677.120699999999</v>
      </c>
      <c r="D25" s="36" t="s">
        <v>3</v>
      </c>
      <c r="E25" s="44">
        <f t="shared" si="0"/>
        <v>2900.0017317913475</v>
      </c>
      <c r="F25" s="44">
        <f t="shared" si="1"/>
        <v>2900</v>
      </c>
      <c r="G25" s="44">
        <f t="shared" si="2"/>
        <v>3.6942346123396419E-3</v>
      </c>
      <c r="K25" s="44">
        <f>+G25</f>
        <v>3.6942346123396419E-3</v>
      </c>
      <c r="O25" s="44">
        <f t="shared" ca="1" si="3"/>
        <v>5.0348817231850532E-3</v>
      </c>
      <c r="Q25" s="46">
        <f t="shared" si="4"/>
        <v>42658.620699999999</v>
      </c>
    </row>
    <row r="26" spans="1:18" s="44" customFormat="1" ht="12" customHeight="1" x14ac:dyDescent="0.2">
      <c r="A26" s="39" t="s">
        <v>51</v>
      </c>
      <c r="B26" s="40" t="s">
        <v>49</v>
      </c>
      <c r="C26" s="41">
        <v>59144.757299999997</v>
      </c>
      <c r="D26" s="42">
        <v>1.5E-3</v>
      </c>
      <c r="E26" s="44">
        <f t="shared" si="0"/>
        <v>3588.0036133914205</v>
      </c>
      <c r="F26" s="44">
        <f t="shared" si="1"/>
        <v>3588</v>
      </c>
      <c r="G26" s="44">
        <f t="shared" si="2"/>
        <v>7.7080392366042361E-3</v>
      </c>
      <c r="K26" s="44">
        <f>+G26</f>
        <v>7.7080392366042361E-3</v>
      </c>
      <c r="O26" s="44">
        <f t="shared" ca="1" si="3"/>
        <v>6.5564646215689531E-3</v>
      </c>
      <c r="Q26" s="46">
        <f t="shared" si="4"/>
        <v>44126.257299999997</v>
      </c>
    </row>
    <row r="27" spans="1:18" s="44" customFormat="1" ht="12" customHeight="1" x14ac:dyDescent="0.2">
      <c r="C27" s="45"/>
      <c r="D27" s="45"/>
      <c r="Q27" s="46"/>
    </row>
    <row r="28" spans="1:18" s="44" customFormat="1" ht="12" customHeight="1" x14ac:dyDescent="0.2">
      <c r="C28" s="45"/>
      <c r="D28" s="45"/>
      <c r="Q28" s="46"/>
    </row>
    <row r="29" spans="1:18" s="44" customFormat="1" ht="12" customHeight="1" x14ac:dyDescent="0.2">
      <c r="C29" s="45"/>
      <c r="D29" s="45"/>
      <c r="Q29" s="46"/>
    </row>
    <row r="30" spans="1:18" s="44" customFormat="1" ht="12" customHeight="1" x14ac:dyDescent="0.2">
      <c r="C30" s="45"/>
      <c r="D30" s="45"/>
      <c r="Q30" s="46"/>
    </row>
    <row r="31" spans="1:18" s="44" customFormat="1" ht="12" customHeight="1" x14ac:dyDescent="0.2">
      <c r="C31" s="45"/>
      <c r="D31" s="45"/>
      <c r="Q31" s="46"/>
    </row>
    <row r="32" spans="1:18" s="44" customFormat="1" ht="12" customHeight="1" x14ac:dyDescent="0.2">
      <c r="C32" s="45"/>
      <c r="D32" s="45"/>
      <c r="Q32" s="46"/>
    </row>
    <row r="33" spans="3:17" s="44" customFormat="1" ht="12" customHeight="1" x14ac:dyDescent="0.2">
      <c r="C33" s="45"/>
      <c r="D33" s="45"/>
      <c r="Q33" s="46"/>
    </row>
    <row r="34" spans="3:17" s="44" customFormat="1" ht="12" customHeight="1" x14ac:dyDescent="0.2">
      <c r="C34" s="45"/>
      <c r="D34" s="45"/>
    </row>
    <row r="35" spans="3:17" s="44" customFormat="1" ht="12" customHeight="1" x14ac:dyDescent="0.2">
      <c r="C35" s="45"/>
      <c r="D35" s="45"/>
    </row>
    <row r="36" spans="3:17" s="44" customFormat="1" ht="12" customHeight="1" x14ac:dyDescent="0.2">
      <c r="C36" s="45"/>
      <c r="D36" s="45"/>
    </row>
    <row r="37" spans="3:17" s="44" customFormat="1" ht="12" customHeight="1" x14ac:dyDescent="0.2">
      <c r="C37" s="45"/>
      <c r="D37" s="45"/>
    </row>
    <row r="38" spans="3:17" s="44" customFormat="1" ht="12" customHeight="1" x14ac:dyDescent="0.2">
      <c r="C38" s="45"/>
      <c r="D38" s="45"/>
    </row>
    <row r="39" spans="3:17" s="44" customFormat="1" ht="12" customHeight="1" x14ac:dyDescent="0.2">
      <c r="C39" s="45"/>
      <c r="D39" s="45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hyperlinks>
    <hyperlink ref="H64673" r:id="rId1" display="http://vsolj.cetus-net.org/bulletin.html" xr:uid="{00000000-0004-0000-0000-000000000000}"/>
    <hyperlink ref="H64666" r:id="rId2" display="https://www.aavso.org/ejaavso" xr:uid="{00000000-0004-0000-0000-000001000000}"/>
    <hyperlink ref="I64673" r:id="rId3" display="http://vsolj.cetus-net.org/bulletin.html" xr:uid="{00000000-0004-0000-0000-000002000000}"/>
    <hyperlink ref="AQ58324" r:id="rId4" display="http://cdsbib.u-strasbg.fr/cgi-bin/cdsbib?1990RMxAA..21..381G" xr:uid="{00000000-0004-0000-0000-000003000000}"/>
    <hyperlink ref="H64670" r:id="rId5" display="https://www.aavso.org/ejaavso" xr:uid="{00000000-0004-0000-0000-000004000000}"/>
    <hyperlink ref="AP5688" r:id="rId6" display="http://cdsbib.u-strasbg.fr/cgi-bin/cdsbib?1990RMxAA..21..381G" xr:uid="{00000000-0004-0000-0000-000005000000}"/>
    <hyperlink ref="AP5691" r:id="rId7" display="http://cdsbib.u-strasbg.fr/cgi-bin/cdsbib?1990RMxAA..21..381G" xr:uid="{00000000-0004-0000-0000-000006000000}"/>
    <hyperlink ref="AP5689" r:id="rId8" display="http://cdsbib.u-strasbg.fr/cgi-bin/cdsbib?1990RMxAA..21..381G" xr:uid="{00000000-0004-0000-0000-000007000000}"/>
    <hyperlink ref="AP5673" r:id="rId9" display="http://cdsbib.u-strasbg.fr/cgi-bin/cdsbib?1990RMxAA..21..381G" xr:uid="{00000000-0004-0000-0000-000008000000}"/>
    <hyperlink ref="AQ5902" r:id="rId10" display="http://cdsbib.u-strasbg.fr/cgi-bin/cdsbib?1990RMxAA..21..381G" xr:uid="{00000000-0004-0000-0000-000009000000}"/>
    <hyperlink ref="AQ5906" r:id="rId11" display="http://cdsbib.u-strasbg.fr/cgi-bin/cdsbib?1990RMxAA..21..381G" xr:uid="{00000000-0004-0000-0000-00000A000000}"/>
    <hyperlink ref="AQ50" r:id="rId12" display="http://cdsbib.u-strasbg.fr/cgi-bin/cdsbib?1990RMxAA..21..381G" xr:uid="{00000000-0004-0000-0000-00000B000000}"/>
    <hyperlink ref="I2794" r:id="rId13" display="http://vsolj.cetus-net.org/bulletin.html" xr:uid="{00000000-0004-0000-0000-00000C000000}"/>
    <hyperlink ref="H2794" r:id="rId14" display="http://vsolj.cetus-net.org/bulletin.html" xr:uid="{00000000-0004-0000-0000-00000D000000}"/>
    <hyperlink ref="AQ711" r:id="rId15" display="http://cdsbib.u-strasbg.fr/cgi-bin/cdsbib?1990RMxAA..21..381G" xr:uid="{00000000-0004-0000-0000-00000E000000}"/>
    <hyperlink ref="AQ710" r:id="rId16" display="http://cdsbib.u-strasbg.fr/cgi-bin/cdsbib?1990RMxAA..21..381G" xr:uid="{00000000-0004-0000-0000-00000F000000}"/>
    <hyperlink ref="AP3964" r:id="rId17" display="http://cdsbib.u-strasbg.fr/cgi-bin/cdsbib?1990RMxAA..21..381G" xr:uid="{00000000-0004-0000-0000-000010000000}"/>
    <hyperlink ref="AP3982" r:id="rId18" display="http://cdsbib.u-strasbg.fr/cgi-bin/cdsbib?1990RMxAA..21..381G" xr:uid="{00000000-0004-0000-0000-000011000000}"/>
    <hyperlink ref="AP3983" r:id="rId19" display="http://cdsbib.u-strasbg.fr/cgi-bin/cdsbib?1990RMxAA..21..381G" xr:uid="{00000000-0004-0000-0000-000012000000}"/>
    <hyperlink ref="AP39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29</v>
      </c>
      <c r="B2" t="s">
        <v>40</v>
      </c>
      <c r="C2" s="3"/>
      <c r="D2" s="3" t="s">
        <v>41</v>
      </c>
    </row>
    <row r="3" spans="1:6" ht="13.5" thickBot="1" x14ac:dyDescent="0.25"/>
    <row r="4" spans="1:6" ht="14.25" thickTop="1" thickBot="1" x14ac:dyDescent="0.25">
      <c r="A4" s="5" t="s">
        <v>6</v>
      </c>
      <c r="C4" s="8" t="s">
        <v>42</v>
      </c>
      <c r="D4" s="9" t="s">
        <v>42</v>
      </c>
    </row>
    <row r="5" spans="1:6" ht="13.5" thickTop="1" x14ac:dyDescent="0.2">
      <c r="A5" s="11" t="s">
        <v>34</v>
      </c>
      <c r="B5" s="12"/>
      <c r="C5" s="13">
        <v>8</v>
      </c>
      <c r="D5" s="12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>
        <v>51490.875</v>
      </c>
      <c r="D7" s="29" t="s">
        <v>43</v>
      </c>
    </row>
    <row r="8" spans="1:6" x14ac:dyDescent="0.2">
      <c r="A8" t="s">
        <v>9</v>
      </c>
      <c r="C8" s="38">
        <v>2.1331799999999999</v>
      </c>
      <c r="D8" s="29" t="s">
        <v>43</v>
      </c>
    </row>
    <row r="9" spans="1:6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3.8031864671596582E-3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6.8985397883085191E-6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57677.120808951855</v>
      </c>
      <c r="E15" s="16" t="s">
        <v>47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2.1331868985397882</v>
      </c>
      <c r="E16" s="16" t="s">
        <v>36</v>
      </c>
      <c r="F16" s="17">
        <f ca="1">NOW()+15018.5+$C$5/24</f>
        <v>60164.225282754633</v>
      </c>
    </row>
    <row r="17" spans="1:18" ht="13.5" thickBot="1" x14ac:dyDescent="0.25">
      <c r="A17" s="16" t="s">
        <v>33</v>
      </c>
      <c r="B17" s="12"/>
      <c r="C17" s="12">
        <f>COUNT(C21:C2191)</f>
        <v>5</v>
      </c>
      <c r="E17" s="16" t="s">
        <v>48</v>
      </c>
      <c r="F17" s="17">
        <f ca="1">ROUND(2*(F16-$C$7)/$C$8,0)/2+F15</f>
        <v>4067</v>
      </c>
    </row>
    <row r="18" spans="1:18" ht="14.25" thickTop="1" thickBot="1" x14ac:dyDescent="0.25">
      <c r="A18" s="18" t="s">
        <v>11</v>
      </c>
      <c r="B18" s="12"/>
      <c r="C18" s="21">
        <f ca="1">+C15</f>
        <v>57677.120808951855</v>
      </c>
      <c r="D18" s="22">
        <f ca="1">+C16</f>
        <v>2.1331868985397882</v>
      </c>
      <c r="E18" s="16" t="s">
        <v>37</v>
      </c>
      <c r="F18" s="25">
        <f ca="1">ROUND(2*(F16-$C$15)/$C$16,0)/2+F15</f>
        <v>1167</v>
      </c>
    </row>
    <row r="19" spans="1:18" ht="13.5" thickTop="1" x14ac:dyDescent="0.2">
      <c r="E19" s="16" t="s">
        <v>38</v>
      </c>
      <c r="F19" s="20">
        <f ca="1">+$C$15+$C$16*F18-15018.5-$C$5/24</f>
        <v>45147.716586214454</v>
      </c>
    </row>
    <row r="20" spans="1:18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8" x14ac:dyDescent="0.2">
      <c r="A21" s="28" t="s">
        <v>43</v>
      </c>
      <c r="C21" s="10">
        <v>51490.875</v>
      </c>
      <c r="D21" s="10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3.8031864671596582E-3</v>
      </c>
      <c r="Q21" s="2">
        <f>+C21-15018.5</f>
        <v>36472.375</v>
      </c>
    </row>
    <row r="22" spans="1:18" x14ac:dyDescent="0.2">
      <c r="A22" s="5" t="s">
        <v>44</v>
      </c>
      <c r="C22" s="30">
        <v>55522.601999999999</v>
      </c>
      <c r="D22" s="31">
        <v>2.9999999999999997E-4</v>
      </c>
      <c r="E22">
        <f>+(C22-C$7)/C$8</f>
        <v>1890.0078755660559</v>
      </c>
      <c r="F22">
        <f>ROUND(2*E22,0)/2</f>
        <v>1890</v>
      </c>
      <c r="G22">
        <f>+C22-(C$7+F22*C$8)</f>
        <v>1.6799999997601844E-2</v>
      </c>
      <c r="K22">
        <f>+G22</f>
        <v>1.6799999997601844E-2</v>
      </c>
      <c r="O22">
        <f ca="1">+C$11+C$12*$F22</f>
        <v>1.6841426667062759E-2</v>
      </c>
      <c r="Q22" s="2">
        <f>+C22-15018.5</f>
        <v>40504.101999999999</v>
      </c>
      <c r="R22" t="str">
        <f>IF(ABS(C22-C21)&lt;0.00001,1,"")</f>
        <v/>
      </c>
    </row>
    <row r="23" spans="1:18" x14ac:dyDescent="0.2">
      <c r="A23" s="32" t="s">
        <v>45</v>
      </c>
      <c r="B23" s="33" t="s">
        <v>49</v>
      </c>
      <c r="C23" s="34">
        <v>56610.527399999999</v>
      </c>
      <c r="D23" s="35">
        <v>4.0000000000000002E-4</v>
      </c>
      <c r="E23">
        <f>+(C23-C$7)/C$8</f>
        <v>2400.0095631873537</v>
      </c>
      <c r="F23">
        <f>ROUND(2*E23,0)/2</f>
        <v>2400</v>
      </c>
      <c r="G23">
        <f>+C23-(C$7+F23*C$8)</f>
        <v>2.0400000001245644E-2</v>
      </c>
      <c r="K23">
        <f>+G23</f>
        <v>2.0400000001245644E-2</v>
      </c>
      <c r="O23">
        <f ca="1">+C$11+C$12*$F23</f>
        <v>2.0359681959100102E-2</v>
      </c>
      <c r="Q23" s="2">
        <f>+C23-15018.5</f>
        <v>41592.027399999999</v>
      </c>
    </row>
    <row r="24" spans="1:18" x14ac:dyDescent="0.2">
      <c r="A24" s="5" t="s">
        <v>1</v>
      </c>
      <c r="C24" s="10">
        <v>57256.883099999999</v>
      </c>
      <c r="D24" s="10">
        <v>2.0000000000000001E-4</v>
      </c>
      <c r="E24">
        <f>+(C24-C$7)/C$8</f>
        <v>2703.0105757601327</v>
      </c>
      <c r="F24">
        <f>ROUND(2*E24,0)/2</f>
        <v>2703</v>
      </c>
      <c r="G24">
        <f>+C24-(C$7+F24*C$8)</f>
        <v>2.2559999997611158E-2</v>
      </c>
      <c r="K24">
        <f>+G24</f>
        <v>2.2559999997611158E-2</v>
      </c>
      <c r="O24">
        <f ca="1">+C$11+C$12*$F24</f>
        <v>2.2449939514957586E-2</v>
      </c>
      <c r="Q24" s="2">
        <f>+C24-15018.5</f>
        <v>42238.383099999999</v>
      </c>
    </row>
    <row r="25" spans="1:18" x14ac:dyDescent="0.2">
      <c r="A25" s="36" t="s">
        <v>0</v>
      </c>
      <c r="B25" s="37" t="s">
        <v>49</v>
      </c>
      <c r="C25" s="36">
        <v>57677.120699999999</v>
      </c>
      <c r="D25" s="36" t="s">
        <v>3</v>
      </c>
      <c r="E25">
        <f>+(C25-C$7)/C$8</f>
        <v>2900.0111101735438</v>
      </c>
      <c r="F25">
        <f>ROUND(2*E25,0)/2</f>
        <v>2900</v>
      </c>
      <c r="G25">
        <f>+C25-(C$7+F25*C$8)</f>
        <v>2.3699999997916166E-2</v>
      </c>
      <c r="K25">
        <f>+G25</f>
        <v>2.3699999997916166E-2</v>
      </c>
      <c r="O25">
        <f ca="1">+C$11+C$12*$F25</f>
        <v>2.3808951853254365E-2</v>
      </c>
      <c r="Q25" s="2">
        <f>+C25-15018.5</f>
        <v>42658.620699999999</v>
      </c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hyperlinks>
    <hyperlink ref="H64673" r:id="rId1" display="http://vsolj.cetus-net.org/bulletin.html" xr:uid="{00000000-0004-0000-0100-000000000000}"/>
    <hyperlink ref="H64666" r:id="rId2" display="https://www.aavso.org/ejaavso" xr:uid="{00000000-0004-0000-0100-000001000000}"/>
    <hyperlink ref="I64673" r:id="rId3" display="http://vsolj.cetus-net.org/bulletin.html" xr:uid="{00000000-0004-0000-0100-000002000000}"/>
    <hyperlink ref="AQ58324" r:id="rId4" display="http://cdsbib.u-strasbg.fr/cgi-bin/cdsbib?1990RMxAA..21..381G" xr:uid="{00000000-0004-0000-0100-000003000000}"/>
    <hyperlink ref="H64670" r:id="rId5" display="https://www.aavso.org/ejaavso" xr:uid="{00000000-0004-0000-0100-000004000000}"/>
    <hyperlink ref="AP5688" r:id="rId6" display="http://cdsbib.u-strasbg.fr/cgi-bin/cdsbib?1990RMxAA..21..381G" xr:uid="{00000000-0004-0000-0100-000005000000}"/>
    <hyperlink ref="AP5691" r:id="rId7" display="http://cdsbib.u-strasbg.fr/cgi-bin/cdsbib?1990RMxAA..21..381G" xr:uid="{00000000-0004-0000-0100-000006000000}"/>
    <hyperlink ref="AP5689" r:id="rId8" display="http://cdsbib.u-strasbg.fr/cgi-bin/cdsbib?1990RMxAA..21..381G" xr:uid="{00000000-0004-0000-0100-000007000000}"/>
    <hyperlink ref="AP5673" r:id="rId9" display="http://cdsbib.u-strasbg.fr/cgi-bin/cdsbib?1990RMxAA..21..381G" xr:uid="{00000000-0004-0000-0100-000008000000}"/>
    <hyperlink ref="AQ5902" r:id="rId10" display="http://cdsbib.u-strasbg.fr/cgi-bin/cdsbib?1990RMxAA..21..381G" xr:uid="{00000000-0004-0000-0100-000009000000}"/>
    <hyperlink ref="AQ5906" r:id="rId11" display="http://cdsbib.u-strasbg.fr/cgi-bin/cdsbib?1990RMxAA..21..381G" xr:uid="{00000000-0004-0000-0100-00000A000000}"/>
    <hyperlink ref="AQ50" r:id="rId12" display="http://cdsbib.u-strasbg.fr/cgi-bin/cdsbib?1990RMxAA..21..381G" xr:uid="{00000000-0004-0000-0100-00000B000000}"/>
    <hyperlink ref="I2794" r:id="rId13" display="http://vsolj.cetus-net.org/bulletin.html" xr:uid="{00000000-0004-0000-0100-00000C000000}"/>
    <hyperlink ref="H2794" r:id="rId14" display="http://vsolj.cetus-net.org/bulletin.html" xr:uid="{00000000-0004-0000-0100-00000D000000}"/>
    <hyperlink ref="AQ711" r:id="rId15" display="http://cdsbib.u-strasbg.fr/cgi-bin/cdsbib?1990RMxAA..21..381G" xr:uid="{00000000-0004-0000-0100-00000E000000}"/>
    <hyperlink ref="AQ710" r:id="rId16" display="http://cdsbib.u-strasbg.fr/cgi-bin/cdsbib?1990RMxAA..21..381G" xr:uid="{00000000-0004-0000-0100-00000F000000}"/>
    <hyperlink ref="AP3964" r:id="rId17" display="http://cdsbib.u-strasbg.fr/cgi-bin/cdsbib?1990RMxAA..21..381G" xr:uid="{00000000-0004-0000-0100-000010000000}"/>
    <hyperlink ref="AP3982" r:id="rId18" display="http://cdsbib.u-strasbg.fr/cgi-bin/cdsbib?1990RMxAA..21..381G" xr:uid="{00000000-0004-0000-0100-000011000000}"/>
    <hyperlink ref="AP3983" r:id="rId19" display="http://cdsbib.u-strasbg.fr/cgi-bin/cdsbib?1990RMxAA..21..381G" xr:uid="{00000000-0004-0000-0100-000012000000}"/>
    <hyperlink ref="AP397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2023-08-06T23:54:24Z</dcterms:modified>
</cp:coreProperties>
</file>