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F61A28D-3843-42EF-8F76-97070EB4AC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J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C21" i="1"/>
  <c r="Q21" i="1"/>
  <c r="E21" i="1"/>
  <c r="F21" i="1"/>
  <c r="G21" i="1"/>
  <c r="H21" i="1"/>
  <c r="Q22" i="1"/>
  <c r="Q23" i="1"/>
  <c r="Q24" i="1"/>
  <c r="Q25" i="1"/>
  <c r="F11" i="1"/>
  <c r="G11" i="1"/>
  <c r="E14" i="1"/>
  <c r="C17" i="1"/>
  <c r="C11" i="1"/>
  <c r="E15" i="1" l="1"/>
  <c r="C12" i="1"/>
  <c r="O26" i="1" l="1"/>
  <c r="C16" i="1"/>
  <c r="D18" i="1" s="1"/>
  <c r="O25" i="1"/>
  <c r="O24" i="1"/>
  <c r="C15" i="1"/>
  <c r="O21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<sst xmlns="http://schemas.openxmlformats.org/spreadsheetml/2006/main" count="63" uniqueCount="52">
  <si>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</si>
  <si>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</si>
  <si>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</si>
  <si>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</si>
  <si>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</si>
  <si>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</si>
  <si>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</si>
  <si>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</si>
  <si>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</si>
  <si>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</si>
  <si>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</si>
  <si>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</si>
  <si>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</si>
  <si>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</si>
  <si>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</si>
  <si>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</si>
  <si>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</si>
  <si>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</si>
  <si>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</si>
  <si>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</si>
  <si>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</si>
  <si>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</si>
  <si>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</si>
  <si>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</si>
  <si>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</si>
  <si>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</si>
  <si>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</si>
  <si>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</si>
  <si>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</si>
  <si>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</si>
  <si>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</si>
  <si>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</si>
  <si>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</si>
  <si>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</si>
  <si>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</si>
  <si>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</si>
  <si>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</si>
  <si>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</si>
  <si>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</si>
  <si>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</si>
  <si>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</si>
  <si>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</si>
  <si>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G4041-0673</t>
  </si>
  <si>
    <t>Cas</t>
  </si>
  <si>
    <t>IBVS 6007</t>
  </si>
  <si>
    <t>II</t>
  </si>
  <si>
    <t>I</t>
  </si>
  <si>
    <t>EA</t>
  </si>
  <si>
    <t>4041-0673</t>
  </si>
  <si>
    <t>JBAV, 60</t>
  </si>
  <si>
    <t>JBAV</t>
  </si>
  <si>
    <t>V1333 Cas / GSC 4041-0673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</si>
</sst>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V1333 Cas / GSC 4041-0673 -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5B-4B97-9685-DEC1F9FAB4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-1.9190000006346963E-2</c:v>
                </c:pt>
                <c:pt idx="2">
                  <c:v>-1.4210000001185108E-2</c:v>
                </c:pt>
                <c:pt idx="3">
                  <c:v>-1.1910000001080334E-2</c:v>
                </c:pt>
                <c:pt idx="4">
                  <c:v>-8.8099999993573874E-3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5B-4B97-9685-DEC1F9FAB4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4.4959999999264255E-2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5B-4B97-9685-DEC1F9FAB4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5B-4B97-9685-DEC1F9FAB4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5B-4B97-9685-DEC1F9FAB4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5B-4B97-9685-DEC1F9FAB4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2.47E-3</c:v>
                  </c:pt>
                  <c:pt idx="2">
                    <c:v>1.1299999999999999E-3</c:v>
                  </c:pt>
                  <c:pt idx="3">
                    <c:v>1.1800000000000001E-3</c:v>
                  </c:pt>
                  <c:pt idx="4">
                    <c:v>2.0699999999999998E-3</c:v>
                  </c:pt>
                  <c:pt idx="5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5B-4B97-9685-DEC1F9FAB4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-1.3771939892812736E-2</c:v>
                </c:pt>
                <c:pt idx="1">
                  <c:v>-1.2523805534731574E-2</c:v>
                </c:pt>
                <c:pt idx="2">
                  <c:v>-1.2519130874214416E-2</c:v>
                </c:pt>
                <c:pt idx="3">
                  <c:v>-7.2087165267230302E-3</c:v>
                </c:pt>
                <c:pt idx="4">
                  <c:v>-7.1993672056887142E-3</c:v>
                </c:pt>
                <c:pt idx="5">
                  <c:v>4.4062960025464927E-2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5B-4B97-9685-DEC1F9FAB43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267</c:v>
                </c:pt>
                <c:pt idx="2">
                  <c:v>268</c:v>
                </c:pt>
                <c:pt idx="3">
                  <c:v>1404</c:v>
                </c:pt>
                <c:pt idx="4">
                  <c:v>1406</c:v>
                </c:pt>
                <c:pt idx="5">
                  <c:v>12372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5B-4B97-9685-DEC1F9FAB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843856"/>
        <c:axId val="1"/>
      </c:scatterChart>
      <c:valAx>
        <c:axId val="61884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84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9C2D54-14B2-EB75-B33F-26B724540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</row>
    <row r="2" spans="1:7" x14ac:dyDescent="0.2">
      <c r="A2" t="s">
        <v>23</v>
      </c>
      <c r="B2" t="s">
        <v>47</v>
      </c>
      <c r="D2" s="3" t="s">
        <v>43</v>
      </c>
      <c r="E2" s="31" t="s">
        <v>42</v>
      </c>
    </row>
    <row r="3" spans="1:7" ht="13.5" thickBot="1" x14ac:dyDescent="0.25">
      <c r="E3" t="s">
        <v>48</v>
      </c>
    </row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51287.65</v>
      </c>
      <c r="D7" s="30" t="s">
        <v>39</v>
      </c>
    </row>
    <row r="8" spans="1:7" x14ac:dyDescent="0.2">
      <c r="A8" t="s">
        <v>3</v>
      </c>
      <c r="C8">
        <v>0.66291999999999995</v>
      </c>
      <c r="D8" s="30" t="s">
        <v>39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-1.3771939892812736E-2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4.67466051715791E-6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59970.815974074074</v>
      </c>
    </row>
    <row r="15" spans="1:7" x14ac:dyDescent="0.2">
      <c r="A15" s="14" t="s">
        <v>17</v>
      </c>
      <c r="B15" s="12"/>
      <c r="C15" s="15">
        <f ca="1">(C7+C11)+(C8+C12)*INT(MAX(F21:F3533))</f>
        <v>59489.34030296003</v>
      </c>
      <c r="D15" s="16" t="s">
        <v>37</v>
      </c>
      <c r="E15" s="17">
        <f ca="1">ROUND(2*(E14-$C$7)/$C$8,0)/2+E13</f>
        <v>13099.5</v>
      </c>
    </row>
    <row r="16" spans="1:7" x14ac:dyDescent="0.2">
      <c r="A16" s="18" t="s">
        <v>4</v>
      </c>
      <c r="B16" s="12"/>
      <c r="C16" s="19">
        <f ca="1">+C8+C12</f>
        <v>0.66292467466051708</v>
      </c>
      <c r="D16" s="16" t="s">
        <v>38</v>
      </c>
      <c r="E16" s="26">
        <f ca="1">ROUND(2*(E14-$C$15)/$C$16,0)/2+E13</f>
        <v>727.5</v>
      </c>
    </row>
    <row r="17" spans="1:18" ht="13.5" thickBot="1" x14ac:dyDescent="0.25">
      <c r="A17" s="16" t="s">
        <v>29</v>
      </c>
      <c r="B17" s="12"/>
      <c r="C17" s="12">
        <f>COUNT(C21:C2191)</f>
        <v>6</v>
      </c>
      <c r="D17" s="16" t="s">
        <v>33</v>
      </c>
      <c r="E17" s="20">
        <f ca="1">+$C$15+$C$16*E16-15018.5-$C$9/24</f>
        <v>44953.513837108891</v>
      </c>
    </row>
    <row r="18" spans="1:18" ht="14.25" thickTop="1" thickBot="1" x14ac:dyDescent="0.25">
      <c r="A18" s="18" t="s">
        <v>5</v>
      </c>
      <c r="B18" s="12"/>
      <c r="C18" s="21">
        <f ca="1">+C15</f>
        <v>59489.34030296003</v>
      </c>
      <c r="D18" s="22">
        <f ca="1">+C16</f>
        <v>0.66292467466051708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40</v>
      </c>
    </row>
    <row r="21" spans="1:18" x14ac:dyDescent="0.2">
      <c r="A21" t="s">
        <v>39</v>
      </c>
      <c r="C21" s="10">
        <f>+C7</f>
        <v>51287.65</v>
      </c>
      <c r="D21" s="10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-1.3771939892812736E-2</v>
      </c>
      <c r="Q21" s="2">
        <f t="shared" ref="Q21:Q26" si="4">+C21-15018.5</f>
        <v>36269.15</v>
      </c>
    </row>
    <row r="22" spans="1:18" x14ac:dyDescent="0.2">
      <c r="A22" s="32" t="s">
        <v>44</v>
      </c>
      <c r="B22" s="33" t="s">
        <v>45</v>
      </c>
      <c r="C22" s="32">
        <v>51464.630449999997</v>
      </c>
      <c r="D22" s="32">
        <v>2.47E-3</v>
      </c>
      <c r="E22">
        <f t="shared" si="0"/>
        <v>266.97105231399792</v>
      </c>
      <c r="F22">
        <f t="shared" si="1"/>
        <v>267</v>
      </c>
      <c r="G22">
        <f t="shared" si="2"/>
        <v>-1.9190000006346963E-2</v>
      </c>
      <c r="I22">
        <f>+G22</f>
        <v>-1.9190000006346963E-2</v>
      </c>
      <c r="O22">
        <f t="shared" ca="1" si="3"/>
        <v>-1.2523805534731574E-2</v>
      </c>
      <c r="Q22" s="2">
        <f t="shared" si="4"/>
        <v>36446.130449999997</v>
      </c>
    </row>
    <row r="23" spans="1:18" x14ac:dyDescent="0.2">
      <c r="A23" s="32" t="s">
        <v>44</v>
      </c>
      <c r="B23" s="33" t="s">
        <v>46</v>
      </c>
      <c r="C23" s="32">
        <v>51465.298349999997</v>
      </c>
      <c r="D23" s="32">
        <v>1.1299999999999999E-3</v>
      </c>
      <c r="E23">
        <f t="shared" si="0"/>
        <v>267.97856453266735</v>
      </c>
      <c r="F23">
        <f t="shared" si="1"/>
        <v>268</v>
      </c>
      <c r="G23">
        <f t="shared" si="2"/>
        <v>-1.4210000001185108E-2</v>
      </c>
      <c r="I23">
        <f>+G23</f>
        <v>-1.4210000001185108E-2</v>
      </c>
      <c r="O23">
        <f t="shared" ca="1" si="3"/>
        <v>-1.2519130874214416E-2</v>
      </c>
      <c r="Q23" s="2">
        <f t="shared" si="4"/>
        <v>36446.798349999997</v>
      </c>
    </row>
    <row r="24" spans="1:18" x14ac:dyDescent="0.2">
      <c r="A24" s="32" t="s">
        <v>44</v>
      </c>
      <c r="B24" s="33" t="s">
        <v>46</v>
      </c>
      <c r="C24" s="32">
        <v>52218.377769999999</v>
      </c>
      <c r="D24" s="32">
        <v>1.1800000000000001E-3</v>
      </c>
      <c r="E24">
        <f t="shared" si="0"/>
        <v>1403.9820340312522</v>
      </c>
      <c r="F24">
        <f t="shared" si="1"/>
        <v>1404</v>
      </c>
      <c r="G24">
        <f t="shared" si="2"/>
        <v>-1.1910000001080334E-2</v>
      </c>
      <c r="I24">
        <f>+G24</f>
        <v>-1.1910000001080334E-2</v>
      </c>
      <c r="O24">
        <f t="shared" ca="1" si="3"/>
        <v>-7.2087165267230302E-3</v>
      </c>
      <c r="Q24" s="2">
        <f t="shared" si="4"/>
        <v>37199.877769999999</v>
      </c>
    </row>
    <row r="25" spans="1:18" x14ac:dyDescent="0.2">
      <c r="A25" s="32" t="s">
        <v>44</v>
      </c>
      <c r="B25" s="33" t="s">
        <v>46</v>
      </c>
      <c r="C25" s="32">
        <v>52219.706709999999</v>
      </c>
      <c r="D25" s="32">
        <v>2.0699999999999998E-3</v>
      </c>
      <c r="E25">
        <f t="shared" si="0"/>
        <v>1405.9867103119489</v>
      </c>
      <c r="F25">
        <f t="shared" si="1"/>
        <v>1406</v>
      </c>
      <c r="G25">
        <f t="shared" si="2"/>
        <v>-8.8099999993573874E-3</v>
      </c>
      <c r="I25">
        <f>+G25</f>
        <v>-8.8099999993573874E-3</v>
      </c>
      <c r="O25">
        <f t="shared" ca="1" si="3"/>
        <v>-7.1993672056887142E-3</v>
      </c>
      <c r="Q25" s="2">
        <f t="shared" si="4"/>
        <v>37201.206709999999</v>
      </c>
    </row>
    <row r="26" spans="1:18" x14ac:dyDescent="0.2">
      <c r="A26" s="34" t="s">
        <v>49</v>
      </c>
      <c r="B26" s="35" t="s">
        <v>46</v>
      </c>
      <c r="C26" s="36">
        <v>59489.341200000003</v>
      </c>
      <c r="D26" s="34">
        <v>4.7000000000000002E-3</v>
      </c>
      <c r="E26">
        <f t="shared" si="0"/>
        <v>12372.067821154893</v>
      </c>
      <c r="F26">
        <f t="shared" si="1"/>
        <v>12372</v>
      </c>
      <c r="G26">
        <f t="shared" si="2"/>
        <v>4.4959999999264255E-2</v>
      </c>
      <c r="J26">
        <f>+G26</f>
        <v>4.4959999999264255E-2</v>
      </c>
      <c r="O26">
        <f t="shared" ca="1" si="3"/>
        <v>4.4062960025464927E-2</v>
      </c>
      <c r="Q26" s="2">
        <f t="shared" si="4"/>
        <v>44470.841200000003</v>
      </c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2023-01-26T06:35:00Z</dcterms:modified>
</cp:coreProperties>
</file>