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99436A6-EC8D-4ACF-9FCB-0F182947BE6A}" xr6:coauthVersionLast="47" xr6:coauthVersionMax="47" xr10:uidLastSave="{00000000-0000-0000-0000-000000000000}"/>
  <bookViews>
    <workbookView xWindow="14595" yWindow="300" windowWidth="13995" windowHeight="14430" xr2:uid="{00000000-000D-0000-FFFF-FFFF00000000}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H33" i="1" s="1"/>
  <c r="Q33" i="1"/>
  <c r="E34" i="1"/>
  <c r="F34" i="1"/>
  <c r="G34" i="1" s="1"/>
  <c r="H34" i="1" s="1"/>
  <c r="Q34" i="1"/>
  <c r="E33" i="2"/>
  <c r="F33" i="2" s="1"/>
  <c r="G33" i="2" s="1"/>
  <c r="H33" i="2" s="1"/>
  <c r="Q33" i="2"/>
  <c r="E34" i="2"/>
  <c r="F34" i="2" s="1"/>
  <c r="G34" i="2" s="1"/>
  <c r="H34" i="2" s="1"/>
  <c r="Q34" i="2"/>
  <c r="E33" i="3"/>
  <c r="F33" i="3" s="1"/>
  <c r="G33" i="3" s="1"/>
  <c r="K33" i="3" s="1"/>
  <c r="Q33" i="3"/>
  <c r="E34" i="3"/>
  <c r="F34" i="3" s="1"/>
  <c r="G34" i="3" s="1"/>
  <c r="K34" i="3" s="1"/>
  <c r="Q34" i="3"/>
  <c r="Q23" i="2"/>
  <c r="E23" i="2"/>
  <c r="F23" i="2" s="1"/>
  <c r="G23" i="2" s="1"/>
  <c r="K23" i="2" s="1"/>
  <c r="Q22" i="2"/>
  <c r="E22" i="2"/>
  <c r="F22" i="2" s="1"/>
  <c r="G22" i="2" s="1"/>
  <c r="K22" i="2" s="1"/>
  <c r="E29" i="3"/>
  <c r="F29" i="3" s="1"/>
  <c r="G29" i="3" s="1"/>
  <c r="K29" i="3" s="1"/>
  <c r="Q29" i="3"/>
  <c r="E30" i="3"/>
  <c r="F30" i="3" s="1"/>
  <c r="G30" i="3" s="1"/>
  <c r="K30" i="3" s="1"/>
  <c r="Q30" i="3"/>
  <c r="E30" i="2"/>
  <c r="F30" i="2" s="1"/>
  <c r="G30" i="2" s="1"/>
  <c r="H30" i="2" s="1"/>
  <c r="Q30" i="2"/>
  <c r="E21" i="2"/>
  <c r="F21" i="2" s="1"/>
  <c r="G21" i="2" s="1"/>
  <c r="H21" i="2" s="1"/>
  <c r="Q21" i="2"/>
  <c r="E31" i="2"/>
  <c r="F31" i="2" s="1"/>
  <c r="G31" i="2" s="1"/>
  <c r="H31" i="2" s="1"/>
  <c r="Q31" i="2"/>
  <c r="E32" i="2"/>
  <c r="F32" i="2"/>
  <c r="G32" i="2" s="1"/>
  <c r="H32" i="2" s="1"/>
  <c r="Q32" i="2"/>
  <c r="E27" i="1"/>
  <c r="F27" i="1" s="1"/>
  <c r="G27" i="1" s="1"/>
  <c r="H27" i="1" s="1"/>
  <c r="Q27" i="1"/>
  <c r="E28" i="1"/>
  <c r="F28" i="1" s="1"/>
  <c r="G28" i="1" s="1"/>
  <c r="H28" i="1" s="1"/>
  <c r="Q28" i="1"/>
  <c r="E31" i="1"/>
  <c r="F31" i="1" s="1"/>
  <c r="G31" i="1" s="1"/>
  <c r="H31" i="1" s="1"/>
  <c r="Q31" i="1"/>
  <c r="E32" i="1"/>
  <c r="F32" i="1" s="1"/>
  <c r="G32" i="1" s="1"/>
  <c r="H32" i="1" s="1"/>
  <c r="Q32" i="1"/>
  <c r="E32" i="3"/>
  <c r="F32" i="3" s="1"/>
  <c r="G32" i="3" s="1"/>
  <c r="K32" i="3" s="1"/>
  <c r="Q32" i="3"/>
  <c r="E28" i="3"/>
  <c r="F28" i="3" s="1"/>
  <c r="G28" i="3" s="1"/>
  <c r="K28" i="3" s="1"/>
  <c r="E27" i="3"/>
  <c r="F27" i="3" s="1"/>
  <c r="G27" i="3" s="1"/>
  <c r="K27" i="3" s="1"/>
  <c r="E31" i="3"/>
  <c r="F31" i="3" s="1"/>
  <c r="G31" i="3" s="1"/>
  <c r="K31" i="3" s="1"/>
  <c r="Q28" i="3"/>
  <c r="D9" i="3"/>
  <c r="C9" i="3"/>
  <c r="Q31" i="3"/>
  <c r="E22" i="3"/>
  <c r="F22" i="3" s="1"/>
  <c r="G22" i="3" s="1"/>
  <c r="K22" i="3" s="1"/>
  <c r="E23" i="3"/>
  <c r="F23" i="3"/>
  <c r="G23" i="3"/>
  <c r="K23" i="3" s="1"/>
  <c r="E24" i="3"/>
  <c r="F24" i="3" s="1"/>
  <c r="G24" i="3" s="1"/>
  <c r="K24" i="3" s="1"/>
  <c r="E25" i="3"/>
  <c r="F25" i="3" s="1"/>
  <c r="G25" i="3" s="1"/>
  <c r="K25" i="3" s="1"/>
  <c r="E26" i="3"/>
  <c r="F26" i="3"/>
  <c r="G26" i="3" s="1"/>
  <c r="K26" i="3" s="1"/>
  <c r="Q27" i="3"/>
  <c r="E21" i="3"/>
  <c r="F21" i="3" s="1"/>
  <c r="G21" i="3" s="1"/>
  <c r="K21" i="3" s="1"/>
  <c r="F16" i="3"/>
  <c r="F17" i="3" s="1"/>
  <c r="C17" i="3"/>
  <c r="Q21" i="3"/>
  <c r="Q22" i="3"/>
  <c r="Q23" i="3"/>
  <c r="Q24" i="3"/>
  <c r="Q25" i="3"/>
  <c r="Q26" i="3"/>
  <c r="D9" i="2"/>
  <c r="E9" i="2"/>
  <c r="E24" i="2"/>
  <c r="F24" i="2" s="1"/>
  <c r="G24" i="2" s="1"/>
  <c r="H24" i="2" s="1"/>
  <c r="E25" i="2"/>
  <c r="F25" i="2" s="1"/>
  <c r="G25" i="2" s="1"/>
  <c r="H25" i="2" s="1"/>
  <c r="E26" i="2"/>
  <c r="F26" i="2"/>
  <c r="G26" i="2" s="1"/>
  <c r="H26" i="2" s="1"/>
  <c r="E27" i="2"/>
  <c r="F27" i="2" s="1"/>
  <c r="G27" i="2" s="1"/>
  <c r="H27" i="2" s="1"/>
  <c r="E28" i="2"/>
  <c r="F28" i="2" s="1"/>
  <c r="G28" i="2" s="1"/>
  <c r="H28" i="2" s="1"/>
  <c r="E29" i="2"/>
  <c r="F29" i="2" s="1"/>
  <c r="G29" i="2" s="1"/>
  <c r="H29" i="2" s="1"/>
  <c r="F16" i="2"/>
  <c r="F17" i="2" s="1"/>
  <c r="C17" i="2"/>
  <c r="Q24" i="2"/>
  <c r="Q25" i="2"/>
  <c r="Q26" i="2"/>
  <c r="Q27" i="2"/>
  <c r="Q28" i="2"/>
  <c r="Q29" i="2"/>
  <c r="E22" i="1"/>
  <c r="F22" i="1"/>
  <c r="G22" i="1" s="1"/>
  <c r="H22" i="1" s="1"/>
  <c r="E23" i="1"/>
  <c r="F23" i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/>
  <c r="G26" i="1" s="1"/>
  <c r="H26" i="1" s="1"/>
  <c r="Q22" i="1"/>
  <c r="Q23" i="1"/>
  <c r="Q24" i="1"/>
  <c r="Q25" i="1"/>
  <c r="Q26" i="1"/>
  <c r="E21" i="1"/>
  <c r="F21" i="1" s="1"/>
  <c r="G21" i="1" s="1"/>
  <c r="H21" i="1" s="1"/>
  <c r="E9" i="1"/>
  <c r="D9" i="1"/>
  <c r="F16" i="1"/>
  <c r="F17" i="1" s="1"/>
  <c r="C17" i="1"/>
  <c r="Q21" i="1"/>
  <c r="C11" i="1"/>
  <c r="C11" i="3"/>
  <c r="C11" i="2"/>
  <c r="C12" i="2"/>
  <c r="C12" i="3"/>
  <c r="C12" i="1"/>
  <c r="O34" i="1" l="1"/>
  <c r="S34" i="1" s="1"/>
  <c r="O33" i="1"/>
  <c r="S33" i="1" s="1"/>
  <c r="O34" i="2"/>
  <c r="S34" i="2" s="1"/>
  <c r="O33" i="2"/>
  <c r="S33" i="2" s="1"/>
  <c r="O33" i="3"/>
  <c r="S33" i="3" s="1"/>
  <c r="O34" i="3"/>
  <c r="S34" i="3" s="1"/>
  <c r="O22" i="2"/>
  <c r="S22" i="2" s="1"/>
  <c r="O23" i="2"/>
  <c r="S23" i="2" s="1"/>
  <c r="O29" i="3"/>
  <c r="S29" i="3" s="1"/>
  <c r="O30" i="3"/>
  <c r="S30" i="3" s="1"/>
  <c r="O24" i="1"/>
  <c r="S24" i="1" s="1"/>
  <c r="O32" i="1"/>
  <c r="S32" i="1" s="1"/>
  <c r="O21" i="1"/>
  <c r="S21" i="1" s="1"/>
  <c r="O26" i="1"/>
  <c r="S26" i="1" s="1"/>
  <c r="O25" i="1"/>
  <c r="S25" i="1" s="1"/>
  <c r="O31" i="1"/>
  <c r="S31" i="1" s="1"/>
  <c r="O23" i="1"/>
  <c r="S23" i="1" s="1"/>
  <c r="O22" i="1"/>
  <c r="S22" i="1" s="1"/>
  <c r="O28" i="1"/>
  <c r="S28" i="1" s="1"/>
  <c r="C15" i="1"/>
  <c r="O27" i="1"/>
  <c r="S27" i="1" s="1"/>
  <c r="O32" i="2"/>
  <c r="S32" i="2" s="1"/>
  <c r="O24" i="2"/>
  <c r="S24" i="2" s="1"/>
  <c r="O25" i="2"/>
  <c r="S25" i="2" s="1"/>
  <c r="O28" i="2"/>
  <c r="S28" i="2" s="1"/>
  <c r="O29" i="2"/>
  <c r="S29" i="2" s="1"/>
  <c r="O31" i="2"/>
  <c r="S31" i="2" s="1"/>
  <c r="O27" i="2"/>
  <c r="S27" i="2" s="1"/>
  <c r="C15" i="2"/>
  <c r="O26" i="2"/>
  <c r="S26" i="2" s="1"/>
  <c r="O30" i="2"/>
  <c r="S30" i="2" s="1"/>
  <c r="O21" i="2"/>
  <c r="S21" i="2" s="1"/>
  <c r="O23" i="3"/>
  <c r="S23" i="3" s="1"/>
  <c r="O25" i="3"/>
  <c r="S25" i="3" s="1"/>
  <c r="C15" i="3"/>
  <c r="O21" i="3"/>
  <c r="S21" i="3" s="1"/>
  <c r="O32" i="3"/>
  <c r="S32" i="3" s="1"/>
  <c r="O27" i="3"/>
  <c r="S27" i="3" s="1"/>
  <c r="O31" i="3"/>
  <c r="S31" i="3" s="1"/>
  <c r="O26" i="3"/>
  <c r="S26" i="3" s="1"/>
  <c r="O24" i="3"/>
  <c r="S24" i="3" s="1"/>
  <c r="O22" i="3"/>
  <c r="S22" i="3" s="1"/>
  <c r="O28" i="3"/>
  <c r="S28" i="3" s="1"/>
  <c r="C16" i="2"/>
  <c r="D18" i="2" s="1"/>
  <c r="C16" i="1"/>
  <c r="D18" i="1" s="1"/>
  <c r="C16" i="3"/>
  <c r="D18" i="3" s="1"/>
  <c r="F18" i="2" l="1"/>
  <c r="F19" i="2" s="1"/>
  <c r="F18" i="1"/>
  <c r="F19" i="1" s="1"/>
  <c r="S19" i="2"/>
  <c r="C18" i="2"/>
  <c r="S19" i="1"/>
  <c r="S19" i="3"/>
  <c r="C18" i="1"/>
  <c r="C18" i="3"/>
  <c r="F18" i="3"/>
  <c r="F19" i="3" s="1"/>
</calcChain>
</file>

<file path=xl/sharedStrings.xml><?xml version="1.0" encoding="utf-8"?>
<sst xmlns="http://schemas.openxmlformats.org/spreadsheetml/2006/main" count="205" uniqueCount="63">
  <si>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</si>
  <si>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</si>
  <si>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</si>
  <si>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</si>
  <si>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</si>
  <si>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</si>
  <si>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</si>
  <si>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</si>
  <si>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</si>
  <si>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</si>
  <si>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</si>
  <si>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</si>
  <si>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</si>
  <si>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</si>
  <si>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</si>
  <si>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</si>
  <si>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</si>
  <si>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</si>
  <si>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</si>
  <si>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</si>
  <si>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</si>
  <si>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</si>
  <si>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</si>
  <si>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</si>
  <si>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</si>
  <si>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</si>
  <si>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</si>
  <si>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</si>
  <si>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</si>
  <si>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</si>
  <si>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</si>
  <si>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</si>
  <si>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</si>
  <si>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</si>
  <si>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</si>
  <si>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</si>
  <si>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</si>
  <si>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</si>
  <si>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</si>
  <si>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</si>
  <si>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</si>
  <si>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</si>
  <si>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W</t>
  </si>
  <si>
    <t>IBVS 6114</t>
  </si>
  <si>
    <r>
      <t>diff</t>
    </r>
    <r>
      <rPr>
        <b/>
        <vertAlign val="superscript"/>
        <sz val="10"/>
        <rFont val="Arial"/>
        <family val="2"/>
      </rPr>
      <t>2</t>
    </r>
  </si>
  <si>
    <t>Cas</t>
  </si>
  <si>
    <t>IBVS 6234</t>
  </si>
  <si>
    <t>pg</t>
  </si>
  <si>
    <t>vis</t>
  </si>
  <si>
    <t>PE</t>
  </si>
  <si>
    <t>CCD</t>
  </si>
  <si>
    <t>s5</t>
  </si>
  <si>
    <t>s6</t>
  </si>
  <si>
    <t>s7</t>
  </si>
  <si>
    <t>V1337 Cas / GSC 4046-0154</t>
  </si>
  <si>
    <t>VSB 069</t>
  </si>
  <si>
    <t>I</t>
  </si>
  <si>
    <t>V</t>
  </si>
  <si>
    <t>OEJV 212</t>
  </si>
  <si>
    <t>RHN 2021</t>
  </si>
  <si>
    <t>JBAV, 60</t>
  </si>
  <si>
    <t>VSB, 108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</si>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</sst>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18" fillId="0" borderId="0" xfId="0" applyFont="1">
      <alignment vertical="top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4046-0154 -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-7.2960000004968606E-2</c:v>
                </c:pt>
                <c:pt idx="1">
                  <c:v>-3.6970000001019798E-2</c:v>
                </c:pt>
                <c:pt idx="2">
                  <c:v>-3.4660000004805624E-2</c:v>
                </c:pt>
                <c:pt idx="3">
                  <c:v>-3.2189999998081475E-2</c:v>
                </c:pt>
                <c:pt idx="4">
                  <c:v>-2.7950000003329478E-2</c:v>
                </c:pt>
                <c:pt idx="5">
                  <c:v>-2.9609999997774139E-2</c:v>
                </c:pt>
                <c:pt idx="6">
                  <c:v>-5.7000000015250407E-3</c:v>
                </c:pt>
                <c:pt idx="7">
                  <c:v>2.6200000000244472E-2</c:v>
                </c:pt>
                <c:pt idx="10">
                  <c:v>2.8949999999895226E-2</c:v>
                </c:pt>
                <c:pt idx="11">
                  <c:v>3.7400000001071021E-2</c:v>
                </c:pt>
                <c:pt idx="12">
                  <c:v>4.140000014740508E-2</c:v>
                </c:pt>
                <c:pt idx="13">
                  <c:v>4.3400000009569339E-2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4-45A5-A3A9-41E1C4B863C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4-45A5-A3A9-41E1C4B863C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4-45A5-A3A9-41E1C4B863C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8">
                  <c:v>-1.6049999998358544E-2</c:v>
                </c:pt>
                <c:pt idx="9">
                  <c:v>-1.8506000000343192E-2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B4-45A5-A3A9-41E1C4B863C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B4-45A5-A3A9-41E1C4B863C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B4-45A5-A3A9-41E1C4B863C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B4-45A5-A3A9-41E1C4B863C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-5.1327673782573163E-2</c:v>
                </c:pt>
                <c:pt idx="1">
                  <c:v>-2.9756431271419526E-2</c:v>
                </c:pt>
                <c:pt idx="2">
                  <c:v>-2.8578303462332977E-2</c:v>
                </c:pt>
                <c:pt idx="3">
                  <c:v>-2.3120041289595328E-2</c:v>
                </c:pt>
                <c:pt idx="4">
                  <c:v>-2.1807043630310316E-2</c:v>
                </c:pt>
                <c:pt idx="5">
                  <c:v>-2.180307687001036E-2</c:v>
                </c:pt>
                <c:pt idx="6">
                  <c:v>1.3310758873910644E-4</c:v>
                </c:pt>
                <c:pt idx="7">
                  <c:v>2.5409304220050416E-2</c:v>
                </c:pt>
                <c:pt idx="8">
                  <c:v>-1.7195254051863083E-2</c:v>
                </c:pt>
                <c:pt idx="9">
                  <c:v>-1.7196276286714506E-2</c:v>
                </c:pt>
                <c:pt idx="10">
                  <c:v>2.7023775662131988E-2</c:v>
                </c:pt>
                <c:pt idx="11">
                  <c:v>3.4762925007343598E-2</c:v>
                </c:pt>
                <c:pt idx="12">
                  <c:v>4.0014915644483617E-2</c:v>
                </c:pt>
                <c:pt idx="13">
                  <c:v>4.0014915644483617E-2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B4-45A5-A3A9-41E1C4B863C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B4-45A5-A3A9-41E1C4B8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69104"/>
        <c:axId val="1"/>
      </c:scatterChart>
      <c:valAx>
        <c:axId val="45156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69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4046-0154 -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2.6200000000244472E-2</c:v>
                </c:pt>
                <c:pt idx="3">
                  <c:v>-7.2960000004968606E-2</c:v>
                </c:pt>
                <c:pt idx="4">
                  <c:v>-3.6970000001019798E-2</c:v>
                </c:pt>
                <c:pt idx="5">
                  <c:v>-3.4660000004805624E-2</c:v>
                </c:pt>
                <c:pt idx="6">
                  <c:v>-3.2189999998081475E-2</c:v>
                </c:pt>
                <c:pt idx="7">
                  <c:v>-2.7950000003329478E-2</c:v>
                </c:pt>
                <c:pt idx="8">
                  <c:v>-2.9609999997774139E-2</c:v>
                </c:pt>
                <c:pt idx="9">
                  <c:v>-5.7000000015250407E-3</c:v>
                </c:pt>
                <c:pt idx="10">
                  <c:v>2.8949999999895226E-2</c:v>
                </c:pt>
                <c:pt idx="11">
                  <c:v>3.7400000001071021E-2</c:v>
                </c:pt>
                <c:pt idx="12">
                  <c:v>4.140000014740508E-2</c:v>
                </c:pt>
                <c:pt idx="13">
                  <c:v>4.3400000009569339E-2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B7-4BE4-A8B0-86D635724DB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7-4BE4-A8B0-86D635724DB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B7-4BE4-A8B0-86D635724DB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1">
                  <c:v>2.8500000000349246E-2</c:v>
                </c:pt>
                <c:pt idx="2">
                  <c:v>2.6050000000395812E-2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B7-4BE4-A8B0-86D635724DB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B7-4BE4-A8B0-86D635724DB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B7-4BE4-A8B0-86D635724DB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1.6900000000000001E-3</c:v>
                  </c:pt>
                  <c:pt idx="4">
                    <c:v>4.0000000000000002E-4</c:v>
                  </c:pt>
                  <c:pt idx="5">
                    <c:v>3.4000000000000002E-4</c:v>
                  </c:pt>
                  <c:pt idx="6">
                    <c:v>1.24E-3</c:v>
                  </c:pt>
                  <c:pt idx="7">
                    <c:v>2.3000000000000001E-4</c:v>
                  </c:pt>
                  <c:pt idx="8">
                    <c:v>3.5E-4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B7-4BE4-A8B0-86D635724DB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2.6171365550850784E-2</c:v>
                </c:pt>
                <c:pt idx="1">
                  <c:v>2.7314080527593043E-2</c:v>
                </c:pt>
                <c:pt idx="2">
                  <c:v>2.7318841839996139E-2</c:v>
                </c:pt>
                <c:pt idx="3">
                  <c:v>-6.5936222886978438E-2</c:v>
                </c:pt>
                <c:pt idx="4">
                  <c:v>-4.004420603896007E-2</c:v>
                </c:pt>
                <c:pt idx="5">
                  <c:v>-3.8630096255241525E-2</c:v>
                </c:pt>
                <c:pt idx="6">
                  <c:v>-3.2078530388585894E-2</c:v>
                </c:pt>
                <c:pt idx="7">
                  <c:v>-3.0502535983162202E-2</c:v>
                </c:pt>
                <c:pt idx="8">
                  <c:v>-3.0497774670759106E-2</c:v>
                </c:pt>
                <c:pt idx="9">
                  <c:v>-4.167717081656197E-3</c:v>
                </c:pt>
                <c:pt idx="10">
                  <c:v>2.8109219698909532E-2</c:v>
                </c:pt>
                <c:pt idx="11">
                  <c:v>3.7398540197343483E-2</c:v>
                </c:pt>
                <c:pt idx="12">
                  <c:v>4.3702517819038278E-2</c:v>
                </c:pt>
                <c:pt idx="13">
                  <c:v>4.3702517819038278E-2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B7-4BE4-A8B0-86D635724DBB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8882.5</c:v>
                </c:pt>
                <c:pt idx="4">
                  <c:v>11601.5</c:v>
                </c:pt>
                <c:pt idx="5">
                  <c:v>11750</c:v>
                </c:pt>
                <c:pt idx="6">
                  <c:v>12438</c:v>
                </c:pt>
                <c:pt idx="7">
                  <c:v>12603.5</c:v>
                </c:pt>
                <c:pt idx="8">
                  <c:v>12604</c:v>
                </c:pt>
                <c:pt idx="9">
                  <c:v>15369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B7-4BE4-A8B0-86D635724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73696"/>
        <c:axId val="1"/>
      </c:scatterChart>
      <c:valAx>
        <c:axId val="45157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7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V1337 Cas - O-C Diagr.</a:t>
            </a:r>
          </a:p>
        </c:rich>
      </c:tx>
      <c:layout>
        <c:manualLayout>
          <c:xMode val="edge"/>
          <c:yMode val="edge"/>
          <c:x val="0.3652972830450987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9686637424249"/>
          <c:y val="0.14035127795846455"/>
          <c:w val="0.808220379418134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9-486C-95CA-06B1BEEBBB14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59-486C-95CA-06B1BEEBBB14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59-486C-95CA-06B1BEEBBB14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3'!$K$21:$K$998</c:f>
              <c:numCache>
                <c:formatCode>General</c:formatCode>
                <c:ptCount val="978"/>
                <c:pt idx="0">
                  <c:v>-7.2960000004968606E-2</c:v>
                </c:pt>
                <c:pt idx="1">
                  <c:v>-3.6970000001019798E-2</c:v>
                </c:pt>
                <c:pt idx="2">
                  <c:v>-3.4660000004805624E-2</c:v>
                </c:pt>
                <c:pt idx="3">
                  <c:v>-3.2189999998081475E-2</c:v>
                </c:pt>
                <c:pt idx="4">
                  <c:v>-2.7950000003329478E-2</c:v>
                </c:pt>
                <c:pt idx="5">
                  <c:v>-2.9609999997774139E-2</c:v>
                </c:pt>
                <c:pt idx="6">
                  <c:v>-5.7000000015250407E-3</c:v>
                </c:pt>
                <c:pt idx="7">
                  <c:v>2.6200000000244472E-2</c:v>
                </c:pt>
                <c:pt idx="8">
                  <c:v>2.8500000000349246E-2</c:v>
                </c:pt>
                <c:pt idx="9">
                  <c:v>2.6050000000395812E-2</c:v>
                </c:pt>
                <c:pt idx="10">
                  <c:v>2.8949999999895226E-2</c:v>
                </c:pt>
                <c:pt idx="11">
                  <c:v>3.7400000001071021E-2</c:v>
                </c:pt>
                <c:pt idx="12">
                  <c:v>4.140000014740508E-2</c:v>
                </c:pt>
                <c:pt idx="13">
                  <c:v>4.3400000009569339E-2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59-486C-95CA-06B1BEEBBB14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59-486C-95CA-06B1BEEBBB1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59-486C-95CA-06B1BEEBBB1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59-486C-95CA-06B1BEEBBB14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3'!$O$21:$O$998</c:f>
              <c:numCache>
                <c:formatCode>General</c:formatCode>
                <c:ptCount val="978"/>
                <c:pt idx="0">
                  <c:v>-6.6987748928740543E-2</c:v>
                </c:pt>
                <c:pt idx="1">
                  <c:v>-4.0922574333765144E-2</c:v>
                </c:pt>
                <c:pt idx="2">
                  <c:v>-3.9499007424109445E-2</c:v>
                </c:pt>
                <c:pt idx="3">
                  <c:v>-3.2903626724829174E-2</c:v>
                </c:pt>
                <c:pt idx="4">
                  <c:v>-3.1317092559522655E-2</c:v>
                </c:pt>
                <c:pt idx="5">
                  <c:v>-3.1312299404944691E-2</c:v>
                </c:pt>
                <c:pt idx="6">
                  <c:v>-4.8061545887964907E-3</c:v>
                </c:pt>
                <c:pt idx="7">
                  <c:v>2.5735826381998533E-2</c:v>
                </c:pt>
                <c:pt idx="8">
                  <c:v>2.6886183480710202E-2</c:v>
                </c:pt>
                <c:pt idx="9">
                  <c:v>2.6890976635288166E-2</c:v>
                </c:pt>
                <c:pt idx="10">
                  <c:v>2.7686640295230408E-2</c:v>
                </c:pt>
                <c:pt idx="11">
                  <c:v>3.7038084876840738E-2</c:v>
                </c:pt>
                <c:pt idx="12">
                  <c:v>4.3384221538066814E-2</c:v>
                </c:pt>
                <c:pt idx="13">
                  <c:v>4.3384221538066814E-2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59-486C-95CA-06B1BEEBBB1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19734</c:v>
                </c:pt>
                <c:pt idx="12">
                  <c:v>20396</c:v>
                </c:pt>
                <c:pt idx="13">
                  <c:v>20396</c:v>
                </c:pt>
              </c:numCache>
            </c:numRef>
          </c:xVal>
          <c:yVal>
            <c:numRef>
              <c:f>'Active 3'!$U$21:$U$998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59-486C-95CA-06B1BEEB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7792"/>
        <c:axId val="1"/>
      </c:scatterChart>
      <c:valAx>
        <c:axId val="61884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159094268467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2831050228310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22254181697607"/>
          <c:y val="0.92397937099967764"/>
          <c:w val="0.704719535628822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ADE5D6-645A-FCF4-2A42-77D52ED16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EA9B305-AD76-907C-3995-4E9524AF9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9525</xdr:rowOff>
    </xdr:from>
    <xdr:to>
      <xdr:col>18</xdr:col>
      <xdr:colOff>95250</xdr:colOff>
      <xdr:row>19</xdr:row>
      <xdr:rowOff>9525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BA8F5DB2-1272-2470-A6AF-0CDC76F31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</row>
    <row r="2" spans="1:6" x14ac:dyDescent="0.2">
      <c r="A2" t="s">
        <v>24</v>
      </c>
      <c r="B2" s="30" t="s">
        <v>62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51453.773000000001</v>
      </c>
      <c r="D7" s="29" t="s">
        <v>41</v>
      </c>
    </row>
    <row r="8" spans="1:6" x14ac:dyDescent="0.2">
      <c r="A8" t="s">
        <v>3</v>
      </c>
      <c r="C8" s="8">
        <v>0.41010000000000002</v>
      </c>
      <c r="D8" s="29" t="s">
        <v>41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INTERCEPT(INDIRECT($E$9):G991,INDIRECT($D$9):F991)</f>
        <v>-0.12179717051126832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SLOPE(INDIRECT($E$9):G991,INDIRECT($D$9):F991)</f>
        <v>7.93352059990939E-6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59818.212614915647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0.41010793352059993</v>
      </c>
      <c r="E16" s="14" t="s">
        <v>33</v>
      </c>
      <c r="F16" s="15">
        <f ca="1">NOW()+15018.5+$C$5/24</f>
        <v>60175.81772731481</v>
      </c>
    </row>
    <row r="17" spans="1:19" ht="13.5" thickBot="1" x14ac:dyDescent="0.25">
      <c r="A17" s="14" t="s">
        <v>30</v>
      </c>
      <c r="B17" s="10"/>
      <c r="C17" s="10">
        <f>COUNT(C21:C2190)</f>
        <v>14</v>
      </c>
      <c r="E17" s="14" t="s">
        <v>38</v>
      </c>
      <c r="F17" s="15">
        <f ca="1">ROUND(2*(F16-$C$7)/$C$8,0)/2+F15</f>
        <v>21269</v>
      </c>
    </row>
    <row r="18" spans="1:19" ht="14.25" thickTop="1" thickBot="1" x14ac:dyDescent="0.25">
      <c r="A18" s="16" t="s">
        <v>5</v>
      </c>
      <c r="B18" s="10"/>
      <c r="C18" s="19">
        <f ca="1">+C15</f>
        <v>59818.212614915647</v>
      </c>
      <c r="D18" s="20">
        <f ca="1">+C16</f>
        <v>0.41010793352059993</v>
      </c>
      <c r="E18" s="14" t="s">
        <v>39</v>
      </c>
      <c r="F18" s="23">
        <f ca="1">ROUND(2*(F16-$C$15)/$C$16,0)/2+F15</f>
        <v>873</v>
      </c>
    </row>
    <row r="19" spans="1:19" ht="13.5" thickTop="1" x14ac:dyDescent="0.2">
      <c r="E19" s="14" t="s">
        <v>34</v>
      </c>
      <c r="F19" s="18">
        <f ca="1">+$C$15+$C$16*F18-15018.5-$C$5/24</f>
        <v>45158.132674212466</v>
      </c>
      <c r="S19">
        <f ca="1">SQRT(SUM(S21:S26))</f>
        <v>2.7164834936748681E-2</v>
      </c>
    </row>
    <row r="20" spans="1:19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  <c r="S20" s="33" t="s">
        <v>44</v>
      </c>
    </row>
    <row r="21" spans="1:19" x14ac:dyDescent="0.2">
      <c r="A21" s="31" t="s">
        <v>43</v>
      </c>
      <c r="B21" s="32"/>
      <c r="C21" s="31">
        <v>55096.413289999997</v>
      </c>
      <c r="D21" s="31">
        <v>1.6900000000000001E-3</v>
      </c>
      <c r="E21">
        <f t="shared" ref="E21:E28" si="0">+(C21-C$7)/C$8</f>
        <v>8882.3220921726297</v>
      </c>
      <c r="F21" s="30">
        <f t="shared" ref="F21:F28" si="1">ROUND(2*E21,0)/2</f>
        <v>8882.5</v>
      </c>
      <c r="G21">
        <f t="shared" ref="G21:G28" si="2">+C21-(C$7+F21*C$8)</f>
        <v>-7.2960000004968606E-2</v>
      </c>
      <c r="H21">
        <f t="shared" ref="H21:H28" si="3">+G21</f>
        <v>-7.2960000004968606E-2</v>
      </c>
      <c r="O21">
        <f t="shared" ref="O21:O28" ca="1" si="4">+C$11+C$12*$F21</f>
        <v>-5.1327673782573163E-2</v>
      </c>
      <c r="Q21" s="2">
        <f t="shared" ref="Q21:Q28" si="5">+C21-15018.5</f>
        <v>40077.913289999997</v>
      </c>
      <c r="S21">
        <f t="shared" ref="S21:S28" ca="1" si="6">+(H21-O21)^2</f>
        <v>4.679575377921375E-4</v>
      </c>
    </row>
    <row r="22" spans="1:19" x14ac:dyDescent="0.2">
      <c r="A22" s="31" t="s">
        <v>43</v>
      </c>
      <c r="B22" s="32"/>
      <c r="C22" s="31">
        <v>56211.511180000001</v>
      </c>
      <c r="D22" s="31">
        <v>4.0000000000000002E-4</v>
      </c>
      <c r="E22">
        <f t="shared" si="0"/>
        <v>11601.409851255792</v>
      </c>
      <c r="F22" s="30">
        <f t="shared" si="1"/>
        <v>11601.5</v>
      </c>
      <c r="G22">
        <f t="shared" si="2"/>
        <v>-3.6970000001019798E-2</v>
      </c>
      <c r="H22">
        <f t="shared" si="3"/>
        <v>-3.6970000001019798E-2</v>
      </c>
      <c r="O22">
        <f t="shared" ca="1" si="4"/>
        <v>-2.9756431271419526E-2</v>
      </c>
      <c r="Q22" s="2">
        <f t="shared" si="5"/>
        <v>41193.011180000001</v>
      </c>
      <c r="S22">
        <f t="shared" ca="1" si="6"/>
        <v>5.203557381666689E-5</v>
      </c>
    </row>
    <row r="23" spans="1:19" x14ac:dyDescent="0.2">
      <c r="A23" s="31" t="s">
        <v>43</v>
      </c>
      <c r="B23" s="32"/>
      <c r="C23" s="31">
        <v>56272.413339999999</v>
      </c>
      <c r="D23" s="31">
        <v>3.4000000000000002E-4</v>
      </c>
      <c r="E23">
        <f t="shared" si="0"/>
        <v>11749.915484028281</v>
      </c>
      <c r="F23" s="30">
        <f t="shared" si="1"/>
        <v>11750</v>
      </c>
      <c r="G23">
        <f t="shared" si="2"/>
        <v>-3.4660000004805624E-2</v>
      </c>
      <c r="H23">
        <f t="shared" si="3"/>
        <v>-3.4660000004805624E-2</v>
      </c>
      <c r="O23">
        <f t="shared" ca="1" si="4"/>
        <v>-2.8578303462332977E-2</v>
      </c>
      <c r="Q23" s="2">
        <f t="shared" si="5"/>
        <v>41253.913339999999</v>
      </c>
      <c r="S23">
        <f t="shared" ca="1" si="6"/>
        <v>3.698703283472376E-5</v>
      </c>
    </row>
    <row r="24" spans="1:19" x14ac:dyDescent="0.2">
      <c r="A24" s="31" t="s">
        <v>43</v>
      </c>
      <c r="B24" s="32"/>
      <c r="C24" s="31">
        <v>56554.564610000001</v>
      </c>
      <c r="D24" s="31">
        <v>1.24E-3</v>
      </c>
      <c r="E24">
        <f t="shared" si="0"/>
        <v>12437.921506949524</v>
      </c>
      <c r="F24" s="30">
        <f t="shared" si="1"/>
        <v>12438</v>
      </c>
      <c r="G24">
        <f t="shared" si="2"/>
        <v>-3.2189999998081475E-2</v>
      </c>
      <c r="H24">
        <f t="shared" si="3"/>
        <v>-3.2189999998081475E-2</v>
      </c>
      <c r="O24">
        <f t="shared" ca="1" si="4"/>
        <v>-2.3120041289595328E-2</v>
      </c>
      <c r="Q24" s="2">
        <f t="shared" si="5"/>
        <v>41536.064610000001</v>
      </c>
      <c r="S24">
        <f t="shared" ca="1" si="6"/>
        <v>8.2264150973643713E-5</v>
      </c>
    </row>
    <row r="25" spans="1:19" x14ac:dyDescent="0.2">
      <c r="A25" s="31" t="s">
        <v>43</v>
      </c>
      <c r="B25" s="32"/>
      <c r="C25" s="31">
        <v>56622.440399999999</v>
      </c>
      <c r="D25" s="31">
        <v>2.3000000000000001E-4</v>
      </c>
      <c r="E25">
        <f t="shared" si="0"/>
        <v>12603.431845891242</v>
      </c>
      <c r="F25" s="30">
        <f t="shared" si="1"/>
        <v>12603.5</v>
      </c>
      <c r="G25">
        <f t="shared" si="2"/>
        <v>-2.7950000003329478E-2</v>
      </c>
      <c r="H25">
        <f t="shared" si="3"/>
        <v>-2.7950000003329478E-2</v>
      </c>
      <c r="O25">
        <f t="shared" ca="1" si="4"/>
        <v>-2.1807043630310316E-2</v>
      </c>
      <c r="Q25" s="2">
        <f t="shared" si="5"/>
        <v>41603.940399999999</v>
      </c>
      <c r="S25">
        <f t="shared" ca="1" si="6"/>
        <v>3.7735913000816738E-5</v>
      </c>
    </row>
    <row r="26" spans="1:19" x14ac:dyDescent="0.2">
      <c r="A26" s="31" t="s">
        <v>43</v>
      </c>
      <c r="B26" s="32"/>
      <c r="C26" s="31">
        <v>56622.643790000002</v>
      </c>
      <c r="D26" s="31">
        <v>3.5E-4</v>
      </c>
      <c r="E26">
        <f t="shared" si="0"/>
        <v>12603.927798098026</v>
      </c>
      <c r="F26" s="30">
        <f t="shared" si="1"/>
        <v>12604</v>
      </c>
      <c r="G26">
        <f t="shared" si="2"/>
        <v>-2.9609999997774139E-2</v>
      </c>
      <c r="H26">
        <f t="shared" si="3"/>
        <v>-2.9609999997774139E-2</v>
      </c>
      <c r="O26">
        <f t="shared" ca="1" si="4"/>
        <v>-2.180307687001036E-2</v>
      </c>
      <c r="Q26" s="2">
        <f t="shared" si="5"/>
        <v>41604.143790000002</v>
      </c>
      <c r="S26">
        <f t="shared" ca="1" si="6"/>
        <v>6.0948048722812988E-5</v>
      </c>
    </row>
    <row r="27" spans="1:19" x14ac:dyDescent="0.2">
      <c r="A27" s="34" t="s">
        <v>46</v>
      </c>
      <c r="C27" s="8">
        <v>57756.5942</v>
      </c>
      <c r="D27" s="8">
        <v>1E-4</v>
      </c>
      <c r="E27">
        <f t="shared" si="0"/>
        <v>15368.986100950982</v>
      </c>
      <c r="F27" s="30">
        <f t="shared" si="1"/>
        <v>15369</v>
      </c>
      <c r="G27">
        <f t="shared" si="2"/>
        <v>-5.7000000015250407E-3</v>
      </c>
      <c r="H27">
        <f t="shared" si="3"/>
        <v>-5.7000000015250407E-3</v>
      </c>
      <c r="O27">
        <f t="shared" ca="1" si="4"/>
        <v>1.3310758873910644E-4</v>
      </c>
      <c r="Q27" s="2">
        <f t="shared" si="5"/>
        <v>42738.0942</v>
      </c>
      <c r="S27">
        <f t="shared" ca="1" si="6"/>
        <v>3.4025144159597203E-5</v>
      </c>
    </row>
    <row r="28" spans="1:19" x14ac:dyDescent="0.2">
      <c r="A28" s="38" t="s">
        <v>55</v>
      </c>
      <c r="B28" s="39" t="s">
        <v>56</v>
      </c>
      <c r="C28" s="40">
        <v>59063.204700000002</v>
      </c>
      <c r="D28" s="40" t="s">
        <v>57</v>
      </c>
      <c r="E28">
        <f t="shared" si="0"/>
        <v>18555.063886856864</v>
      </c>
      <c r="F28" s="30">
        <f t="shared" si="1"/>
        <v>18555</v>
      </c>
      <c r="G28">
        <f t="shared" si="2"/>
        <v>2.6200000000244472E-2</v>
      </c>
      <c r="H28">
        <f t="shared" si="3"/>
        <v>2.6200000000244472E-2</v>
      </c>
      <c r="O28">
        <f t="shared" ca="1" si="4"/>
        <v>2.5409304220050416E-2</v>
      </c>
      <c r="Q28" s="2">
        <f t="shared" si="5"/>
        <v>44044.704700000002</v>
      </c>
      <c r="S28">
        <f t="shared" ca="1" si="6"/>
        <v>6.2519981681668718E-7</v>
      </c>
    </row>
    <row r="29" spans="1:19" x14ac:dyDescent="0.2">
      <c r="A29" t="s">
        <v>60</v>
      </c>
      <c r="B29" t="s">
        <v>56</v>
      </c>
      <c r="C29" s="8">
        <v>59112.419000000002</v>
      </c>
      <c r="D29" s="8">
        <v>8.9999999999999998E-4</v>
      </c>
      <c r="E29">
        <v>9792.4608643492629</v>
      </c>
      <c r="F29">
        <v>9792.5</v>
      </c>
      <c r="G29">
        <v>-1.6049999998358544E-2</v>
      </c>
      <c r="K29">
        <v>-1.6049999998358544E-2</v>
      </c>
      <c r="O29">
        <v>-1.7195254051863083E-2</v>
      </c>
      <c r="Q29" s="2">
        <v>44093.919000000002</v>
      </c>
      <c r="S29">
        <v>1.3116068470685784E-6</v>
      </c>
    </row>
    <row r="30" spans="1:19" x14ac:dyDescent="0.2">
      <c r="A30" t="s">
        <v>60</v>
      </c>
      <c r="B30" t="s">
        <v>56</v>
      </c>
      <c r="C30" s="8">
        <v>59112.621599999999</v>
      </c>
      <c r="D30" s="8">
        <v>1.9E-3</v>
      </c>
      <c r="E30">
        <v>9792.9548757412667</v>
      </c>
      <c r="F30">
        <v>9793</v>
      </c>
      <c r="G30">
        <v>-1.8506000000343192E-2</v>
      </c>
      <c r="K30">
        <v>-1.8506000000343192E-2</v>
      </c>
      <c r="O30">
        <v>-1.7196276286714506E-2</v>
      </c>
      <c r="Q30" s="2">
        <v>44094.121599999999</v>
      </c>
      <c r="S30">
        <v>1.7153762060413166E-6</v>
      </c>
    </row>
    <row r="31" spans="1:19" x14ac:dyDescent="0.2">
      <c r="A31" s="41" t="s">
        <v>58</v>
      </c>
      <c r="C31" s="35">
        <v>59146.662799999998</v>
      </c>
      <c r="D31" s="35">
        <v>2.0000000000000001E-4</v>
      </c>
      <c r="E31">
        <f>+(C31-C$7)/C$8</f>
        <v>18758.570592538399</v>
      </c>
      <c r="F31" s="30">
        <f>ROUND(2*E31,0)/2</f>
        <v>18758.5</v>
      </c>
      <c r="G31">
        <f>+C31-(C$7+F31*C$8)</f>
        <v>2.8949999999895226E-2</v>
      </c>
      <c r="H31">
        <f>+G31</f>
        <v>2.8949999999895226E-2</v>
      </c>
      <c r="O31">
        <f ca="1">+C$11+C$12*$F31</f>
        <v>2.7023775662131988E-2</v>
      </c>
      <c r="Q31" s="2">
        <f>+C31-15018.5</f>
        <v>44128.162799999998</v>
      </c>
      <c r="S31">
        <f ca="1">+(H31-O31)^2</f>
        <v>3.7103401993914255E-6</v>
      </c>
    </row>
    <row r="32" spans="1:19" x14ac:dyDescent="0.2">
      <c r="A32" s="5" t="s">
        <v>59</v>
      </c>
      <c r="C32" s="8">
        <v>59546.7238</v>
      </c>
      <c r="D32" s="8">
        <v>2.9999999999999997E-4</v>
      </c>
      <c r="E32">
        <f>+(C32-C$7)/C$8</f>
        <v>19734.091197268954</v>
      </c>
      <c r="F32" s="30">
        <f>ROUND(2*E32,0)/2</f>
        <v>19734</v>
      </c>
      <c r="G32">
        <f>+C32-(C$7+F32*C$8)</f>
        <v>3.7400000001071021E-2</v>
      </c>
      <c r="H32">
        <f>+G32</f>
        <v>3.7400000001071021E-2</v>
      </c>
      <c r="O32">
        <f ca="1">+C$11+C$12*$F32</f>
        <v>3.4762925007343598E-2</v>
      </c>
      <c r="Q32" s="2">
        <f>+C32-15018.5</f>
        <v>44528.2238</v>
      </c>
      <c r="S32">
        <f ca="1">+(H32-O32)^2</f>
        <v>6.9541645225424874E-6</v>
      </c>
    </row>
    <row r="33" spans="1:19" x14ac:dyDescent="0.2">
      <c r="A33" s="45" t="s">
        <v>61</v>
      </c>
      <c r="B33" s="46" t="s">
        <v>56</v>
      </c>
      <c r="C33" s="47">
        <v>59818.214000000153</v>
      </c>
      <c r="D33" s="8">
        <v>2.9999999999999997E-4</v>
      </c>
      <c r="E33">
        <f t="shared" ref="E33:E34" si="7">+(C33-C$7)/C$8</f>
        <v>20396.100950987933</v>
      </c>
      <c r="F33" s="30">
        <f t="shared" ref="F33:F34" si="8">ROUND(2*E33,0)/2</f>
        <v>20396</v>
      </c>
      <c r="G33">
        <f t="shared" ref="G33:G34" si="9">+C33-(C$7+F33*C$8)</f>
        <v>4.140000014740508E-2</v>
      </c>
      <c r="H33">
        <f t="shared" ref="H33:H34" si="10">+G33</f>
        <v>4.140000014740508E-2</v>
      </c>
      <c r="O33">
        <f t="shared" ref="O33:O34" ca="1" si="11">+C$11+C$12*$F33</f>
        <v>4.0014915644483617E-2</v>
      </c>
      <c r="Q33" s="2">
        <f t="shared" ref="Q33:Q34" si="12">+C33-15018.5</f>
        <v>44799.714000000153</v>
      </c>
      <c r="S33">
        <f t="shared" ref="S33:S34" ca="1" si="13">+(H33-O33)^2</f>
        <v>1.9184590802331968E-6</v>
      </c>
    </row>
    <row r="34" spans="1:19" x14ac:dyDescent="0.2">
      <c r="A34" s="45" t="s">
        <v>61</v>
      </c>
      <c r="B34" s="46" t="s">
        <v>56</v>
      </c>
      <c r="C34" s="47">
        <v>59818.216000000015</v>
      </c>
      <c r="D34" s="8">
        <v>2.9999999999999997E-4</v>
      </c>
      <c r="E34">
        <f t="shared" si="7"/>
        <v>20396.105827846899</v>
      </c>
      <c r="F34" s="30">
        <f t="shared" si="8"/>
        <v>20396</v>
      </c>
      <c r="G34">
        <f t="shared" si="9"/>
        <v>4.3400000009569339E-2</v>
      </c>
      <c r="H34">
        <f t="shared" si="10"/>
        <v>4.3400000009569339E-2</v>
      </c>
      <c r="O34">
        <f t="shared" ca="1" si="11"/>
        <v>4.0014915644483617E-2</v>
      </c>
      <c r="Q34" s="2">
        <f t="shared" si="12"/>
        <v>44799.716000000015</v>
      </c>
      <c r="S34">
        <f t="shared" ca="1" si="13"/>
        <v>1.1458796158747807E-5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9:D29" name="Range1"/>
  </protectedRanges>
  <sortState xmlns:xlrd2="http://schemas.microsoft.com/office/spreadsheetml/2017/richdata2" ref="A21:S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39"/>
  <sheetViews>
    <sheetView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</row>
    <row r="2" spans="1:6" x14ac:dyDescent="0.2">
      <c r="A2" t="s">
        <v>24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51453.773000000001</v>
      </c>
      <c r="D7" s="29" t="s">
        <v>41</v>
      </c>
    </row>
    <row r="8" spans="1:6" x14ac:dyDescent="0.2">
      <c r="A8" t="s">
        <v>3</v>
      </c>
      <c r="C8" s="8">
        <v>0.41010000000000002</v>
      </c>
      <c r="D8" s="29" t="s">
        <v>41</v>
      </c>
    </row>
    <row r="9" spans="1:6" x14ac:dyDescent="0.2">
      <c r="A9" s="24" t="s">
        <v>35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INTERCEPT(INDIRECT($E$9):G991,INDIRECT($D$9):F991)</f>
        <v>-0.15052093772792111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SLOPE(INDIRECT($E$9):G991,INDIRECT($D$9):F991)</f>
        <v>9.5226248061854965E-6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59818.216302517816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0.41010952262480621</v>
      </c>
      <c r="E16" s="14" t="s">
        <v>33</v>
      </c>
      <c r="F16" s="15">
        <f ca="1">NOW()+15018.5+$C$5/24</f>
        <v>60175.81772731481</v>
      </c>
    </row>
    <row r="17" spans="1:19" ht="13.5" thickBot="1" x14ac:dyDescent="0.25">
      <c r="A17" s="14" t="s">
        <v>30</v>
      </c>
      <c r="B17" s="10"/>
      <c r="C17" s="10">
        <f>COUNT(C21:C2190)</f>
        <v>14</v>
      </c>
      <c r="E17" s="14" t="s">
        <v>38</v>
      </c>
      <c r="F17" s="15">
        <f ca="1">ROUND(2*(F16-$C$7)/$C$8,0)/2+F15</f>
        <v>21269</v>
      </c>
    </row>
    <row r="18" spans="1:19" ht="14.25" thickTop="1" thickBot="1" x14ac:dyDescent="0.25">
      <c r="A18" s="16" t="s">
        <v>5</v>
      </c>
      <c r="B18" s="10"/>
      <c r="C18" s="19">
        <f ca="1">+C15</f>
        <v>59818.216302517816</v>
      </c>
      <c r="D18" s="20">
        <f ca="1">+C16</f>
        <v>0.41010952262480621</v>
      </c>
      <c r="E18" s="14" t="s">
        <v>39</v>
      </c>
      <c r="F18" s="23">
        <f ca="1">ROUND(2*(F16-$C$15)/$C$16,0)/2+F15</f>
        <v>873</v>
      </c>
    </row>
    <row r="19" spans="1:19" ht="13.5" thickTop="1" x14ac:dyDescent="0.2">
      <c r="E19" s="14" t="s">
        <v>34</v>
      </c>
      <c r="F19" s="18">
        <f ca="1">+$C$15+$C$16*F18-15018.5-$C$5/24</f>
        <v>45158.137749102607</v>
      </c>
      <c r="S19">
        <f ca="1">SQRT(SUM(S21:S26))</f>
        <v>8.8069879383425222E-3</v>
      </c>
    </row>
    <row r="20" spans="1:19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  <c r="S20" s="33" t="s">
        <v>44</v>
      </c>
    </row>
    <row r="21" spans="1:19" x14ac:dyDescent="0.2">
      <c r="A21" s="38" t="s">
        <v>55</v>
      </c>
      <c r="B21" s="39" t="s">
        <v>56</v>
      </c>
      <c r="C21" s="40">
        <v>59063.204700000002</v>
      </c>
      <c r="D21" s="40" t="s">
        <v>57</v>
      </c>
      <c r="E21">
        <f t="shared" ref="E21:E32" si="0">+(C21-C$7)/C$8</f>
        <v>18555.063886856864</v>
      </c>
      <c r="F21" s="30">
        <f t="shared" ref="F21:F34" si="1">ROUND(2*E21,0)/2</f>
        <v>18555</v>
      </c>
      <c r="G21">
        <f t="shared" ref="G21:G32" si="2">+C21-(C$7+F21*C$8)</f>
        <v>2.6200000000244472E-2</v>
      </c>
      <c r="H21">
        <f>+G21</f>
        <v>2.6200000000244472E-2</v>
      </c>
      <c r="O21">
        <f t="shared" ref="O21:O32" ca="1" si="3">+C$11+C$12*$F21</f>
        <v>2.6171365550850784E-2</v>
      </c>
      <c r="Q21" s="2">
        <f t="shared" ref="Q21:Q32" si="4">+C21-15018.5</f>
        <v>44044.704700000002</v>
      </c>
      <c r="S21">
        <f ca="1">+(H21-O21)^2</f>
        <v>8.1993169207970955E-10</v>
      </c>
    </row>
    <row r="22" spans="1:19" x14ac:dyDescent="0.2">
      <c r="A22" s="42" t="s">
        <v>60</v>
      </c>
      <c r="B22" s="43" t="s">
        <v>56</v>
      </c>
      <c r="C22" s="44">
        <v>59112.419000000002</v>
      </c>
      <c r="D22" s="42">
        <v>8.9999999999999998E-4</v>
      </c>
      <c r="E22">
        <f t="shared" si="0"/>
        <v>18675.069495245061</v>
      </c>
      <c r="F22" s="30">
        <f t="shared" si="1"/>
        <v>18675</v>
      </c>
      <c r="G22">
        <f t="shared" si="2"/>
        <v>2.8500000000349246E-2</v>
      </c>
      <c r="K22">
        <f>+G22</f>
        <v>2.8500000000349246E-2</v>
      </c>
      <c r="O22">
        <f t="shared" ca="1" si="3"/>
        <v>2.7314080527593043E-2</v>
      </c>
      <c r="Q22" s="2">
        <f t="shared" si="4"/>
        <v>44093.919000000002</v>
      </c>
      <c r="S22">
        <f ca="1">+(K22-O22)^2</f>
        <v>1.4064049958623501E-6</v>
      </c>
    </row>
    <row r="23" spans="1:19" x14ac:dyDescent="0.2">
      <c r="A23" s="42" t="s">
        <v>60</v>
      </c>
      <c r="B23" s="43" t="s">
        <v>56</v>
      </c>
      <c r="C23" s="44">
        <v>59112.621599999999</v>
      </c>
      <c r="D23" s="42">
        <v>1.9E-3</v>
      </c>
      <c r="E23">
        <f t="shared" si="0"/>
        <v>18675.563521092408</v>
      </c>
      <c r="F23" s="30">
        <f t="shared" si="1"/>
        <v>18675.5</v>
      </c>
      <c r="G23">
        <f t="shared" si="2"/>
        <v>2.6050000000395812E-2</v>
      </c>
      <c r="K23">
        <f>+G23</f>
        <v>2.6050000000395812E-2</v>
      </c>
      <c r="O23">
        <f t="shared" ca="1" si="3"/>
        <v>2.7318841839996139E-2</v>
      </c>
      <c r="Q23" s="2">
        <f t="shared" si="4"/>
        <v>44094.121599999999</v>
      </c>
      <c r="S23">
        <f ca="1">+(K23-O23)^2</f>
        <v>1.6099596139203407E-6</v>
      </c>
    </row>
    <row r="24" spans="1:19" x14ac:dyDescent="0.2">
      <c r="A24" s="31" t="s">
        <v>43</v>
      </c>
      <c r="B24" s="32"/>
      <c r="C24" s="31">
        <v>55096.413289999997</v>
      </c>
      <c r="D24" s="31">
        <v>1.6900000000000001E-3</v>
      </c>
      <c r="E24">
        <f t="shared" si="0"/>
        <v>8882.3220921726297</v>
      </c>
      <c r="F24" s="30">
        <f t="shared" si="1"/>
        <v>8882.5</v>
      </c>
      <c r="G24">
        <f t="shared" si="2"/>
        <v>-7.2960000004968606E-2</v>
      </c>
      <c r="H24">
        <f t="shared" ref="H24:H34" si="5">+G24</f>
        <v>-7.2960000004968606E-2</v>
      </c>
      <c r="O24">
        <f t="shared" ca="1" si="3"/>
        <v>-6.5936222886978438E-2</v>
      </c>
      <c r="Q24" s="2">
        <f t="shared" si="4"/>
        <v>40077.913289999997</v>
      </c>
      <c r="S24">
        <f t="shared" ref="S24:S32" ca="1" si="6">+(H24-O24)^2</f>
        <v>4.9333445003202273E-5</v>
      </c>
    </row>
    <row r="25" spans="1:19" x14ac:dyDescent="0.2">
      <c r="A25" s="31" t="s">
        <v>43</v>
      </c>
      <c r="B25" s="32"/>
      <c r="C25" s="31">
        <v>56211.511180000001</v>
      </c>
      <c r="D25" s="31">
        <v>4.0000000000000002E-4</v>
      </c>
      <c r="E25">
        <f t="shared" si="0"/>
        <v>11601.409851255792</v>
      </c>
      <c r="F25" s="30">
        <f t="shared" si="1"/>
        <v>11601.5</v>
      </c>
      <c r="G25">
        <f t="shared" si="2"/>
        <v>-3.6970000001019798E-2</v>
      </c>
      <c r="H25">
        <f t="shared" si="5"/>
        <v>-3.6970000001019798E-2</v>
      </c>
      <c r="O25">
        <f t="shared" ca="1" si="3"/>
        <v>-4.004420603896007E-2</v>
      </c>
      <c r="Q25" s="2">
        <f t="shared" si="4"/>
        <v>41193.011180000001</v>
      </c>
      <c r="S25">
        <f t="shared" ca="1" si="6"/>
        <v>9.4507427637084247E-6</v>
      </c>
    </row>
    <row r="26" spans="1:19" x14ac:dyDescent="0.2">
      <c r="A26" s="31" t="s">
        <v>43</v>
      </c>
      <c r="B26" s="32"/>
      <c r="C26" s="31">
        <v>56272.413339999999</v>
      </c>
      <c r="D26" s="31">
        <v>3.4000000000000002E-4</v>
      </c>
      <c r="E26">
        <f t="shared" si="0"/>
        <v>11749.915484028281</v>
      </c>
      <c r="F26" s="30">
        <f t="shared" si="1"/>
        <v>11750</v>
      </c>
      <c r="G26">
        <f t="shared" si="2"/>
        <v>-3.4660000004805624E-2</v>
      </c>
      <c r="H26">
        <f t="shared" si="5"/>
        <v>-3.4660000004805624E-2</v>
      </c>
      <c r="O26">
        <f t="shared" ca="1" si="3"/>
        <v>-3.8630096255241525E-2</v>
      </c>
      <c r="Q26" s="2">
        <f t="shared" si="4"/>
        <v>41253.913339999999</v>
      </c>
      <c r="S26">
        <f t="shared" ca="1" si="6"/>
        <v>1.5761664237725197E-5</v>
      </c>
    </row>
    <row r="27" spans="1:19" x14ac:dyDescent="0.2">
      <c r="A27" s="31" t="s">
        <v>43</v>
      </c>
      <c r="B27" s="32"/>
      <c r="C27" s="31">
        <v>56554.564610000001</v>
      </c>
      <c r="D27" s="31">
        <v>1.24E-3</v>
      </c>
      <c r="E27">
        <f t="shared" si="0"/>
        <v>12437.921506949524</v>
      </c>
      <c r="F27" s="30">
        <f t="shared" si="1"/>
        <v>12438</v>
      </c>
      <c r="G27">
        <f t="shared" si="2"/>
        <v>-3.2189999998081475E-2</v>
      </c>
      <c r="H27">
        <f t="shared" si="5"/>
        <v>-3.2189999998081475E-2</v>
      </c>
      <c r="O27">
        <f t="shared" ca="1" si="3"/>
        <v>-3.2078530388585894E-2</v>
      </c>
      <c r="Q27" s="2">
        <f t="shared" si="4"/>
        <v>41536.064610000001</v>
      </c>
      <c r="S27">
        <f t="shared" ca="1" si="6"/>
        <v>1.242547384109753E-8</v>
      </c>
    </row>
    <row r="28" spans="1:19" x14ac:dyDescent="0.2">
      <c r="A28" s="31" t="s">
        <v>43</v>
      </c>
      <c r="B28" s="32"/>
      <c r="C28" s="31">
        <v>56622.440399999999</v>
      </c>
      <c r="D28" s="31">
        <v>2.3000000000000001E-4</v>
      </c>
      <c r="E28">
        <f t="shared" si="0"/>
        <v>12603.431845891242</v>
      </c>
      <c r="F28" s="30">
        <f t="shared" si="1"/>
        <v>12603.5</v>
      </c>
      <c r="G28">
        <f t="shared" si="2"/>
        <v>-2.7950000003329478E-2</v>
      </c>
      <c r="H28">
        <f t="shared" si="5"/>
        <v>-2.7950000003329478E-2</v>
      </c>
      <c r="O28">
        <f t="shared" ca="1" si="3"/>
        <v>-3.0502535983162202E-2</v>
      </c>
      <c r="Q28" s="2">
        <f t="shared" si="4"/>
        <v>41603.940399999999</v>
      </c>
      <c r="S28">
        <f t="shared" ca="1" si="6"/>
        <v>6.5154399283406016E-6</v>
      </c>
    </row>
    <row r="29" spans="1:19" x14ac:dyDescent="0.2">
      <c r="A29" s="31" t="s">
        <v>43</v>
      </c>
      <c r="B29" s="32"/>
      <c r="C29" s="31">
        <v>56622.643790000002</v>
      </c>
      <c r="D29" s="31">
        <v>3.5E-4</v>
      </c>
      <c r="E29">
        <f t="shared" si="0"/>
        <v>12603.927798098026</v>
      </c>
      <c r="F29" s="30">
        <f t="shared" si="1"/>
        <v>12604</v>
      </c>
      <c r="G29">
        <f t="shared" si="2"/>
        <v>-2.9609999997774139E-2</v>
      </c>
      <c r="H29">
        <f t="shared" si="5"/>
        <v>-2.9609999997774139E-2</v>
      </c>
      <c r="O29">
        <f t="shared" ca="1" si="3"/>
        <v>-3.0497774670759106E-2</v>
      </c>
      <c r="Q29" s="2">
        <f t="shared" si="4"/>
        <v>41604.143790000002</v>
      </c>
      <c r="S29">
        <f t="shared" ca="1" si="6"/>
        <v>7.8814386999356554E-7</v>
      </c>
    </row>
    <row r="30" spans="1:19" x14ac:dyDescent="0.2">
      <c r="A30" s="34" t="s">
        <v>46</v>
      </c>
      <c r="C30" s="8">
        <v>57756.5942</v>
      </c>
      <c r="D30" s="8">
        <v>1E-4</v>
      </c>
      <c r="E30">
        <f t="shared" si="0"/>
        <v>15368.986100950982</v>
      </c>
      <c r="F30" s="30">
        <f t="shared" si="1"/>
        <v>15369</v>
      </c>
      <c r="G30">
        <f t="shared" si="2"/>
        <v>-5.7000000015250407E-3</v>
      </c>
      <c r="H30">
        <f t="shared" si="5"/>
        <v>-5.7000000015250407E-3</v>
      </c>
      <c r="O30">
        <f t="shared" ca="1" si="3"/>
        <v>-4.167717081656197E-3</v>
      </c>
      <c r="Q30" s="2">
        <f t="shared" si="4"/>
        <v>42738.0942</v>
      </c>
      <c r="S30">
        <f t="shared" ca="1" si="6"/>
        <v>2.3478909465217892E-6</v>
      </c>
    </row>
    <row r="31" spans="1:19" x14ac:dyDescent="0.2">
      <c r="A31" s="41" t="s">
        <v>58</v>
      </c>
      <c r="C31" s="35">
        <v>59146.662799999998</v>
      </c>
      <c r="D31" s="35">
        <v>2.0000000000000001E-4</v>
      </c>
      <c r="E31">
        <f t="shared" si="0"/>
        <v>18758.570592538399</v>
      </c>
      <c r="F31" s="30">
        <f t="shared" si="1"/>
        <v>18758.5</v>
      </c>
      <c r="G31">
        <f t="shared" si="2"/>
        <v>2.8949999999895226E-2</v>
      </c>
      <c r="H31">
        <f t="shared" si="5"/>
        <v>2.8949999999895226E-2</v>
      </c>
      <c r="O31">
        <f t="shared" ca="1" si="3"/>
        <v>2.8109219698909532E-2</v>
      </c>
      <c r="Q31" s="2">
        <f t="shared" si="4"/>
        <v>44128.162799999998</v>
      </c>
      <c r="S31">
        <f t="shared" ca="1" si="6"/>
        <v>7.0691151452559422E-7</v>
      </c>
    </row>
    <row r="32" spans="1:19" x14ac:dyDescent="0.2">
      <c r="A32" s="5" t="s">
        <v>59</v>
      </c>
      <c r="C32" s="8">
        <v>59546.7238</v>
      </c>
      <c r="D32" s="8">
        <v>2.9999999999999997E-4</v>
      </c>
      <c r="E32">
        <f t="shared" si="0"/>
        <v>19734.091197268954</v>
      </c>
      <c r="F32" s="30">
        <f t="shared" si="1"/>
        <v>19734</v>
      </c>
      <c r="G32">
        <f t="shared" si="2"/>
        <v>3.7400000001071021E-2</v>
      </c>
      <c r="H32">
        <f t="shared" si="5"/>
        <v>3.7400000001071021E-2</v>
      </c>
      <c r="O32">
        <f t="shared" ca="1" si="3"/>
        <v>3.7398540197343483E-2</v>
      </c>
      <c r="Q32" s="2">
        <f t="shared" si="4"/>
        <v>44528.2238</v>
      </c>
      <c r="S32">
        <f t="shared" ca="1" si="6"/>
        <v>2.1310269229343595E-12</v>
      </c>
    </row>
    <row r="33" spans="1:19" x14ac:dyDescent="0.2">
      <c r="A33" s="45" t="s">
        <v>61</v>
      </c>
      <c r="B33" s="46" t="s">
        <v>56</v>
      </c>
      <c r="C33" s="47">
        <v>59818.214000000153</v>
      </c>
      <c r="D33" s="8">
        <v>2.9999999999999997E-4</v>
      </c>
      <c r="E33">
        <f t="shared" ref="E33:E34" si="7">+(C33-C$7)/C$8</f>
        <v>20396.100950987933</v>
      </c>
      <c r="F33" s="30">
        <f t="shared" si="1"/>
        <v>20396</v>
      </c>
      <c r="G33">
        <f t="shared" ref="G33:G34" si="8">+C33-(C$7+F33*C$8)</f>
        <v>4.140000014740508E-2</v>
      </c>
      <c r="H33">
        <f t="shared" si="5"/>
        <v>4.140000014740508E-2</v>
      </c>
      <c r="O33">
        <f t="shared" ref="O33:O34" ca="1" si="9">+C$11+C$12*$F33</f>
        <v>4.3702517819038278E-2</v>
      </c>
      <c r="Q33" s="2">
        <f t="shared" ref="Q33:Q34" si="10">+C33-15018.5</f>
        <v>44799.714000000153</v>
      </c>
      <c r="S33">
        <f t="shared" ref="S33:S34" ca="1" si="11">+(H33-O33)^2</f>
        <v>5.3015876281831605E-6</v>
      </c>
    </row>
    <row r="34" spans="1:19" x14ac:dyDescent="0.2">
      <c r="A34" s="45" t="s">
        <v>61</v>
      </c>
      <c r="B34" s="46" t="s">
        <v>56</v>
      </c>
      <c r="C34" s="47">
        <v>59818.216000000015</v>
      </c>
      <c r="D34" s="8">
        <v>2.9999999999999997E-4</v>
      </c>
      <c r="E34">
        <f t="shared" si="7"/>
        <v>20396.105827846899</v>
      </c>
      <c r="F34" s="30">
        <f t="shared" si="1"/>
        <v>20396</v>
      </c>
      <c r="G34">
        <f t="shared" si="8"/>
        <v>4.3400000009569339E-2</v>
      </c>
      <c r="H34">
        <f t="shared" si="5"/>
        <v>4.3400000009569339E-2</v>
      </c>
      <c r="O34">
        <f t="shared" ca="1" si="9"/>
        <v>4.3702517819038278E-2</v>
      </c>
      <c r="Q34" s="2">
        <f t="shared" si="10"/>
        <v>44799.716000000015</v>
      </c>
      <c r="S34">
        <f t="shared" ca="1" si="11"/>
        <v>9.1517025045884962E-8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9:D29" name="Range1"/>
    <protectedRange sqref="A31:D31" name="Range1_1"/>
  </protectedRanges>
  <sortState xmlns:xlrd2="http://schemas.microsoft.com/office/spreadsheetml/2017/richdata2" ref="A21:S33">
    <sortCondition ref="B21:B33"/>
  </sortState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U6939"/>
  <sheetViews>
    <sheetView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</row>
    <row r="2" spans="1:6" x14ac:dyDescent="0.2">
      <c r="A2" t="s">
        <v>24</v>
      </c>
      <c r="B2" t="s">
        <v>42</v>
      </c>
      <c r="C2" s="3"/>
      <c r="D2" s="3" t="s">
        <v>45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51453.773000000001</v>
      </c>
      <c r="D7" s="29" t="s">
        <v>41</v>
      </c>
    </row>
    <row r="8" spans="1:6" x14ac:dyDescent="0.2">
      <c r="A8" t="s">
        <v>3</v>
      </c>
      <c r="C8" s="8">
        <v>0.41010000000000002</v>
      </c>
      <c r="D8" s="29" t="s">
        <v>41</v>
      </c>
    </row>
    <row r="9" spans="1:6" x14ac:dyDescent="0.2">
      <c r="A9" s="24" t="s">
        <v>35</v>
      </c>
      <c r="B9" s="25">
        <v>27</v>
      </c>
      <c r="C9" s="22" t="str">
        <f>"F"&amp;B9</f>
        <v>F27</v>
      </c>
      <c r="D9" s="23" t="str">
        <f>"G"&amp;B9</f>
        <v>G27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-0.15213814000629441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9.5863091559306354E-6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59818.215984221533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0.41010958630915595</v>
      </c>
      <c r="E16" s="14" t="s">
        <v>33</v>
      </c>
      <c r="F16" s="15">
        <f ca="1">NOW()+15018.5+$C$5/24</f>
        <v>60175.81772731481</v>
      </c>
    </row>
    <row r="17" spans="1:21" ht="13.5" thickBot="1" x14ac:dyDescent="0.25">
      <c r="A17" s="14" t="s">
        <v>30</v>
      </c>
      <c r="B17" s="10"/>
      <c r="C17" s="10">
        <f>COUNT(C21:C2190)</f>
        <v>14</v>
      </c>
      <c r="E17" s="14" t="s">
        <v>38</v>
      </c>
      <c r="F17" s="15">
        <f ca="1">ROUND(2*(F16-$C$7)/$C$8,0)/2+F15</f>
        <v>21269</v>
      </c>
    </row>
    <row r="18" spans="1:21" ht="14.25" thickTop="1" thickBot="1" x14ac:dyDescent="0.25">
      <c r="A18" s="16" t="s">
        <v>5</v>
      </c>
      <c r="B18" s="10"/>
      <c r="C18" s="19">
        <f ca="1">+C15</f>
        <v>59818.215984221533</v>
      </c>
      <c r="D18" s="20">
        <f ca="1">+C16</f>
        <v>0.41010958630915595</v>
      </c>
      <c r="E18" s="14" t="s">
        <v>39</v>
      </c>
      <c r="F18" s="23">
        <f ca="1">ROUND(2*(F16-$C$15)/$C$16,0)/2+F15</f>
        <v>873</v>
      </c>
    </row>
    <row r="19" spans="1:21" ht="13.5" thickTop="1" x14ac:dyDescent="0.2">
      <c r="E19" s="14" t="s">
        <v>34</v>
      </c>
      <c r="F19" s="18">
        <f ca="1">+$C$15+$C$16*F18-15018.5-$C$5/24</f>
        <v>45158.13748640276</v>
      </c>
      <c r="S19">
        <f ca="1">SQRT(SUM(S21:S26))</f>
        <v>9.4578548432620452E-3</v>
      </c>
    </row>
    <row r="20" spans="1:21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51</v>
      </c>
      <c r="M20" s="7" t="s">
        <v>52</v>
      </c>
      <c r="N20" s="7" t="s">
        <v>53</v>
      </c>
      <c r="O20" s="7" t="s">
        <v>23</v>
      </c>
      <c r="P20" s="6" t="s">
        <v>22</v>
      </c>
      <c r="Q20" s="4" t="s">
        <v>14</v>
      </c>
      <c r="S20" s="33" t="s">
        <v>44</v>
      </c>
      <c r="U20" s="26" t="s">
        <v>36</v>
      </c>
    </row>
    <row r="21" spans="1:21" x14ac:dyDescent="0.2">
      <c r="A21" s="36" t="s">
        <v>43</v>
      </c>
      <c r="B21" s="37"/>
      <c r="C21" s="36">
        <v>55096.413289999997</v>
      </c>
      <c r="D21" s="36">
        <v>1.6900000000000001E-3</v>
      </c>
      <c r="E21">
        <f t="shared" ref="E21:E32" si="0">+(C21-C$7)/C$8</f>
        <v>8882.3220921726297</v>
      </c>
      <c r="F21" s="30">
        <f t="shared" ref="F21:F32" si="1">ROUND(2*E21,0)/2</f>
        <v>8882.5</v>
      </c>
      <c r="G21">
        <f t="shared" ref="G21:G32" si="2">+C21-(C$7+F21*C$8)</f>
        <v>-7.2960000004968606E-2</v>
      </c>
      <c r="K21">
        <f t="shared" ref="K21:K32" si="3">+G21</f>
        <v>-7.2960000004968606E-2</v>
      </c>
      <c r="O21">
        <f t="shared" ref="O21:O32" ca="1" si="4">+C$11+C$12*$F21</f>
        <v>-6.6987748928740543E-2</v>
      </c>
      <c r="Q21" s="2">
        <f t="shared" ref="Q21:Q32" si="5">+C21-15018.5</f>
        <v>40077.913289999997</v>
      </c>
      <c r="S21">
        <f t="shared" ref="S21:S32" ca="1" si="6">+(K21-O21)^2</f>
        <v>3.5667782917507262E-5</v>
      </c>
    </row>
    <row r="22" spans="1:21" x14ac:dyDescent="0.2">
      <c r="A22" s="36" t="s">
        <v>43</v>
      </c>
      <c r="B22" s="37"/>
      <c r="C22" s="36">
        <v>56211.511180000001</v>
      </c>
      <c r="D22" s="36">
        <v>4.0000000000000002E-4</v>
      </c>
      <c r="E22">
        <f t="shared" si="0"/>
        <v>11601.409851255792</v>
      </c>
      <c r="F22" s="30">
        <f t="shared" si="1"/>
        <v>11601.5</v>
      </c>
      <c r="G22">
        <f t="shared" si="2"/>
        <v>-3.6970000001019798E-2</v>
      </c>
      <c r="K22">
        <f t="shared" si="3"/>
        <v>-3.6970000001019798E-2</v>
      </c>
      <c r="O22">
        <f t="shared" ca="1" si="4"/>
        <v>-4.0922574333765144E-2</v>
      </c>
      <c r="Q22" s="2">
        <f t="shared" si="5"/>
        <v>41193.011180000001</v>
      </c>
      <c r="S22">
        <f t="shared" ca="1" si="6"/>
        <v>1.5622843855877313E-5</v>
      </c>
    </row>
    <row r="23" spans="1:21" x14ac:dyDescent="0.2">
      <c r="A23" s="36" t="s">
        <v>43</v>
      </c>
      <c r="B23" s="37"/>
      <c r="C23" s="36">
        <v>56272.413339999999</v>
      </c>
      <c r="D23" s="36">
        <v>3.4000000000000002E-4</v>
      </c>
      <c r="E23">
        <f t="shared" si="0"/>
        <v>11749.915484028281</v>
      </c>
      <c r="F23" s="30">
        <f t="shared" si="1"/>
        <v>11750</v>
      </c>
      <c r="G23">
        <f t="shared" si="2"/>
        <v>-3.4660000004805624E-2</v>
      </c>
      <c r="K23">
        <f t="shared" si="3"/>
        <v>-3.4660000004805624E-2</v>
      </c>
      <c r="O23">
        <f t="shared" ca="1" si="4"/>
        <v>-3.9499007424109445E-2</v>
      </c>
      <c r="Q23" s="2">
        <f t="shared" si="5"/>
        <v>41253.913339999999</v>
      </c>
      <c r="S23">
        <f t="shared" ca="1" si="6"/>
        <v>2.3415992804077418E-5</v>
      </c>
    </row>
    <row r="24" spans="1:21" x14ac:dyDescent="0.2">
      <c r="A24" s="36" t="s">
        <v>43</v>
      </c>
      <c r="B24" s="37"/>
      <c r="C24" s="36">
        <v>56554.564610000001</v>
      </c>
      <c r="D24" s="36">
        <v>1.24E-3</v>
      </c>
      <c r="E24">
        <f t="shared" si="0"/>
        <v>12437.921506949524</v>
      </c>
      <c r="F24" s="30">
        <f t="shared" si="1"/>
        <v>12438</v>
      </c>
      <c r="G24">
        <f t="shared" si="2"/>
        <v>-3.2189999998081475E-2</v>
      </c>
      <c r="K24">
        <f t="shared" si="3"/>
        <v>-3.2189999998081475E-2</v>
      </c>
      <c r="O24">
        <f t="shared" ca="1" si="4"/>
        <v>-3.2903626724829174E-2</v>
      </c>
      <c r="Q24" s="2">
        <f t="shared" si="5"/>
        <v>41536.064610000001</v>
      </c>
      <c r="S24">
        <f t="shared" ca="1" si="6"/>
        <v>5.0926310512863459E-7</v>
      </c>
    </row>
    <row r="25" spans="1:21" x14ac:dyDescent="0.2">
      <c r="A25" s="36" t="s">
        <v>43</v>
      </c>
      <c r="B25" s="37"/>
      <c r="C25" s="36">
        <v>56622.440399999999</v>
      </c>
      <c r="D25" s="36">
        <v>2.3000000000000001E-4</v>
      </c>
      <c r="E25">
        <f t="shared" si="0"/>
        <v>12603.431845891242</v>
      </c>
      <c r="F25" s="30">
        <f t="shared" si="1"/>
        <v>12603.5</v>
      </c>
      <c r="G25">
        <f t="shared" si="2"/>
        <v>-2.7950000003329478E-2</v>
      </c>
      <c r="K25">
        <f t="shared" si="3"/>
        <v>-2.7950000003329478E-2</v>
      </c>
      <c r="O25">
        <f t="shared" ca="1" si="4"/>
        <v>-3.1317092559522655E-2</v>
      </c>
      <c r="Q25" s="2">
        <f t="shared" si="5"/>
        <v>41603.940399999999</v>
      </c>
      <c r="S25">
        <f t="shared" ca="1" si="6"/>
        <v>1.1337312281971502E-5</v>
      </c>
    </row>
    <row r="26" spans="1:21" x14ac:dyDescent="0.2">
      <c r="A26" s="36" t="s">
        <v>43</v>
      </c>
      <c r="B26" s="37"/>
      <c r="C26" s="36">
        <v>56622.643790000002</v>
      </c>
      <c r="D26" s="36">
        <v>3.5E-4</v>
      </c>
      <c r="E26">
        <f t="shared" si="0"/>
        <v>12603.927798098026</v>
      </c>
      <c r="F26" s="30">
        <f t="shared" si="1"/>
        <v>12604</v>
      </c>
      <c r="G26">
        <f t="shared" si="2"/>
        <v>-2.9609999997774139E-2</v>
      </c>
      <c r="K26">
        <f t="shared" si="3"/>
        <v>-2.9609999997774139E-2</v>
      </c>
      <c r="O26">
        <f t="shared" ca="1" si="4"/>
        <v>-3.1312299404944691E-2</v>
      </c>
      <c r="Q26" s="2">
        <f t="shared" si="5"/>
        <v>41604.143790000002</v>
      </c>
      <c r="S26">
        <f t="shared" ca="1" si="6"/>
        <v>2.8978232716532113E-6</v>
      </c>
    </row>
    <row r="27" spans="1:21" x14ac:dyDescent="0.2">
      <c r="A27" s="34" t="s">
        <v>46</v>
      </c>
      <c r="C27" s="8">
        <v>57756.5942</v>
      </c>
      <c r="D27" s="8">
        <v>1E-4</v>
      </c>
      <c r="E27">
        <f t="shared" si="0"/>
        <v>15368.986100950982</v>
      </c>
      <c r="F27" s="30">
        <f t="shared" si="1"/>
        <v>15369</v>
      </c>
      <c r="G27">
        <f t="shared" si="2"/>
        <v>-5.7000000015250407E-3</v>
      </c>
      <c r="K27">
        <f t="shared" si="3"/>
        <v>-5.7000000015250407E-3</v>
      </c>
      <c r="O27">
        <f t="shared" ca="1" si="4"/>
        <v>-4.8061545887964907E-3</v>
      </c>
      <c r="Q27" s="2">
        <f t="shared" si="5"/>
        <v>42738.0942</v>
      </c>
      <c r="S27">
        <f t="shared" ca="1" si="6"/>
        <v>7.989596218558719E-7</v>
      </c>
    </row>
    <row r="28" spans="1:21" x14ac:dyDescent="0.2">
      <c r="A28" s="38" t="s">
        <v>55</v>
      </c>
      <c r="B28" s="39" t="s">
        <v>56</v>
      </c>
      <c r="C28" s="40">
        <v>59063.204700000002</v>
      </c>
      <c r="D28" s="40" t="s">
        <v>57</v>
      </c>
      <c r="E28">
        <f t="shared" si="0"/>
        <v>18555.063886856864</v>
      </c>
      <c r="F28" s="30">
        <f t="shared" si="1"/>
        <v>18555</v>
      </c>
      <c r="G28">
        <f t="shared" si="2"/>
        <v>2.6200000000244472E-2</v>
      </c>
      <c r="K28">
        <f t="shared" si="3"/>
        <v>2.6200000000244472E-2</v>
      </c>
      <c r="O28">
        <f t="shared" ca="1" si="4"/>
        <v>2.5735826381998533E-2</v>
      </c>
      <c r="Q28" s="2">
        <f t="shared" si="5"/>
        <v>44044.704700000002</v>
      </c>
      <c r="S28">
        <f t="shared" ca="1" si="6"/>
        <v>2.1545714787552655E-7</v>
      </c>
    </row>
    <row r="29" spans="1:21" x14ac:dyDescent="0.2">
      <c r="A29" s="42" t="s">
        <v>60</v>
      </c>
      <c r="B29" s="43" t="s">
        <v>56</v>
      </c>
      <c r="C29" s="44">
        <v>59112.419000000002</v>
      </c>
      <c r="D29" s="42">
        <v>8.9999999999999998E-4</v>
      </c>
      <c r="E29">
        <f t="shared" si="0"/>
        <v>18675.069495245061</v>
      </c>
      <c r="F29" s="30">
        <f t="shared" si="1"/>
        <v>18675</v>
      </c>
      <c r="G29">
        <f t="shared" si="2"/>
        <v>2.8500000000349246E-2</v>
      </c>
      <c r="K29">
        <f t="shared" si="3"/>
        <v>2.8500000000349246E-2</v>
      </c>
      <c r="O29">
        <f t="shared" ca="1" si="4"/>
        <v>2.6886183480710202E-2</v>
      </c>
      <c r="Q29" s="2">
        <f t="shared" si="5"/>
        <v>44093.919000000002</v>
      </c>
      <c r="S29">
        <f t="shared" ca="1" si="6"/>
        <v>2.6044037590598774E-6</v>
      </c>
    </row>
    <row r="30" spans="1:21" x14ac:dyDescent="0.2">
      <c r="A30" s="42" t="s">
        <v>60</v>
      </c>
      <c r="B30" s="43" t="s">
        <v>56</v>
      </c>
      <c r="C30" s="44">
        <v>59112.621599999999</v>
      </c>
      <c r="D30" s="42">
        <v>1.9E-3</v>
      </c>
      <c r="E30">
        <f t="shared" si="0"/>
        <v>18675.563521092408</v>
      </c>
      <c r="F30" s="30">
        <f t="shared" si="1"/>
        <v>18675.5</v>
      </c>
      <c r="G30">
        <f t="shared" si="2"/>
        <v>2.6050000000395812E-2</v>
      </c>
      <c r="K30">
        <f t="shared" si="3"/>
        <v>2.6050000000395812E-2</v>
      </c>
      <c r="O30">
        <f t="shared" ca="1" si="4"/>
        <v>2.6890976635288166E-2</v>
      </c>
      <c r="Q30" s="2">
        <f t="shared" si="5"/>
        <v>44094.121599999999</v>
      </c>
      <c r="S30">
        <f t="shared" ca="1" si="6"/>
        <v>7.0724170043486804E-7</v>
      </c>
    </row>
    <row r="31" spans="1:21" x14ac:dyDescent="0.2">
      <c r="A31" s="41" t="s">
        <v>58</v>
      </c>
      <c r="C31" s="35">
        <v>59146.662799999998</v>
      </c>
      <c r="D31" s="35">
        <v>2.0000000000000001E-4</v>
      </c>
      <c r="E31">
        <f t="shared" si="0"/>
        <v>18758.570592538399</v>
      </c>
      <c r="F31" s="30">
        <f t="shared" si="1"/>
        <v>18758.5</v>
      </c>
      <c r="G31">
        <f t="shared" si="2"/>
        <v>2.8949999999895226E-2</v>
      </c>
      <c r="K31">
        <f t="shared" si="3"/>
        <v>2.8949999999895226E-2</v>
      </c>
      <c r="O31">
        <f t="shared" ca="1" si="4"/>
        <v>2.7686640295230408E-2</v>
      </c>
      <c r="Q31" s="2">
        <f t="shared" si="5"/>
        <v>44128.162799999998</v>
      </c>
      <c r="S31">
        <f t="shared" ca="1" si="6"/>
        <v>1.5960777433707765E-6</v>
      </c>
    </row>
    <row r="32" spans="1:21" x14ac:dyDescent="0.2">
      <c r="A32" s="5" t="s">
        <v>59</v>
      </c>
      <c r="C32" s="8">
        <v>59546.7238</v>
      </c>
      <c r="D32" s="8">
        <v>2.9999999999999997E-4</v>
      </c>
      <c r="E32">
        <f t="shared" si="0"/>
        <v>19734.091197268954</v>
      </c>
      <c r="F32" s="30">
        <f t="shared" si="1"/>
        <v>19734</v>
      </c>
      <c r="G32">
        <f t="shared" si="2"/>
        <v>3.7400000001071021E-2</v>
      </c>
      <c r="K32">
        <f t="shared" si="3"/>
        <v>3.7400000001071021E-2</v>
      </c>
      <c r="O32">
        <f t="shared" ca="1" si="4"/>
        <v>3.7038084876840738E-2</v>
      </c>
      <c r="Q32" s="2">
        <f t="shared" si="5"/>
        <v>44528.2238</v>
      </c>
      <c r="S32">
        <f t="shared" ca="1" si="6"/>
        <v>1.3098255714662128E-7</v>
      </c>
    </row>
    <row r="33" spans="1:19" x14ac:dyDescent="0.2">
      <c r="A33" s="45" t="s">
        <v>61</v>
      </c>
      <c r="B33" s="46" t="s">
        <v>56</v>
      </c>
      <c r="C33" s="47">
        <v>59818.214000000153</v>
      </c>
      <c r="D33" s="8"/>
      <c r="E33">
        <f t="shared" ref="E33:E34" si="7">+(C33-C$7)/C$8</f>
        <v>20396.100950987933</v>
      </c>
      <c r="F33" s="30">
        <f t="shared" ref="F33:F34" si="8">ROUND(2*E33,0)/2</f>
        <v>20396</v>
      </c>
      <c r="G33">
        <f t="shared" ref="G33:G34" si="9">+C33-(C$7+F33*C$8)</f>
        <v>4.140000014740508E-2</v>
      </c>
      <c r="K33">
        <f t="shared" ref="K33:K34" si="10">+G33</f>
        <v>4.140000014740508E-2</v>
      </c>
      <c r="O33">
        <f t="shared" ref="O33:O34" ca="1" si="11">+C$11+C$12*$F33</f>
        <v>4.3384221538066814E-2</v>
      </c>
      <c r="Q33" s="2">
        <f t="shared" ref="Q33:Q34" si="12">+C33-15018.5</f>
        <v>44799.714000000153</v>
      </c>
      <c r="S33">
        <f t="shared" ref="S33:S34" ca="1" si="13">+(K33-O33)^2</f>
        <v>3.9371345271595831E-6</v>
      </c>
    </row>
    <row r="34" spans="1:19" x14ac:dyDescent="0.2">
      <c r="A34" s="45" t="s">
        <v>61</v>
      </c>
      <c r="B34" s="46" t="s">
        <v>56</v>
      </c>
      <c r="C34" s="47">
        <v>59818.216000000015</v>
      </c>
      <c r="D34" s="8"/>
      <c r="E34">
        <f t="shared" si="7"/>
        <v>20396.105827846899</v>
      </c>
      <c r="F34" s="30">
        <f t="shared" si="8"/>
        <v>20396</v>
      </c>
      <c r="G34">
        <f t="shared" si="9"/>
        <v>4.3400000009569339E-2</v>
      </c>
      <c r="K34">
        <f t="shared" si="10"/>
        <v>4.3400000009569339E-2</v>
      </c>
      <c r="O34">
        <f t="shared" ca="1" si="11"/>
        <v>4.3384221538066814E-2</v>
      </c>
      <c r="Q34" s="2">
        <f t="shared" si="12"/>
        <v>44799.716000000015</v>
      </c>
      <c r="S34">
        <f t="shared" ca="1" si="13"/>
        <v>2.4896016295601049E-10</v>
      </c>
    </row>
    <row r="35" spans="1:19" x14ac:dyDescent="0.2">
      <c r="C35" s="8"/>
      <c r="D35" s="8"/>
    </row>
    <row r="36" spans="1:19" x14ac:dyDescent="0.2">
      <c r="C36" s="8"/>
      <c r="D36" s="8"/>
    </row>
    <row r="37" spans="1:19" x14ac:dyDescent="0.2">
      <c r="C37" s="8"/>
      <c r="D37" s="8"/>
    </row>
    <row r="38" spans="1:19" x14ac:dyDescent="0.2">
      <c r="C38" s="8"/>
      <c r="D38" s="8"/>
    </row>
    <row r="39" spans="1:19" x14ac:dyDescent="0.2"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9:D29" name="Range1"/>
  </protectedRanges>
  <sortState xmlns:xlrd2="http://schemas.microsoft.com/office/spreadsheetml/2017/richdata2" ref="A21:U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2023-08-19T07:37:31Z</dcterms:modified>
</cp:coreProperties>
</file>