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AB4615-F3C8-49D7-8E66-E81903432276}" xr6:coauthVersionLast="47" xr6:coauthVersionMax="47" xr10:uidLastSave="{00000000-0000-0000-0000-000000000000}"/>
  <bookViews>
    <workbookView xWindow="12705" yWindow="435" windowWidth="13185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4" i="1"/>
  <c r="F24" i="1" s="1"/>
  <c r="G24" i="1" s="1"/>
  <c r="I24" i="1" s="1"/>
  <c r="Q24" i="1"/>
  <c r="E22" i="1"/>
  <c r="F22" i="1" s="1"/>
  <c r="G22" i="1" s="1"/>
  <c r="I22" i="1" s="1"/>
  <c r="Q22" i="1"/>
  <c r="E23" i="1"/>
  <c r="F23" i="1" s="1"/>
  <c r="G23" i="1" s="1"/>
  <c r="I23" i="1" s="1"/>
  <c r="Q23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<sst xmlns="http://schemas.openxmlformats.org/spreadsheetml/2006/main" count="60" uniqueCount="51">
  <si>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</si>
  <si>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</si>
  <si>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</si>
  <si>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</si>
  <si>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</si>
  <si>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</si>
  <si>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</si>
  <si>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</si>
  <si>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</si>
  <si>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</si>
  <si>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</si>
  <si>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</si>
  <si>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</si>
  <si>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</si>
  <si>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</si>
  <si>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</si>
  <si>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</si>
  <si>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</si>
  <si>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</si>
  <si>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</si>
  <si>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</si>
  <si>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</si>
  <si>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</si>
  <si>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</si>
  <si>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</si>
  <si>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</si>
  <si>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</si>
  <si>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</si>
  <si>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</si>
  <si>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</si>
  <si>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</si>
  <si>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</si>
  <si>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</si>
  <si>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</si>
  <si>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</si>
  <si>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</si>
  <si>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</si>
  <si>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</si>
  <si>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</si>
  <si>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</si>
  <si>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</si>
  <si>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</si>
  <si>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</si>
  <si>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OZ Cen</t>
  </si>
  <si>
    <t>G8676-1405</t>
  </si>
  <si>
    <t>EW</t>
  </si>
  <si>
    <t>I</t>
  </si>
  <si>
    <t>II</t>
  </si>
  <si>
    <t>VSS SEB Gp</t>
  </si>
  <si>
    <t>BMGA</t>
  </si>
  <si>
    <t>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</si>
</sst>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000"/>
    <numFmt numFmtId="167" formatCode="0.00000"/>
    <numFmt numFmtId="168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6" fillId="0" borderId="6" xfId="0" applyFont="1" applyBorder="1" applyAlignment="1"/>
    <xf numFmtId="0" fontId="18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protection locked="0"/>
    </xf>
    <xf numFmtId="167" fontId="18" fillId="0" borderId="0" xfId="0" applyNumberFormat="1" applyFont="1" applyAlignment="1"/>
    <xf numFmtId="0" fontId="19" fillId="0" borderId="0" xfId="0" applyFont="1" applyAlignment="1" applyProtection="1">
      <alignment horizontal="center"/>
      <protection locked="0"/>
    </xf>
    <xf numFmtId="168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OZ</a:t>
            </a:r>
            <a:r>
              <a:rPr lang="en-AU" baseline="0"/>
              <a:t> Cen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7.3409999604336917E-3</c:v>
                </c:pt>
                <c:pt idx="2">
                  <c:v>7.9340001757373102E-3</c:v>
                </c:pt>
                <c:pt idx="3">
                  <c:v>9.0989998352597468E-3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7.4399999999999998E-4</c:v>
                  </c:pt>
                  <c:pt idx="2">
                    <c:v>8.25E-4</c:v>
                  </c:pt>
                  <c:pt idx="3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-1.2864587765780075E-6</c:v>
                </c:pt>
                <c:pt idx="1">
                  <c:v>8.1214753660243319E-3</c:v>
                </c:pt>
                <c:pt idx="2">
                  <c:v>8.1215179555621138E-3</c:v>
                </c:pt>
                <c:pt idx="3">
                  <c:v>8.1322931086208819E-3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95361</c:v>
                </c:pt>
                <c:pt idx="2">
                  <c:v>95361.5</c:v>
                </c:pt>
                <c:pt idx="3">
                  <c:v>95488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6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4.7109375" customWidth="1"/>
  </cols>
  <sheetData>
    <row r="1" spans="1:21" ht="20.25" x14ac:dyDescent="0.3">
      <c r="A1" s="1" t="s">
        <v>43</v>
      </c>
      <c r="F1" s="39" t="s">
        <v>43</v>
      </c>
      <c r="G1" s="35">
        <v>0</v>
      </c>
      <c r="H1" s="31"/>
      <c r="I1" s="40" t="s">
        <v>44</v>
      </c>
      <c r="J1" s="41" t="s">
        <v>43</v>
      </c>
      <c r="K1" s="34">
        <v>13.464979999999999</v>
      </c>
      <c r="L1" s="36">
        <v>-59.155799999999999</v>
      </c>
      <c r="M1" s="37">
        <v>26118.32</v>
      </c>
      <c r="N1" s="37">
        <v>0.35576999999999998</v>
      </c>
      <c r="O1" s="38" t="s">
        <v>45</v>
      </c>
      <c r="U1" s="42" t="s">
        <v>48</v>
      </c>
    </row>
    <row r="2" spans="1:21" x14ac:dyDescent="0.2">
      <c r="A2" t="s">
        <v>23</v>
      </c>
      <c r="B2" t="s">
        <v>45</v>
      </c>
      <c r="C2" s="30"/>
      <c r="D2" s="3"/>
      <c r="U2" s="42" t="s">
        <v>49</v>
      </c>
    </row>
    <row r="3" spans="1:21" ht="13.5" thickBot="1" x14ac:dyDescent="0.25">
      <c r="U3" s="42" t="s">
        <v>50</v>
      </c>
    </row>
    <row r="4" spans="1:21" ht="14.25" thickTop="1" thickBot="1" x14ac:dyDescent="0.25">
      <c r="A4" s="5" t="s">
        <v>0</v>
      </c>
      <c r="C4" s="27" t="s">
        <v>37</v>
      </c>
      <c r="D4" s="28" t="s">
        <v>37</v>
      </c>
    </row>
    <row r="5" spans="1:21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1" x14ac:dyDescent="0.2">
      <c r="A6" s="5" t="s">
        <v>1</v>
      </c>
    </row>
    <row r="7" spans="1:21" x14ac:dyDescent="0.2">
      <c r="A7" t="s">
        <v>2</v>
      </c>
      <c r="C7" s="8">
        <v>26118.32</v>
      </c>
      <c r="D7" s="29"/>
    </row>
    <row r="8" spans="1:21" x14ac:dyDescent="0.2">
      <c r="A8" t="s">
        <v>3</v>
      </c>
      <c r="C8" s="8">
        <v>0.35576999999999998</v>
      </c>
      <c r="D8" s="29"/>
    </row>
    <row r="9" spans="1:21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1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1" x14ac:dyDescent="0.2">
      <c r="A11" s="10" t="s">
        <v>15</v>
      </c>
      <c r="B11" s="10"/>
      <c r="C11" s="21">
        <f ca="1">INTERCEPT(INDIRECT($D$9):G992,INDIRECT($C$9):F992)</f>
        <v>-1.2864587765780075E-6</v>
      </c>
      <c r="D11" s="3"/>
      <c r="E11" s="10"/>
    </row>
    <row r="12" spans="1:21" x14ac:dyDescent="0.2">
      <c r="A12" s="10" t="s">
        <v>16</v>
      </c>
      <c r="B12" s="10"/>
      <c r="C12" s="21">
        <f ca="1">SLOPE(INDIRECT($D$9):G992,INDIRECT($C$9):F992)</f>
        <v>8.5179075563394984E-8</v>
      </c>
      <c r="D12" s="3"/>
      <c r="E12" s="10"/>
    </row>
    <row r="13" spans="1:21" x14ac:dyDescent="0.2">
      <c r="A13" s="10" t="s">
        <v>18</v>
      </c>
      <c r="B13" s="10"/>
      <c r="C13" s="3" t="s">
        <v>13</v>
      </c>
    </row>
    <row r="14" spans="1:21" x14ac:dyDescent="0.2">
      <c r="A14" s="10"/>
      <c r="B14" s="10"/>
      <c r="C14" s="10"/>
      <c r="E14" s="14" t="s">
        <v>34</v>
      </c>
      <c r="F14" s="32">
        <v>1</v>
      </c>
    </row>
    <row r="15" spans="1:21" x14ac:dyDescent="0.2">
      <c r="A15" s="12" t="s">
        <v>17</v>
      </c>
      <c r="B15" s="10"/>
      <c r="C15" s="13">
        <f ca="1">(C7+C11)+(C8+C12)*INT(MAX(F21:F3533))</f>
        <v>60090.093892293109</v>
      </c>
      <c r="E15" s="14" t="s">
        <v>30</v>
      </c>
      <c r="F15" s="33">
        <f ca="1">NOW()+15018.5+$C$5/24</f>
        <v>60093.59109548611</v>
      </c>
    </row>
    <row r="16" spans="1:21" x14ac:dyDescent="0.2">
      <c r="A16" s="16" t="s">
        <v>4</v>
      </c>
      <c r="B16" s="10"/>
      <c r="C16" s="17">
        <f ca="1">+C8+C12</f>
        <v>0.35577008517907555</v>
      </c>
      <c r="E16" s="14" t="s">
        <v>35</v>
      </c>
      <c r="F16" s="15">
        <f ca="1">ROUND(2*(F15-$C$7)/$C$8,0)/2+F14</f>
        <v>95499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11</v>
      </c>
    </row>
    <row r="18" spans="1:21" ht="14.25" thickTop="1" thickBot="1" x14ac:dyDescent="0.25">
      <c r="A18" s="16" t="s">
        <v>5</v>
      </c>
      <c r="B18" s="10"/>
      <c r="C18" s="19">
        <f ca="1">+C15</f>
        <v>60090.093892293109</v>
      </c>
      <c r="D18" s="20">
        <f ca="1">+C16</f>
        <v>0.35577008517907555</v>
      </c>
      <c r="E18" s="14" t="s">
        <v>31</v>
      </c>
      <c r="F18" s="18">
        <f ca="1">+$C$15+$C$16*F17-15018.5-$C$5/24</f>
        <v>45075.903196563413</v>
      </c>
    </row>
    <row r="19" spans="1:21" ht="13.5" thickTop="1" x14ac:dyDescent="0.2">
      <c r="F1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26118.32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-1.2864587765780075E-6</v>
      </c>
      <c r="Q21" s="2">
        <f>+C21-15018.5</f>
        <v>11099.82</v>
      </c>
    </row>
    <row r="22" spans="1:21" ht="15" x14ac:dyDescent="0.25">
      <c r="A22" s="43" t="s">
        <v>49</v>
      </c>
      <c r="B22" s="44" t="s">
        <v>46</v>
      </c>
      <c r="C22" s="45">
        <v>60044.910310999956</v>
      </c>
      <c r="D22" s="46">
        <v>7.4399999999999998E-4</v>
      </c>
      <c r="E22">
        <f t="shared" ref="E22:E23" si="0">+(C22-C$7)/C$8</f>
        <v>95361.020634117434</v>
      </c>
      <c r="F22">
        <f t="shared" ref="F22:F23" si="1">ROUND(2*E22,0)/2</f>
        <v>95361</v>
      </c>
      <c r="G22">
        <f t="shared" ref="G22:G23" si="2">+C22-(C$7+F22*C$8)</f>
        <v>7.3409999604336917E-3</v>
      </c>
      <c r="I22">
        <f t="shared" ref="I22:I23" si="3">+G22</f>
        <v>7.3409999604336917E-3</v>
      </c>
      <c r="O22">
        <f t="shared" ref="O22:O23" ca="1" si="4">+C$11+C$12*$F22</f>
        <v>8.1214753660243319E-3</v>
      </c>
      <c r="Q22" s="2">
        <f t="shared" ref="Q22:Q23" si="5">+C22-15018.5</f>
        <v>45026.410310999956</v>
      </c>
    </row>
    <row r="23" spans="1:21" ht="15" x14ac:dyDescent="0.25">
      <c r="A23" s="43" t="s">
        <v>49</v>
      </c>
      <c r="B23" s="44" t="s">
        <v>47</v>
      </c>
      <c r="C23" s="45">
        <v>60045.088789000176</v>
      </c>
      <c r="D23" s="46">
        <v>8.25E-4</v>
      </c>
      <c r="E23">
        <f t="shared" si="0"/>
        <v>95361.522300925251</v>
      </c>
      <c r="F23">
        <f t="shared" si="1"/>
        <v>95361.5</v>
      </c>
      <c r="G23">
        <f t="shared" si="2"/>
        <v>7.9340001757373102E-3</v>
      </c>
      <c r="I23">
        <f t="shared" si="3"/>
        <v>7.9340001757373102E-3</v>
      </c>
      <c r="O23">
        <f t="shared" ca="1" si="4"/>
        <v>8.1215179555621138E-3</v>
      </c>
      <c r="Q23" s="2">
        <f t="shared" si="5"/>
        <v>45026.588789000176</v>
      </c>
    </row>
    <row r="24" spans="1:21" x14ac:dyDescent="0.2">
      <c r="A24" s="50" t="s">
        <v>50</v>
      </c>
      <c r="B24" s="47" t="s">
        <v>46</v>
      </c>
      <c r="C24" s="48">
        <v>60090.09485899983</v>
      </c>
      <c r="D24" s="49">
        <v>1.6999999999999999E-3</v>
      </c>
      <c r="E24">
        <f t="shared" ref="E24" si="6">+(C24-C$7)/C$8</f>
        <v>95488.025575511798</v>
      </c>
      <c r="F24">
        <f t="shared" ref="F24" si="7">ROUND(2*E24,0)/2</f>
        <v>95488</v>
      </c>
      <c r="G24">
        <f t="shared" ref="G24" si="8">+C24-(C$7+F24*C$8)</f>
        <v>9.0989998352597468E-3</v>
      </c>
      <c r="I24">
        <f t="shared" ref="I24" si="9">+G24</f>
        <v>9.0989998352597468E-3</v>
      </c>
      <c r="O24">
        <f t="shared" ref="O24" ca="1" si="10">+C$11+C$12*$F24</f>
        <v>8.1322931086208819E-3</v>
      </c>
      <c r="Q24" s="2">
        <f t="shared" ref="Q24" si="11">+C24-15018.5</f>
        <v>45071.59485899983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2023-05-29T02:11:10Z</dcterms:modified>
</cp:coreProperties>
</file>