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008FBF1-E76B-4DCA-AAAB-3822337C43CC}" xr6:coauthVersionLast="47" xr6:coauthVersionMax="47" xr10:uidLastSave="{00000000-0000-0000-0000-000000000000}"/>
  <bookViews>
    <workbookView xWindow="-120" yWindow="-120" windowWidth="29040" windowHeight="15840"/>
  </bookViews>
  <sheets>
    <sheet name="A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3" l="1"/>
  <c r="F28" i="3"/>
  <c r="G28" i="3"/>
  <c r="J28" i="3"/>
  <c r="Q28" i="3"/>
  <c r="E29" i="3"/>
  <c r="F29" i="3"/>
  <c r="G29" i="3"/>
  <c r="J29" i="3"/>
  <c r="Q29" i="3"/>
  <c r="E30" i="3"/>
  <c r="F30" i="3"/>
  <c r="G30" i="3"/>
  <c r="J30" i="3"/>
  <c r="Q30" i="3"/>
  <c r="E31" i="3"/>
  <c r="F31" i="3"/>
  <c r="G31" i="3"/>
  <c r="J31" i="3"/>
  <c r="Q31" i="3"/>
  <c r="E32" i="3"/>
  <c r="F32" i="3"/>
  <c r="G32" i="3"/>
  <c r="J32" i="3"/>
  <c r="Q32" i="3"/>
  <c r="E33" i="3"/>
  <c r="F33" i="3"/>
  <c r="G33" i="3"/>
  <c r="J33" i="3"/>
  <c r="Q33" i="3"/>
  <c r="E27" i="3"/>
  <c r="F27" i="3"/>
  <c r="G27" i="3"/>
  <c r="I27" i="3"/>
  <c r="Q27" i="3"/>
  <c r="C9" i="3"/>
  <c r="E21" i="3"/>
  <c r="F21" i="3"/>
  <c r="G21" i="3"/>
  <c r="H21" i="3"/>
  <c r="E22" i="3"/>
  <c r="F22" i="3"/>
  <c r="G22" i="3"/>
  <c r="H22" i="3"/>
  <c r="E23" i="3"/>
  <c r="F23" i="3"/>
  <c r="G23" i="3"/>
  <c r="I23" i="3"/>
  <c r="E24" i="3"/>
  <c r="F24" i="3"/>
  <c r="G24" i="3"/>
  <c r="I24" i="3"/>
  <c r="E25" i="3"/>
  <c r="F25" i="3"/>
  <c r="G25" i="3"/>
  <c r="I25" i="3"/>
  <c r="E26" i="3"/>
  <c r="F26" i="3"/>
  <c r="G26" i="3"/>
  <c r="I26" i="3"/>
  <c r="D9" i="3"/>
  <c r="F16" i="3"/>
  <c r="C17" i="3"/>
  <c r="Q21" i="3"/>
  <c r="Q22" i="3"/>
  <c r="Q23" i="3"/>
  <c r="Q24" i="3"/>
  <c r="Q25" i="3"/>
  <c r="Q26" i="3"/>
  <c r="C12" i="3"/>
  <c r="C11" i="3"/>
  <c r="O25" i="3" l="1"/>
  <c r="O23" i="3"/>
  <c r="O29" i="3"/>
  <c r="O26" i="3"/>
  <c r="O33" i="3"/>
  <c r="O24" i="3"/>
  <c r="O32" i="3"/>
  <c r="O21" i="3"/>
  <c r="O22" i="3"/>
  <c r="O30" i="3"/>
  <c r="O27" i="3"/>
  <c r="O31" i="3"/>
  <c r="O28" i="3"/>
  <c r="C15" i="3"/>
  <c r="C16" i="3"/>
  <c r="D18" i="3" s="1"/>
  <c r="F17" i="3"/>
  <c r="F18" i="3" l="1"/>
  <c r="F19" i="3" s="1"/>
  <c r="C18" i="3"/>
</calcChain>
</file>

<file path=xl/sharedStrings.xml><?xml version="1.0" encoding="utf-8"?>
<sst xmlns="http://schemas.openxmlformats.org/spreadsheetml/2006/main" count="77" uniqueCount="58">
  <si>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</si>
  <si>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</si>
  <si>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</si>
  <si>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</si>
  <si>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</si>
  <si>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</si>
  <si>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</si>
  <si>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</si>
  <si>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</si>
  <si>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</si>
  <si>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</si>
  <si>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</si>
  <si>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</si>
  <si>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</si>
  <si>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</si>
  <si>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</si>
  <si>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</si>
  <si>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</si>
  <si>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</si>
  <si>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</si>
  <si>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</si>
  <si>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</si>
  <si>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</si>
  <si>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</si>
  <si>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</si>
  <si>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</si>
  <si>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</si>
  <si>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</si>
  <si>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</si>
  <si>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</si>
  <si>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</si>
  <si>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</si>
  <si>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</si>
  <si>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</si>
  <si>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</si>
  <si>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</si>
  <si>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</si>
  <si>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</si>
  <si>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</si>
  <si>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</si>
  <si>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VSS_2013-01-28</t>
  </si>
  <si>
    <t>I</t>
  </si>
  <si>
    <t>VSS</t>
  </si>
  <si>
    <t>V0831 Cen</t>
  </si>
  <si>
    <t>V0831 Cen / GSC 8661-2284</t>
  </si>
  <si>
    <t>Cen_V0831.xls</t>
  </si>
  <si>
    <t>EW?</t>
  </si>
  <si>
    <t>Cen</t>
  </si>
  <si>
    <t>G8661-2284</t>
  </si>
  <si>
    <t>OEJV 0177</t>
  </si>
  <si>
    <t>OEJV</t>
  </si>
  <si>
    <t>VSX</t>
  </si>
  <si>
    <t>OEJV 0182</t>
  </si>
  <si>
    <t>TESS/PNC/RAA</t>
  </si>
  <si>
    <t>II</t>
  </si>
  <si>
    <t>TESS</t>
  </si>
  <si>
    <t>VSS SEB Gp</t>
  </si>
  <si>
    <t>PNC/RAA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</si>
</sst>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0000"/>
    <numFmt numFmtId="173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0" fillId="2" borderId="1" xfId="0" applyFill="1" applyBorder="1">
      <alignment vertical="top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/>
    <xf numFmtId="0" fontId="19" fillId="0" borderId="0" xfId="0" applyFont="1" applyAlignment="1" applyProtection="1">
      <alignment horizontal="center" vertical="center" wrapText="1"/>
      <protection locked="0"/>
    </xf>
    <xf numFmtId="172" fontId="19" fillId="0" borderId="0" xfId="0" applyNumberFormat="1" applyFont="1" applyAlignment="1" applyProtection="1">
      <protection locked="0"/>
    </xf>
    <xf numFmtId="173" fontId="18" fillId="0" borderId="0" xfId="0" applyNumberFormat="1" applyFont="1" applyAlignment="1"/>
    <xf numFmtId="0" fontId="15" fillId="0" borderId="6" xfId="0" applyFont="1" applyBorder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V0831 Cen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VSS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A!$D$21:$D$236</c:f>
                <c:numCache>
                  <c:formatCode>General</c:formatCode>
                  <c:ptCount val="21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plus>
            <c:minus>
              <c:numRef>
                <c:f>A!$D$21:$D$236</c:f>
                <c:numCache>
                  <c:formatCode>General</c:formatCode>
                  <c:ptCount val="21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272.5</c:v>
                </c:pt>
                <c:pt idx="2">
                  <c:v>288</c:v>
                </c:pt>
                <c:pt idx="3">
                  <c:v>383</c:v>
                </c:pt>
                <c:pt idx="4">
                  <c:v>1439.5</c:v>
                </c:pt>
                <c:pt idx="5">
                  <c:v>2087</c:v>
                </c:pt>
                <c:pt idx="6">
                  <c:v>2667.5</c:v>
                </c:pt>
                <c:pt idx="7">
                  <c:v>5463</c:v>
                </c:pt>
                <c:pt idx="8">
                  <c:v>5463.5</c:v>
                </c:pt>
                <c:pt idx="9">
                  <c:v>5479</c:v>
                </c:pt>
                <c:pt idx="10">
                  <c:v>5479.5</c:v>
                </c:pt>
                <c:pt idx="11">
                  <c:v>5501</c:v>
                </c:pt>
                <c:pt idx="12">
                  <c:v>5501.5</c:v>
                </c:pt>
              </c:numCache>
            </c:numRef>
          </c:xVal>
          <c:yVal>
            <c:numRef>
              <c:f>A!$H$21:$H$996</c:f>
              <c:numCache>
                <c:formatCode>General</c:formatCode>
                <c:ptCount val="976"/>
                <c:pt idx="0">
                  <c:v>0</c:v>
                </c:pt>
                <c:pt idx="1">
                  <c:v>-6.8100000004051253E-2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7D-4A1E-8C99-B427727F993A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272.5</c:v>
                </c:pt>
                <c:pt idx="2">
                  <c:v>288</c:v>
                </c:pt>
                <c:pt idx="3">
                  <c:v>383</c:v>
                </c:pt>
                <c:pt idx="4">
                  <c:v>1439.5</c:v>
                </c:pt>
                <c:pt idx="5">
                  <c:v>2087</c:v>
                </c:pt>
                <c:pt idx="6">
                  <c:v>2667.5</c:v>
                </c:pt>
                <c:pt idx="7">
                  <c:v>5463</c:v>
                </c:pt>
                <c:pt idx="8">
                  <c:v>5463.5</c:v>
                </c:pt>
                <c:pt idx="9">
                  <c:v>5479</c:v>
                </c:pt>
                <c:pt idx="10">
                  <c:v>5479.5</c:v>
                </c:pt>
                <c:pt idx="11">
                  <c:v>5501</c:v>
                </c:pt>
                <c:pt idx="12">
                  <c:v>5501.5</c:v>
                </c:pt>
              </c:numCache>
            </c:numRef>
          </c:xVal>
          <c:yVal>
            <c:numRef>
              <c:f>A!$I$21:$I$996</c:f>
              <c:numCache>
                <c:formatCode>General</c:formatCode>
                <c:ptCount val="976"/>
                <c:pt idx="2">
                  <c:v>-7.3160000079951715E-2</c:v>
                </c:pt>
                <c:pt idx="3">
                  <c:v>-6.9560000018100254E-2</c:v>
                </c:pt>
                <c:pt idx="4">
                  <c:v>-6.3939999803551473E-2</c:v>
                </c:pt>
                <c:pt idx="5">
                  <c:v>-5.8639999791921582E-2</c:v>
                </c:pt>
                <c:pt idx="6">
                  <c:v>-5.7500000002619345E-2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7D-4A1E-8C99-B427727F993A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TESS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272.5</c:v>
                </c:pt>
                <c:pt idx="2">
                  <c:v>288</c:v>
                </c:pt>
                <c:pt idx="3">
                  <c:v>383</c:v>
                </c:pt>
                <c:pt idx="4">
                  <c:v>1439.5</c:v>
                </c:pt>
                <c:pt idx="5">
                  <c:v>2087</c:v>
                </c:pt>
                <c:pt idx="6">
                  <c:v>2667.5</c:v>
                </c:pt>
                <c:pt idx="7">
                  <c:v>5463</c:v>
                </c:pt>
                <c:pt idx="8">
                  <c:v>5463.5</c:v>
                </c:pt>
                <c:pt idx="9">
                  <c:v>5479</c:v>
                </c:pt>
                <c:pt idx="10">
                  <c:v>5479.5</c:v>
                </c:pt>
                <c:pt idx="11">
                  <c:v>5501</c:v>
                </c:pt>
                <c:pt idx="12">
                  <c:v>5501.5</c:v>
                </c:pt>
              </c:numCache>
            </c:numRef>
          </c:xVal>
          <c:yVal>
            <c:numRef>
              <c:f>A!$J$21:$J$996</c:f>
              <c:numCache>
                <c:formatCode>General</c:formatCode>
                <c:ptCount val="976"/>
                <c:pt idx="7">
                  <c:v>-6.2683523363375571E-2</c:v>
                </c:pt>
                <c:pt idx="8">
                  <c:v>-6.2908116815378889E-2</c:v>
                </c:pt>
                <c:pt idx="9">
                  <c:v>-6.0887987085152417E-2</c:v>
                </c:pt>
                <c:pt idx="10">
                  <c:v>-6.4550337097898591E-2</c:v>
                </c:pt>
                <c:pt idx="11">
                  <c:v>-6.3591734935471322E-2</c:v>
                </c:pt>
                <c:pt idx="12">
                  <c:v>-6.3867151584418025E-2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7D-4A1E-8C99-B427727F993A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272.5</c:v>
                </c:pt>
                <c:pt idx="2">
                  <c:v>288</c:v>
                </c:pt>
                <c:pt idx="3">
                  <c:v>383</c:v>
                </c:pt>
                <c:pt idx="4">
                  <c:v>1439.5</c:v>
                </c:pt>
                <c:pt idx="5">
                  <c:v>2087</c:v>
                </c:pt>
                <c:pt idx="6">
                  <c:v>2667.5</c:v>
                </c:pt>
                <c:pt idx="7">
                  <c:v>5463</c:v>
                </c:pt>
                <c:pt idx="8">
                  <c:v>5463.5</c:v>
                </c:pt>
                <c:pt idx="9">
                  <c:v>5479</c:v>
                </c:pt>
                <c:pt idx="10">
                  <c:v>5479.5</c:v>
                </c:pt>
                <c:pt idx="11">
                  <c:v>5501</c:v>
                </c:pt>
                <c:pt idx="12">
                  <c:v>5501.5</c:v>
                </c:pt>
              </c:numCache>
            </c:numRef>
          </c:xVal>
          <c:yVal>
            <c:numRef>
              <c:f>A!$K$21:$K$996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7D-4A1E-8C99-B427727F993A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272.5</c:v>
                </c:pt>
                <c:pt idx="2">
                  <c:v>288</c:v>
                </c:pt>
                <c:pt idx="3">
                  <c:v>383</c:v>
                </c:pt>
                <c:pt idx="4">
                  <c:v>1439.5</c:v>
                </c:pt>
                <c:pt idx="5">
                  <c:v>2087</c:v>
                </c:pt>
                <c:pt idx="6">
                  <c:v>2667.5</c:v>
                </c:pt>
                <c:pt idx="7">
                  <c:v>5463</c:v>
                </c:pt>
                <c:pt idx="8">
                  <c:v>5463.5</c:v>
                </c:pt>
                <c:pt idx="9">
                  <c:v>5479</c:v>
                </c:pt>
                <c:pt idx="10">
                  <c:v>5479.5</c:v>
                </c:pt>
                <c:pt idx="11">
                  <c:v>5501</c:v>
                </c:pt>
                <c:pt idx="12">
                  <c:v>5501.5</c:v>
                </c:pt>
              </c:numCache>
            </c:numRef>
          </c:xVal>
          <c:yVal>
            <c:numRef>
              <c:f>A!$L$21:$L$996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E7D-4A1E-8C99-B427727F993A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272.5</c:v>
                </c:pt>
                <c:pt idx="2">
                  <c:v>288</c:v>
                </c:pt>
                <c:pt idx="3">
                  <c:v>383</c:v>
                </c:pt>
                <c:pt idx="4">
                  <c:v>1439.5</c:v>
                </c:pt>
                <c:pt idx="5">
                  <c:v>2087</c:v>
                </c:pt>
                <c:pt idx="6">
                  <c:v>2667.5</c:v>
                </c:pt>
                <c:pt idx="7">
                  <c:v>5463</c:v>
                </c:pt>
                <c:pt idx="8">
                  <c:v>5463.5</c:v>
                </c:pt>
                <c:pt idx="9">
                  <c:v>5479</c:v>
                </c:pt>
                <c:pt idx="10">
                  <c:v>5479.5</c:v>
                </c:pt>
                <c:pt idx="11">
                  <c:v>5501</c:v>
                </c:pt>
                <c:pt idx="12">
                  <c:v>5501.5</c:v>
                </c:pt>
              </c:numCache>
            </c:numRef>
          </c:xVal>
          <c:yVal>
            <c:numRef>
              <c:f>A!$M$21:$M$996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7D-4A1E-8C99-B427727F993A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A!$D$21:$D$996</c:f>
                <c:numCache>
                  <c:formatCode>General</c:formatCode>
                  <c:ptCount val="97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plus>
            <c:minus>
              <c:numRef>
                <c:f>A!$D$21:$D$996</c:f>
                <c:numCache>
                  <c:formatCode>General</c:formatCode>
                  <c:ptCount val="976"/>
                  <c:pt idx="0">
                    <c:v>5.0000000000000001E-4</c:v>
                  </c:pt>
                  <c:pt idx="1">
                    <c:v>6.9999999999999999E-4</c:v>
                  </c:pt>
                  <c:pt idx="2">
                    <c:v>4.0000000000000001E-3</c:v>
                  </c:pt>
                  <c:pt idx="3">
                    <c:v>4.0000000000000001E-3</c:v>
                  </c:pt>
                  <c:pt idx="4">
                    <c:v>4.0000000000000001E-3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2.2829999999999999E-3</c:v>
                  </c:pt>
                  <c:pt idx="8">
                    <c:v>2.0820000000000001E-3</c:v>
                  </c:pt>
                  <c:pt idx="9">
                    <c:v>3.222E-3</c:v>
                  </c:pt>
                  <c:pt idx="10">
                    <c:v>3.5370000000000002E-3</c:v>
                  </c:pt>
                  <c:pt idx="11">
                    <c:v>1.9559999999999998E-3</c:v>
                  </c:pt>
                  <c:pt idx="12">
                    <c:v>2.2750000000000001E-3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272.5</c:v>
                </c:pt>
                <c:pt idx="2">
                  <c:v>288</c:v>
                </c:pt>
                <c:pt idx="3">
                  <c:v>383</c:v>
                </c:pt>
                <c:pt idx="4">
                  <c:v>1439.5</c:v>
                </c:pt>
                <c:pt idx="5">
                  <c:v>2087</c:v>
                </c:pt>
                <c:pt idx="6">
                  <c:v>2667.5</c:v>
                </c:pt>
                <c:pt idx="7">
                  <c:v>5463</c:v>
                </c:pt>
                <c:pt idx="8">
                  <c:v>5463.5</c:v>
                </c:pt>
                <c:pt idx="9">
                  <c:v>5479</c:v>
                </c:pt>
                <c:pt idx="10">
                  <c:v>5479.5</c:v>
                </c:pt>
                <c:pt idx="11">
                  <c:v>5501</c:v>
                </c:pt>
                <c:pt idx="12">
                  <c:v>5501.5</c:v>
                </c:pt>
              </c:numCache>
            </c:numRef>
          </c:xVal>
          <c:yVal>
            <c:numRef>
              <c:f>A!$N$21:$N$996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E7D-4A1E-8C99-B427727F993A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272.5</c:v>
                </c:pt>
                <c:pt idx="2">
                  <c:v>288</c:v>
                </c:pt>
                <c:pt idx="3">
                  <c:v>383</c:v>
                </c:pt>
                <c:pt idx="4">
                  <c:v>1439.5</c:v>
                </c:pt>
                <c:pt idx="5">
                  <c:v>2087</c:v>
                </c:pt>
                <c:pt idx="6">
                  <c:v>2667.5</c:v>
                </c:pt>
                <c:pt idx="7">
                  <c:v>5463</c:v>
                </c:pt>
                <c:pt idx="8">
                  <c:v>5463.5</c:v>
                </c:pt>
                <c:pt idx="9">
                  <c:v>5479</c:v>
                </c:pt>
                <c:pt idx="10">
                  <c:v>5479.5</c:v>
                </c:pt>
                <c:pt idx="11">
                  <c:v>5501</c:v>
                </c:pt>
                <c:pt idx="12">
                  <c:v>5501.5</c:v>
                </c:pt>
              </c:numCache>
            </c:numRef>
          </c:xVal>
          <c:yVal>
            <c:numRef>
              <c:f>A!$O$21:$O$996</c:f>
              <c:numCache>
                <c:formatCode>General</c:formatCode>
                <c:ptCount val="976"/>
                <c:pt idx="0">
                  <c:v>-6.7281400375174341E-2</c:v>
                </c:pt>
                <c:pt idx="1">
                  <c:v>-6.7022769083650166E-2</c:v>
                </c:pt>
                <c:pt idx="2">
                  <c:v>-6.7008057945967148E-2</c:v>
                </c:pt>
                <c:pt idx="3">
                  <c:v>-6.6917892908555043E-2</c:v>
                </c:pt>
                <c:pt idx="4">
                  <c:v>-6.5915162781966838E-2</c:v>
                </c:pt>
                <c:pt idx="5">
                  <c:v>-6.5300616869079134E-2</c:v>
                </c:pt>
                <c:pt idx="6">
                  <c:v>-6.4749661035208378E-2</c:v>
                </c:pt>
                <c:pt idx="7">
                  <c:v>-6.2096436171150314E-2</c:v>
                </c:pt>
                <c:pt idx="8">
                  <c:v>-6.2095961618321829E-2</c:v>
                </c:pt>
                <c:pt idx="9">
                  <c:v>-6.2081250480638804E-2</c:v>
                </c:pt>
                <c:pt idx="10">
                  <c:v>-6.2080775927810319E-2</c:v>
                </c:pt>
                <c:pt idx="11">
                  <c:v>-6.2060370156185478E-2</c:v>
                </c:pt>
                <c:pt idx="12">
                  <c:v>-6.2059895603356993E-2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E7D-4A1E-8C99-B427727F993A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272.5</c:v>
                </c:pt>
                <c:pt idx="2">
                  <c:v>288</c:v>
                </c:pt>
                <c:pt idx="3">
                  <c:v>383</c:v>
                </c:pt>
                <c:pt idx="4">
                  <c:v>1439.5</c:v>
                </c:pt>
                <c:pt idx="5">
                  <c:v>2087</c:v>
                </c:pt>
                <c:pt idx="6">
                  <c:v>2667.5</c:v>
                </c:pt>
                <c:pt idx="7">
                  <c:v>5463</c:v>
                </c:pt>
                <c:pt idx="8">
                  <c:v>5463.5</c:v>
                </c:pt>
                <c:pt idx="9">
                  <c:v>5479</c:v>
                </c:pt>
                <c:pt idx="10">
                  <c:v>5479.5</c:v>
                </c:pt>
                <c:pt idx="11">
                  <c:v>5501</c:v>
                </c:pt>
                <c:pt idx="12">
                  <c:v>5501.5</c:v>
                </c:pt>
              </c:numCache>
            </c:numRef>
          </c:xVal>
          <c:yVal>
            <c:numRef>
              <c:f>A!$U$21:$U$996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E7D-4A1E-8C99-B427727F9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762296"/>
        <c:axId val="1"/>
      </c:scatterChart>
      <c:valAx>
        <c:axId val="669762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762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97937099967764"/>
          <c:w val="0.7383458646616540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52229" name="Chart 1">
          <a:extLst>
            <a:ext uri="{FF2B5EF4-FFF2-40B4-BE49-F238E27FC236}">
              <a16:creationId xmlns:a16="http://schemas.microsoft.com/office/drawing/2014/main" id="{11FDE413-F480-680C-D620-174B5BA1B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7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6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  <col min="21" max="21" width="16.140625" customWidth="1"/>
  </cols>
  <sheetData>
    <row r="1" spans="1:21" ht="20.25" x14ac:dyDescent="0.3">
      <c r="A1" s="1" t="s">
        <v>44</v>
      </c>
      <c r="E1" t="s">
        <v>45</v>
      </c>
      <c r="U1" s="42" t="s">
        <v>56</v>
      </c>
    </row>
    <row r="2" spans="1:21" x14ac:dyDescent="0.2">
      <c r="A2" t="s">
        <v>23</v>
      </c>
      <c r="B2" t="s">
        <v>46</v>
      </c>
      <c r="C2" s="30" t="s">
        <v>39</v>
      </c>
      <c r="D2" s="3" t="s">
        <v>47</v>
      </c>
      <c r="E2" s="32" t="s">
        <v>43</v>
      </c>
      <c r="F2" t="s">
        <v>48</v>
      </c>
      <c r="U2" s="42" t="s">
        <v>57</v>
      </c>
    </row>
    <row r="3" spans="1:21" ht="13.5" thickBot="1" x14ac:dyDescent="0.25">
      <c r="E3" t="s">
        <v>48</v>
      </c>
    </row>
    <row r="4" spans="1:21" ht="14.25" thickTop="1" thickBot="1" x14ac:dyDescent="0.25">
      <c r="A4" s="5" t="s">
        <v>0</v>
      </c>
      <c r="C4" s="27" t="s">
        <v>38</v>
      </c>
      <c r="D4" s="28" t="s">
        <v>38</v>
      </c>
    </row>
    <row r="5" spans="1:21" ht="13.5" thickTop="1" x14ac:dyDescent="0.2">
      <c r="A5" s="9" t="s">
        <v>29</v>
      </c>
      <c r="B5" s="10"/>
      <c r="C5" s="11">
        <v>-9.5</v>
      </c>
      <c r="D5" s="10" t="s">
        <v>30</v>
      </c>
    </row>
    <row r="6" spans="1:21" x14ac:dyDescent="0.2">
      <c r="A6" s="5" t="s">
        <v>1</v>
      </c>
    </row>
    <row r="7" spans="1:21" x14ac:dyDescent="0.2">
      <c r="A7" t="s">
        <v>2</v>
      </c>
      <c r="C7" s="31">
        <v>55825.143400000001</v>
      </c>
      <c r="D7" s="29" t="s">
        <v>42</v>
      </c>
    </row>
    <row r="8" spans="1:21" x14ac:dyDescent="0.2">
      <c r="A8" t="s">
        <v>3</v>
      </c>
      <c r="C8" s="8">
        <v>0.64251999999999998</v>
      </c>
      <c r="D8" s="29" t="s">
        <v>51</v>
      </c>
    </row>
    <row r="9" spans="1:21" x14ac:dyDescent="0.2">
      <c r="A9" s="24" t="s">
        <v>33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21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21" x14ac:dyDescent="0.2">
      <c r="A11" s="10" t="s">
        <v>15</v>
      </c>
      <c r="B11" s="10"/>
      <c r="C11" s="21">
        <f ca="1">INTERCEPT(INDIRECT($D$9):G989,INDIRECT($C$9):F989)</f>
        <v>-6.7281400375174341E-2</v>
      </c>
      <c r="D11" s="3"/>
      <c r="E11" s="10"/>
    </row>
    <row r="12" spans="1:21" x14ac:dyDescent="0.2">
      <c r="A12" s="10" t="s">
        <v>16</v>
      </c>
      <c r="B12" s="10"/>
      <c r="C12" s="21">
        <f ca="1">SLOPE(INDIRECT($D$9):G989,INDIRECT($C$9):F989)</f>
        <v>9.4910565696943527E-7</v>
      </c>
      <c r="D12" s="3"/>
      <c r="E12" s="10"/>
    </row>
    <row r="13" spans="1:21" x14ac:dyDescent="0.2">
      <c r="A13" s="10" t="s">
        <v>18</v>
      </c>
      <c r="B13" s="10"/>
      <c r="C13" s="3" t="s">
        <v>13</v>
      </c>
    </row>
    <row r="14" spans="1:21" x14ac:dyDescent="0.2">
      <c r="A14" s="10"/>
      <c r="B14" s="10"/>
      <c r="C14" s="10"/>
    </row>
    <row r="15" spans="1:21" x14ac:dyDescent="0.2">
      <c r="A15" s="12" t="s">
        <v>17</v>
      </c>
      <c r="B15" s="10"/>
      <c r="C15" s="13">
        <f ca="1">(C7+C11)+(C8+C12)*INT(MAX(F21:F3530))</f>
        <v>59359.583859629842</v>
      </c>
      <c r="E15" s="14" t="s">
        <v>35</v>
      </c>
      <c r="F15" s="11">
        <v>1</v>
      </c>
    </row>
    <row r="16" spans="1:21" x14ac:dyDescent="0.2">
      <c r="A16" s="16" t="s">
        <v>4</v>
      </c>
      <c r="B16" s="10"/>
      <c r="C16" s="17">
        <f ca="1">+C8+C12</f>
        <v>0.64252094910565694</v>
      </c>
      <c r="E16" s="14" t="s">
        <v>31</v>
      </c>
      <c r="F16" s="15">
        <f ca="1">NOW()+15018.5+$C$5/24</f>
        <v>60068.813768171291</v>
      </c>
    </row>
    <row r="17" spans="1:21" ht="13.5" thickBot="1" x14ac:dyDescent="0.25">
      <c r="A17" s="14" t="s">
        <v>28</v>
      </c>
      <c r="B17" s="10"/>
      <c r="C17" s="10">
        <f>COUNT(C21:C2188)</f>
        <v>13</v>
      </c>
      <c r="E17" s="14" t="s">
        <v>36</v>
      </c>
      <c r="F17" s="15">
        <f ca="1">ROUND(2*(F16-$C$7)/$C$8,0)/2+F15</f>
        <v>6605.5</v>
      </c>
    </row>
    <row r="18" spans="1:21" ht="14.25" thickTop="1" thickBot="1" x14ac:dyDescent="0.25">
      <c r="A18" s="16" t="s">
        <v>5</v>
      </c>
      <c r="B18" s="10"/>
      <c r="C18" s="19">
        <f ca="1">+C15</f>
        <v>59359.583859629842</v>
      </c>
      <c r="D18" s="20">
        <f ca="1">+C16</f>
        <v>0.64252094910565694</v>
      </c>
      <c r="E18" s="14" t="s">
        <v>37</v>
      </c>
      <c r="F18" s="23">
        <f ca="1">ROUND(2*(F16-$C$15)/$C$16,0)/2+F15</f>
        <v>1105</v>
      </c>
    </row>
    <row r="19" spans="1:21" ht="13.5" thickTop="1" x14ac:dyDescent="0.2">
      <c r="E19" s="14" t="s">
        <v>32</v>
      </c>
      <c r="F19" s="18">
        <f ca="1">+$C$15+$C$16*F18-15018.5-$C$5/24</f>
        <v>45051.465341724928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42</v>
      </c>
      <c r="I20" s="7" t="s">
        <v>50</v>
      </c>
      <c r="J20" s="7" t="s">
        <v>55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4"/>
      <c r="S20" s="4"/>
      <c r="T20" s="4"/>
      <c r="U20" s="26" t="s">
        <v>34</v>
      </c>
    </row>
    <row r="21" spans="1:21" x14ac:dyDescent="0.2">
      <c r="A21" s="33" t="s">
        <v>40</v>
      </c>
      <c r="B21" s="34" t="s">
        <v>41</v>
      </c>
      <c r="C21" s="35">
        <v>55825.143400000001</v>
      </c>
      <c r="D21" s="35">
        <v>5.0000000000000001E-4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-6.7281400375174341E-2</v>
      </c>
      <c r="Q21" s="2">
        <f t="shared" ref="Q21:Q26" si="4">+C21-15018.5</f>
        <v>40806.643400000001</v>
      </c>
      <c r="R21" s="2"/>
      <c r="S21" s="2"/>
      <c r="T21" s="2"/>
    </row>
    <row r="22" spans="1:21" x14ac:dyDescent="0.2">
      <c r="A22" s="33" t="s">
        <v>40</v>
      </c>
      <c r="B22" s="34" t="s">
        <v>41</v>
      </c>
      <c r="C22" s="35">
        <v>56000.161999999997</v>
      </c>
      <c r="D22" s="35">
        <v>6.9999999999999999E-4</v>
      </c>
      <c r="E22">
        <f t="shared" si="0"/>
        <v>272.39401108136059</v>
      </c>
      <c r="F22">
        <f t="shared" si="1"/>
        <v>272.5</v>
      </c>
      <c r="G22">
        <f t="shared" si="2"/>
        <v>-6.8100000004051253E-2</v>
      </c>
      <c r="H22">
        <f>+G22</f>
        <v>-6.8100000004051253E-2</v>
      </c>
      <c r="O22">
        <f t="shared" ca="1" si="3"/>
        <v>-6.7022769083650166E-2</v>
      </c>
      <c r="Q22" s="2">
        <f t="shared" si="4"/>
        <v>40981.661999999997</v>
      </c>
      <c r="R22" s="2"/>
      <c r="S22" s="2"/>
      <c r="T22" s="2"/>
    </row>
    <row r="23" spans="1:21" x14ac:dyDescent="0.2">
      <c r="A23" s="35" t="s">
        <v>49</v>
      </c>
      <c r="B23" s="34"/>
      <c r="C23" s="35">
        <v>56010.115999999922</v>
      </c>
      <c r="D23" s="35">
        <v>4.0000000000000001E-3</v>
      </c>
      <c r="E23">
        <f t="shared" si="0"/>
        <v>287.88613584000643</v>
      </c>
      <c r="F23">
        <f t="shared" si="1"/>
        <v>288</v>
      </c>
      <c r="G23">
        <f t="shared" si="2"/>
        <v>-7.3160000079951715E-2</v>
      </c>
      <c r="I23">
        <f>+G23</f>
        <v>-7.3160000079951715E-2</v>
      </c>
      <c r="O23">
        <f t="shared" ca="1" si="3"/>
        <v>-6.7008057945967148E-2</v>
      </c>
      <c r="Q23" s="2">
        <f t="shared" si="4"/>
        <v>40991.615999999922</v>
      </c>
      <c r="R23" s="2"/>
      <c r="S23" s="2"/>
      <c r="T23" s="2"/>
    </row>
    <row r="24" spans="1:21" x14ac:dyDescent="0.2">
      <c r="A24" s="35" t="s">
        <v>49</v>
      </c>
      <c r="B24" s="34"/>
      <c r="C24" s="35">
        <v>56071.158999999985</v>
      </c>
      <c r="D24" s="35">
        <v>4.0000000000000001E-3</v>
      </c>
      <c r="E24">
        <f t="shared" si="0"/>
        <v>382.89173877853494</v>
      </c>
      <c r="F24">
        <f t="shared" si="1"/>
        <v>383</v>
      </c>
      <c r="G24">
        <f t="shared" si="2"/>
        <v>-6.9560000018100254E-2</v>
      </c>
      <c r="I24">
        <f>+G24</f>
        <v>-6.9560000018100254E-2</v>
      </c>
      <c r="O24">
        <f t="shared" ca="1" si="3"/>
        <v>-6.6917892908555043E-2</v>
      </c>
      <c r="Q24" s="2">
        <f t="shared" si="4"/>
        <v>41052.658999999985</v>
      </c>
      <c r="R24" s="2"/>
      <c r="S24" s="2"/>
      <c r="T24" s="2"/>
    </row>
    <row r="25" spans="1:21" ht="12" customHeight="1" x14ac:dyDescent="0.2">
      <c r="A25" s="35" t="s">
        <v>49</v>
      </c>
      <c r="B25" s="34"/>
      <c r="C25" s="35">
        <v>56749.987000000197</v>
      </c>
      <c r="D25" s="35">
        <v>4.0000000000000001E-3</v>
      </c>
      <c r="E25">
        <f t="shared" si="0"/>
        <v>1439.4004855883034</v>
      </c>
      <c r="F25">
        <f t="shared" si="1"/>
        <v>1439.5</v>
      </c>
      <c r="G25">
        <f t="shared" si="2"/>
        <v>-6.3939999803551473E-2</v>
      </c>
      <c r="I25">
        <f>+G25</f>
        <v>-6.3939999803551473E-2</v>
      </c>
      <c r="O25">
        <f t="shared" ca="1" si="3"/>
        <v>-6.5915162781966838E-2</v>
      </c>
      <c r="Q25" s="2">
        <f t="shared" si="4"/>
        <v>41731.487000000197</v>
      </c>
      <c r="R25" s="2"/>
      <c r="S25" s="2"/>
      <c r="T25" s="2"/>
    </row>
    <row r="26" spans="1:21" ht="12" customHeight="1" x14ac:dyDescent="0.2">
      <c r="A26" s="35" t="s">
        <v>49</v>
      </c>
      <c r="B26" s="34"/>
      <c r="C26" s="35">
        <v>57166.024000000209</v>
      </c>
      <c r="D26" s="35">
        <v>3.0000000000000001E-3</v>
      </c>
      <c r="E26">
        <f t="shared" si="0"/>
        <v>2086.9087343587871</v>
      </c>
      <c r="F26">
        <f t="shared" si="1"/>
        <v>2087</v>
      </c>
      <c r="G26">
        <f t="shared" si="2"/>
        <v>-5.8639999791921582E-2</v>
      </c>
      <c r="I26">
        <f>+G26</f>
        <v>-5.8639999791921582E-2</v>
      </c>
      <c r="O26">
        <f t="shared" ca="1" si="3"/>
        <v>-6.5300616869079134E-2</v>
      </c>
      <c r="Q26" s="2">
        <f t="shared" si="4"/>
        <v>42147.524000000209</v>
      </c>
      <c r="R26" s="2"/>
      <c r="S26" s="2"/>
      <c r="T26" s="2"/>
    </row>
    <row r="27" spans="1:21" ht="12" customHeight="1" x14ac:dyDescent="0.2">
      <c r="A27" s="36" t="s">
        <v>52</v>
      </c>
      <c r="B27" s="37" t="s">
        <v>41</v>
      </c>
      <c r="C27" s="36">
        <v>57539.008000000002</v>
      </c>
      <c r="D27" s="36">
        <v>3.0000000000000001E-3</v>
      </c>
      <c r="E27">
        <f>+(C27-C$7)/C$8</f>
        <v>2667.4105086223012</v>
      </c>
      <c r="F27">
        <f>ROUND(2*E27,0)/2</f>
        <v>2667.5</v>
      </c>
      <c r="G27">
        <f>+C27-(C$7+F27*C$8)</f>
        <v>-5.7500000002619345E-2</v>
      </c>
      <c r="I27">
        <f>+G27</f>
        <v>-5.7500000002619345E-2</v>
      </c>
      <c r="O27">
        <f ca="1">+C$11+C$12*$F27</f>
        <v>-6.4749661035208378E-2</v>
      </c>
      <c r="Q27" s="2">
        <f>+C27-15018.5</f>
        <v>42520.508000000002</v>
      </c>
      <c r="R27" s="2"/>
      <c r="S27" s="2"/>
      <c r="T27" s="2"/>
    </row>
    <row r="28" spans="1:21" ht="12" customHeight="1" x14ac:dyDescent="0.25">
      <c r="A28" s="38" t="s">
        <v>53</v>
      </c>
      <c r="B28" s="39" t="s">
        <v>41</v>
      </c>
      <c r="C28" s="40">
        <v>59335.167476476636</v>
      </c>
      <c r="D28" s="41">
        <v>2.2829999999999999E-3</v>
      </c>
      <c r="E28">
        <f t="shared" ref="E28:E33" si="5">+(C28-C$7)/C$8</f>
        <v>5462.9024411327819</v>
      </c>
      <c r="F28">
        <f t="shared" ref="F28:F33" si="6">ROUND(2*E28,0)/2</f>
        <v>5463</v>
      </c>
      <c r="G28">
        <f t="shared" ref="G28:G33" si="7">+C28-(C$7+F28*C$8)</f>
        <v>-6.2683523363375571E-2</v>
      </c>
      <c r="J28">
        <f t="shared" ref="J28:J33" si="8">+G28</f>
        <v>-6.2683523363375571E-2</v>
      </c>
      <c r="O28">
        <f t="shared" ref="O28:O33" ca="1" si="9">+C$11+C$12*$F28</f>
        <v>-6.2096436171150314E-2</v>
      </c>
      <c r="Q28" s="2">
        <f t="shared" ref="Q28:Q33" si="10">+C28-15018.5</f>
        <v>44316.667476476636</v>
      </c>
      <c r="R28" s="2"/>
      <c r="S28" s="2"/>
      <c r="T28" s="2"/>
    </row>
    <row r="29" spans="1:21" ht="12" customHeight="1" x14ac:dyDescent="0.25">
      <c r="A29" s="38" t="s">
        <v>53</v>
      </c>
      <c r="B29" s="39" t="s">
        <v>54</v>
      </c>
      <c r="C29" s="40">
        <v>59335.488511883188</v>
      </c>
      <c r="D29" s="41">
        <v>2.0820000000000001E-3</v>
      </c>
      <c r="E29">
        <f t="shared" si="5"/>
        <v>5463.4020915818764</v>
      </c>
      <c r="F29">
        <f t="shared" si="6"/>
        <v>5463.5</v>
      </c>
      <c r="G29">
        <f t="shared" si="7"/>
        <v>-6.2908116815378889E-2</v>
      </c>
      <c r="J29">
        <f t="shared" si="8"/>
        <v>-6.2908116815378889E-2</v>
      </c>
      <c r="O29">
        <f t="shared" ca="1" si="9"/>
        <v>-6.2095961618321829E-2</v>
      </c>
      <c r="Q29" s="2">
        <f t="shared" si="10"/>
        <v>44316.988511883188</v>
      </c>
      <c r="R29" s="2"/>
      <c r="S29" s="2"/>
      <c r="T29" s="2"/>
    </row>
    <row r="30" spans="1:21" ht="12" customHeight="1" x14ac:dyDescent="0.25">
      <c r="A30" s="38" t="s">
        <v>53</v>
      </c>
      <c r="B30" s="39" t="s">
        <v>41</v>
      </c>
      <c r="C30" s="40">
        <v>59345.449592012912</v>
      </c>
      <c r="D30" s="41">
        <v>3.222E-3</v>
      </c>
      <c r="E30">
        <f t="shared" si="5"/>
        <v>5478.9052356547836</v>
      </c>
      <c r="F30">
        <f t="shared" si="6"/>
        <v>5479</v>
      </c>
      <c r="G30">
        <f t="shared" si="7"/>
        <v>-6.0887987085152417E-2</v>
      </c>
      <c r="J30">
        <f t="shared" si="8"/>
        <v>-6.0887987085152417E-2</v>
      </c>
      <c r="O30">
        <f t="shared" ca="1" si="9"/>
        <v>-6.2081250480638804E-2</v>
      </c>
      <c r="Q30" s="2">
        <f t="shared" si="10"/>
        <v>44326.949592012912</v>
      </c>
      <c r="R30" s="2"/>
      <c r="S30" s="2"/>
      <c r="T30" s="2"/>
    </row>
    <row r="31" spans="1:21" ht="12" customHeight="1" x14ac:dyDescent="0.25">
      <c r="A31" s="38" t="s">
        <v>53</v>
      </c>
      <c r="B31" s="39" t="s">
        <v>54</v>
      </c>
      <c r="C31" s="40">
        <v>59345.767189662904</v>
      </c>
      <c r="D31" s="41">
        <v>3.5370000000000002E-3</v>
      </c>
      <c r="E31">
        <f t="shared" si="5"/>
        <v>5479.399535676559</v>
      </c>
      <c r="F31">
        <f t="shared" si="6"/>
        <v>5479.5</v>
      </c>
      <c r="G31">
        <f t="shared" si="7"/>
        <v>-6.4550337097898591E-2</v>
      </c>
      <c r="J31">
        <f t="shared" si="8"/>
        <v>-6.4550337097898591E-2</v>
      </c>
      <c r="O31">
        <f t="shared" ca="1" si="9"/>
        <v>-6.2080775927810319E-2</v>
      </c>
      <c r="Q31" s="2">
        <f t="shared" si="10"/>
        <v>44327.267189662904</v>
      </c>
    </row>
    <row r="32" spans="1:21" ht="12" customHeight="1" x14ac:dyDescent="0.25">
      <c r="A32" s="38" t="s">
        <v>53</v>
      </c>
      <c r="B32" s="39" t="s">
        <v>41</v>
      </c>
      <c r="C32" s="40">
        <v>59359.582328265067</v>
      </c>
      <c r="D32" s="41">
        <v>1.9559999999999998E-3</v>
      </c>
      <c r="E32">
        <f t="shared" si="5"/>
        <v>5500.9010276179206</v>
      </c>
      <c r="F32">
        <f t="shared" si="6"/>
        <v>5501</v>
      </c>
      <c r="G32">
        <f t="shared" si="7"/>
        <v>-6.3591734935471322E-2</v>
      </c>
      <c r="J32">
        <f t="shared" si="8"/>
        <v>-6.3591734935471322E-2</v>
      </c>
      <c r="O32">
        <f t="shared" ca="1" si="9"/>
        <v>-6.2060370156185478E-2</v>
      </c>
      <c r="Q32" s="2">
        <f t="shared" si="10"/>
        <v>44341.082328265067</v>
      </c>
    </row>
    <row r="33" spans="1:17" ht="12" customHeight="1" x14ac:dyDescent="0.25">
      <c r="A33" s="38" t="s">
        <v>53</v>
      </c>
      <c r="B33" s="39" t="s">
        <v>54</v>
      </c>
      <c r="C33" s="40">
        <v>59359.903312848415</v>
      </c>
      <c r="D33" s="41">
        <v>2.2750000000000001E-3</v>
      </c>
      <c r="E33">
        <f t="shared" si="5"/>
        <v>5501.4005989672141</v>
      </c>
      <c r="F33">
        <f t="shared" si="6"/>
        <v>5501.5</v>
      </c>
      <c r="G33">
        <f t="shared" si="7"/>
        <v>-6.3867151584418025E-2</v>
      </c>
      <c r="J33">
        <f t="shared" si="8"/>
        <v>-6.3867151584418025E-2</v>
      </c>
      <c r="O33">
        <f t="shared" ca="1" si="9"/>
        <v>-6.2059895603356993E-2</v>
      </c>
      <c r="Q33" s="2">
        <f t="shared" si="10"/>
        <v>44341.403312848415</v>
      </c>
    </row>
    <row r="34" spans="1:17" ht="12" customHeight="1" x14ac:dyDescent="0.2">
      <c r="C34" s="8"/>
      <c r="D34" s="8"/>
    </row>
    <row r="35" spans="1:17" ht="12" customHeight="1" x14ac:dyDescent="0.2">
      <c r="C35" s="8"/>
      <c r="D35" s="8"/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2023-05-04T07:31:49Z</dcterms:modified>
</cp:coreProperties>
</file>