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CA9271-8E4F-4244-9391-EFAB27C73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ctive 2" sheetId="2" r:id="rId2"/>
  </sheets>
  <calcPr calcId="181029" concurrentCalc="0"/>
</workbook>
</file>

<file path=xl/calcChain.xml><?xml version="1.0" encoding="utf-8"?>
<calcChain xmlns="http://schemas.openxmlformats.org/spreadsheetml/2006/main">
  <c r="E43" i="2" l="1"/>
  <c r="F43" i="2"/>
  <c r="G43" i="2"/>
  <c r="K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G48" i="2"/>
  <c r="G49" i="2"/>
  <c r="G50" i="2"/>
  <c r="G51" i="2"/>
  <c r="G52" i="2"/>
  <c r="G53" i="2"/>
  <c r="G54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E38" i="2"/>
  <c r="F38" i="2"/>
  <c r="E39" i="2"/>
  <c r="F39" i="2"/>
  <c r="E40" i="2"/>
  <c r="F40" i="2"/>
  <c r="E41" i="2"/>
  <c r="F41" i="2"/>
  <c r="E42" i="2"/>
  <c r="F42" i="2"/>
  <c r="E55" i="2"/>
  <c r="F55" i="2"/>
  <c r="E56" i="2"/>
  <c r="F56" i="2"/>
  <c r="G37" i="2"/>
  <c r="G38" i="2"/>
  <c r="G39" i="2"/>
  <c r="G40" i="2"/>
  <c r="G41" i="2"/>
  <c r="G42" i="2"/>
  <c r="G55" i="2"/>
  <c r="G56" i="2"/>
  <c r="C11" i="2"/>
  <c r="C12" i="2"/>
  <c r="O43" i="2"/>
  <c r="Q43" i="2"/>
  <c r="K44" i="2"/>
  <c r="O44" i="2"/>
  <c r="Q44" i="2"/>
  <c r="K45" i="2"/>
  <c r="O45" i="2"/>
  <c r="Q45" i="2"/>
  <c r="K46" i="2"/>
  <c r="O46" i="2"/>
  <c r="Q46" i="2"/>
  <c r="K47" i="2"/>
  <c r="O47" i="2"/>
  <c r="Q47" i="2"/>
  <c r="K48" i="2"/>
  <c r="O48" i="2"/>
  <c r="Q48" i="2"/>
  <c r="K49" i="2"/>
  <c r="O49" i="2"/>
  <c r="Q49" i="2"/>
  <c r="K50" i="2"/>
  <c r="O50" i="2"/>
  <c r="Q50" i="2"/>
  <c r="K51" i="2"/>
  <c r="O51" i="2"/>
  <c r="Q51" i="2"/>
  <c r="K52" i="2"/>
  <c r="O52" i="2"/>
  <c r="Q52" i="2"/>
  <c r="K53" i="2"/>
  <c r="O53" i="2"/>
  <c r="Q53" i="2"/>
  <c r="K54" i="2"/>
  <c r="O54" i="2"/>
  <c r="Q54" i="2"/>
  <c r="E44" i="1"/>
  <c r="F44" i="1"/>
  <c r="G44" i="1"/>
  <c r="L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G49" i="1"/>
  <c r="G50" i="1"/>
  <c r="G51" i="1"/>
  <c r="G52" i="1"/>
  <c r="G53" i="1"/>
  <c r="G54" i="1"/>
  <c r="G55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56" i="1"/>
  <c r="F56" i="1"/>
  <c r="E57" i="1"/>
  <c r="F57" i="1"/>
  <c r="G37" i="1"/>
  <c r="G38" i="1"/>
  <c r="G39" i="1"/>
  <c r="G40" i="1"/>
  <c r="G41" i="1"/>
  <c r="G42" i="1"/>
  <c r="G43" i="1"/>
  <c r="G56" i="1"/>
  <c r="G57" i="1"/>
  <c r="C11" i="1"/>
  <c r="C12" i="1"/>
  <c r="O44" i="1"/>
  <c r="Q44" i="1"/>
  <c r="L45" i="1"/>
  <c r="O45" i="1"/>
  <c r="Q45" i="1"/>
  <c r="L46" i="1"/>
  <c r="O46" i="1"/>
  <c r="Q46" i="1"/>
  <c r="L47" i="1"/>
  <c r="O47" i="1"/>
  <c r="Q47" i="1"/>
  <c r="L48" i="1"/>
  <c r="O48" i="1"/>
  <c r="Q48" i="1"/>
  <c r="L49" i="1"/>
  <c r="O49" i="1"/>
  <c r="Q49" i="1"/>
  <c r="L50" i="1"/>
  <c r="O50" i="1"/>
  <c r="Q50" i="1"/>
  <c r="L51" i="1"/>
  <c r="O51" i="1"/>
  <c r="Q51" i="1"/>
  <c r="L52" i="1"/>
  <c r="O52" i="1"/>
  <c r="Q52" i="1"/>
  <c r="L53" i="1"/>
  <c r="O53" i="1"/>
  <c r="Q53" i="1"/>
  <c r="L54" i="1"/>
  <c r="O54" i="1"/>
  <c r="Q54" i="1"/>
  <c r="L55" i="1"/>
  <c r="O55" i="1"/>
  <c r="Q55" i="1"/>
  <c r="K56" i="1"/>
  <c r="Q56" i="1"/>
  <c r="K57" i="1"/>
  <c r="Q57" i="1"/>
  <c r="K55" i="2"/>
  <c r="Q55" i="2"/>
  <c r="K56" i="2"/>
  <c r="Q56" i="2"/>
  <c r="K39" i="1"/>
  <c r="Q39" i="1"/>
  <c r="K40" i="1"/>
  <c r="Q40" i="1"/>
  <c r="K41" i="1"/>
  <c r="Q41" i="1"/>
  <c r="K42" i="1"/>
  <c r="Q42" i="1"/>
  <c r="K43" i="1"/>
  <c r="Q43" i="1"/>
  <c r="K39" i="2"/>
  <c r="Q39" i="2"/>
  <c r="K40" i="2"/>
  <c r="Q40" i="2"/>
  <c r="K41" i="2"/>
  <c r="Q41" i="2"/>
  <c r="K42" i="2"/>
  <c r="Q42" i="2"/>
  <c r="C9" i="2"/>
  <c r="D9" i="2"/>
  <c r="F16" i="2"/>
  <c r="F17" i="2"/>
  <c r="C17" i="2"/>
  <c r="E21" i="2"/>
  <c r="F21" i="2"/>
  <c r="G21" i="2"/>
  <c r="K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K33" i="2"/>
  <c r="Q33" i="2"/>
  <c r="K34" i="2"/>
  <c r="Q34" i="2"/>
  <c r="K35" i="2"/>
  <c r="Q35" i="2"/>
  <c r="K36" i="2"/>
  <c r="Q36" i="2"/>
  <c r="K37" i="2"/>
  <c r="Q37" i="2"/>
  <c r="K38" i="2"/>
  <c r="Q38" i="2"/>
  <c r="K38" i="1"/>
  <c r="K34" i="1"/>
  <c r="K35" i="1"/>
  <c r="K36" i="1"/>
  <c r="K37" i="1"/>
  <c r="K33" i="1"/>
  <c r="C9" i="1"/>
  <c r="E21" i="1"/>
  <c r="F21" i="1"/>
  <c r="G21" i="1"/>
  <c r="K21" i="1"/>
  <c r="D9" i="1"/>
  <c r="Q34" i="1"/>
  <c r="Q35" i="1"/>
  <c r="Q36" i="1"/>
  <c r="Q37" i="1"/>
  <c r="Q38" i="1"/>
  <c r="Q33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Q22" i="1"/>
  <c r="Q23" i="1"/>
  <c r="Q24" i="1"/>
  <c r="Q25" i="1"/>
  <c r="Q26" i="1"/>
  <c r="Q27" i="1"/>
  <c r="Q28" i="1"/>
  <c r="Q29" i="1"/>
  <c r="Q30" i="1"/>
  <c r="Q31" i="1"/>
  <c r="Q32" i="1"/>
  <c r="F16" i="1"/>
  <c r="F17" i="1"/>
  <c r="C17" i="1"/>
  <c r="Q21" i="1"/>
  <c r="O57" i="1"/>
  <c r="O56" i="1"/>
  <c r="O56" i="2"/>
  <c r="O55" i="2"/>
  <c r="O41" i="1"/>
  <c r="O43" i="1"/>
  <c r="O40" i="1"/>
  <c r="O42" i="1"/>
  <c r="O39" i="1"/>
  <c r="O23" i="1"/>
  <c r="O25" i="1"/>
  <c r="O27" i="1"/>
  <c r="O21" i="1"/>
  <c r="C15" i="1"/>
  <c r="O24" i="1"/>
  <c r="O26" i="1"/>
  <c r="O32" i="1"/>
  <c r="O33" i="1"/>
  <c r="O35" i="1"/>
  <c r="O37" i="1"/>
  <c r="O38" i="1"/>
  <c r="O29" i="1"/>
  <c r="O22" i="1"/>
  <c r="O36" i="1"/>
  <c r="O30" i="1"/>
  <c r="O28" i="1"/>
  <c r="O34" i="1"/>
  <c r="O31" i="1"/>
  <c r="C16" i="1"/>
  <c r="D18" i="1"/>
  <c r="C16" i="2"/>
  <c r="D18" i="2"/>
  <c r="O21" i="2"/>
  <c r="O24" i="2"/>
  <c r="O29" i="2"/>
  <c r="O37" i="2"/>
  <c r="O25" i="2"/>
  <c r="O26" i="2"/>
  <c r="O28" i="2"/>
  <c r="O32" i="2"/>
  <c r="O41" i="2"/>
  <c r="O33" i="2"/>
  <c r="O23" i="2"/>
  <c r="O40" i="2"/>
  <c r="O27" i="2"/>
  <c r="O34" i="2"/>
  <c r="O42" i="2"/>
  <c r="O39" i="2"/>
  <c r="C15" i="2"/>
  <c r="O36" i="2"/>
  <c r="O22" i="2"/>
  <c r="O30" i="2"/>
  <c r="O35" i="2"/>
  <c r="O31" i="2"/>
  <c r="O38" i="2"/>
  <c r="C18" i="1"/>
  <c r="F18" i="1"/>
  <c r="F19" i="1"/>
  <c r="C18" i="2"/>
  <c r="F18" i="2"/>
  <c r="F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axel</author>
  </authors>
  <commentList>
    <comment ref="B44" authorId="0" shapeId="0" xr:uid="{740612A9-E0D9-47AA-A89F-618A2EED1AE5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5" authorId="0" shapeId="0" xr:uid="{E3E6E718-ABF7-4876-8AC0-001E7F69660C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6" authorId="0" shapeId="0" xr:uid="{8006293E-E181-4B54-98D2-F9F5735754A5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7" authorId="0" shapeId="0" xr:uid="{79F7E9AC-6033-4D53-9C07-E0EE87A566AB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8" authorId="0" shapeId="0" xr:uid="{5CE1AEE9-076E-4F73-9FF0-1698C88296E6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9" authorId="0" shapeId="0" xr:uid="{C6F746E0-0D4E-4C6E-99FA-469E6EDBCC6F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0" authorId="0" shapeId="0" xr:uid="{359A09F3-BA46-4B09-A1F1-022F89BF4E2E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1" authorId="0" shapeId="0" xr:uid="{E2EFA968-5E80-4C68-8CD0-B5C9543F159E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2" authorId="0" shapeId="0" xr:uid="{5AF12E7D-E7B9-4EE4-9AA4-954D421C6160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3" authorId="0" shapeId="0" xr:uid="{ECEBBFE5-2172-40F5-99A5-539647485EA5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4" authorId="0" shapeId="0" xr:uid="{5AD0E94E-D95E-4D38-BC79-2BE085DB18BA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5" authorId="0" shapeId="0" xr:uid="{18E2C346-2979-4503-AA44-707C9ED6F9EB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axel</author>
  </authors>
  <commentList>
    <comment ref="B43" authorId="0" shapeId="0" xr:uid="{23266EF6-5206-4C23-9B2F-B9383B8FAB6E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4" authorId="0" shapeId="0" xr:uid="{B4A1259E-58EF-4477-B10C-D0AD522DE55C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5" authorId="0" shapeId="0" xr:uid="{74CE9AD0-8313-4E11-B6A5-ECE4D32B5FA9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6" authorId="0" shapeId="0" xr:uid="{11C9DF2A-652D-42DC-A733-5CE5F4FA0F87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7" authorId="0" shapeId="0" xr:uid="{1AC6AFA0-4819-4BD4-8F12-A8EE8EECA214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8" authorId="0" shapeId="0" xr:uid="{7FDF19C9-AEBC-4391-9433-387FF8507826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9" authorId="0" shapeId="0" xr:uid="{1D9186AA-CF8B-4089-8118-5AA1D1718CD6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0" authorId="0" shapeId="0" xr:uid="{30E42676-3B97-4BEC-8137-207C61435B30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1" authorId="0" shapeId="0" xr:uid="{3475CD12-B51F-45A7-ACC5-53245CE61A81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2" authorId="0" shapeId="0" xr:uid="{F4D52924-623A-4CF7-AFC5-2717C02B53E7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3" authorId="0" shapeId="0" xr:uid="{914B3843-07E5-4271-9A35-280167A17E33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4" authorId="0" shapeId="0" xr:uid="{702A5B04-4EDA-45DB-B1B9-88FD17E9C1DF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</commentList>
</comments>
</file>

<file path=xl/sharedStrings.xml><?xml version="1.0" encoding="utf-8"?>
<sst xmlns="http://schemas.openxmlformats.org/spreadsheetml/2006/main" count="240" uniqueCount="56">
  <si>
    <t>OEJV 0189</t>
  </si>
  <si>
    <t>OEJV 0198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</si>
  <si>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</si>
  <si>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</si>
  <si>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</si>
  <si>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</si>
  <si>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</si>
  <si>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</si>
  <si>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</si>
  <si>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</si>
  <si>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</si>
  <si>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</si>
  <si>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</si>
  <si>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</si>
  <si>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</si>
  <si>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</si>
  <si>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</si>
  <si>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</si>
  <si>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</si>
  <si>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</si>
  <si>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</si>
  <si>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</si>
  <si>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</si>
  <si>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</si>
  <si>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</si>
  <si>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</si>
  <si>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</si>
  <si>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</si>
  <si>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</si>
  <si>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</si>
  <si>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</si>
  <si>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</si>
  <si>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</si>
  <si>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</si>
  <si>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</si>
  <si>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</si>
  <si>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</si>
  <si>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</si>
  <si>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</si>
  <si>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</si>
  <si>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</si>
  <si>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0137</t>
  </si>
  <si>
    <t>II</t>
  </si>
  <si>
    <t>I</t>
  </si>
  <si>
    <t>not avail.</t>
  </si>
  <si>
    <t>EW:</t>
  </si>
  <si>
    <t>OEJV 0182</t>
  </si>
  <si>
    <t>vis</t>
  </si>
  <si>
    <t>JAVSO 49, 251</t>
  </si>
  <si>
    <t>JAVSO, 48, 250</t>
  </si>
  <si>
    <t>JAVSO, 49, 251</t>
  </si>
  <si>
    <t>V0901 Cen / GSC 8212-0953</t>
  </si>
  <si>
    <t>RIX</t>
  </si>
  <si>
    <t>TESS/BAJ/RAA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</si>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</sst>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00"/>
    <numFmt numFmtId="166" formatCode="0.00000"/>
    <numFmt numFmtId="167" formatCode="0.0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4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7" applyFont="1" applyAlignment="1">
      <alignment horizontal="left"/>
    </xf>
    <xf numFmtId="0" fontId="17" fillId="0" borderId="0" xfId="7" applyFont="1" applyAlignment="1">
      <alignment horizontal="center"/>
    </xf>
    <xf numFmtId="0" fontId="0" fillId="2" borderId="0" xfId="0" applyFill="1" applyAlignment="1"/>
    <xf numFmtId="0" fontId="4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65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167" fontId="20" fillId="0" borderId="0" xfId="0" applyNumberFormat="1" applyFont="1" applyAlignment="1"/>
    <xf numFmtId="166" fontId="20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166" fontId="22" fillId="0" borderId="0" xfId="0" applyNumberFormat="1" applyFont="1" applyAlignment="1"/>
    <xf numFmtId="0" fontId="14" fillId="0" borderId="5" xfId="0" applyFont="1" applyBorder="1" applyAlignment="1"/>
    <xf numFmtId="0" fontId="22" fillId="0" borderId="5" xfId="0" applyFont="1" applyBorder="1" applyAlignment="1"/>
    <xf numFmtId="0" fontId="0" fillId="0" borderId="5" xfId="0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V0901 Cen - O-C Diagr.</a:t>
            </a:r>
          </a:p>
        </c:rich>
      </c:tx>
      <c:layout>
        <c:manualLayout>
          <c:xMode val="edge"/>
          <c:yMode val="edge"/>
          <c:x val="0.37293233082706767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D-4A93-918F-C1BF8DD002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4D-4A93-918F-C1BF8DD002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4D-4A93-918F-C1BF8DD002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-2.3075691497069784E-3</c:v>
                </c:pt>
                <c:pt idx="1">
                  <c:v>7.2430848376825452E-5</c:v>
                </c:pt>
                <c:pt idx="2">
                  <c:v>2.5724308434291743E-3</c:v>
                </c:pt>
                <c:pt idx="3">
                  <c:v>0</c:v>
                </c:pt>
                <c:pt idx="4">
                  <c:v>3.5999999818159267E-4</c:v>
                </c:pt>
                <c:pt idx="5">
                  <c:v>5.4999999701976776E-4</c:v>
                </c:pt>
                <c:pt idx="6">
                  <c:v>-1.0864861760637723E-3</c:v>
                </c:pt>
                <c:pt idx="7">
                  <c:v>-8.7648617045488209E-4</c:v>
                </c:pt>
                <c:pt idx="8">
                  <c:v>-8.0648617586120963E-4</c:v>
                </c:pt>
                <c:pt idx="9">
                  <c:v>-2.3297234292840585E-4</c:v>
                </c:pt>
                <c:pt idx="10">
                  <c:v>-3.2972340704873204E-5</c:v>
                </c:pt>
                <c:pt idx="11">
                  <c:v>7.4702765414258465E-4</c:v>
                </c:pt>
                <c:pt idx="12">
                  <c:v>7.9171792021952569E-3</c:v>
                </c:pt>
                <c:pt idx="13">
                  <c:v>8.0277306624338962E-3</c:v>
                </c:pt>
                <c:pt idx="14">
                  <c:v>6.4112443869817071E-3</c:v>
                </c:pt>
                <c:pt idx="15">
                  <c:v>6.8391608074307442E-3</c:v>
                </c:pt>
                <c:pt idx="16">
                  <c:v>8.1226742622675374E-3</c:v>
                </c:pt>
                <c:pt idx="17">
                  <c:v>7.8424898674711585E-3</c:v>
                </c:pt>
                <c:pt idx="18">
                  <c:v>7.3793095580185764E-3</c:v>
                </c:pt>
                <c:pt idx="19">
                  <c:v>6.624540030315984E-3</c:v>
                </c:pt>
                <c:pt idx="20">
                  <c:v>6.9629269928555004E-3</c:v>
                </c:pt>
                <c:pt idx="21">
                  <c:v>6.7832742715836503E-3</c:v>
                </c:pt>
                <c:pt idx="22">
                  <c:v>6.726787774823606E-3</c:v>
                </c:pt>
                <c:pt idx="35">
                  <c:v>1.9928932306356728E-3</c:v>
                </c:pt>
                <c:pt idx="36">
                  <c:v>1.5784072602400556E-3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4D-4A93-918F-C1BF8DD002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  <c:pt idx="23">
                  <c:v>4.4622503774007782E-3</c:v>
                </c:pt>
                <c:pt idx="24">
                  <c:v>4.1657532055978663E-3</c:v>
                </c:pt>
                <c:pt idx="25">
                  <c:v>4.3566003296291456E-3</c:v>
                </c:pt>
                <c:pt idx="26">
                  <c:v>4.6401112922467291E-3</c:v>
                </c:pt>
                <c:pt idx="27">
                  <c:v>4.7063007004908286E-3</c:v>
                </c:pt>
                <c:pt idx="28">
                  <c:v>3.7398142594611272E-3</c:v>
                </c:pt>
                <c:pt idx="29">
                  <c:v>4.4683519372483715E-3</c:v>
                </c:pt>
                <c:pt idx="30">
                  <c:v>4.271861573215574E-3</c:v>
                </c:pt>
                <c:pt idx="31">
                  <c:v>4.0656647834111936E-3</c:v>
                </c:pt>
                <c:pt idx="32">
                  <c:v>3.8891666554263793E-3</c:v>
                </c:pt>
                <c:pt idx="33">
                  <c:v>3.9124171235016547E-3</c:v>
                </c:pt>
                <c:pt idx="34">
                  <c:v>3.3659227046882734E-3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4D-4A93-918F-C1BF8DD002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4D-4A93-918F-C1BF8DD002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4D-4A93-918F-C1BF8DD002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1.4289891077831351E-2</c:v>
                </c:pt>
                <c:pt idx="1">
                  <c:v>1.4289891077831351E-2</c:v>
                </c:pt>
                <c:pt idx="2">
                  <c:v>1.4289891077831351E-2</c:v>
                </c:pt>
                <c:pt idx="3">
                  <c:v>1.4287679481634442E-2</c:v>
                </c:pt>
                <c:pt idx="4">
                  <c:v>1.4287679481634442E-2</c:v>
                </c:pt>
                <c:pt idx="5">
                  <c:v>1.4287679481634442E-2</c:v>
                </c:pt>
                <c:pt idx="6">
                  <c:v>1.428723716239506E-2</c:v>
                </c:pt>
                <c:pt idx="7">
                  <c:v>1.428723716239506E-2</c:v>
                </c:pt>
                <c:pt idx="8">
                  <c:v>1.428723716239506E-2</c:v>
                </c:pt>
                <c:pt idx="9">
                  <c:v>1.4286794843155677E-2</c:v>
                </c:pt>
                <c:pt idx="10">
                  <c:v>1.4286794843155677E-2</c:v>
                </c:pt>
                <c:pt idx="11">
                  <c:v>1.4286794843155677E-2</c:v>
                </c:pt>
                <c:pt idx="12">
                  <c:v>8.7971707631853517E-3</c:v>
                </c:pt>
                <c:pt idx="13">
                  <c:v>8.0279776059000059E-3</c:v>
                </c:pt>
                <c:pt idx="14">
                  <c:v>8.0275352866606246E-3</c:v>
                </c:pt>
                <c:pt idx="15">
                  <c:v>7.918282434533264E-3</c:v>
                </c:pt>
                <c:pt idx="16">
                  <c:v>7.9178401152938827E-3</c:v>
                </c:pt>
                <c:pt idx="17">
                  <c:v>7.0442596175143805E-3</c:v>
                </c:pt>
                <c:pt idx="18">
                  <c:v>6.2025261049703847E-3</c:v>
                </c:pt>
                <c:pt idx="19">
                  <c:v>5.3156760300094221E-3</c:v>
                </c:pt>
                <c:pt idx="20">
                  <c:v>5.303291091306726E-3</c:v>
                </c:pt>
                <c:pt idx="21">
                  <c:v>5.1962498353762751E-3</c:v>
                </c:pt>
                <c:pt idx="22">
                  <c:v>5.1958075161368938E-3</c:v>
                </c:pt>
                <c:pt idx="23">
                  <c:v>4.3443429803264929E-3</c:v>
                </c:pt>
                <c:pt idx="24">
                  <c:v>4.3439006610871099E-3</c:v>
                </c:pt>
                <c:pt idx="25">
                  <c:v>4.3160345490060436E-3</c:v>
                </c:pt>
                <c:pt idx="26">
                  <c:v>4.3155922297666606E-3</c:v>
                </c:pt>
                <c:pt idx="27">
                  <c:v>4.283302925291773E-3</c:v>
                </c:pt>
                <c:pt idx="28">
                  <c:v>4.2828606060523917E-3</c:v>
                </c:pt>
                <c:pt idx="29">
                  <c:v>4.2779950944191892E-3</c:v>
                </c:pt>
                <c:pt idx="30">
                  <c:v>4.2775527751798062E-3</c:v>
                </c:pt>
                <c:pt idx="31">
                  <c:v>4.2505713015775024E-3</c:v>
                </c:pt>
                <c:pt idx="32">
                  <c:v>4.2501289823381212E-3</c:v>
                </c:pt>
                <c:pt idx="33">
                  <c:v>4.2169550393844693E-3</c:v>
                </c:pt>
                <c:pt idx="34">
                  <c:v>4.2165127201450863E-3</c:v>
                </c:pt>
                <c:pt idx="35">
                  <c:v>3.4654546516744069E-3</c:v>
                </c:pt>
                <c:pt idx="36">
                  <c:v>3.4650123324350239E-3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4D-4A93-918F-C1BF8DD00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21760"/>
        <c:axId val="1"/>
      </c:scatterChart>
      <c:valAx>
        <c:axId val="80582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2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75374130865218"/>
          <c:w val="0.6345864661654137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V0901 Cen - O-C Diagr.</a:t>
            </a:r>
          </a:p>
        </c:rich>
      </c:tx>
      <c:layout>
        <c:manualLayout>
          <c:xMode val="edge"/>
          <c:yMode val="edge"/>
          <c:x val="0.37293233082706767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3F-45D1-8A50-49E880E47F3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3F-45D1-8A50-49E880E47F3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3F-45D1-8A50-49E880E47F3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0">
                  <c:v>-2.2524999949382618E-3</c:v>
                </c:pt>
                <c:pt idx="1">
                  <c:v>1.27500003145542E-4</c:v>
                </c:pt>
                <c:pt idx="2">
                  <c:v>2.6274999981978908E-3</c:v>
                </c:pt>
                <c:pt idx="3">
                  <c:v>0</c:v>
                </c:pt>
                <c:pt idx="4">
                  <c:v>3.5999999818159267E-4</c:v>
                </c:pt>
                <c:pt idx="5">
                  <c:v>5.4999999701976776E-4</c:v>
                </c:pt>
                <c:pt idx="6">
                  <c:v>-1.0975000041071326E-3</c:v>
                </c:pt>
                <c:pt idx="7">
                  <c:v>-8.8749999849824235E-4</c:v>
                </c:pt>
                <c:pt idx="8">
                  <c:v>-8.1750000390456989E-4</c:v>
                </c:pt>
                <c:pt idx="9">
                  <c:v>-2.5499999901512638E-4</c:v>
                </c:pt>
                <c:pt idx="10">
                  <c:v>-5.499999679159373E-5</c:v>
                </c:pt>
                <c:pt idx="11">
                  <c:v>7.2499999805586413E-4</c:v>
                </c:pt>
                <c:pt idx="12">
                  <c:v>-0.12879750000138301</c:v>
                </c:pt>
                <c:pt idx="13">
                  <c:v>-0.14783999996143393</c:v>
                </c:pt>
                <c:pt idx="14">
                  <c:v>-0.14946750006492948</c:v>
                </c:pt>
                <c:pt idx="15">
                  <c:v>-0.15175999979692278</c:v>
                </c:pt>
                <c:pt idx="16">
                  <c:v>-0.15048750017012935</c:v>
                </c:pt>
                <c:pt idx="17">
                  <c:v>-0.17252000000007683</c:v>
                </c:pt>
                <c:pt idx="18">
                  <c:v>-0.21678000000247266</c:v>
                </c:pt>
                <c:pt idx="19">
                  <c:v>-0.21674999999959255</c:v>
                </c:pt>
                <c:pt idx="20">
                  <c:v>-0.21959499999502441</c:v>
                </c:pt>
                <c:pt idx="21">
                  <c:v>-0.21966250000696164</c:v>
                </c:pt>
                <c:pt idx="22">
                  <c:v>-0.24312866145919543</c:v>
                </c:pt>
                <c:pt idx="23">
                  <c:v>-0.24343617246631766</c:v>
                </c:pt>
                <c:pt idx="24">
                  <c:v>-0.24393919666908914</c:v>
                </c:pt>
                <c:pt idx="25">
                  <c:v>-0.24366669953451492</c:v>
                </c:pt>
                <c:pt idx="26">
                  <c:v>-0.24440451975533506</c:v>
                </c:pt>
                <c:pt idx="27">
                  <c:v>-0.24538202003168408</c:v>
                </c:pt>
                <c:pt idx="28">
                  <c:v>-0.24477463448420167</c:v>
                </c:pt>
                <c:pt idx="29">
                  <c:v>-0.24498213867627783</c:v>
                </c:pt>
                <c:pt idx="30">
                  <c:v>-0.24586017913679825</c:v>
                </c:pt>
                <c:pt idx="31">
                  <c:v>-0.24604769109282643</c:v>
                </c:pt>
                <c:pt idx="32">
                  <c:v>-0.24685047792445403</c:v>
                </c:pt>
                <c:pt idx="33">
                  <c:v>-0.24740798617858673</c:v>
                </c:pt>
                <c:pt idx="34">
                  <c:v>-9.0355000000272412E-2</c:v>
                </c:pt>
                <c:pt idx="35">
                  <c:v>-9.0780499798711389E-2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3F-45D1-8A50-49E880E47F3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3F-45D1-8A50-49E880E47F3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3F-45D1-8A50-49E880E47F3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3F-45D1-8A50-49E880E47F3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-6.3442111319232275E-2</c:v>
                </c:pt>
                <c:pt idx="1">
                  <c:v>-6.3442111319232275E-2</c:v>
                </c:pt>
                <c:pt idx="2">
                  <c:v>-6.3442111319232275E-2</c:v>
                </c:pt>
                <c:pt idx="3">
                  <c:v>-6.3476652461583127E-2</c:v>
                </c:pt>
                <c:pt idx="4">
                  <c:v>-6.3476652461583127E-2</c:v>
                </c:pt>
                <c:pt idx="5">
                  <c:v>-6.3476652461583127E-2</c:v>
                </c:pt>
                <c:pt idx="6">
                  <c:v>-6.3483560690053301E-2</c:v>
                </c:pt>
                <c:pt idx="7">
                  <c:v>-6.3483560690053301E-2</c:v>
                </c:pt>
                <c:pt idx="8">
                  <c:v>-6.3483560690053301E-2</c:v>
                </c:pt>
                <c:pt idx="9">
                  <c:v>-6.3490468918523474E-2</c:v>
                </c:pt>
                <c:pt idx="10">
                  <c:v>-6.3490468918523474E-2</c:v>
                </c:pt>
                <c:pt idx="11">
                  <c:v>-6.3490468918523474E-2</c:v>
                </c:pt>
                <c:pt idx="12">
                  <c:v>-0.14922849246182435</c:v>
                </c:pt>
                <c:pt idx="13">
                  <c:v>-0.16124190177145292</c:v>
                </c:pt>
                <c:pt idx="14">
                  <c:v>-0.16124880999992311</c:v>
                </c:pt>
                <c:pt idx="15">
                  <c:v>-0.1629551424320555</c:v>
                </c:pt>
                <c:pt idx="16">
                  <c:v>-0.16296205066052569</c:v>
                </c:pt>
                <c:pt idx="17">
                  <c:v>-0.17660580188911479</c:v>
                </c:pt>
                <c:pt idx="18">
                  <c:v>-0.20360315875054577</c:v>
                </c:pt>
                <c:pt idx="19">
                  <c:v>-0.20379658914771057</c:v>
                </c:pt>
                <c:pt idx="20">
                  <c:v>-0.20546838043749213</c:v>
                </c:pt>
                <c:pt idx="21">
                  <c:v>-0.20547528866596229</c:v>
                </c:pt>
                <c:pt idx="22">
                  <c:v>-0.21877362847104281</c:v>
                </c:pt>
                <c:pt idx="23">
                  <c:v>-0.21878053669951297</c:v>
                </c:pt>
                <c:pt idx="24">
                  <c:v>-0.21921575509313379</c:v>
                </c:pt>
                <c:pt idx="25">
                  <c:v>-0.21922266332160398</c:v>
                </c:pt>
                <c:pt idx="26">
                  <c:v>-0.2197269639999265</c:v>
                </c:pt>
                <c:pt idx="27">
                  <c:v>-0.21973387222839666</c:v>
                </c:pt>
                <c:pt idx="28">
                  <c:v>-0.21980986274156855</c:v>
                </c:pt>
                <c:pt idx="29">
                  <c:v>-0.21981677097003874</c:v>
                </c:pt>
                <c:pt idx="30">
                  <c:v>-0.22023817290671921</c:v>
                </c:pt>
                <c:pt idx="31">
                  <c:v>-0.22024508113518937</c:v>
                </c:pt>
                <c:pt idx="32">
                  <c:v>-0.22076319827045227</c:v>
                </c:pt>
                <c:pt idx="33">
                  <c:v>-0.22077010649892242</c:v>
                </c:pt>
                <c:pt idx="34">
                  <c:v>-0.23249337021280378</c:v>
                </c:pt>
                <c:pt idx="35">
                  <c:v>-0.23250027844127397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3F-45D1-8A50-49E880E47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15200"/>
        <c:axId val="1"/>
      </c:scatterChart>
      <c:valAx>
        <c:axId val="80581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1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75374130865218"/>
          <c:w val="0.6345864661654137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B988FDD-55C6-5365-722A-BCC3491A2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4F56ABBB-57F5-C00D-068F-499D46B7C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6935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5.7109375" customWidth="1"/>
  </cols>
  <sheetData>
    <row r="1" spans="1:19" ht="20.25" x14ac:dyDescent="0.3">
      <c r="A1" s="47" t="s">
        <v>51</v>
      </c>
      <c r="S1" s="55" t="s">
        <v>54</v>
      </c>
    </row>
    <row r="2" spans="1:19" x14ac:dyDescent="0.2">
      <c r="A2" t="s">
        <v>28</v>
      </c>
      <c r="B2" t="s">
        <v>45</v>
      </c>
      <c r="D2" s="3"/>
      <c r="S2" s="55" t="s">
        <v>52</v>
      </c>
    </row>
    <row r="3" spans="1:19" ht="13.5" thickBot="1" x14ac:dyDescent="0.25">
      <c r="S3" s="56" t="s">
        <v>53</v>
      </c>
    </row>
    <row r="4" spans="1:19" ht="14.25" thickTop="1" thickBot="1" x14ac:dyDescent="0.25">
      <c r="A4" s="5" t="s">
        <v>5</v>
      </c>
      <c r="C4" s="8" t="s">
        <v>44</v>
      </c>
      <c r="D4" s="9" t="s">
        <v>44</v>
      </c>
      <c r="S4" s="57"/>
    </row>
    <row r="5" spans="1:19" ht="13.5" thickTop="1" x14ac:dyDescent="0.2">
      <c r="A5" s="11" t="s">
        <v>33</v>
      </c>
      <c r="B5" s="12"/>
      <c r="C5" s="13">
        <v>-9.5</v>
      </c>
      <c r="D5" s="12" t="s">
        <v>34</v>
      </c>
      <c r="S5" s="57"/>
    </row>
    <row r="6" spans="1:19" x14ac:dyDescent="0.2">
      <c r="A6" s="5" t="s">
        <v>6</v>
      </c>
    </row>
    <row r="7" spans="1:19" x14ac:dyDescent="0.2">
      <c r="A7" t="s">
        <v>7</v>
      </c>
      <c r="C7">
        <v>55299.501660000002</v>
      </c>
    </row>
    <row r="8" spans="1:19" x14ac:dyDescent="0.2">
      <c r="A8" t="s">
        <v>8</v>
      </c>
      <c r="C8">
        <v>0.35423297233880463</v>
      </c>
    </row>
    <row r="9" spans="1:19" x14ac:dyDescent="0.2">
      <c r="A9" s="26" t="s">
        <v>37</v>
      </c>
      <c r="B9" s="27">
        <v>33</v>
      </c>
      <c r="C9" s="24" t="str">
        <f>"F"&amp;B9</f>
        <v>F33</v>
      </c>
      <c r="D9" s="25" t="str">
        <f>"G"&amp;B9</f>
        <v>G33</v>
      </c>
    </row>
    <row r="10" spans="1:19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19" x14ac:dyDescent="0.2">
      <c r="A11" s="12" t="s">
        <v>20</v>
      </c>
      <c r="B11" s="12"/>
      <c r="C11" s="23">
        <f ca="1">INTERCEPT(INDIRECT($D$9):G987,INDIRECT($C$9):F987)</f>
        <v>1.4287679481634442E-2</v>
      </c>
      <c r="D11" s="3"/>
      <c r="E11" s="12"/>
    </row>
    <row r="12" spans="1:19" x14ac:dyDescent="0.2">
      <c r="A12" s="12" t="s">
        <v>21</v>
      </c>
      <c r="B12" s="12"/>
      <c r="C12" s="23">
        <f ca="1">SLOPE(INDIRECT($D$9):G987,INDIRECT($C$9):F987)</f>
        <v>-8.8463847876405241E-7</v>
      </c>
      <c r="D12" s="3"/>
      <c r="E12" s="12"/>
    </row>
    <row r="13" spans="1:19" x14ac:dyDescent="0.2">
      <c r="A13" s="12" t="s">
        <v>23</v>
      </c>
      <c r="B13" s="12"/>
      <c r="C13" s="3" t="s">
        <v>18</v>
      </c>
    </row>
    <row r="14" spans="1:19" x14ac:dyDescent="0.2">
      <c r="A14" s="12"/>
      <c r="B14" s="12"/>
      <c r="C14" s="12"/>
    </row>
    <row r="15" spans="1:19" x14ac:dyDescent="0.2">
      <c r="A15" s="14" t="s">
        <v>22</v>
      </c>
      <c r="B15" s="12"/>
      <c r="C15" s="15">
        <f ca="1">(C7+C11)+(C8+C12)*INT(MAX(F21:F3528))</f>
        <v>59633.191308605266</v>
      </c>
      <c r="E15" s="16" t="s">
        <v>38</v>
      </c>
      <c r="F15" s="13">
        <v>1</v>
      </c>
    </row>
    <row r="16" spans="1:19" x14ac:dyDescent="0.2">
      <c r="A16" s="18" t="s">
        <v>9</v>
      </c>
      <c r="B16" s="12"/>
      <c r="C16" s="19">
        <f ca="1">+C8+C12</f>
        <v>0.35423208770032588</v>
      </c>
      <c r="E16" s="16" t="s">
        <v>35</v>
      </c>
      <c r="F16" s="17">
        <f ca="1">NOW()+15018.5+$C$5/24</f>
        <v>60179.814749421297</v>
      </c>
    </row>
    <row r="17" spans="1:17" ht="13.5" thickBot="1" x14ac:dyDescent="0.25">
      <c r="A17" s="16" t="s">
        <v>32</v>
      </c>
      <c r="B17" s="12"/>
      <c r="C17" s="12">
        <f>COUNT(C21:C2186)</f>
        <v>37</v>
      </c>
      <c r="E17" s="16" t="s">
        <v>39</v>
      </c>
      <c r="F17" s="17">
        <f ca="1">ROUND(2*(F16-$C$7)/$C$8,0)/2+F15</f>
        <v>13778</v>
      </c>
    </row>
    <row r="18" spans="1:17" ht="14.25" thickTop="1" thickBot="1" x14ac:dyDescent="0.25">
      <c r="A18" s="18" t="s">
        <v>10</v>
      </c>
      <c r="B18" s="12"/>
      <c r="C18" s="21">
        <f ca="1">+C15</f>
        <v>59633.191308605266</v>
      </c>
      <c r="D18" s="22">
        <f ca="1">+C16</f>
        <v>0.35423208770032588</v>
      </c>
      <c r="E18" s="16" t="s">
        <v>40</v>
      </c>
      <c r="F18" s="25">
        <f ca="1">ROUND(2*(F16-$C$15)/$C$16,0)/2+F15</f>
        <v>1544</v>
      </c>
    </row>
    <row r="19" spans="1:17" ht="13.5" thickTop="1" x14ac:dyDescent="0.2">
      <c r="E19" s="16" t="s">
        <v>36</v>
      </c>
      <c r="F19" s="20">
        <f ca="1">+$C$15+$C$16*F18-15018.5-$C$5/24</f>
        <v>45162.021485347905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47</v>
      </c>
      <c r="J20" s="7" t="s">
        <v>2</v>
      </c>
      <c r="K20" s="7" t="s">
        <v>3</v>
      </c>
      <c r="L20" s="7" t="s">
        <v>55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s="28" t="s">
        <v>41</v>
      </c>
      <c r="B21" s="29" t="s">
        <v>42</v>
      </c>
      <c r="C21" s="30">
        <v>55298.613770000004</v>
      </c>
      <c r="D21" s="30">
        <v>5.9999999999999995E-4</v>
      </c>
      <c r="E21">
        <f t="shared" ref="E21:E57" si="0">+(C21-C$7)/C$8</f>
        <v>-2.50651426979229</v>
      </c>
      <c r="F21">
        <f t="shared" ref="F21:F57" si="1">ROUND(2*E21,0)/2</f>
        <v>-2.5</v>
      </c>
      <c r="G21">
        <f t="shared" ref="G21:G57" si="2">+C21-(C$7+F21*C$8)</f>
        <v>-2.3075691497069784E-3</v>
      </c>
      <c r="K21">
        <f t="shared" ref="K21:K57" si="3">+G21</f>
        <v>-2.3075691497069784E-3</v>
      </c>
      <c r="O21">
        <f t="shared" ref="O21:O57" ca="1" si="4">+C$11+C$12*$F21</f>
        <v>1.4289891077831351E-2</v>
      </c>
      <c r="Q21" s="2">
        <f t="shared" ref="Q21:Q57" si="5">+C21-15018.5</f>
        <v>40280.113770000004</v>
      </c>
    </row>
    <row r="22" spans="1:17" x14ac:dyDescent="0.2">
      <c r="A22" s="28" t="s">
        <v>41</v>
      </c>
      <c r="B22" s="29" t="s">
        <v>42</v>
      </c>
      <c r="C22" s="30">
        <v>55298.616150000002</v>
      </c>
      <c r="D22" s="30">
        <v>5.0000000000000001E-4</v>
      </c>
      <c r="E22">
        <f t="shared" si="0"/>
        <v>-2.4997955276538324</v>
      </c>
      <c r="F22">
        <f t="shared" si="1"/>
        <v>-2.5</v>
      </c>
      <c r="G22">
        <f t="shared" si="2"/>
        <v>7.2430848376825452E-5</v>
      </c>
      <c r="K22">
        <f t="shared" si="3"/>
        <v>7.2430848376825452E-5</v>
      </c>
      <c r="O22">
        <f t="shared" ca="1" si="4"/>
        <v>1.4289891077831351E-2</v>
      </c>
      <c r="Q22" s="2">
        <f t="shared" si="5"/>
        <v>40280.116150000002</v>
      </c>
    </row>
    <row r="23" spans="1:17" x14ac:dyDescent="0.2">
      <c r="A23" s="28" t="s">
        <v>41</v>
      </c>
      <c r="B23" s="29" t="s">
        <v>42</v>
      </c>
      <c r="C23" s="30">
        <v>55298.618649999997</v>
      </c>
      <c r="D23" s="30">
        <v>1.1000000000000001E-3</v>
      </c>
      <c r="E23">
        <f t="shared" si="0"/>
        <v>-2.4927380254158384</v>
      </c>
      <c r="F23">
        <f t="shared" si="1"/>
        <v>-2.5</v>
      </c>
      <c r="G23">
        <f t="shared" si="2"/>
        <v>2.5724308434291743E-3</v>
      </c>
      <c r="K23">
        <f t="shared" si="3"/>
        <v>2.5724308434291743E-3</v>
      </c>
      <c r="O23">
        <f t="shared" ca="1" si="4"/>
        <v>1.4289891077831351E-2</v>
      </c>
      <c r="Q23" s="2">
        <f t="shared" si="5"/>
        <v>40280.118649999997</v>
      </c>
    </row>
    <row r="24" spans="1:17" x14ac:dyDescent="0.2">
      <c r="A24" s="28" t="s">
        <v>41</v>
      </c>
      <c r="B24" s="29" t="s">
        <v>43</v>
      </c>
      <c r="C24" s="30">
        <v>55299.501660000002</v>
      </c>
      <c r="D24" s="30">
        <v>2.0000000000000001E-4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1.4287679481634442E-2</v>
      </c>
      <c r="Q24" s="2">
        <f t="shared" si="5"/>
        <v>40281.001660000002</v>
      </c>
    </row>
    <row r="25" spans="1:17" x14ac:dyDescent="0.2">
      <c r="A25" s="28" t="s">
        <v>41</v>
      </c>
      <c r="B25" s="29" t="s">
        <v>43</v>
      </c>
      <c r="C25" s="30">
        <v>55299.50202</v>
      </c>
      <c r="D25" s="30">
        <v>5.9999999999999995E-4</v>
      </c>
      <c r="E25">
        <f t="shared" si="0"/>
        <v>1.016280319149038E-3</v>
      </c>
      <c r="F25">
        <f t="shared" si="1"/>
        <v>0</v>
      </c>
      <c r="G25">
        <f t="shared" si="2"/>
        <v>3.5999999818159267E-4</v>
      </c>
      <c r="K25">
        <f t="shared" si="3"/>
        <v>3.5999999818159267E-4</v>
      </c>
      <c r="O25">
        <f t="shared" ca="1" si="4"/>
        <v>1.4287679481634442E-2</v>
      </c>
      <c r="Q25" s="2">
        <f t="shared" si="5"/>
        <v>40281.00202</v>
      </c>
    </row>
    <row r="26" spans="1:17" x14ac:dyDescent="0.2">
      <c r="A26" s="28" t="s">
        <v>41</v>
      </c>
      <c r="B26" s="29" t="s">
        <v>43</v>
      </c>
      <c r="C26" s="30">
        <v>55299.502209999999</v>
      </c>
      <c r="D26" s="30">
        <v>8.9999999999999998E-4</v>
      </c>
      <c r="E26">
        <f t="shared" si="0"/>
        <v>1.5526504870182513E-3</v>
      </c>
      <c r="F26">
        <f t="shared" si="1"/>
        <v>0</v>
      </c>
      <c r="G26">
        <f t="shared" si="2"/>
        <v>5.4999999701976776E-4</v>
      </c>
      <c r="K26">
        <f t="shared" si="3"/>
        <v>5.4999999701976776E-4</v>
      </c>
      <c r="O26">
        <f t="shared" ca="1" si="4"/>
        <v>1.4287679481634442E-2</v>
      </c>
      <c r="Q26" s="2">
        <f t="shared" si="5"/>
        <v>40281.002209999999</v>
      </c>
    </row>
    <row r="27" spans="1:17" x14ac:dyDescent="0.2">
      <c r="A27" s="28" t="s">
        <v>41</v>
      </c>
      <c r="B27" s="29" t="s">
        <v>42</v>
      </c>
      <c r="C27" s="30">
        <v>55299.677689999997</v>
      </c>
      <c r="D27" s="30">
        <v>6.9999999999999999E-4</v>
      </c>
      <c r="E27">
        <f t="shared" si="0"/>
        <v>0.49693284855119907</v>
      </c>
      <c r="F27">
        <f t="shared" si="1"/>
        <v>0.5</v>
      </c>
      <c r="G27">
        <f t="shared" si="2"/>
        <v>-1.0864861760637723E-3</v>
      </c>
      <c r="K27">
        <f t="shared" si="3"/>
        <v>-1.0864861760637723E-3</v>
      </c>
      <c r="O27">
        <f t="shared" ca="1" si="4"/>
        <v>1.428723716239506E-2</v>
      </c>
      <c r="Q27" s="2">
        <f t="shared" si="5"/>
        <v>40281.177689999997</v>
      </c>
    </row>
    <row r="28" spans="1:17" x14ac:dyDescent="0.2">
      <c r="A28" s="28" t="s">
        <v>41</v>
      </c>
      <c r="B28" s="29" t="s">
        <v>42</v>
      </c>
      <c r="C28" s="30">
        <v>55299.677900000002</v>
      </c>
      <c r="D28" s="30">
        <v>4.0000000000000002E-4</v>
      </c>
      <c r="E28">
        <f t="shared" si="0"/>
        <v>0.49752567875619769</v>
      </c>
      <c r="F28">
        <f t="shared" si="1"/>
        <v>0.5</v>
      </c>
      <c r="G28">
        <f t="shared" si="2"/>
        <v>-8.7648617045488209E-4</v>
      </c>
      <c r="K28">
        <f t="shared" si="3"/>
        <v>-8.7648617045488209E-4</v>
      </c>
      <c r="O28">
        <f t="shared" ca="1" si="4"/>
        <v>1.428723716239506E-2</v>
      </c>
      <c r="Q28" s="2">
        <f t="shared" si="5"/>
        <v>40281.177900000002</v>
      </c>
    </row>
    <row r="29" spans="1:17" x14ac:dyDescent="0.2">
      <c r="A29" s="28" t="s">
        <v>41</v>
      </c>
      <c r="B29" s="29" t="s">
        <v>42</v>
      </c>
      <c r="C29" s="30">
        <v>55299.677969999997</v>
      </c>
      <c r="D29" s="30">
        <v>2.9999999999999997E-4</v>
      </c>
      <c r="E29">
        <f t="shared" si="0"/>
        <v>0.49772328880399053</v>
      </c>
      <c r="F29">
        <f t="shared" si="1"/>
        <v>0.5</v>
      </c>
      <c r="G29">
        <f t="shared" si="2"/>
        <v>-8.0648617586120963E-4</v>
      </c>
      <c r="K29">
        <f t="shared" si="3"/>
        <v>-8.0648617586120963E-4</v>
      </c>
      <c r="O29">
        <f t="shared" ca="1" si="4"/>
        <v>1.428723716239506E-2</v>
      </c>
      <c r="Q29" s="2">
        <f t="shared" si="5"/>
        <v>40281.177969999997</v>
      </c>
    </row>
    <row r="30" spans="1:17" x14ac:dyDescent="0.2">
      <c r="A30" s="28" t="s">
        <v>41</v>
      </c>
      <c r="B30" s="29" t="s">
        <v>43</v>
      </c>
      <c r="C30" s="30">
        <v>55299.855660000001</v>
      </c>
      <c r="D30" s="30">
        <v>2.9999999999999997E-4</v>
      </c>
      <c r="E30">
        <f t="shared" si="0"/>
        <v>0.99934231887588909</v>
      </c>
      <c r="F30">
        <f t="shared" si="1"/>
        <v>1</v>
      </c>
      <c r="G30">
        <f t="shared" si="2"/>
        <v>-2.3297234292840585E-4</v>
      </c>
      <c r="K30">
        <f t="shared" si="3"/>
        <v>-2.3297234292840585E-4</v>
      </c>
      <c r="O30">
        <f t="shared" ca="1" si="4"/>
        <v>1.4286794843155677E-2</v>
      </c>
      <c r="Q30" s="2">
        <f t="shared" si="5"/>
        <v>40281.355660000001</v>
      </c>
    </row>
    <row r="31" spans="1:17" x14ac:dyDescent="0.2">
      <c r="A31" s="28" t="s">
        <v>41</v>
      </c>
      <c r="B31" s="29" t="s">
        <v>43</v>
      </c>
      <c r="C31" s="30">
        <v>55299.855860000003</v>
      </c>
      <c r="D31" s="30">
        <v>6.9999999999999999E-4</v>
      </c>
      <c r="E31">
        <f t="shared" si="0"/>
        <v>0.9999069190623231</v>
      </c>
      <c r="F31">
        <f t="shared" si="1"/>
        <v>1</v>
      </c>
      <c r="G31">
        <f t="shared" si="2"/>
        <v>-3.2972340704873204E-5</v>
      </c>
      <c r="K31">
        <f t="shared" si="3"/>
        <v>-3.2972340704873204E-5</v>
      </c>
      <c r="O31">
        <f t="shared" ca="1" si="4"/>
        <v>1.4286794843155677E-2</v>
      </c>
      <c r="Q31" s="2">
        <f t="shared" si="5"/>
        <v>40281.355860000003</v>
      </c>
    </row>
    <row r="32" spans="1:17" x14ac:dyDescent="0.2">
      <c r="A32" s="28" t="s">
        <v>41</v>
      </c>
      <c r="B32" s="29" t="s">
        <v>43</v>
      </c>
      <c r="C32" s="30">
        <v>55299.856639999998</v>
      </c>
      <c r="D32" s="30">
        <v>5.0000000000000001E-4</v>
      </c>
      <c r="E32">
        <f t="shared" si="0"/>
        <v>1.0021088597503893</v>
      </c>
      <c r="F32">
        <f t="shared" si="1"/>
        <v>1</v>
      </c>
      <c r="G32">
        <f t="shared" si="2"/>
        <v>7.4702765414258465E-4</v>
      </c>
      <c r="K32">
        <f t="shared" si="3"/>
        <v>7.4702765414258465E-4</v>
      </c>
      <c r="O32">
        <f t="shared" ca="1" si="4"/>
        <v>1.4286794843155677E-2</v>
      </c>
      <c r="Q32" s="2">
        <f t="shared" si="5"/>
        <v>40281.356639999998</v>
      </c>
    </row>
    <row r="33" spans="1:17" x14ac:dyDescent="0.2">
      <c r="A33" s="31" t="s">
        <v>46</v>
      </c>
      <c r="B33" s="32" t="s">
        <v>42</v>
      </c>
      <c r="C33" s="31">
        <v>57498.056519999998</v>
      </c>
      <c r="D33" s="31">
        <v>5.9999999999999995E-4</v>
      </c>
      <c r="E33">
        <f t="shared" si="0"/>
        <v>6206.522350204029</v>
      </c>
      <c r="F33">
        <f t="shared" si="1"/>
        <v>6206.5</v>
      </c>
      <c r="G33">
        <f t="shared" si="2"/>
        <v>7.9171792021952569E-3</v>
      </c>
      <c r="K33">
        <f t="shared" si="3"/>
        <v>7.9171792021952569E-3</v>
      </c>
      <c r="O33">
        <f t="shared" ca="1" si="4"/>
        <v>8.7971707631853517E-3</v>
      </c>
      <c r="Q33" s="2">
        <f t="shared" si="5"/>
        <v>42479.556519999998</v>
      </c>
    </row>
    <row r="34" spans="1:17" ht="12" customHeight="1" x14ac:dyDescent="0.2">
      <c r="A34" s="33" t="s">
        <v>0</v>
      </c>
      <c r="B34" s="34" t="s">
        <v>43</v>
      </c>
      <c r="C34" s="33">
        <v>57806.062200000044</v>
      </c>
      <c r="D34" s="33">
        <v>2.0000000000000001E-4</v>
      </c>
      <c r="E34">
        <f t="shared" si="0"/>
        <v>7076.0226622908867</v>
      </c>
      <c r="F34">
        <f t="shared" si="1"/>
        <v>7076</v>
      </c>
      <c r="G34">
        <f t="shared" si="2"/>
        <v>8.0277306624338962E-3</v>
      </c>
      <c r="K34">
        <f t="shared" si="3"/>
        <v>8.0277306624338962E-3</v>
      </c>
      <c r="O34">
        <f t="shared" ca="1" si="4"/>
        <v>8.0279776059000059E-3</v>
      </c>
      <c r="Q34" s="2">
        <f t="shared" si="5"/>
        <v>42787.562200000044</v>
      </c>
    </row>
    <row r="35" spans="1:17" ht="12" customHeight="1" x14ac:dyDescent="0.2">
      <c r="A35" s="33" t="s">
        <v>0</v>
      </c>
      <c r="B35" s="34" t="s">
        <v>42</v>
      </c>
      <c r="C35" s="33">
        <v>57806.23769999994</v>
      </c>
      <c r="D35" s="33">
        <v>2.0000000000000001E-4</v>
      </c>
      <c r="E35">
        <f t="shared" si="0"/>
        <v>7076.5180989486798</v>
      </c>
      <c r="F35">
        <f t="shared" si="1"/>
        <v>7076.5</v>
      </c>
      <c r="G35">
        <f t="shared" si="2"/>
        <v>6.4112443869817071E-3</v>
      </c>
      <c r="K35">
        <f t="shared" si="3"/>
        <v>6.4112443869817071E-3</v>
      </c>
      <c r="O35">
        <f t="shared" ca="1" si="4"/>
        <v>8.0275352866606246E-3</v>
      </c>
      <c r="Q35" s="2">
        <f t="shared" si="5"/>
        <v>42787.73769999994</v>
      </c>
    </row>
    <row r="36" spans="1:17" ht="12" customHeight="1" x14ac:dyDescent="0.2">
      <c r="A36" s="33" t="s">
        <v>0</v>
      </c>
      <c r="B36" s="34" t="s">
        <v>43</v>
      </c>
      <c r="C36" s="33">
        <v>57849.985900000203</v>
      </c>
      <c r="D36" s="33">
        <v>2.0000000000000001E-4</v>
      </c>
      <c r="E36">
        <f t="shared" si="0"/>
        <v>7200.0193069571224</v>
      </c>
      <c r="F36">
        <f t="shared" si="1"/>
        <v>7200</v>
      </c>
      <c r="G36">
        <f t="shared" si="2"/>
        <v>6.8391608074307442E-3</v>
      </c>
      <c r="K36">
        <f t="shared" si="3"/>
        <v>6.8391608074307442E-3</v>
      </c>
      <c r="O36">
        <f t="shared" ca="1" si="4"/>
        <v>7.918282434533264E-3</v>
      </c>
      <c r="Q36" s="2">
        <f t="shared" si="5"/>
        <v>42831.485900000203</v>
      </c>
    </row>
    <row r="37" spans="1:17" ht="12" customHeight="1" x14ac:dyDescent="0.2">
      <c r="A37" s="33" t="s">
        <v>0</v>
      </c>
      <c r="B37" s="34" t="s">
        <v>42</v>
      </c>
      <c r="C37" s="33">
        <v>57850.164299999829</v>
      </c>
      <c r="D37" s="33">
        <v>2.0000000000000001E-4</v>
      </c>
      <c r="E37">
        <f t="shared" si="0"/>
        <v>7200.5229303167671</v>
      </c>
      <c r="F37">
        <f t="shared" si="1"/>
        <v>7200.5</v>
      </c>
      <c r="G37">
        <f t="shared" si="2"/>
        <v>8.1226742622675374E-3</v>
      </c>
      <c r="K37">
        <f t="shared" si="3"/>
        <v>8.1226742622675374E-3</v>
      </c>
      <c r="O37">
        <f t="shared" ca="1" si="4"/>
        <v>7.9178401152938827E-3</v>
      </c>
      <c r="Q37" s="2">
        <f t="shared" si="5"/>
        <v>42831.664299999829</v>
      </c>
    </row>
    <row r="38" spans="1:17" ht="12" customHeight="1" x14ac:dyDescent="0.2">
      <c r="A38" s="33" t="s">
        <v>1</v>
      </c>
      <c r="B38" s="34" t="s">
        <v>43</v>
      </c>
      <c r="C38" s="33">
        <v>58199.969080000003</v>
      </c>
      <c r="D38" s="33">
        <v>1.2999999999999999E-4</v>
      </c>
      <c r="E38">
        <f t="shared" si="0"/>
        <v>8188.0221393559632</v>
      </c>
      <c r="F38">
        <f t="shared" si="1"/>
        <v>8188</v>
      </c>
      <c r="G38">
        <f t="shared" si="2"/>
        <v>7.8424898674711585E-3</v>
      </c>
      <c r="K38">
        <f t="shared" si="3"/>
        <v>7.8424898674711585E-3</v>
      </c>
      <c r="O38">
        <f t="shared" ca="1" si="4"/>
        <v>7.0442596175143805E-3</v>
      </c>
      <c r="Q38" s="2">
        <f t="shared" si="5"/>
        <v>43181.469080000003</v>
      </c>
    </row>
    <row r="39" spans="1:17" ht="12" customHeight="1" x14ac:dyDescent="0.2">
      <c r="A39" s="44" t="s">
        <v>49</v>
      </c>
      <c r="B39" s="45" t="s">
        <v>42</v>
      </c>
      <c r="C39" s="46">
        <v>58537.021290000062</v>
      </c>
      <c r="D39" s="44">
        <v>1.4E-3</v>
      </c>
      <c r="E39">
        <f t="shared" si="0"/>
        <v>9139.520831797523</v>
      </c>
      <c r="F39">
        <f t="shared" si="1"/>
        <v>9139.5</v>
      </c>
      <c r="G39">
        <f t="shared" si="2"/>
        <v>7.3793095580185764E-3</v>
      </c>
      <c r="K39">
        <f t="shared" si="3"/>
        <v>7.3793095580185764E-3</v>
      </c>
      <c r="O39">
        <f t="shared" ca="1" si="4"/>
        <v>6.2025261049703847E-3</v>
      </c>
      <c r="Q39" s="2">
        <f t="shared" si="5"/>
        <v>43518.521290000062</v>
      </c>
    </row>
    <row r="40" spans="1:17" ht="12" customHeight="1" x14ac:dyDescent="0.2">
      <c r="A40" s="44" t="s">
        <v>50</v>
      </c>
      <c r="B40" s="45" t="s">
        <v>43</v>
      </c>
      <c r="C40" s="46">
        <v>58892.139090000186</v>
      </c>
      <c r="D40" s="44">
        <v>1.24E-3</v>
      </c>
      <c r="E40">
        <f t="shared" si="0"/>
        <v>10142.018701082467</v>
      </c>
      <c r="F40">
        <f t="shared" si="1"/>
        <v>10142</v>
      </c>
      <c r="G40">
        <f t="shared" si="2"/>
        <v>6.624540030315984E-3</v>
      </c>
      <c r="K40">
        <f t="shared" si="3"/>
        <v>6.624540030315984E-3</v>
      </c>
      <c r="O40">
        <f t="shared" ca="1" si="4"/>
        <v>5.3156760300094221E-3</v>
      </c>
      <c r="Q40" s="2">
        <f t="shared" si="5"/>
        <v>43873.639090000186</v>
      </c>
    </row>
    <row r="41" spans="1:17" ht="12" customHeight="1" x14ac:dyDescent="0.2">
      <c r="A41" s="44" t="s">
        <v>50</v>
      </c>
      <c r="B41" s="45" t="s">
        <v>43</v>
      </c>
      <c r="C41" s="46">
        <v>58897.098689999897</v>
      </c>
      <c r="D41" s="44">
        <v>1.3500000000000001E-3</v>
      </c>
      <c r="E41">
        <f t="shared" si="0"/>
        <v>10156.019656349181</v>
      </c>
      <c r="F41">
        <f t="shared" si="1"/>
        <v>10156</v>
      </c>
      <c r="G41">
        <f t="shared" si="2"/>
        <v>6.9629269928555004E-3</v>
      </c>
      <c r="K41">
        <f t="shared" si="3"/>
        <v>6.9629269928555004E-3</v>
      </c>
      <c r="O41">
        <f t="shared" ca="1" si="4"/>
        <v>5.303291091306726E-3</v>
      </c>
      <c r="Q41" s="2">
        <f t="shared" si="5"/>
        <v>43878.598689999897</v>
      </c>
    </row>
    <row r="42" spans="1:17" ht="12" customHeight="1" x14ac:dyDescent="0.2">
      <c r="A42" s="44" t="s">
        <v>50</v>
      </c>
      <c r="B42" s="45" t="s">
        <v>43</v>
      </c>
      <c r="C42" s="46">
        <v>58939.960700000171</v>
      </c>
      <c r="D42" s="44">
        <v>1.06E-3</v>
      </c>
      <c r="E42">
        <f t="shared" si="0"/>
        <v>10277.019149189386</v>
      </c>
      <c r="F42">
        <f t="shared" si="1"/>
        <v>10277</v>
      </c>
      <c r="G42">
        <f t="shared" si="2"/>
        <v>6.7832742715836503E-3</v>
      </c>
      <c r="K42">
        <f t="shared" si="3"/>
        <v>6.7832742715836503E-3</v>
      </c>
      <c r="O42">
        <f t="shared" ca="1" si="4"/>
        <v>5.1962498353762751E-3</v>
      </c>
      <c r="Q42" s="2">
        <f t="shared" si="5"/>
        <v>43921.460700000171</v>
      </c>
    </row>
    <row r="43" spans="1:17" ht="12" customHeight="1" x14ac:dyDescent="0.2">
      <c r="A43" s="44" t="s">
        <v>50</v>
      </c>
      <c r="B43" s="45" t="s">
        <v>42</v>
      </c>
      <c r="C43" s="46">
        <v>58940.137759999838</v>
      </c>
      <c r="D43" s="44">
        <v>1.1000000000000001E-3</v>
      </c>
      <c r="E43">
        <f t="shared" si="0"/>
        <v>10277.518989727938</v>
      </c>
      <c r="F43">
        <f t="shared" si="1"/>
        <v>10277.5</v>
      </c>
      <c r="G43">
        <f t="shared" si="2"/>
        <v>6.726787774823606E-3</v>
      </c>
      <c r="K43">
        <f t="shared" si="3"/>
        <v>6.726787774823606E-3</v>
      </c>
      <c r="O43">
        <f t="shared" ca="1" si="4"/>
        <v>5.1958075161368938E-3</v>
      </c>
      <c r="Q43" s="2">
        <f t="shared" si="5"/>
        <v>43921.637759999838</v>
      </c>
    </row>
    <row r="44" spans="1:17" ht="12" customHeight="1" x14ac:dyDescent="0.2">
      <c r="A44" s="52" t="s">
        <v>53</v>
      </c>
      <c r="B44" s="53" t="s">
        <v>42</v>
      </c>
      <c r="C44" s="52">
        <v>59281.084731338546</v>
      </c>
      <c r="D44" s="54">
        <v>2.5209999999999998E-3</v>
      </c>
      <c r="E44">
        <f t="shared" si="0"/>
        <v>11240.012596936842</v>
      </c>
      <c r="F44">
        <f t="shared" si="1"/>
        <v>11240</v>
      </c>
      <c r="G44">
        <f t="shared" si="2"/>
        <v>4.4622503774007782E-3</v>
      </c>
      <c r="L44">
        <f>+G44</f>
        <v>4.4622503774007782E-3</v>
      </c>
      <c r="O44">
        <f t="shared" ca="1" si="4"/>
        <v>4.3443429803264929E-3</v>
      </c>
      <c r="Q44" s="2">
        <f t="shared" si="5"/>
        <v>44262.584731338546</v>
      </c>
    </row>
    <row r="45" spans="1:17" ht="12" customHeight="1" x14ac:dyDescent="0.2">
      <c r="A45" s="52" t="s">
        <v>53</v>
      </c>
      <c r="B45" s="53" t="s">
        <v>43</v>
      </c>
      <c r="C45" s="52">
        <v>59281.261551327538</v>
      </c>
      <c r="D45" s="54">
        <v>2.4369999999999999E-3</v>
      </c>
      <c r="E45">
        <f t="shared" si="0"/>
        <v>11240.511759925042</v>
      </c>
      <c r="F45">
        <f t="shared" si="1"/>
        <v>11240.5</v>
      </c>
      <c r="G45">
        <f t="shared" si="2"/>
        <v>4.1657532055978663E-3</v>
      </c>
      <c r="L45">
        <f>+G45</f>
        <v>4.1657532055978663E-3</v>
      </c>
      <c r="O45">
        <f t="shared" ca="1" si="4"/>
        <v>4.3439006610871099E-3</v>
      </c>
      <c r="Q45" s="2">
        <f t="shared" si="5"/>
        <v>44262.761551327538</v>
      </c>
    </row>
    <row r="46" spans="1:17" ht="12" customHeight="1" x14ac:dyDescent="0.2">
      <c r="A46" s="52" t="s">
        <v>53</v>
      </c>
      <c r="B46" s="53" t="s">
        <v>42</v>
      </c>
      <c r="C46" s="52">
        <v>59292.420080803335</v>
      </c>
      <c r="D46" s="54">
        <v>4.9799999999999996E-4</v>
      </c>
      <c r="E46">
        <f t="shared" si="0"/>
        <v>11272.012298686648</v>
      </c>
      <c r="F46">
        <f t="shared" si="1"/>
        <v>11272</v>
      </c>
      <c r="G46">
        <f t="shared" si="2"/>
        <v>4.3566003296291456E-3</v>
      </c>
      <c r="L46">
        <f>+G46</f>
        <v>4.3566003296291456E-3</v>
      </c>
      <c r="O46">
        <f t="shared" ca="1" si="4"/>
        <v>4.3160345490060436E-3</v>
      </c>
      <c r="Q46" s="2">
        <f t="shared" si="5"/>
        <v>44273.920080803335</v>
      </c>
    </row>
    <row r="47" spans="1:17" ht="12" customHeight="1" x14ac:dyDescent="0.2">
      <c r="A47" s="52" t="s">
        <v>53</v>
      </c>
      <c r="B47" s="53" t="s">
        <v>43</v>
      </c>
      <c r="C47" s="52">
        <v>59292.597480800468</v>
      </c>
      <c r="D47" s="54">
        <v>9.3700000000000001E-4</v>
      </c>
      <c r="E47">
        <f t="shared" si="0"/>
        <v>11272.513099038355</v>
      </c>
      <c r="F47">
        <f t="shared" si="1"/>
        <v>11272.5</v>
      </c>
      <c r="G47">
        <f t="shared" si="2"/>
        <v>4.6401112922467291E-3</v>
      </c>
      <c r="L47">
        <f>+G47</f>
        <v>4.6401112922467291E-3</v>
      </c>
      <c r="O47">
        <f t="shared" ca="1" si="4"/>
        <v>4.3155922297666606E-3</v>
      </c>
      <c r="Q47" s="2">
        <f t="shared" si="5"/>
        <v>44274.097480800468</v>
      </c>
    </row>
    <row r="48" spans="1:17" ht="12" customHeight="1" x14ac:dyDescent="0.2">
      <c r="A48" s="52" t="s">
        <v>53</v>
      </c>
      <c r="B48" s="53" t="s">
        <v>42</v>
      </c>
      <c r="C48" s="52">
        <v>59305.527050480247</v>
      </c>
      <c r="D48" s="54">
        <v>7.5900000000000002E-4</v>
      </c>
      <c r="E48">
        <f t="shared" si="0"/>
        <v>11309.013285891124</v>
      </c>
      <c r="F48">
        <f t="shared" si="1"/>
        <v>11309</v>
      </c>
      <c r="G48">
        <f t="shared" si="2"/>
        <v>4.7063007004908286E-3</v>
      </c>
      <c r="L48">
        <f>+G48</f>
        <v>4.7063007004908286E-3</v>
      </c>
      <c r="O48">
        <f t="shared" ca="1" si="4"/>
        <v>4.283302925291773E-3</v>
      </c>
      <c r="Q48" s="2">
        <f t="shared" si="5"/>
        <v>44287.027050480247</v>
      </c>
    </row>
    <row r="49" spans="1:17" x14ac:dyDescent="0.2">
      <c r="A49" s="52" t="s">
        <v>53</v>
      </c>
      <c r="B49" s="53" t="s">
        <v>43</v>
      </c>
      <c r="C49" s="52">
        <v>59305.703200479969</v>
      </c>
      <c r="D49" s="54">
        <v>8.1599999999999999E-4</v>
      </c>
      <c r="E49">
        <f t="shared" si="0"/>
        <v>11309.510557499016</v>
      </c>
      <c r="F49">
        <f t="shared" si="1"/>
        <v>11309.5</v>
      </c>
      <c r="G49">
        <f t="shared" si="2"/>
        <v>3.7398142594611272E-3</v>
      </c>
      <c r="L49">
        <f>+G49</f>
        <v>3.7398142594611272E-3</v>
      </c>
      <c r="O49">
        <f t="shared" ca="1" si="4"/>
        <v>4.2828606060523917E-3</v>
      </c>
      <c r="Q49" s="2">
        <f t="shared" si="5"/>
        <v>44287.203200479969</v>
      </c>
    </row>
    <row r="50" spans="1:17" x14ac:dyDescent="0.2">
      <c r="A50" s="52" t="s">
        <v>53</v>
      </c>
      <c r="B50" s="53" t="s">
        <v>42</v>
      </c>
      <c r="C50" s="52">
        <v>59307.652210365515</v>
      </c>
      <c r="D50" s="54">
        <v>1.583E-3</v>
      </c>
      <c r="E50">
        <f t="shared" si="0"/>
        <v>11315.012614161549</v>
      </c>
      <c r="F50">
        <f t="shared" si="1"/>
        <v>11315</v>
      </c>
      <c r="G50">
        <f t="shared" si="2"/>
        <v>4.4683519372483715E-3</v>
      </c>
      <c r="L50">
        <f>+G50</f>
        <v>4.4683519372483715E-3</v>
      </c>
      <c r="O50">
        <f t="shared" ca="1" si="4"/>
        <v>4.2779950944191892E-3</v>
      </c>
      <c r="Q50" s="2">
        <f t="shared" si="5"/>
        <v>44289.152210365515</v>
      </c>
    </row>
    <row r="51" spans="1:17" x14ac:dyDescent="0.2">
      <c r="A51" s="52" t="s">
        <v>53</v>
      </c>
      <c r="B51" s="53" t="s">
        <v>43</v>
      </c>
      <c r="C51" s="52">
        <v>59307.829130361322</v>
      </c>
      <c r="D51" s="54">
        <v>1.897E-3</v>
      </c>
      <c r="E51">
        <f t="shared" si="0"/>
        <v>11315.51205946908</v>
      </c>
      <c r="F51">
        <f t="shared" si="1"/>
        <v>11315.5</v>
      </c>
      <c r="G51">
        <f t="shared" si="2"/>
        <v>4.271861573215574E-3</v>
      </c>
      <c r="L51">
        <f>+G51</f>
        <v>4.271861573215574E-3</v>
      </c>
      <c r="O51">
        <f t="shared" ca="1" si="4"/>
        <v>4.2775527751798062E-3</v>
      </c>
      <c r="Q51" s="2">
        <f t="shared" si="5"/>
        <v>44289.329130361322</v>
      </c>
    </row>
    <row r="52" spans="1:17" x14ac:dyDescent="0.2">
      <c r="A52" s="52" t="s">
        <v>53</v>
      </c>
      <c r="B52" s="53" t="s">
        <v>42</v>
      </c>
      <c r="C52" s="52">
        <v>59318.633029820863</v>
      </c>
      <c r="D52" s="54">
        <v>4.37E-4</v>
      </c>
      <c r="E52">
        <f t="shared" si="0"/>
        <v>11346.011477375348</v>
      </c>
      <c r="F52">
        <f t="shared" si="1"/>
        <v>11346</v>
      </c>
      <c r="G52">
        <f t="shared" si="2"/>
        <v>4.0656647834111936E-3</v>
      </c>
      <c r="L52">
        <f>+G52</f>
        <v>4.0656647834111936E-3</v>
      </c>
      <c r="O52">
        <f t="shared" ca="1" si="4"/>
        <v>4.2505713015775024E-3</v>
      </c>
      <c r="Q52" s="2">
        <f t="shared" si="5"/>
        <v>44300.133029820863</v>
      </c>
    </row>
    <row r="53" spans="1:17" x14ac:dyDescent="0.2">
      <c r="A53" s="52" t="s">
        <v>53</v>
      </c>
      <c r="B53" s="53" t="s">
        <v>43</v>
      </c>
      <c r="C53" s="52">
        <v>59318.809969808906</v>
      </c>
      <c r="D53" s="54">
        <v>8.2700000000000004E-4</v>
      </c>
      <c r="E53">
        <f t="shared" si="0"/>
        <v>11346.510979120978</v>
      </c>
      <c r="F53">
        <f t="shared" si="1"/>
        <v>11346.5</v>
      </c>
      <c r="G53">
        <f t="shared" si="2"/>
        <v>3.8891666554263793E-3</v>
      </c>
      <c r="L53">
        <f>+G53</f>
        <v>3.8891666554263793E-3</v>
      </c>
      <c r="O53">
        <f t="shared" ca="1" si="4"/>
        <v>4.2501289823381212E-3</v>
      </c>
      <c r="Q53" s="2">
        <f t="shared" si="5"/>
        <v>44300.309969808906</v>
      </c>
    </row>
    <row r="54" spans="1:17" x14ac:dyDescent="0.2">
      <c r="A54" s="52" t="s">
        <v>53</v>
      </c>
      <c r="B54" s="53" t="s">
        <v>42</v>
      </c>
      <c r="C54" s="52">
        <v>59332.093729522079</v>
      </c>
      <c r="D54" s="54">
        <v>9.990000000000001E-4</v>
      </c>
      <c r="E54">
        <f t="shared" si="0"/>
        <v>11384.01104475707</v>
      </c>
      <c r="F54">
        <f t="shared" si="1"/>
        <v>11384</v>
      </c>
      <c r="G54">
        <f t="shared" si="2"/>
        <v>3.9124171235016547E-3</v>
      </c>
      <c r="L54">
        <f>+G54</f>
        <v>3.9124171235016547E-3</v>
      </c>
      <c r="O54">
        <f t="shared" ca="1" si="4"/>
        <v>4.2169550393844693E-3</v>
      </c>
      <c r="Q54" s="2">
        <f t="shared" si="5"/>
        <v>44313.593729522079</v>
      </c>
    </row>
    <row r="55" spans="1:17" x14ac:dyDescent="0.2">
      <c r="A55" s="52" t="s">
        <v>53</v>
      </c>
      <c r="B55" s="53" t="s">
        <v>43</v>
      </c>
      <c r="C55" s="52">
        <v>59332.270299513824</v>
      </c>
      <c r="D55" s="54">
        <v>1.372E-3</v>
      </c>
      <c r="E55">
        <f t="shared" si="0"/>
        <v>11384.509502002818</v>
      </c>
      <c r="F55">
        <f t="shared" si="1"/>
        <v>11384.5</v>
      </c>
      <c r="G55">
        <f t="shared" si="2"/>
        <v>3.3659227046882734E-3</v>
      </c>
      <c r="L55">
        <f>+G55</f>
        <v>3.3659227046882734E-3</v>
      </c>
      <c r="O55">
        <f t="shared" ca="1" si="4"/>
        <v>4.2165127201450863E-3</v>
      </c>
      <c r="Q55" s="2">
        <f t="shared" si="5"/>
        <v>44313.770299513824</v>
      </c>
    </row>
    <row r="56" spans="1:17" x14ac:dyDescent="0.2">
      <c r="A56" s="48" t="s">
        <v>52</v>
      </c>
      <c r="B56" s="49" t="s">
        <v>43</v>
      </c>
      <c r="C56" s="50">
        <v>59633.012719999999</v>
      </c>
      <c r="D56" s="51">
        <v>8.43E-4</v>
      </c>
      <c r="E56">
        <f t="shared" si="0"/>
        <v>12233.505625939386</v>
      </c>
      <c r="F56">
        <f t="shared" si="1"/>
        <v>12233.5</v>
      </c>
      <c r="G56">
        <f t="shared" si="2"/>
        <v>1.9928932306356728E-3</v>
      </c>
      <c r="K56">
        <f t="shared" si="3"/>
        <v>1.9928932306356728E-3</v>
      </c>
      <c r="O56">
        <f t="shared" ca="1" si="4"/>
        <v>3.4654546516744069E-3</v>
      </c>
      <c r="Q56" s="2">
        <f t="shared" si="5"/>
        <v>44614.512719999999</v>
      </c>
    </row>
    <row r="57" spans="1:17" x14ac:dyDescent="0.2">
      <c r="A57" s="48" t="s">
        <v>52</v>
      </c>
      <c r="B57" s="49" t="s">
        <v>42</v>
      </c>
      <c r="C57" s="50">
        <v>59633.1894220002</v>
      </c>
      <c r="D57" s="51">
        <v>4.37E-4</v>
      </c>
      <c r="E57">
        <f t="shared" si="0"/>
        <v>12234.004455845123</v>
      </c>
      <c r="F57">
        <f t="shared" si="1"/>
        <v>12234</v>
      </c>
      <c r="G57">
        <f t="shared" si="2"/>
        <v>1.5784072602400556E-3</v>
      </c>
      <c r="K57">
        <f t="shared" si="3"/>
        <v>1.5784072602400556E-3</v>
      </c>
      <c r="O57">
        <f t="shared" ca="1" si="4"/>
        <v>3.4650123324350239E-3</v>
      </c>
      <c r="Q57" s="2">
        <f t="shared" si="5"/>
        <v>44614.6894220002</v>
      </c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sortState xmlns:xlrd2="http://schemas.microsoft.com/office/spreadsheetml/2017/richdata2" ref="A21:Q57">
    <sortCondition ref="C21:C57"/>
  </sortState>
  <phoneticPr fontId="7" type="noConversion"/>
  <hyperlinks>
    <hyperlink ref="H64657" r:id="rId1" display="http://vsolj.cetus-net.org/bulletin.html" xr:uid="{00000000-0004-0000-0000-000000000000}"/>
    <hyperlink ref="H64650" r:id="rId2" display="https://www.aavso.org/ejaavso" xr:uid="{00000000-0004-0000-0000-000001000000}"/>
    <hyperlink ref="I64657" r:id="rId3" display="http://vsolj.cetus-net.org/bulletin.html" xr:uid="{00000000-0004-0000-0000-000002000000}"/>
    <hyperlink ref="AQ58308" r:id="rId4" display="http://cdsbib.u-strasbg.fr/cgi-bin/cdsbib?1990RMxAA..21..381G" xr:uid="{00000000-0004-0000-0000-000003000000}"/>
    <hyperlink ref="H64654" r:id="rId5" display="https://www.aavso.org/ejaavso" xr:uid="{00000000-0004-0000-0000-000004000000}"/>
    <hyperlink ref="AP5672" r:id="rId6" display="http://cdsbib.u-strasbg.fr/cgi-bin/cdsbib?1990RMxAA..21..381G" xr:uid="{00000000-0004-0000-0000-000005000000}"/>
    <hyperlink ref="AP5675" r:id="rId7" display="http://cdsbib.u-strasbg.fr/cgi-bin/cdsbib?1990RMxAA..21..381G" xr:uid="{00000000-0004-0000-0000-000006000000}"/>
    <hyperlink ref="AP5673" r:id="rId8" display="http://cdsbib.u-strasbg.fr/cgi-bin/cdsbib?1990RMxAA..21..381G" xr:uid="{00000000-0004-0000-0000-000007000000}"/>
    <hyperlink ref="AP5657" r:id="rId9" display="http://cdsbib.u-strasbg.fr/cgi-bin/cdsbib?1990RMxAA..21..381G" xr:uid="{00000000-0004-0000-0000-000008000000}"/>
    <hyperlink ref="AQ5886" r:id="rId10" display="http://cdsbib.u-strasbg.fr/cgi-bin/cdsbib?1990RMxAA..21..381G" xr:uid="{00000000-0004-0000-0000-000009000000}"/>
    <hyperlink ref="AQ5890" r:id="rId11" display="http://cdsbib.u-strasbg.fr/cgi-bin/cdsbib?1990RMxAA..21..381G" xr:uid="{00000000-0004-0000-0000-00000A000000}"/>
    <hyperlink ref="AQ38" r:id="rId12" display="http://cdsbib.u-strasbg.fr/cgi-bin/cdsbib?1990RMxAA..21..381G" xr:uid="{00000000-0004-0000-0000-00000B000000}"/>
    <hyperlink ref="I2778" r:id="rId13" display="http://vsolj.cetus-net.org/bulletin.html" xr:uid="{00000000-0004-0000-0000-00000C000000}"/>
    <hyperlink ref="H2778" r:id="rId14" display="http://vsolj.cetus-net.org/bulletin.html" xr:uid="{00000000-0004-0000-0000-00000D000000}"/>
    <hyperlink ref="AQ695" r:id="rId15" display="http://cdsbib.u-strasbg.fr/cgi-bin/cdsbib?1990RMxAA..21..381G" xr:uid="{00000000-0004-0000-0000-00000E000000}"/>
    <hyperlink ref="AQ694" r:id="rId16" display="http://cdsbib.u-strasbg.fr/cgi-bin/cdsbib?1990RMxAA..21..381G" xr:uid="{00000000-0004-0000-0000-00000F000000}"/>
    <hyperlink ref="AP3948" r:id="rId17" display="http://cdsbib.u-strasbg.fr/cgi-bin/cdsbib?1990RMxAA..21..381G" xr:uid="{00000000-0004-0000-0000-000010000000}"/>
    <hyperlink ref="AP3966" r:id="rId18" display="http://cdsbib.u-strasbg.fr/cgi-bin/cdsbib?1990RMxAA..21..381G" xr:uid="{00000000-0004-0000-0000-000011000000}"/>
    <hyperlink ref="AP3967" r:id="rId19" display="http://cdsbib.u-strasbg.fr/cgi-bin/cdsbib?1990RMxAA..21..381G" xr:uid="{00000000-0004-0000-0000-000012000000}"/>
    <hyperlink ref="AP396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39"/>
  <sheetViews>
    <sheetView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6.42578125" customWidth="1"/>
  </cols>
  <sheetData>
    <row r="1" spans="1:19" ht="20.25" x14ac:dyDescent="0.3">
      <c r="A1" s="1" t="s">
        <v>51</v>
      </c>
      <c r="S1" s="55" t="s">
        <v>54</v>
      </c>
    </row>
    <row r="2" spans="1:19" x14ac:dyDescent="0.2">
      <c r="A2" t="s">
        <v>28</v>
      </c>
      <c r="B2" t="s">
        <v>45</v>
      </c>
      <c r="D2" s="3"/>
      <c r="S2" s="55" t="s">
        <v>52</v>
      </c>
    </row>
    <row r="3" spans="1:19" ht="13.5" thickBot="1" x14ac:dyDescent="0.25">
      <c r="S3" s="56" t="s">
        <v>53</v>
      </c>
    </row>
    <row r="4" spans="1:19" ht="14.25" thickTop="1" thickBot="1" x14ac:dyDescent="0.25">
      <c r="A4" s="36" t="s">
        <v>5</v>
      </c>
      <c r="C4" s="8" t="s">
        <v>44</v>
      </c>
      <c r="D4" s="9" t="s">
        <v>44</v>
      </c>
      <c r="S4" s="57"/>
    </row>
    <row r="5" spans="1:19" ht="13.5" thickTop="1" x14ac:dyDescent="0.2">
      <c r="A5" s="11" t="s">
        <v>33</v>
      </c>
      <c r="B5" s="12"/>
      <c r="C5" s="13">
        <v>-9.5</v>
      </c>
      <c r="D5" s="12" t="s">
        <v>34</v>
      </c>
      <c r="S5" s="57"/>
    </row>
    <row r="6" spans="1:19" x14ac:dyDescent="0.2">
      <c r="A6" s="36" t="s">
        <v>6</v>
      </c>
    </row>
    <row r="7" spans="1:19" x14ac:dyDescent="0.2">
      <c r="A7" t="s">
        <v>7</v>
      </c>
      <c r="C7">
        <v>55299.501660000002</v>
      </c>
    </row>
    <row r="8" spans="1:19" x14ac:dyDescent="0.2">
      <c r="A8" t="s">
        <v>8</v>
      </c>
      <c r="C8" s="43">
        <v>0.35425499999999999</v>
      </c>
    </row>
    <row r="9" spans="1:19" x14ac:dyDescent="0.2">
      <c r="A9" s="16" t="s">
        <v>37</v>
      </c>
      <c r="B9" s="27">
        <v>33</v>
      </c>
      <c r="C9" s="24" t="str">
        <f>"F"&amp;B9</f>
        <v>F33</v>
      </c>
      <c r="D9" s="25" t="str">
        <f>"G"&amp;B9</f>
        <v>G33</v>
      </c>
    </row>
    <row r="10" spans="1:19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19" x14ac:dyDescent="0.2">
      <c r="A11" s="12" t="s">
        <v>20</v>
      </c>
      <c r="B11" s="12"/>
      <c r="C11" s="23">
        <f ca="1">INTERCEPT(INDIRECT($D$9):G991,INDIRECT($C$9):F991)</f>
        <v>-6.3476652461583127E-2</v>
      </c>
      <c r="D11" s="3"/>
      <c r="E11" s="12"/>
    </row>
    <row r="12" spans="1:19" x14ac:dyDescent="0.2">
      <c r="A12" s="12" t="s">
        <v>21</v>
      </c>
      <c r="B12" s="12"/>
      <c r="C12" s="23">
        <f ca="1">SLOPE(INDIRECT($D$9):G991,INDIRECT($C$9):F991)</f>
        <v>-1.3816456940343388E-5</v>
      </c>
      <c r="D12" s="3"/>
      <c r="E12" s="12"/>
    </row>
    <row r="13" spans="1:19" x14ac:dyDescent="0.2">
      <c r="A13" s="12" t="s">
        <v>23</v>
      </c>
      <c r="B13" s="12"/>
      <c r="C13" s="3" t="s">
        <v>18</v>
      </c>
    </row>
    <row r="14" spans="1:19" x14ac:dyDescent="0.2">
      <c r="A14" s="12"/>
      <c r="B14" s="12"/>
      <c r="C14" s="12"/>
    </row>
    <row r="15" spans="1:19" x14ac:dyDescent="0.2">
      <c r="A15" s="14" t="s">
        <v>22</v>
      </c>
      <c r="B15" s="12"/>
      <c r="C15" s="15">
        <f ca="1">(C7+C11)+(C8+C12)*INT(MAX(F21:F3532))</f>
        <v>59632.870581629788</v>
      </c>
      <c r="E15" s="16" t="s">
        <v>38</v>
      </c>
      <c r="F15" s="13">
        <v>1</v>
      </c>
    </row>
    <row r="16" spans="1:19" x14ac:dyDescent="0.2">
      <c r="A16" s="14" t="s">
        <v>9</v>
      </c>
      <c r="B16" s="12"/>
      <c r="C16" s="15">
        <f ca="1">+C8+C12</f>
        <v>0.35424118354305967</v>
      </c>
      <c r="E16" s="16" t="s">
        <v>35</v>
      </c>
      <c r="F16" s="23">
        <f ca="1">NOW()+15018.5+$C$5/24</f>
        <v>60179.814749421297</v>
      </c>
    </row>
    <row r="17" spans="1:17" ht="13.5" thickBot="1" x14ac:dyDescent="0.25">
      <c r="A17" s="16" t="s">
        <v>32</v>
      </c>
      <c r="B17" s="12"/>
      <c r="C17" s="12">
        <f>COUNT(C21:C2190)</f>
        <v>36</v>
      </c>
      <c r="E17" s="16" t="s">
        <v>39</v>
      </c>
      <c r="F17" s="23">
        <f ca="1">ROUND(2*(F16-$C$7)/$C$8,0)/2+F15</f>
        <v>13777.5</v>
      </c>
    </row>
    <row r="18" spans="1:17" ht="14.25" thickTop="1" thickBot="1" x14ac:dyDescent="0.25">
      <c r="A18" s="14" t="s">
        <v>10</v>
      </c>
      <c r="B18" s="12"/>
      <c r="C18" s="21">
        <f ca="1">+C15</f>
        <v>59632.870581629788</v>
      </c>
      <c r="D18" s="22">
        <f ca="1">+C16</f>
        <v>0.35424118354305967</v>
      </c>
      <c r="E18" s="16" t="s">
        <v>40</v>
      </c>
      <c r="F18" s="25">
        <f ca="1">ROUND(2*(F16-$C$15)/$C$16,0)/2+F15</f>
        <v>1545</v>
      </c>
    </row>
    <row r="19" spans="1:17" ht="13.5" thickTop="1" x14ac:dyDescent="0.2">
      <c r="E19" s="16" t="s">
        <v>36</v>
      </c>
      <c r="F19" s="20">
        <f ca="1">+$C$15+$C$16*F18-15018.5-$C$5/24</f>
        <v>45162.069043537151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47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7" t="s">
        <v>26</v>
      </c>
      <c r="Q20" s="4" t="s">
        <v>19</v>
      </c>
    </row>
    <row r="21" spans="1:17" x14ac:dyDescent="0.2">
      <c r="A21" s="37" t="s">
        <v>41</v>
      </c>
      <c r="B21" s="38" t="s">
        <v>42</v>
      </c>
      <c r="C21" s="39">
        <v>55298.613770000004</v>
      </c>
      <c r="D21" s="39">
        <v>5.9999999999999995E-4</v>
      </c>
      <c r="E21">
        <f t="shared" ref="E21:E56" si="0">+(C21-C$7)/C$8</f>
        <v>-2.506358414131491</v>
      </c>
      <c r="F21">
        <f t="shared" ref="F21:F32" si="1">ROUND(2*E21,0)/2</f>
        <v>-2.5</v>
      </c>
      <c r="G21">
        <f t="shared" ref="G21:G56" si="2">+C21-(C$7+F21*C$8)</f>
        <v>-2.2524999949382618E-3</v>
      </c>
      <c r="K21">
        <f t="shared" ref="K21:K56" si="3">+G21</f>
        <v>-2.2524999949382618E-3</v>
      </c>
      <c r="O21">
        <f t="shared" ref="O21:O56" ca="1" si="4">+C$11+C$12*$F21</f>
        <v>-6.3442111319232275E-2</v>
      </c>
      <c r="Q21" s="2">
        <f t="shared" ref="Q21:Q56" si="5">+C21-15018.5</f>
        <v>40280.113770000004</v>
      </c>
    </row>
    <row r="22" spans="1:17" x14ac:dyDescent="0.2">
      <c r="A22" s="37" t="s">
        <v>41</v>
      </c>
      <c r="B22" s="38" t="s">
        <v>42</v>
      </c>
      <c r="C22" s="39">
        <v>55298.616150000002</v>
      </c>
      <c r="D22" s="39">
        <v>5.0000000000000001E-4</v>
      </c>
      <c r="E22">
        <f t="shared" si="0"/>
        <v>-2.4996400897660371</v>
      </c>
      <c r="F22">
        <f t="shared" si="1"/>
        <v>-2.5</v>
      </c>
      <c r="G22">
        <f t="shared" si="2"/>
        <v>1.27500003145542E-4</v>
      </c>
      <c r="K22">
        <f t="shared" si="3"/>
        <v>1.27500003145542E-4</v>
      </c>
      <c r="O22">
        <f t="shared" ca="1" si="4"/>
        <v>-6.3442111319232275E-2</v>
      </c>
      <c r="Q22" s="2">
        <f t="shared" si="5"/>
        <v>40280.116150000002</v>
      </c>
    </row>
    <row r="23" spans="1:17" x14ac:dyDescent="0.2">
      <c r="A23" s="37" t="s">
        <v>41</v>
      </c>
      <c r="B23" s="38" t="s">
        <v>42</v>
      </c>
      <c r="C23" s="39">
        <v>55298.618649999997</v>
      </c>
      <c r="D23" s="39">
        <v>1.1000000000000001E-3</v>
      </c>
      <c r="E23">
        <f t="shared" si="0"/>
        <v>-2.492583026365232</v>
      </c>
      <c r="F23">
        <f t="shared" si="1"/>
        <v>-2.5</v>
      </c>
      <c r="G23">
        <f t="shared" si="2"/>
        <v>2.6274999981978908E-3</v>
      </c>
      <c r="K23">
        <f t="shared" si="3"/>
        <v>2.6274999981978908E-3</v>
      </c>
      <c r="O23">
        <f t="shared" ca="1" si="4"/>
        <v>-6.3442111319232275E-2</v>
      </c>
      <c r="Q23" s="2">
        <f t="shared" si="5"/>
        <v>40280.118649999997</v>
      </c>
    </row>
    <row r="24" spans="1:17" x14ac:dyDescent="0.2">
      <c r="A24" s="37" t="s">
        <v>41</v>
      </c>
      <c r="B24" s="38" t="s">
        <v>43</v>
      </c>
      <c r="C24" s="39">
        <v>55299.501660000002</v>
      </c>
      <c r="D24" s="39">
        <v>2.0000000000000001E-4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-6.3476652461583127E-2</v>
      </c>
      <c r="Q24" s="2">
        <f t="shared" si="5"/>
        <v>40281.001660000002</v>
      </c>
    </row>
    <row r="25" spans="1:17" x14ac:dyDescent="0.2">
      <c r="A25" s="37" t="s">
        <v>41</v>
      </c>
      <c r="B25" s="38" t="s">
        <v>43</v>
      </c>
      <c r="C25" s="39">
        <v>55299.50202</v>
      </c>
      <c r="D25" s="39">
        <v>5.9999999999999995E-4</v>
      </c>
      <c r="E25">
        <f t="shared" si="0"/>
        <v>1.0162171265940994E-3</v>
      </c>
      <c r="F25">
        <f t="shared" si="1"/>
        <v>0</v>
      </c>
      <c r="G25">
        <f t="shared" si="2"/>
        <v>3.5999999818159267E-4</v>
      </c>
      <c r="K25">
        <f t="shared" si="3"/>
        <v>3.5999999818159267E-4</v>
      </c>
      <c r="O25">
        <f t="shared" ca="1" si="4"/>
        <v>-6.3476652461583127E-2</v>
      </c>
      <c r="Q25" s="2">
        <f t="shared" si="5"/>
        <v>40281.00202</v>
      </c>
    </row>
    <row r="26" spans="1:17" x14ac:dyDescent="0.2">
      <c r="A26" s="37" t="s">
        <v>41</v>
      </c>
      <c r="B26" s="38" t="s">
        <v>43</v>
      </c>
      <c r="C26" s="39">
        <v>55299.502209999999</v>
      </c>
      <c r="D26" s="39">
        <v>8.9999999999999998E-4</v>
      </c>
      <c r="E26">
        <f t="shared" si="0"/>
        <v>1.5525539428371308E-3</v>
      </c>
      <c r="F26">
        <f t="shared" si="1"/>
        <v>0</v>
      </c>
      <c r="G26">
        <f t="shared" si="2"/>
        <v>5.4999999701976776E-4</v>
      </c>
      <c r="K26">
        <f t="shared" si="3"/>
        <v>5.4999999701976776E-4</v>
      </c>
      <c r="O26">
        <f t="shared" ca="1" si="4"/>
        <v>-6.3476652461583127E-2</v>
      </c>
      <c r="Q26" s="2">
        <f t="shared" si="5"/>
        <v>40281.002209999999</v>
      </c>
    </row>
    <row r="27" spans="1:17" x14ac:dyDescent="0.2">
      <c r="A27" s="37" t="s">
        <v>41</v>
      </c>
      <c r="B27" s="38" t="s">
        <v>42</v>
      </c>
      <c r="C27" s="39">
        <v>55299.677689999997</v>
      </c>
      <c r="D27" s="39">
        <v>6.9999999999999999E-4</v>
      </c>
      <c r="E27">
        <f t="shared" si="0"/>
        <v>0.49690194914702768</v>
      </c>
      <c r="F27">
        <f t="shared" si="1"/>
        <v>0.5</v>
      </c>
      <c r="G27">
        <f t="shared" si="2"/>
        <v>-1.0975000041071326E-3</v>
      </c>
      <c r="K27">
        <f t="shared" si="3"/>
        <v>-1.0975000041071326E-3</v>
      </c>
      <c r="O27">
        <f t="shared" ca="1" si="4"/>
        <v>-6.3483560690053301E-2</v>
      </c>
      <c r="Q27" s="2">
        <f t="shared" si="5"/>
        <v>40281.177689999997</v>
      </c>
    </row>
    <row r="28" spans="1:17" x14ac:dyDescent="0.2">
      <c r="A28" s="37" t="s">
        <v>41</v>
      </c>
      <c r="B28" s="38" t="s">
        <v>42</v>
      </c>
      <c r="C28" s="39">
        <v>55299.677900000002</v>
      </c>
      <c r="D28" s="39">
        <v>4.0000000000000002E-4</v>
      </c>
      <c r="E28">
        <f t="shared" si="0"/>
        <v>0.49749474248970144</v>
      </c>
      <c r="F28">
        <f t="shared" si="1"/>
        <v>0.5</v>
      </c>
      <c r="G28">
        <f t="shared" si="2"/>
        <v>-8.8749999849824235E-4</v>
      </c>
      <c r="K28">
        <f t="shared" si="3"/>
        <v>-8.8749999849824235E-4</v>
      </c>
      <c r="O28">
        <f t="shared" ca="1" si="4"/>
        <v>-6.3483560690053301E-2</v>
      </c>
      <c r="Q28" s="2">
        <f t="shared" si="5"/>
        <v>40281.177900000002</v>
      </c>
    </row>
    <row r="29" spans="1:17" x14ac:dyDescent="0.2">
      <c r="A29" s="37" t="s">
        <v>41</v>
      </c>
      <c r="B29" s="38" t="s">
        <v>42</v>
      </c>
      <c r="C29" s="39">
        <v>55299.677969999997</v>
      </c>
      <c r="D29" s="39">
        <v>2.9999999999999997E-4</v>
      </c>
      <c r="E29">
        <f t="shared" si="0"/>
        <v>0.49769234025005393</v>
      </c>
      <c r="F29">
        <f t="shared" si="1"/>
        <v>0.5</v>
      </c>
      <c r="G29">
        <f t="shared" si="2"/>
        <v>-8.1750000390456989E-4</v>
      </c>
      <c r="K29">
        <f t="shared" si="3"/>
        <v>-8.1750000390456989E-4</v>
      </c>
      <c r="O29">
        <f t="shared" ca="1" si="4"/>
        <v>-6.3483560690053301E-2</v>
      </c>
      <c r="Q29" s="2">
        <f t="shared" si="5"/>
        <v>40281.177969999997</v>
      </c>
    </row>
    <row r="30" spans="1:17" x14ac:dyDescent="0.2">
      <c r="A30" s="37" t="s">
        <v>41</v>
      </c>
      <c r="B30" s="38" t="s">
        <v>43</v>
      </c>
      <c r="C30" s="39">
        <v>55299.855660000001</v>
      </c>
      <c r="D30" s="39">
        <v>2.9999999999999997E-4</v>
      </c>
      <c r="E30">
        <f t="shared" si="0"/>
        <v>0.9992801795298859</v>
      </c>
      <c r="F30">
        <f t="shared" si="1"/>
        <v>1</v>
      </c>
      <c r="G30">
        <f t="shared" si="2"/>
        <v>-2.5499999901512638E-4</v>
      </c>
      <c r="K30">
        <f t="shared" si="3"/>
        <v>-2.5499999901512638E-4</v>
      </c>
      <c r="O30">
        <f t="shared" ca="1" si="4"/>
        <v>-6.3490468918523474E-2</v>
      </c>
      <c r="Q30" s="2">
        <f t="shared" si="5"/>
        <v>40281.355660000001</v>
      </c>
    </row>
    <row r="31" spans="1:17" x14ac:dyDescent="0.2">
      <c r="A31" s="37" t="s">
        <v>41</v>
      </c>
      <c r="B31" s="38" t="s">
        <v>43</v>
      </c>
      <c r="C31" s="39">
        <v>55299.855860000003</v>
      </c>
      <c r="D31" s="39">
        <v>6.9999999999999999E-4</v>
      </c>
      <c r="E31">
        <f t="shared" si="0"/>
        <v>0.99984474460934425</v>
      </c>
      <c r="F31">
        <f t="shared" si="1"/>
        <v>1</v>
      </c>
      <c r="G31">
        <f t="shared" si="2"/>
        <v>-5.499999679159373E-5</v>
      </c>
      <c r="K31">
        <f t="shared" si="3"/>
        <v>-5.499999679159373E-5</v>
      </c>
      <c r="O31">
        <f t="shared" ca="1" si="4"/>
        <v>-6.3490468918523474E-2</v>
      </c>
      <c r="Q31" s="2">
        <f t="shared" si="5"/>
        <v>40281.355860000003</v>
      </c>
    </row>
    <row r="32" spans="1:17" x14ac:dyDescent="0.2">
      <c r="A32" s="37" t="s">
        <v>41</v>
      </c>
      <c r="B32" s="38" t="s">
        <v>43</v>
      </c>
      <c r="C32" s="39">
        <v>55299.856639999998</v>
      </c>
      <c r="D32" s="39">
        <v>5.0000000000000001E-4</v>
      </c>
      <c r="E32">
        <f t="shared" si="0"/>
        <v>1.0020465483802083</v>
      </c>
      <c r="F32">
        <f t="shared" si="1"/>
        <v>1</v>
      </c>
      <c r="G32">
        <f t="shared" si="2"/>
        <v>7.2499999805586413E-4</v>
      </c>
      <c r="K32">
        <f t="shared" si="3"/>
        <v>7.2499999805586413E-4</v>
      </c>
      <c r="O32">
        <f t="shared" ca="1" si="4"/>
        <v>-6.3490468918523474E-2</v>
      </c>
      <c r="Q32" s="2">
        <f t="shared" si="5"/>
        <v>40281.356639999998</v>
      </c>
    </row>
    <row r="33" spans="1:17" x14ac:dyDescent="0.2">
      <c r="A33" s="31" t="s">
        <v>46</v>
      </c>
      <c r="B33" s="32" t="s">
        <v>42</v>
      </c>
      <c r="C33" s="31">
        <v>57498.056519999998</v>
      </c>
      <c r="D33" s="31">
        <v>5.9999999999999995E-4</v>
      </c>
      <c r="E33">
        <f t="shared" si="0"/>
        <v>6206.1364271499251</v>
      </c>
      <c r="F33" s="35">
        <f t="shared" ref="F33:F56" si="6">ROUND(2*E33,0)/2+0.5</f>
        <v>6206.5</v>
      </c>
      <c r="G33">
        <f t="shared" si="2"/>
        <v>-0.12879750000138301</v>
      </c>
      <c r="K33">
        <f t="shared" si="3"/>
        <v>-0.12879750000138301</v>
      </c>
      <c r="O33">
        <f t="shared" ca="1" si="4"/>
        <v>-0.14922849246182435</v>
      </c>
      <c r="Q33" s="2">
        <f t="shared" si="5"/>
        <v>42479.556519999998</v>
      </c>
    </row>
    <row r="34" spans="1:17" x14ac:dyDescent="0.2">
      <c r="A34" s="33" t="s">
        <v>0</v>
      </c>
      <c r="B34" s="34" t="s">
        <v>43</v>
      </c>
      <c r="C34" s="33">
        <v>57806.062200000044</v>
      </c>
      <c r="D34" s="33">
        <v>2.0000000000000001E-4</v>
      </c>
      <c r="E34">
        <f t="shared" si="0"/>
        <v>7075.5826734980237</v>
      </c>
      <c r="F34" s="35">
        <f t="shared" si="6"/>
        <v>7076</v>
      </c>
      <c r="G34">
        <f t="shared" si="2"/>
        <v>-0.14783999996143393</v>
      </c>
      <c r="K34">
        <f t="shared" si="3"/>
        <v>-0.14783999996143393</v>
      </c>
      <c r="O34">
        <f t="shared" ca="1" si="4"/>
        <v>-0.16124190177145292</v>
      </c>
      <c r="Q34" s="2">
        <f t="shared" si="5"/>
        <v>42787.562200000044</v>
      </c>
    </row>
    <row r="35" spans="1:17" x14ac:dyDescent="0.2">
      <c r="A35" s="33" t="s">
        <v>0</v>
      </c>
      <c r="B35" s="34" t="s">
        <v>42</v>
      </c>
      <c r="C35" s="33">
        <v>57806.23769999994</v>
      </c>
      <c r="D35" s="33">
        <v>2.0000000000000001E-4</v>
      </c>
      <c r="E35">
        <f t="shared" si="0"/>
        <v>7076.0780793494459</v>
      </c>
      <c r="F35" s="35">
        <f t="shared" si="6"/>
        <v>7076.5</v>
      </c>
      <c r="G35">
        <f t="shared" si="2"/>
        <v>-0.14946750006492948</v>
      </c>
      <c r="K35">
        <f t="shared" si="3"/>
        <v>-0.14946750006492948</v>
      </c>
      <c r="O35">
        <f t="shared" ca="1" si="4"/>
        <v>-0.16124880999992311</v>
      </c>
      <c r="Q35" s="2">
        <f t="shared" si="5"/>
        <v>42787.73769999994</v>
      </c>
    </row>
    <row r="36" spans="1:17" x14ac:dyDescent="0.2">
      <c r="A36" s="33" t="s">
        <v>0</v>
      </c>
      <c r="B36" s="34" t="s">
        <v>43</v>
      </c>
      <c r="C36" s="33">
        <v>57849.985900000203</v>
      </c>
      <c r="D36" s="33">
        <v>2.0000000000000001E-4</v>
      </c>
      <c r="E36">
        <f t="shared" si="0"/>
        <v>7199.5716080230395</v>
      </c>
      <c r="F36" s="35">
        <f t="shared" si="6"/>
        <v>7200</v>
      </c>
      <c r="G36">
        <f t="shared" si="2"/>
        <v>-0.15175999979692278</v>
      </c>
      <c r="K36">
        <f t="shared" si="3"/>
        <v>-0.15175999979692278</v>
      </c>
      <c r="O36">
        <f t="shared" ca="1" si="4"/>
        <v>-0.1629551424320555</v>
      </c>
      <c r="Q36" s="2">
        <f t="shared" si="5"/>
        <v>42831.485900000203</v>
      </c>
    </row>
    <row r="37" spans="1:17" x14ac:dyDescent="0.2">
      <c r="A37" s="33" t="s">
        <v>0</v>
      </c>
      <c r="B37" s="34" t="s">
        <v>42</v>
      </c>
      <c r="C37" s="33">
        <v>57850.164299999829</v>
      </c>
      <c r="D37" s="33">
        <v>2.0000000000000001E-4</v>
      </c>
      <c r="E37">
        <f t="shared" si="0"/>
        <v>7200.0752000672619</v>
      </c>
      <c r="F37" s="35">
        <f t="shared" si="6"/>
        <v>7200.5</v>
      </c>
      <c r="G37">
        <f t="shared" si="2"/>
        <v>-0.15048750017012935</v>
      </c>
      <c r="K37">
        <f t="shared" si="3"/>
        <v>-0.15048750017012935</v>
      </c>
      <c r="O37">
        <f t="shared" ca="1" si="4"/>
        <v>-0.16296205066052569</v>
      </c>
      <c r="Q37" s="2">
        <f t="shared" si="5"/>
        <v>42831.664299999829</v>
      </c>
    </row>
    <row r="38" spans="1:17" x14ac:dyDescent="0.2">
      <c r="A38" s="33" t="s">
        <v>1</v>
      </c>
      <c r="B38" s="34" t="s">
        <v>43</v>
      </c>
      <c r="C38" s="33">
        <v>58199.969080000003</v>
      </c>
      <c r="D38" s="33">
        <v>1.2999999999999999E-4</v>
      </c>
      <c r="E38">
        <f t="shared" si="0"/>
        <v>8187.5130061678765</v>
      </c>
      <c r="F38" s="35">
        <f t="shared" si="6"/>
        <v>8188</v>
      </c>
      <c r="G38">
        <f t="shared" si="2"/>
        <v>-0.17252000000007683</v>
      </c>
      <c r="K38">
        <f t="shared" si="3"/>
        <v>-0.17252000000007683</v>
      </c>
      <c r="O38">
        <f t="shared" ca="1" si="4"/>
        <v>-0.17660580188911479</v>
      </c>
      <c r="Q38" s="2">
        <f t="shared" si="5"/>
        <v>43181.469080000003</v>
      </c>
    </row>
    <row r="39" spans="1:17" x14ac:dyDescent="0.2">
      <c r="A39" s="40" t="s">
        <v>48</v>
      </c>
      <c r="B39" s="41" t="s">
        <v>42</v>
      </c>
      <c r="C39" s="42">
        <v>58892.139089999997</v>
      </c>
      <c r="D39" s="42">
        <v>1.24E-3</v>
      </c>
      <c r="E39">
        <f t="shared" si="0"/>
        <v>10141.388067917165</v>
      </c>
      <c r="F39" s="35">
        <f t="shared" si="6"/>
        <v>10142</v>
      </c>
      <c r="G39">
        <f t="shared" si="2"/>
        <v>-0.21678000000247266</v>
      </c>
      <c r="K39">
        <f t="shared" si="3"/>
        <v>-0.21678000000247266</v>
      </c>
      <c r="O39">
        <f t="shared" ca="1" si="4"/>
        <v>-0.20360315875054577</v>
      </c>
      <c r="Q39" s="2">
        <f t="shared" si="5"/>
        <v>43873.639089999997</v>
      </c>
    </row>
    <row r="40" spans="1:17" x14ac:dyDescent="0.2">
      <c r="A40" s="40" t="s">
        <v>48</v>
      </c>
      <c r="B40" s="41" t="s">
        <v>42</v>
      </c>
      <c r="C40" s="42">
        <v>58897.098689999999</v>
      </c>
      <c r="D40" s="42">
        <v>1.3500000000000001E-3</v>
      </c>
      <c r="E40">
        <f t="shared" si="0"/>
        <v>10155.388152601932</v>
      </c>
      <c r="F40" s="35">
        <f t="shared" si="6"/>
        <v>10156</v>
      </c>
      <c r="G40">
        <f t="shared" si="2"/>
        <v>-0.21674999999959255</v>
      </c>
      <c r="K40">
        <f t="shared" si="3"/>
        <v>-0.21674999999959255</v>
      </c>
      <c r="O40">
        <f t="shared" ca="1" si="4"/>
        <v>-0.20379658914771057</v>
      </c>
      <c r="Q40" s="2">
        <f t="shared" si="5"/>
        <v>43878.598689999999</v>
      </c>
    </row>
    <row r="41" spans="1:17" x14ac:dyDescent="0.2">
      <c r="A41" s="40" t="s">
        <v>48</v>
      </c>
      <c r="B41" s="41" t="s">
        <v>42</v>
      </c>
      <c r="C41" s="42">
        <v>58939.960700000003</v>
      </c>
      <c r="D41" s="42">
        <v>1.06E-3</v>
      </c>
      <c r="E41">
        <f t="shared" si="0"/>
        <v>10276.380121663778</v>
      </c>
      <c r="F41" s="35">
        <f t="shared" si="6"/>
        <v>10277</v>
      </c>
      <c r="G41">
        <f t="shared" si="2"/>
        <v>-0.21959499999502441</v>
      </c>
      <c r="K41">
        <f t="shared" si="3"/>
        <v>-0.21959499999502441</v>
      </c>
      <c r="O41">
        <f t="shared" ca="1" si="4"/>
        <v>-0.20546838043749213</v>
      </c>
      <c r="Q41" s="2">
        <f t="shared" si="5"/>
        <v>43921.460700000003</v>
      </c>
    </row>
    <row r="42" spans="1:17" x14ac:dyDescent="0.2">
      <c r="A42" s="40" t="s">
        <v>48</v>
      </c>
      <c r="B42" s="41" t="s">
        <v>43</v>
      </c>
      <c r="C42" s="42">
        <v>58940.137759999998</v>
      </c>
      <c r="D42" s="42">
        <v>1.1000000000000001E-3</v>
      </c>
      <c r="E42">
        <f t="shared" si="0"/>
        <v>10276.87993112305</v>
      </c>
      <c r="F42" s="35">
        <f t="shared" si="6"/>
        <v>10277.5</v>
      </c>
      <c r="G42">
        <f t="shared" si="2"/>
        <v>-0.21966250000696164</v>
      </c>
      <c r="K42">
        <f t="shared" si="3"/>
        <v>-0.21966250000696164</v>
      </c>
      <c r="O42">
        <f t="shared" ca="1" si="4"/>
        <v>-0.20547528866596229</v>
      </c>
      <c r="Q42" s="2">
        <f t="shared" si="5"/>
        <v>43921.637759999998</v>
      </c>
    </row>
    <row r="43" spans="1:17" x14ac:dyDescent="0.2">
      <c r="A43" s="52" t="s">
        <v>53</v>
      </c>
      <c r="B43" s="53" t="s">
        <v>42</v>
      </c>
      <c r="C43" s="52">
        <v>59281.084731338546</v>
      </c>
      <c r="D43" s="54">
        <v>2.5209999999999998E-3</v>
      </c>
      <c r="E43">
        <f t="shared" si="0"/>
        <v>11239.313690247263</v>
      </c>
      <c r="F43" s="35">
        <f t="shared" si="6"/>
        <v>11240</v>
      </c>
      <c r="G43">
        <f t="shared" si="2"/>
        <v>-0.24312866145919543</v>
      </c>
      <c r="K43">
        <f t="shared" si="3"/>
        <v>-0.24312866145919543</v>
      </c>
      <c r="O43">
        <f t="shared" ca="1" si="4"/>
        <v>-0.21877362847104281</v>
      </c>
      <c r="Q43" s="2">
        <f t="shared" si="5"/>
        <v>44262.584731338546</v>
      </c>
    </row>
    <row r="44" spans="1:17" x14ac:dyDescent="0.2">
      <c r="A44" s="52" t="s">
        <v>53</v>
      </c>
      <c r="B44" s="53" t="s">
        <v>43</v>
      </c>
      <c r="C44" s="52">
        <v>59281.261551327538</v>
      </c>
      <c r="D44" s="54">
        <v>2.4369999999999999E-3</v>
      </c>
      <c r="E44">
        <f t="shared" si="0"/>
        <v>11239.812822197389</v>
      </c>
      <c r="F44" s="35">
        <f t="shared" si="6"/>
        <v>11240.5</v>
      </c>
      <c r="G44">
        <f t="shared" si="2"/>
        <v>-0.24343617246631766</v>
      </c>
      <c r="K44">
        <f t="shared" si="3"/>
        <v>-0.24343617246631766</v>
      </c>
      <c r="O44">
        <f t="shared" ca="1" si="4"/>
        <v>-0.21878053669951297</v>
      </c>
      <c r="Q44" s="2">
        <f t="shared" si="5"/>
        <v>44262.761551327538</v>
      </c>
    </row>
    <row r="45" spans="1:17" x14ac:dyDescent="0.2">
      <c r="A45" s="52" t="s">
        <v>53</v>
      </c>
      <c r="B45" s="53" t="s">
        <v>42</v>
      </c>
      <c r="C45" s="52">
        <v>59292.420080803335</v>
      </c>
      <c r="D45" s="54">
        <v>4.9799999999999996E-4</v>
      </c>
      <c r="E45">
        <f t="shared" si="0"/>
        <v>11271.311402247909</v>
      </c>
      <c r="F45" s="35">
        <f t="shared" si="6"/>
        <v>11272</v>
      </c>
      <c r="G45">
        <f t="shared" si="2"/>
        <v>-0.24393919666908914</v>
      </c>
      <c r="K45">
        <f t="shared" si="3"/>
        <v>-0.24393919666908914</v>
      </c>
      <c r="O45">
        <f t="shared" ca="1" si="4"/>
        <v>-0.21921575509313379</v>
      </c>
      <c r="Q45" s="2">
        <f t="shared" si="5"/>
        <v>44273.920080803335</v>
      </c>
    </row>
    <row r="46" spans="1:17" x14ac:dyDescent="0.2">
      <c r="A46" s="52" t="s">
        <v>53</v>
      </c>
      <c r="B46" s="53" t="s">
        <v>43</v>
      </c>
      <c r="C46" s="52">
        <v>59292.597480800468</v>
      </c>
      <c r="D46" s="54">
        <v>9.3700000000000001E-4</v>
      </c>
      <c r="E46">
        <f t="shared" si="0"/>
        <v>11271.812171459731</v>
      </c>
      <c r="F46" s="35">
        <f t="shared" si="6"/>
        <v>11272.5</v>
      </c>
      <c r="G46">
        <f t="shared" si="2"/>
        <v>-0.24366669953451492</v>
      </c>
      <c r="K46">
        <f t="shared" si="3"/>
        <v>-0.24366669953451492</v>
      </c>
      <c r="O46">
        <f t="shared" ca="1" si="4"/>
        <v>-0.21922266332160398</v>
      </c>
      <c r="Q46" s="2">
        <f t="shared" si="5"/>
        <v>44274.097480800468</v>
      </c>
    </row>
    <row r="47" spans="1:17" x14ac:dyDescent="0.2">
      <c r="A47" s="52" t="s">
        <v>53</v>
      </c>
      <c r="B47" s="53" t="s">
        <v>42</v>
      </c>
      <c r="C47" s="52">
        <v>59305.527050480247</v>
      </c>
      <c r="D47" s="54">
        <v>7.5900000000000002E-4</v>
      </c>
      <c r="E47">
        <f t="shared" si="0"/>
        <v>11308.310088722093</v>
      </c>
      <c r="F47" s="35">
        <f t="shared" si="6"/>
        <v>11309</v>
      </c>
      <c r="G47">
        <f t="shared" si="2"/>
        <v>-0.24440451975533506</v>
      </c>
      <c r="K47">
        <f t="shared" si="3"/>
        <v>-0.24440451975533506</v>
      </c>
      <c r="O47">
        <f t="shared" ca="1" si="4"/>
        <v>-0.2197269639999265</v>
      </c>
      <c r="Q47" s="2">
        <f t="shared" si="5"/>
        <v>44287.027050480247</v>
      </c>
    </row>
    <row r="48" spans="1:17" x14ac:dyDescent="0.2">
      <c r="A48" s="52" t="s">
        <v>53</v>
      </c>
      <c r="B48" s="53" t="s">
        <v>43</v>
      </c>
      <c r="C48" s="52">
        <v>59305.703200479969</v>
      </c>
      <c r="D48" s="54">
        <v>8.1599999999999999E-4</v>
      </c>
      <c r="E48">
        <f t="shared" si="0"/>
        <v>11308.807329409516</v>
      </c>
      <c r="F48" s="35">
        <f t="shared" si="6"/>
        <v>11309.5</v>
      </c>
      <c r="G48">
        <f t="shared" si="2"/>
        <v>-0.24538202003168408</v>
      </c>
      <c r="K48">
        <f t="shared" si="3"/>
        <v>-0.24538202003168408</v>
      </c>
      <c r="O48">
        <f t="shared" ca="1" si="4"/>
        <v>-0.21973387222839666</v>
      </c>
      <c r="Q48" s="2">
        <f t="shared" si="5"/>
        <v>44287.203200479969</v>
      </c>
    </row>
    <row r="49" spans="1:17" x14ac:dyDescent="0.2">
      <c r="A49" s="52" t="s">
        <v>53</v>
      </c>
      <c r="B49" s="53" t="s">
        <v>42</v>
      </c>
      <c r="C49" s="52">
        <v>59307.652210365515</v>
      </c>
      <c r="D49" s="54">
        <v>1.583E-3</v>
      </c>
      <c r="E49">
        <f t="shared" si="0"/>
        <v>11314.309043952841</v>
      </c>
      <c r="F49" s="35">
        <f t="shared" si="6"/>
        <v>11315</v>
      </c>
      <c r="G49">
        <f t="shared" si="2"/>
        <v>-0.24477463448420167</v>
      </c>
      <c r="K49">
        <f t="shared" si="3"/>
        <v>-0.24477463448420167</v>
      </c>
      <c r="O49">
        <f t="shared" ca="1" si="4"/>
        <v>-0.21980986274156855</v>
      </c>
      <c r="Q49" s="2">
        <f t="shared" si="5"/>
        <v>44289.152210365515</v>
      </c>
    </row>
    <row r="50" spans="1:17" x14ac:dyDescent="0.2">
      <c r="A50" s="52" t="s">
        <v>53</v>
      </c>
      <c r="B50" s="53" t="s">
        <v>43</v>
      </c>
      <c r="C50" s="52">
        <v>59307.829130361322</v>
      </c>
      <c r="D50" s="54">
        <v>1.897E-3</v>
      </c>
      <c r="E50">
        <f t="shared" si="0"/>
        <v>11314.808458204741</v>
      </c>
      <c r="F50" s="35">
        <f t="shared" si="6"/>
        <v>11315.5</v>
      </c>
      <c r="G50">
        <f t="shared" si="2"/>
        <v>-0.24498213867627783</v>
      </c>
      <c r="K50">
        <f t="shared" si="3"/>
        <v>-0.24498213867627783</v>
      </c>
      <c r="O50">
        <f t="shared" ca="1" si="4"/>
        <v>-0.21981677097003874</v>
      </c>
      <c r="Q50" s="2">
        <f t="shared" si="5"/>
        <v>44289.329130361322</v>
      </c>
    </row>
    <row r="51" spans="1:17" x14ac:dyDescent="0.2">
      <c r="A51" s="52" t="s">
        <v>53</v>
      </c>
      <c r="B51" s="53" t="s">
        <v>42</v>
      </c>
      <c r="C51" s="52">
        <v>59318.633029820863</v>
      </c>
      <c r="D51" s="54">
        <v>4.37E-4</v>
      </c>
      <c r="E51">
        <f t="shared" si="0"/>
        <v>11345.305979649862</v>
      </c>
      <c r="F51" s="35">
        <f t="shared" si="6"/>
        <v>11346</v>
      </c>
      <c r="G51">
        <f t="shared" si="2"/>
        <v>-0.24586017913679825</v>
      </c>
      <c r="K51">
        <f t="shared" si="3"/>
        <v>-0.24586017913679825</v>
      </c>
      <c r="O51">
        <f t="shared" ca="1" si="4"/>
        <v>-0.22023817290671921</v>
      </c>
      <c r="Q51" s="2">
        <f t="shared" si="5"/>
        <v>44300.133029820863</v>
      </c>
    </row>
    <row r="52" spans="1:17" x14ac:dyDescent="0.2">
      <c r="A52" s="52" t="s">
        <v>53</v>
      </c>
      <c r="B52" s="53" t="s">
        <v>43</v>
      </c>
      <c r="C52" s="52">
        <v>59318.809969808906</v>
      </c>
      <c r="D52" s="54">
        <v>8.2700000000000004E-4</v>
      </c>
      <c r="E52">
        <f t="shared" si="0"/>
        <v>11345.805450336353</v>
      </c>
      <c r="F52" s="35">
        <f t="shared" si="6"/>
        <v>11346.5</v>
      </c>
      <c r="G52">
        <f t="shared" si="2"/>
        <v>-0.24604769109282643</v>
      </c>
      <c r="K52">
        <f t="shared" si="3"/>
        <v>-0.24604769109282643</v>
      </c>
      <c r="O52">
        <f t="shared" ca="1" si="4"/>
        <v>-0.22024508113518937</v>
      </c>
      <c r="Q52" s="2">
        <f t="shared" si="5"/>
        <v>44300.309969808906</v>
      </c>
    </row>
    <row r="53" spans="1:17" x14ac:dyDescent="0.2">
      <c r="A53" s="52" t="s">
        <v>53</v>
      </c>
      <c r="B53" s="53" t="s">
        <v>42</v>
      </c>
      <c r="C53" s="52">
        <v>59332.093729522079</v>
      </c>
      <c r="D53" s="54">
        <v>9.990000000000001E-4</v>
      </c>
      <c r="E53">
        <f t="shared" si="0"/>
        <v>11383.303184209333</v>
      </c>
      <c r="F53" s="35">
        <f t="shared" si="6"/>
        <v>11384</v>
      </c>
      <c r="G53">
        <f t="shared" si="2"/>
        <v>-0.24685047792445403</v>
      </c>
      <c r="K53">
        <f t="shared" si="3"/>
        <v>-0.24685047792445403</v>
      </c>
      <c r="O53">
        <f t="shared" ca="1" si="4"/>
        <v>-0.22076319827045227</v>
      </c>
      <c r="Q53" s="2">
        <f t="shared" si="5"/>
        <v>44313.593729522079</v>
      </c>
    </row>
    <row r="54" spans="1:17" x14ac:dyDescent="0.2">
      <c r="A54" s="52" t="s">
        <v>53</v>
      </c>
      <c r="B54" s="53" t="s">
        <v>43</v>
      </c>
      <c r="C54" s="52">
        <v>59332.270299513824</v>
      </c>
      <c r="D54" s="54">
        <v>1.372E-3</v>
      </c>
      <c r="E54">
        <f t="shared" si="0"/>
        <v>11383.801610460891</v>
      </c>
      <c r="F54" s="35">
        <f t="shared" si="6"/>
        <v>11384.5</v>
      </c>
      <c r="G54">
        <f t="shared" si="2"/>
        <v>-0.24740798617858673</v>
      </c>
      <c r="K54">
        <f t="shared" si="3"/>
        <v>-0.24740798617858673</v>
      </c>
      <c r="O54">
        <f t="shared" ca="1" si="4"/>
        <v>-0.22077010649892242</v>
      </c>
      <c r="Q54" s="2">
        <f t="shared" si="5"/>
        <v>44313.770299513824</v>
      </c>
    </row>
    <row r="55" spans="1:17" x14ac:dyDescent="0.2">
      <c r="A55" s="48" t="s">
        <v>52</v>
      </c>
      <c r="B55" s="49" t="s">
        <v>43</v>
      </c>
      <c r="C55" s="50">
        <v>59633.012719999999</v>
      </c>
      <c r="D55" s="51">
        <v>8.43E-4</v>
      </c>
      <c r="E55">
        <f t="shared" si="0"/>
        <v>12232.744943614056</v>
      </c>
      <c r="F55" s="35">
        <f t="shared" si="6"/>
        <v>12233</v>
      </c>
      <c r="G55">
        <f t="shared" si="2"/>
        <v>-9.0355000000272412E-2</v>
      </c>
      <c r="K55">
        <f t="shared" si="3"/>
        <v>-9.0355000000272412E-2</v>
      </c>
      <c r="O55">
        <f t="shared" ca="1" si="4"/>
        <v>-0.23249337021280378</v>
      </c>
      <c r="Q55" s="2">
        <f t="shared" si="5"/>
        <v>44614.512719999999</v>
      </c>
    </row>
    <row r="56" spans="1:17" x14ac:dyDescent="0.2">
      <c r="A56" s="48" t="s">
        <v>52</v>
      </c>
      <c r="B56" s="49" t="s">
        <v>42</v>
      </c>
      <c r="C56" s="50">
        <v>59633.1894220002</v>
      </c>
      <c r="D56" s="51">
        <v>4.37E-4</v>
      </c>
      <c r="E56">
        <f t="shared" si="0"/>
        <v>12233.243742502429</v>
      </c>
      <c r="F56" s="35">
        <f t="shared" si="6"/>
        <v>12233.5</v>
      </c>
      <c r="G56">
        <f t="shared" si="2"/>
        <v>-9.0780499798711389E-2</v>
      </c>
      <c r="K56">
        <f t="shared" si="3"/>
        <v>-9.0780499798711389E-2</v>
      </c>
      <c r="O56">
        <f t="shared" ca="1" si="4"/>
        <v>-0.23250027844127397</v>
      </c>
      <c r="Q56" s="2">
        <f t="shared" si="5"/>
        <v>44614.6894220002</v>
      </c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Q56">
    <sortCondition ref="C21:C56"/>
  </sortState>
  <phoneticPr fontId="7" type="noConversion"/>
  <hyperlinks>
    <hyperlink ref="H64661" r:id="rId1" display="http://vsolj.cetus-net.org/bulletin.html" xr:uid="{00000000-0004-0000-0100-000000000000}"/>
    <hyperlink ref="H64654" r:id="rId2" display="https://www.aavso.org/ejaavso" xr:uid="{00000000-0004-0000-0100-000001000000}"/>
    <hyperlink ref="I64661" r:id="rId3" display="http://vsolj.cetus-net.org/bulletin.html" xr:uid="{00000000-0004-0000-0100-000002000000}"/>
    <hyperlink ref="AQ58312" r:id="rId4" display="http://cdsbib.u-strasbg.fr/cgi-bin/cdsbib?1990RMxAA..21..381G" xr:uid="{00000000-0004-0000-0100-000003000000}"/>
    <hyperlink ref="H64658" r:id="rId5" display="https://www.aavso.org/ejaavso" xr:uid="{00000000-0004-0000-0100-000004000000}"/>
    <hyperlink ref="AP5676" r:id="rId6" display="http://cdsbib.u-strasbg.fr/cgi-bin/cdsbib?1990RMxAA..21..381G" xr:uid="{00000000-0004-0000-0100-000005000000}"/>
    <hyperlink ref="AP5679" r:id="rId7" display="http://cdsbib.u-strasbg.fr/cgi-bin/cdsbib?1990RMxAA..21..381G" xr:uid="{00000000-0004-0000-0100-000006000000}"/>
    <hyperlink ref="AP5677" r:id="rId8" display="http://cdsbib.u-strasbg.fr/cgi-bin/cdsbib?1990RMxAA..21..381G" xr:uid="{00000000-0004-0000-0100-000007000000}"/>
    <hyperlink ref="AP5661" r:id="rId9" display="http://cdsbib.u-strasbg.fr/cgi-bin/cdsbib?1990RMxAA..21..381G" xr:uid="{00000000-0004-0000-0100-000008000000}"/>
    <hyperlink ref="AQ5890" r:id="rId10" display="http://cdsbib.u-strasbg.fr/cgi-bin/cdsbib?1990RMxAA..21..381G" xr:uid="{00000000-0004-0000-0100-000009000000}"/>
    <hyperlink ref="AQ5894" r:id="rId11" display="http://cdsbib.u-strasbg.fr/cgi-bin/cdsbib?1990RMxAA..21..381G" xr:uid="{00000000-0004-0000-0100-00000A000000}"/>
    <hyperlink ref="AQ38" r:id="rId12" display="http://cdsbib.u-strasbg.fr/cgi-bin/cdsbib?1990RMxAA..21..381G" xr:uid="{00000000-0004-0000-0100-00000B000000}"/>
    <hyperlink ref="I2782" r:id="rId13" display="http://vsolj.cetus-net.org/bulletin.html" xr:uid="{00000000-0004-0000-0100-00000C000000}"/>
    <hyperlink ref="H2782" r:id="rId14" display="http://vsolj.cetus-net.org/bulletin.html" xr:uid="{00000000-0004-0000-0100-00000D000000}"/>
    <hyperlink ref="AQ699" r:id="rId15" display="http://cdsbib.u-strasbg.fr/cgi-bin/cdsbib?1990RMxAA..21..381G" xr:uid="{00000000-0004-0000-0100-00000E000000}"/>
    <hyperlink ref="AQ698" r:id="rId16" display="http://cdsbib.u-strasbg.fr/cgi-bin/cdsbib?1990RMxAA..21..381G" xr:uid="{00000000-0004-0000-0100-00000F000000}"/>
    <hyperlink ref="AP3952" r:id="rId17" display="http://cdsbib.u-strasbg.fr/cgi-bin/cdsbib?1990RMxAA..21..381G" xr:uid="{00000000-0004-0000-0100-000010000000}"/>
    <hyperlink ref="AP3970" r:id="rId18" display="http://cdsbib.u-strasbg.fr/cgi-bin/cdsbib?1990RMxAA..21..381G" xr:uid="{00000000-0004-0000-0100-000011000000}"/>
    <hyperlink ref="AP3971" r:id="rId19" display="http://cdsbib.u-strasbg.fr/cgi-bin/cdsbib?1990RMxAA..21..381G" xr:uid="{00000000-0004-0000-0100-000012000000}"/>
    <hyperlink ref="AP3967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2023-08-23T07:33:14Z</dcterms:modified>
</cp:coreProperties>
</file>