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73BE162D-6E24-4937-8B1B-461CCDEB11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94" i="1" l="1"/>
  <c r="F194" i="1" s="1"/>
  <c r="G194" i="1" s="1"/>
  <c r="K194" i="1" s="1"/>
  <c r="Q194" i="1"/>
  <c r="C7" i="1"/>
  <c r="E21" i="1"/>
  <c r="F21" i="1"/>
  <c r="G21" i="1"/>
  <c r="I21" i="1"/>
  <c r="C8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7" i="1"/>
  <c r="F27" i="1"/>
  <c r="G27" i="1"/>
  <c r="I27" i="1"/>
  <c r="E28" i="1"/>
  <c r="F28" i="1"/>
  <c r="G28" i="1"/>
  <c r="E29" i="1"/>
  <c r="F29" i="1"/>
  <c r="G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E37" i="1"/>
  <c r="F37" i="1"/>
  <c r="G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E45" i="1"/>
  <c r="F45" i="1"/>
  <c r="G45" i="1"/>
  <c r="E46" i="1"/>
  <c r="F46" i="1"/>
  <c r="G46" i="1"/>
  <c r="I46" i="1"/>
  <c r="E47" i="1"/>
  <c r="F47" i="1"/>
  <c r="G47" i="1"/>
  <c r="I47" i="1"/>
  <c r="E48" i="1"/>
  <c r="F48" i="1"/>
  <c r="G48" i="1"/>
  <c r="I48" i="1"/>
  <c r="E49" i="1"/>
  <c r="F49" i="1"/>
  <c r="G49" i="1"/>
  <c r="I49" i="1"/>
  <c r="E50" i="1"/>
  <c r="F50" i="1"/>
  <c r="G50" i="1"/>
  <c r="I50" i="1"/>
  <c r="E51" i="1"/>
  <c r="F51" i="1"/>
  <c r="G51" i="1"/>
  <c r="I51" i="1"/>
  <c r="E52" i="1"/>
  <c r="F52" i="1"/>
  <c r="G52" i="1"/>
  <c r="E59" i="1"/>
  <c r="F59" i="1"/>
  <c r="G59" i="1"/>
  <c r="E60" i="1"/>
  <c r="F60" i="1"/>
  <c r="G60" i="1"/>
  <c r="I60" i="1"/>
  <c r="E61" i="1"/>
  <c r="F61" i="1"/>
  <c r="G61" i="1"/>
  <c r="I61" i="1"/>
  <c r="E62" i="1"/>
  <c r="F62" i="1"/>
  <c r="G62" i="1"/>
  <c r="I62" i="1"/>
  <c r="E63" i="1"/>
  <c r="F63" i="1"/>
  <c r="G63" i="1"/>
  <c r="I63" i="1"/>
  <c r="E64" i="1"/>
  <c r="F64" i="1"/>
  <c r="G64" i="1"/>
  <c r="I64" i="1"/>
  <c r="E65" i="1"/>
  <c r="F65" i="1"/>
  <c r="G65" i="1"/>
  <c r="I65" i="1"/>
  <c r="E66" i="1"/>
  <c r="F66" i="1"/>
  <c r="G66" i="1"/>
  <c r="E67" i="1"/>
  <c r="F67" i="1"/>
  <c r="G67" i="1"/>
  <c r="E68" i="1"/>
  <c r="F68" i="1"/>
  <c r="G68" i="1"/>
  <c r="I68" i="1"/>
  <c r="E69" i="1"/>
  <c r="F69" i="1"/>
  <c r="G69" i="1"/>
  <c r="I69" i="1"/>
  <c r="E70" i="1"/>
  <c r="F70" i="1"/>
  <c r="G70" i="1"/>
  <c r="I70" i="1"/>
  <c r="E71" i="1"/>
  <c r="F71" i="1"/>
  <c r="G71" i="1"/>
  <c r="I71" i="1"/>
  <c r="E72" i="1"/>
  <c r="F72" i="1"/>
  <c r="G72" i="1"/>
  <c r="I72" i="1"/>
  <c r="E78" i="1"/>
  <c r="F78" i="1"/>
  <c r="G78" i="1"/>
  <c r="I78" i="1"/>
  <c r="E79" i="1"/>
  <c r="F79" i="1"/>
  <c r="G79" i="1"/>
  <c r="E80" i="1"/>
  <c r="F80" i="1"/>
  <c r="G80" i="1"/>
  <c r="E81" i="1"/>
  <c r="F81" i="1"/>
  <c r="G81" i="1"/>
  <c r="I81" i="1"/>
  <c r="E82" i="1"/>
  <c r="F82" i="1"/>
  <c r="G82" i="1"/>
  <c r="I82" i="1"/>
  <c r="E83" i="1"/>
  <c r="F83" i="1"/>
  <c r="G83" i="1"/>
  <c r="I83" i="1"/>
  <c r="E84" i="1"/>
  <c r="F84" i="1"/>
  <c r="G84" i="1"/>
  <c r="I84" i="1"/>
  <c r="E85" i="1"/>
  <c r="F85" i="1"/>
  <c r="G85" i="1"/>
  <c r="I85" i="1"/>
  <c r="E86" i="1"/>
  <c r="F86" i="1"/>
  <c r="G86" i="1"/>
  <c r="I86" i="1"/>
  <c r="E87" i="1"/>
  <c r="F87" i="1"/>
  <c r="G87" i="1"/>
  <c r="E88" i="1"/>
  <c r="F88" i="1"/>
  <c r="G88" i="1"/>
  <c r="E89" i="1"/>
  <c r="F89" i="1"/>
  <c r="G89" i="1"/>
  <c r="I89" i="1"/>
  <c r="E94" i="1"/>
  <c r="F94" i="1"/>
  <c r="G94" i="1"/>
  <c r="I94" i="1"/>
  <c r="E95" i="1"/>
  <c r="F95" i="1"/>
  <c r="G95" i="1"/>
  <c r="I95" i="1"/>
  <c r="E96" i="1"/>
  <c r="F96" i="1"/>
  <c r="G96" i="1"/>
  <c r="I96" i="1"/>
  <c r="E97" i="1"/>
  <c r="F97" i="1"/>
  <c r="G97" i="1"/>
  <c r="I97" i="1"/>
  <c r="E98" i="1"/>
  <c r="F98" i="1"/>
  <c r="G98" i="1"/>
  <c r="I98" i="1"/>
  <c r="E99" i="1"/>
  <c r="F99" i="1"/>
  <c r="G99" i="1"/>
  <c r="E101" i="1"/>
  <c r="F101" i="1"/>
  <c r="G101" i="1"/>
  <c r="E102" i="1"/>
  <c r="F102" i="1"/>
  <c r="G102" i="1"/>
  <c r="I102" i="1"/>
  <c r="E103" i="1"/>
  <c r="F103" i="1"/>
  <c r="G103" i="1"/>
  <c r="I103" i="1"/>
  <c r="E110" i="1"/>
  <c r="F110" i="1"/>
  <c r="G110" i="1"/>
  <c r="I110" i="1"/>
  <c r="E112" i="1"/>
  <c r="F112" i="1"/>
  <c r="G112" i="1"/>
  <c r="E118" i="1"/>
  <c r="F118" i="1"/>
  <c r="G118" i="1"/>
  <c r="I118" i="1"/>
  <c r="E121" i="1"/>
  <c r="F121" i="1"/>
  <c r="G121" i="1"/>
  <c r="I121" i="1"/>
  <c r="E122" i="1"/>
  <c r="F122" i="1"/>
  <c r="G122" i="1"/>
  <c r="E129" i="1"/>
  <c r="F129" i="1"/>
  <c r="G129" i="1"/>
  <c r="E130" i="1"/>
  <c r="F130" i="1"/>
  <c r="G130" i="1"/>
  <c r="I130" i="1"/>
  <c r="E131" i="1"/>
  <c r="F131" i="1"/>
  <c r="G131" i="1"/>
  <c r="I131" i="1"/>
  <c r="E134" i="1"/>
  <c r="F134" i="1"/>
  <c r="G134" i="1"/>
  <c r="I134" i="1"/>
  <c r="E135" i="1"/>
  <c r="F135" i="1"/>
  <c r="G135" i="1"/>
  <c r="E136" i="1"/>
  <c r="F136" i="1"/>
  <c r="G136" i="1"/>
  <c r="I136" i="1"/>
  <c r="E137" i="1"/>
  <c r="F137" i="1"/>
  <c r="G137" i="1"/>
  <c r="I137" i="1"/>
  <c r="E146" i="1"/>
  <c r="F146" i="1"/>
  <c r="G146" i="1"/>
  <c r="J146" i="1"/>
  <c r="E147" i="1"/>
  <c r="F147" i="1"/>
  <c r="G147" i="1"/>
  <c r="E148" i="1"/>
  <c r="F148" i="1"/>
  <c r="G148" i="1"/>
  <c r="J148" i="1"/>
  <c r="E156" i="1"/>
  <c r="F156" i="1"/>
  <c r="G156" i="1"/>
  <c r="J156" i="1"/>
  <c r="E157" i="1"/>
  <c r="F157" i="1"/>
  <c r="G157" i="1"/>
  <c r="I157" i="1"/>
  <c r="E159" i="1"/>
  <c r="F159" i="1"/>
  <c r="G159" i="1"/>
  <c r="E162" i="1"/>
  <c r="F162" i="1"/>
  <c r="G162" i="1"/>
  <c r="I162" i="1"/>
  <c r="E163" i="1"/>
  <c r="F163" i="1"/>
  <c r="G163" i="1"/>
  <c r="I163" i="1"/>
  <c r="E167" i="1"/>
  <c r="F167" i="1"/>
  <c r="G167" i="1"/>
  <c r="I167" i="1"/>
  <c r="E169" i="1"/>
  <c r="F169" i="1"/>
  <c r="G169" i="1"/>
  <c r="E170" i="1"/>
  <c r="F170" i="1"/>
  <c r="G170" i="1"/>
  <c r="E173" i="1"/>
  <c r="F173" i="1"/>
  <c r="G173" i="1"/>
  <c r="I173" i="1"/>
  <c r="E174" i="1"/>
  <c r="F174" i="1"/>
  <c r="G174" i="1"/>
  <c r="I174" i="1"/>
  <c r="E175" i="1"/>
  <c r="F175" i="1"/>
  <c r="G175" i="1"/>
  <c r="E188" i="1"/>
  <c r="F188" i="1"/>
  <c r="G188" i="1"/>
  <c r="K188" i="1"/>
  <c r="D9" i="1"/>
  <c r="C9" i="1"/>
  <c r="E55" i="1"/>
  <c r="F55" i="1"/>
  <c r="G55" i="1"/>
  <c r="E57" i="1"/>
  <c r="F57" i="1"/>
  <c r="G57" i="1"/>
  <c r="E124" i="1"/>
  <c r="F124" i="1"/>
  <c r="G124" i="1"/>
  <c r="E125" i="1"/>
  <c r="F125" i="1"/>
  <c r="G125" i="1"/>
  <c r="E126" i="1"/>
  <c r="F126" i="1"/>
  <c r="G126" i="1"/>
  <c r="E127" i="1"/>
  <c r="F127" i="1"/>
  <c r="G127" i="1"/>
  <c r="E128" i="1"/>
  <c r="F128" i="1"/>
  <c r="G128" i="1"/>
  <c r="E132" i="1"/>
  <c r="F132" i="1"/>
  <c r="G132" i="1"/>
  <c r="E133" i="1"/>
  <c r="F133" i="1"/>
  <c r="G133" i="1"/>
  <c r="E138" i="1"/>
  <c r="F138" i="1"/>
  <c r="G138" i="1"/>
  <c r="E139" i="1"/>
  <c r="F139" i="1"/>
  <c r="G139" i="1"/>
  <c r="E140" i="1"/>
  <c r="F140" i="1"/>
  <c r="G140" i="1"/>
  <c r="E141" i="1"/>
  <c r="F141" i="1"/>
  <c r="G141" i="1"/>
  <c r="E142" i="1"/>
  <c r="F142" i="1"/>
  <c r="G142" i="1"/>
  <c r="E143" i="1"/>
  <c r="F143" i="1"/>
  <c r="G143" i="1"/>
  <c r="E144" i="1"/>
  <c r="F144" i="1"/>
  <c r="G144" i="1"/>
  <c r="E145" i="1"/>
  <c r="F145" i="1"/>
  <c r="G145" i="1"/>
  <c r="E149" i="1"/>
  <c r="F149" i="1"/>
  <c r="G149" i="1"/>
  <c r="E150" i="1"/>
  <c r="F150" i="1"/>
  <c r="G150" i="1"/>
  <c r="E152" i="1"/>
  <c r="F152" i="1"/>
  <c r="G152" i="1"/>
  <c r="E151" i="1"/>
  <c r="F151" i="1"/>
  <c r="G151" i="1"/>
  <c r="E153" i="1"/>
  <c r="F153" i="1"/>
  <c r="G153" i="1"/>
  <c r="E154" i="1"/>
  <c r="F154" i="1"/>
  <c r="G154" i="1"/>
  <c r="E155" i="1"/>
  <c r="F155" i="1"/>
  <c r="G155" i="1"/>
  <c r="E53" i="1"/>
  <c r="F53" i="1"/>
  <c r="G53" i="1"/>
  <c r="E54" i="1"/>
  <c r="F54" i="1"/>
  <c r="G54" i="1"/>
  <c r="E56" i="1"/>
  <c r="F56" i="1"/>
  <c r="G56" i="1"/>
  <c r="E58" i="1"/>
  <c r="F58" i="1"/>
  <c r="G58" i="1"/>
  <c r="E73" i="1"/>
  <c r="F73" i="1"/>
  <c r="G73" i="1"/>
  <c r="E74" i="1"/>
  <c r="F74" i="1"/>
  <c r="G74" i="1"/>
  <c r="E75" i="1"/>
  <c r="F75" i="1"/>
  <c r="G75" i="1"/>
  <c r="E76" i="1"/>
  <c r="F76" i="1"/>
  <c r="G76" i="1"/>
  <c r="E77" i="1"/>
  <c r="F77" i="1"/>
  <c r="G77" i="1"/>
  <c r="E90" i="1"/>
  <c r="F90" i="1"/>
  <c r="G90" i="1"/>
  <c r="E91" i="1"/>
  <c r="F91" i="1"/>
  <c r="G91" i="1"/>
  <c r="E92" i="1"/>
  <c r="F92" i="1"/>
  <c r="G92" i="1"/>
  <c r="E93" i="1"/>
  <c r="F93" i="1"/>
  <c r="G93" i="1"/>
  <c r="E100" i="1"/>
  <c r="F100" i="1"/>
  <c r="G100" i="1"/>
  <c r="E104" i="1"/>
  <c r="F104" i="1"/>
  <c r="G104" i="1"/>
  <c r="E105" i="1"/>
  <c r="F105" i="1"/>
  <c r="G105" i="1"/>
  <c r="E106" i="1"/>
  <c r="F106" i="1"/>
  <c r="G106" i="1"/>
  <c r="E107" i="1"/>
  <c r="F107" i="1"/>
  <c r="G107" i="1"/>
  <c r="E108" i="1"/>
  <c r="F108" i="1"/>
  <c r="G108" i="1"/>
  <c r="E109" i="1"/>
  <c r="F109" i="1"/>
  <c r="G109" i="1"/>
  <c r="E111" i="1"/>
  <c r="F111" i="1"/>
  <c r="G111" i="1"/>
  <c r="E113" i="1"/>
  <c r="F113" i="1"/>
  <c r="G113" i="1"/>
  <c r="E114" i="1"/>
  <c r="F114" i="1"/>
  <c r="G114" i="1"/>
  <c r="E115" i="1"/>
  <c r="F115" i="1"/>
  <c r="G115" i="1"/>
  <c r="E116" i="1"/>
  <c r="F116" i="1"/>
  <c r="G116" i="1"/>
  <c r="E117" i="1"/>
  <c r="F117" i="1"/>
  <c r="G117" i="1"/>
  <c r="E119" i="1"/>
  <c r="F119" i="1"/>
  <c r="G119" i="1"/>
  <c r="E120" i="1"/>
  <c r="F120" i="1"/>
  <c r="G120" i="1"/>
  <c r="E123" i="1"/>
  <c r="F123" i="1"/>
  <c r="G123" i="1"/>
  <c r="E160" i="1"/>
  <c r="F160" i="1"/>
  <c r="G160" i="1"/>
  <c r="E161" i="1"/>
  <c r="F161" i="1"/>
  <c r="G161" i="1"/>
  <c r="E158" i="1"/>
  <c r="F158" i="1"/>
  <c r="G158" i="1"/>
  <c r="E165" i="1"/>
  <c r="F165" i="1"/>
  <c r="G165" i="1"/>
  <c r="E177" i="1"/>
  <c r="F177" i="1"/>
  <c r="G177" i="1"/>
  <c r="E176" i="1"/>
  <c r="F176" i="1"/>
  <c r="G176" i="1"/>
  <c r="E178" i="1"/>
  <c r="F178" i="1"/>
  <c r="G178" i="1"/>
  <c r="E179" i="1"/>
  <c r="F179" i="1"/>
  <c r="G179" i="1"/>
  <c r="E180" i="1"/>
  <c r="F180" i="1"/>
  <c r="G180" i="1"/>
  <c r="E181" i="1"/>
  <c r="F181" i="1"/>
  <c r="G181" i="1"/>
  <c r="E182" i="1"/>
  <c r="F182" i="1"/>
  <c r="G182" i="1"/>
  <c r="E183" i="1"/>
  <c r="F183" i="1"/>
  <c r="G183" i="1"/>
  <c r="E185" i="1"/>
  <c r="F185" i="1"/>
  <c r="G185" i="1"/>
  <c r="E186" i="1"/>
  <c r="F186" i="1"/>
  <c r="G186" i="1"/>
  <c r="E189" i="1"/>
  <c r="F189" i="1"/>
  <c r="G189" i="1"/>
  <c r="E192" i="1"/>
  <c r="F192" i="1"/>
  <c r="G192" i="1"/>
  <c r="E193" i="1"/>
  <c r="F193" i="1"/>
  <c r="G193" i="1"/>
  <c r="E191" i="1"/>
  <c r="F191" i="1"/>
  <c r="G191" i="1"/>
  <c r="E184" i="1"/>
  <c r="F184" i="1"/>
  <c r="G184" i="1"/>
  <c r="E187" i="1"/>
  <c r="F187" i="1"/>
  <c r="G187" i="1"/>
  <c r="E164" i="1"/>
  <c r="F164" i="1"/>
  <c r="G164" i="1"/>
  <c r="E168" i="1"/>
  <c r="F168" i="1"/>
  <c r="G168" i="1"/>
  <c r="E171" i="1"/>
  <c r="F171" i="1"/>
  <c r="G171" i="1"/>
  <c r="E172" i="1"/>
  <c r="F172" i="1"/>
  <c r="G172" i="1"/>
  <c r="E190" i="1"/>
  <c r="F190" i="1"/>
  <c r="G190" i="1"/>
  <c r="E26" i="1"/>
  <c r="F26" i="1"/>
  <c r="E166" i="1"/>
  <c r="F166" i="1"/>
  <c r="Q21" i="1"/>
  <c r="Q22" i="1"/>
  <c r="Q23" i="1"/>
  <c r="Q24" i="1"/>
  <c r="Q25" i="1"/>
  <c r="Q27" i="1"/>
  <c r="I28" i="1"/>
  <c r="Q28" i="1"/>
  <c r="I29" i="1"/>
  <c r="Q29" i="1"/>
  <c r="Q30" i="1"/>
  <c r="Q31" i="1"/>
  <c r="Q32" i="1"/>
  <c r="Q33" i="1"/>
  <c r="Q34" i="1"/>
  <c r="Q35" i="1"/>
  <c r="I36" i="1"/>
  <c r="Q36" i="1"/>
  <c r="I37" i="1"/>
  <c r="Q37" i="1"/>
  <c r="Q38" i="1"/>
  <c r="Q39" i="1"/>
  <c r="Q40" i="1"/>
  <c r="Q41" i="1"/>
  <c r="Q42" i="1"/>
  <c r="Q43" i="1"/>
  <c r="I44" i="1"/>
  <c r="Q44" i="1"/>
  <c r="I45" i="1"/>
  <c r="Q45" i="1"/>
  <c r="Q46" i="1"/>
  <c r="Q47" i="1"/>
  <c r="Q48" i="1"/>
  <c r="Q49" i="1"/>
  <c r="Q50" i="1"/>
  <c r="Q51" i="1"/>
  <c r="I52" i="1"/>
  <c r="Q52" i="1"/>
  <c r="I59" i="1"/>
  <c r="Q59" i="1"/>
  <c r="Q60" i="1"/>
  <c r="Q61" i="1"/>
  <c r="Q62" i="1"/>
  <c r="Q63" i="1"/>
  <c r="Q64" i="1"/>
  <c r="Q65" i="1"/>
  <c r="I66" i="1"/>
  <c r="Q66" i="1"/>
  <c r="I67" i="1"/>
  <c r="Q67" i="1"/>
  <c r="Q68" i="1"/>
  <c r="Q69" i="1"/>
  <c r="Q70" i="1"/>
  <c r="Q71" i="1"/>
  <c r="Q72" i="1"/>
  <c r="Q78" i="1"/>
  <c r="I79" i="1"/>
  <c r="Q79" i="1"/>
  <c r="I80" i="1"/>
  <c r="Q80" i="1"/>
  <c r="Q81" i="1"/>
  <c r="Q82" i="1"/>
  <c r="Q83" i="1"/>
  <c r="Q84" i="1"/>
  <c r="Q85" i="1"/>
  <c r="Q86" i="1"/>
  <c r="I87" i="1"/>
  <c r="Q87" i="1"/>
  <c r="I88" i="1"/>
  <c r="Q88" i="1"/>
  <c r="Q89" i="1"/>
  <c r="Q94" i="1"/>
  <c r="Q95" i="1"/>
  <c r="Q96" i="1"/>
  <c r="Q97" i="1"/>
  <c r="Q98" i="1"/>
  <c r="I99" i="1"/>
  <c r="Q99" i="1"/>
  <c r="I101" i="1"/>
  <c r="Q101" i="1"/>
  <c r="Q102" i="1"/>
  <c r="Q103" i="1"/>
  <c r="Q110" i="1"/>
  <c r="I112" i="1"/>
  <c r="Q112" i="1"/>
  <c r="Q118" i="1"/>
  <c r="Q121" i="1"/>
  <c r="I122" i="1"/>
  <c r="Q122" i="1"/>
  <c r="I129" i="1"/>
  <c r="Q129" i="1"/>
  <c r="Q130" i="1"/>
  <c r="Q131" i="1"/>
  <c r="Q134" i="1"/>
  <c r="I135" i="1"/>
  <c r="Q135" i="1"/>
  <c r="Q136" i="1"/>
  <c r="Q137" i="1"/>
  <c r="Q146" i="1"/>
  <c r="J147" i="1"/>
  <c r="Q147" i="1"/>
  <c r="Q148" i="1"/>
  <c r="Q156" i="1"/>
  <c r="Q157" i="1"/>
  <c r="J159" i="1"/>
  <c r="Q159" i="1"/>
  <c r="Q162" i="1"/>
  <c r="Q163" i="1"/>
  <c r="Q167" i="1"/>
  <c r="I169" i="1"/>
  <c r="Q169" i="1"/>
  <c r="I170" i="1"/>
  <c r="Q170" i="1"/>
  <c r="Q173" i="1"/>
  <c r="Q174" i="1"/>
  <c r="I175" i="1"/>
  <c r="Q175" i="1"/>
  <c r="Q188" i="1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176" i="2"/>
  <c r="C176" i="2"/>
  <c r="E1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175" i="2"/>
  <c r="C175" i="2"/>
  <c r="E175" i="2"/>
  <c r="G174" i="2"/>
  <c r="C174" i="2"/>
  <c r="E174" i="2"/>
  <c r="G173" i="2"/>
  <c r="C173" i="2"/>
  <c r="E173" i="2"/>
  <c r="G63" i="2"/>
  <c r="C63" i="2"/>
  <c r="E63" i="2"/>
  <c r="G172" i="2"/>
  <c r="C172" i="2"/>
  <c r="E172" i="2"/>
  <c r="G171" i="2"/>
  <c r="C171" i="2"/>
  <c r="E171" i="2"/>
  <c r="G170" i="2"/>
  <c r="C170" i="2"/>
  <c r="E170" i="2"/>
  <c r="G169" i="2"/>
  <c r="C169" i="2"/>
  <c r="E169" i="2"/>
  <c r="G168" i="2"/>
  <c r="C168" i="2"/>
  <c r="E168" i="2"/>
  <c r="G62" i="2"/>
  <c r="C62" i="2"/>
  <c r="E62" i="2"/>
  <c r="G167" i="2"/>
  <c r="C167" i="2"/>
  <c r="E167" i="2"/>
  <c r="G166" i="2"/>
  <c r="C166" i="2"/>
  <c r="E166" i="2"/>
  <c r="G165" i="2"/>
  <c r="C165" i="2"/>
  <c r="E165" i="2"/>
  <c r="G61" i="2"/>
  <c r="C61" i="2"/>
  <c r="E61" i="2"/>
  <c r="G164" i="2"/>
  <c r="C164" i="2"/>
  <c r="E164" i="2"/>
  <c r="G163" i="2"/>
  <c r="C163" i="2"/>
  <c r="E163" i="2"/>
  <c r="G162" i="2"/>
  <c r="C162" i="2"/>
  <c r="E162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161" i="2"/>
  <c r="C161" i="2"/>
  <c r="E161" i="2"/>
  <c r="G160" i="2"/>
  <c r="C160" i="2"/>
  <c r="E160" i="2"/>
  <c r="G159" i="2"/>
  <c r="C159" i="2"/>
  <c r="E159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158" i="2"/>
  <c r="C158" i="2"/>
  <c r="E158" i="2"/>
  <c r="G157" i="2"/>
  <c r="C157" i="2"/>
  <c r="E157" i="2"/>
  <c r="G156" i="2"/>
  <c r="C156" i="2"/>
  <c r="E156" i="2"/>
  <c r="G155" i="2"/>
  <c r="C155" i="2"/>
  <c r="E155" i="2"/>
  <c r="G45" i="2"/>
  <c r="C45" i="2"/>
  <c r="E45" i="2"/>
  <c r="G44" i="2"/>
  <c r="C44" i="2"/>
  <c r="E44" i="2"/>
  <c r="G154" i="2"/>
  <c r="C154" i="2"/>
  <c r="E154" i="2"/>
  <c r="G153" i="2"/>
  <c r="C153" i="2"/>
  <c r="E153" i="2"/>
  <c r="G152" i="2"/>
  <c r="C152" i="2"/>
  <c r="E152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151" i="2"/>
  <c r="C151" i="2"/>
  <c r="E151" i="2"/>
  <c r="G150" i="2"/>
  <c r="C150" i="2"/>
  <c r="E150" i="2"/>
  <c r="G37" i="2"/>
  <c r="C37" i="2"/>
  <c r="E37" i="2"/>
  <c r="G36" i="2"/>
  <c r="C36" i="2"/>
  <c r="E36" i="2"/>
  <c r="G149" i="2"/>
  <c r="C149" i="2"/>
  <c r="E149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148" i="2"/>
  <c r="C148" i="2"/>
  <c r="E148" i="2"/>
  <c r="G30" i="2"/>
  <c r="C30" i="2"/>
  <c r="E30" i="2"/>
  <c r="G147" i="2"/>
  <c r="C147" i="2"/>
  <c r="E147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146" i="2"/>
  <c r="C146" i="2"/>
  <c r="E146" i="2"/>
  <c r="G145" i="2"/>
  <c r="C145" i="2"/>
  <c r="E145" i="2"/>
  <c r="G144" i="2"/>
  <c r="C144" i="2"/>
  <c r="E144" i="2"/>
  <c r="G23" i="2"/>
  <c r="C23" i="2"/>
  <c r="E23" i="2"/>
  <c r="G143" i="2"/>
  <c r="C143" i="2"/>
  <c r="E143" i="2"/>
  <c r="G142" i="2"/>
  <c r="C142" i="2"/>
  <c r="E142" i="2"/>
  <c r="G141" i="2"/>
  <c r="C141" i="2"/>
  <c r="E141" i="2"/>
  <c r="G140" i="2"/>
  <c r="C140" i="2"/>
  <c r="E140" i="2"/>
  <c r="G139" i="2"/>
  <c r="C139" i="2"/>
  <c r="E139" i="2"/>
  <c r="G138" i="2"/>
  <c r="C138" i="2"/>
  <c r="E138" i="2"/>
  <c r="G22" i="2"/>
  <c r="C22" i="2"/>
  <c r="E22" i="2"/>
  <c r="G21" i="2"/>
  <c r="C21" i="2"/>
  <c r="E21" i="2"/>
  <c r="G20" i="2"/>
  <c r="C20" i="2"/>
  <c r="E20" i="2"/>
  <c r="G19" i="2"/>
  <c r="C19" i="2"/>
  <c r="E19" i="2"/>
  <c r="G137" i="2"/>
  <c r="C137" i="2"/>
  <c r="E137" i="2"/>
  <c r="G136" i="2"/>
  <c r="C136" i="2"/>
  <c r="E136" i="2"/>
  <c r="G135" i="2"/>
  <c r="C135" i="2"/>
  <c r="E135" i="2"/>
  <c r="G134" i="2"/>
  <c r="C134" i="2"/>
  <c r="E134" i="2"/>
  <c r="G133" i="2"/>
  <c r="C133" i="2"/>
  <c r="E133" i="2"/>
  <c r="G132" i="2"/>
  <c r="C132" i="2"/>
  <c r="E132" i="2"/>
  <c r="G131" i="2"/>
  <c r="C131" i="2"/>
  <c r="E131" i="2"/>
  <c r="G130" i="2"/>
  <c r="C130" i="2"/>
  <c r="E130" i="2"/>
  <c r="G129" i="2"/>
  <c r="C129" i="2"/>
  <c r="E129" i="2"/>
  <c r="G128" i="2"/>
  <c r="C128" i="2"/>
  <c r="E128" i="2"/>
  <c r="G127" i="2"/>
  <c r="C127" i="2"/>
  <c r="E127" i="2"/>
  <c r="G126" i="2"/>
  <c r="C126" i="2"/>
  <c r="E126" i="2"/>
  <c r="G18" i="2"/>
  <c r="C18" i="2"/>
  <c r="E18" i="2"/>
  <c r="G17" i="2"/>
  <c r="C17" i="2"/>
  <c r="E17" i="2"/>
  <c r="G16" i="2"/>
  <c r="C16" i="2"/>
  <c r="E16" i="2"/>
  <c r="G15" i="2"/>
  <c r="C15" i="2"/>
  <c r="E15" i="2"/>
  <c r="G125" i="2"/>
  <c r="C125" i="2"/>
  <c r="E125" i="2"/>
  <c r="G124" i="2"/>
  <c r="C124" i="2"/>
  <c r="E124" i="2"/>
  <c r="G123" i="2"/>
  <c r="C123" i="2"/>
  <c r="E123" i="2"/>
  <c r="G122" i="2"/>
  <c r="C122" i="2"/>
  <c r="E122" i="2"/>
  <c r="G121" i="2"/>
  <c r="C121" i="2"/>
  <c r="E121" i="2"/>
  <c r="G120" i="2"/>
  <c r="C120" i="2"/>
  <c r="E120" i="2"/>
  <c r="G119" i="2"/>
  <c r="C119" i="2"/>
  <c r="E119" i="2"/>
  <c r="G118" i="2"/>
  <c r="C118" i="2"/>
  <c r="E118" i="2"/>
  <c r="G117" i="2"/>
  <c r="C117" i="2"/>
  <c r="E117" i="2"/>
  <c r="G116" i="2"/>
  <c r="C116" i="2"/>
  <c r="E116" i="2"/>
  <c r="G115" i="2"/>
  <c r="C115" i="2"/>
  <c r="E115" i="2"/>
  <c r="G114" i="2"/>
  <c r="C114" i="2"/>
  <c r="E114" i="2"/>
  <c r="G113" i="2"/>
  <c r="C113" i="2"/>
  <c r="E113" i="2"/>
  <c r="G112" i="2"/>
  <c r="C112" i="2"/>
  <c r="E112" i="2"/>
  <c r="G14" i="2"/>
  <c r="C14" i="2"/>
  <c r="E14" i="2"/>
  <c r="G13" i="2"/>
  <c r="C13" i="2"/>
  <c r="E13" i="2"/>
  <c r="G12" i="2"/>
  <c r="C12" i="2"/>
  <c r="E12" i="2"/>
  <c r="G11" i="2"/>
  <c r="C11" i="2"/>
  <c r="E11" i="2"/>
  <c r="G111" i="2"/>
  <c r="C111" i="2"/>
  <c r="E111" i="2"/>
  <c r="G110" i="2"/>
  <c r="C110" i="2"/>
  <c r="E110" i="2"/>
  <c r="G109" i="2"/>
  <c r="C109" i="2"/>
  <c r="E109" i="2"/>
  <c r="G108" i="2"/>
  <c r="C108" i="2"/>
  <c r="E108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E83" i="2"/>
  <c r="G82" i="2"/>
  <c r="C82" i="2"/>
  <c r="E82" i="2"/>
  <c r="G81" i="2"/>
  <c r="C81" i="2"/>
  <c r="E81" i="2"/>
  <c r="H80" i="2"/>
  <c r="B80" i="2"/>
  <c r="D80" i="2"/>
  <c r="A80" i="2"/>
  <c r="H79" i="2"/>
  <c r="D79" i="2"/>
  <c r="B79" i="2"/>
  <c r="A79" i="2"/>
  <c r="H78" i="2"/>
  <c r="B78" i="2"/>
  <c r="D78" i="2"/>
  <c r="A78" i="2"/>
  <c r="H77" i="2"/>
  <c r="D77" i="2"/>
  <c r="B77" i="2"/>
  <c r="A77" i="2"/>
  <c r="H76" i="2"/>
  <c r="B76" i="2"/>
  <c r="D76" i="2"/>
  <c r="A76" i="2"/>
  <c r="H176" i="2"/>
  <c r="D176" i="2"/>
  <c r="B176" i="2"/>
  <c r="A176" i="2"/>
  <c r="H75" i="2"/>
  <c r="B75" i="2"/>
  <c r="D75" i="2"/>
  <c r="A75" i="2"/>
  <c r="H74" i="2"/>
  <c r="D74" i="2"/>
  <c r="B74" i="2"/>
  <c r="A74" i="2"/>
  <c r="H73" i="2"/>
  <c r="B73" i="2"/>
  <c r="D73" i="2"/>
  <c r="A73" i="2"/>
  <c r="H72" i="2"/>
  <c r="D72" i="2"/>
  <c r="B72" i="2"/>
  <c r="A72" i="2"/>
  <c r="H71" i="2"/>
  <c r="B71" i="2"/>
  <c r="D71" i="2"/>
  <c r="A71" i="2"/>
  <c r="H70" i="2"/>
  <c r="D70" i="2"/>
  <c r="B70" i="2"/>
  <c r="A70" i="2"/>
  <c r="H69" i="2"/>
  <c r="B69" i="2"/>
  <c r="D69" i="2"/>
  <c r="A69" i="2"/>
  <c r="H68" i="2"/>
  <c r="D68" i="2"/>
  <c r="B68" i="2"/>
  <c r="A68" i="2"/>
  <c r="H67" i="2"/>
  <c r="B67" i="2"/>
  <c r="D67" i="2"/>
  <c r="A67" i="2"/>
  <c r="H66" i="2"/>
  <c r="D66" i="2"/>
  <c r="B66" i="2"/>
  <c r="A66" i="2"/>
  <c r="H65" i="2"/>
  <c r="B65" i="2"/>
  <c r="D65" i="2"/>
  <c r="A65" i="2"/>
  <c r="H64" i="2"/>
  <c r="D64" i="2"/>
  <c r="B64" i="2"/>
  <c r="A64" i="2"/>
  <c r="H175" i="2"/>
  <c r="B175" i="2"/>
  <c r="D175" i="2"/>
  <c r="A175" i="2"/>
  <c r="H174" i="2"/>
  <c r="D174" i="2"/>
  <c r="B174" i="2"/>
  <c r="A174" i="2"/>
  <c r="H173" i="2"/>
  <c r="B173" i="2"/>
  <c r="D173" i="2"/>
  <c r="A173" i="2"/>
  <c r="H63" i="2"/>
  <c r="D63" i="2"/>
  <c r="B63" i="2"/>
  <c r="A63" i="2"/>
  <c r="H172" i="2"/>
  <c r="B172" i="2"/>
  <c r="D172" i="2"/>
  <c r="A172" i="2"/>
  <c r="H171" i="2"/>
  <c r="D171" i="2"/>
  <c r="B171" i="2"/>
  <c r="A171" i="2"/>
  <c r="H170" i="2"/>
  <c r="B170" i="2"/>
  <c r="D170" i="2"/>
  <c r="A170" i="2"/>
  <c r="H169" i="2"/>
  <c r="D169" i="2"/>
  <c r="B169" i="2"/>
  <c r="A169" i="2"/>
  <c r="H168" i="2"/>
  <c r="B168" i="2"/>
  <c r="D168" i="2"/>
  <c r="A168" i="2"/>
  <c r="H62" i="2"/>
  <c r="D62" i="2"/>
  <c r="B62" i="2"/>
  <c r="A62" i="2"/>
  <c r="H167" i="2"/>
  <c r="B167" i="2"/>
  <c r="D167" i="2"/>
  <c r="A167" i="2"/>
  <c r="H166" i="2"/>
  <c r="D166" i="2"/>
  <c r="B166" i="2"/>
  <c r="A166" i="2"/>
  <c r="H165" i="2"/>
  <c r="B165" i="2"/>
  <c r="D165" i="2"/>
  <c r="A165" i="2"/>
  <c r="H61" i="2"/>
  <c r="D61" i="2"/>
  <c r="B61" i="2"/>
  <c r="A61" i="2"/>
  <c r="H164" i="2"/>
  <c r="B164" i="2"/>
  <c r="D164" i="2"/>
  <c r="A164" i="2"/>
  <c r="H163" i="2"/>
  <c r="D163" i="2"/>
  <c r="B163" i="2"/>
  <c r="A163" i="2"/>
  <c r="H162" i="2"/>
  <c r="B162" i="2"/>
  <c r="D162" i="2"/>
  <c r="A162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161" i="2"/>
  <c r="B161" i="2"/>
  <c r="D161" i="2"/>
  <c r="A161" i="2"/>
  <c r="H160" i="2"/>
  <c r="D160" i="2"/>
  <c r="B160" i="2"/>
  <c r="A160" i="2"/>
  <c r="H159" i="2"/>
  <c r="B159" i="2"/>
  <c r="D159" i="2"/>
  <c r="A159" i="2"/>
  <c r="H53" i="2"/>
  <c r="D53" i="2"/>
  <c r="B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158" i="2"/>
  <c r="D158" i="2"/>
  <c r="B158" i="2"/>
  <c r="A158" i="2"/>
  <c r="H157" i="2"/>
  <c r="B157" i="2"/>
  <c r="D157" i="2"/>
  <c r="A157" i="2"/>
  <c r="H156" i="2"/>
  <c r="D156" i="2"/>
  <c r="B156" i="2"/>
  <c r="A156" i="2"/>
  <c r="H155" i="2"/>
  <c r="B155" i="2"/>
  <c r="D155" i="2"/>
  <c r="A155" i="2"/>
  <c r="H45" i="2"/>
  <c r="D45" i="2"/>
  <c r="B45" i="2"/>
  <c r="A45" i="2"/>
  <c r="H44" i="2"/>
  <c r="B44" i="2"/>
  <c r="D44" i="2"/>
  <c r="A44" i="2"/>
  <c r="H154" i="2"/>
  <c r="D154" i="2"/>
  <c r="B154" i="2"/>
  <c r="A154" i="2"/>
  <c r="H153" i="2"/>
  <c r="B153" i="2"/>
  <c r="D153" i="2"/>
  <c r="A153" i="2"/>
  <c r="H152" i="2"/>
  <c r="D152" i="2"/>
  <c r="B152" i="2"/>
  <c r="A152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151" i="2"/>
  <c r="B151" i="2"/>
  <c r="D151" i="2"/>
  <c r="A151" i="2"/>
  <c r="H150" i="2"/>
  <c r="D150" i="2"/>
  <c r="B150" i="2"/>
  <c r="A150" i="2"/>
  <c r="H37" i="2"/>
  <c r="B37" i="2"/>
  <c r="D37" i="2"/>
  <c r="A37" i="2"/>
  <c r="H36" i="2"/>
  <c r="D36" i="2"/>
  <c r="B36" i="2"/>
  <c r="A36" i="2"/>
  <c r="H149" i="2"/>
  <c r="B149" i="2"/>
  <c r="D149" i="2"/>
  <c r="A149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148" i="2"/>
  <c r="B148" i="2"/>
  <c r="D148" i="2"/>
  <c r="A148" i="2"/>
  <c r="H30" i="2"/>
  <c r="D30" i="2"/>
  <c r="B30" i="2"/>
  <c r="A30" i="2"/>
  <c r="H147" i="2"/>
  <c r="B147" i="2"/>
  <c r="D147" i="2"/>
  <c r="A147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146" i="2"/>
  <c r="D146" i="2"/>
  <c r="B146" i="2"/>
  <c r="A146" i="2"/>
  <c r="H145" i="2"/>
  <c r="B145" i="2"/>
  <c r="D145" i="2"/>
  <c r="A145" i="2"/>
  <c r="H144" i="2"/>
  <c r="D144" i="2"/>
  <c r="B144" i="2"/>
  <c r="A144" i="2"/>
  <c r="H23" i="2"/>
  <c r="B23" i="2"/>
  <c r="D23" i="2"/>
  <c r="A23" i="2"/>
  <c r="H143" i="2"/>
  <c r="D143" i="2"/>
  <c r="B143" i="2"/>
  <c r="A143" i="2"/>
  <c r="H142" i="2"/>
  <c r="B142" i="2"/>
  <c r="D142" i="2"/>
  <c r="A142" i="2"/>
  <c r="H141" i="2"/>
  <c r="D141" i="2"/>
  <c r="B141" i="2"/>
  <c r="A141" i="2"/>
  <c r="H140" i="2"/>
  <c r="F140" i="2"/>
  <c r="D140" i="2"/>
  <c r="B140" i="2"/>
  <c r="A140" i="2"/>
  <c r="H139" i="2"/>
  <c r="B139" i="2"/>
  <c r="F139" i="2"/>
  <c r="D139" i="2"/>
  <c r="A139" i="2"/>
  <c r="H138" i="2"/>
  <c r="F138" i="2"/>
  <c r="D138" i="2"/>
  <c r="B138" i="2"/>
  <c r="A138" i="2"/>
  <c r="H22" i="2"/>
  <c r="B22" i="2"/>
  <c r="F22" i="2"/>
  <c r="D22" i="2"/>
  <c r="A22" i="2"/>
  <c r="H21" i="2"/>
  <c r="F21" i="2"/>
  <c r="D21" i="2"/>
  <c r="B21" i="2"/>
  <c r="A21" i="2"/>
  <c r="H20" i="2"/>
  <c r="B20" i="2"/>
  <c r="D20" i="2"/>
  <c r="A20" i="2"/>
  <c r="H19" i="2"/>
  <c r="B19" i="2"/>
  <c r="D19" i="2"/>
  <c r="A19" i="2"/>
  <c r="H137" i="2"/>
  <c r="B137" i="2"/>
  <c r="D137" i="2"/>
  <c r="A137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B133" i="2"/>
  <c r="D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25" i="2"/>
  <c r="B125" i="2"/>
  <c r="D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K193" i="1"/>
  <c r="Q193" i="1"/>
  <c r="Q192" i="1"/>
  <c r="J192" i="1"/>
  <c r="N191" i="1"/>
  <c r="Q191" i="1"/>
  <c r="K164" i="1"/>
  <c r="Q164" i="1"/>
  <c r="K168" i="1"/>
  <c r="Q168" i="1"/>
  <c r="K171" i="1"/>
  <c r="Q171" i="1"/>
  <c r="K172" i="1"/>
  <c r="Q172" i="1"/>
  <c r="I184" i="1"/>
  <c r="Q184" i="1"/>
  <c r="I187" i="1"/>
  <c r="Q187" i="1"/>
  <c r="I190" i="1"/>
  <c r="Q190" i="1"/>
  <c r="F16" i="1"/>
  <c r="C17" i="1"/>
  <c r="J189" i="1"/>
  <c r="Q189" i="1"/>
  <c r="J185" i="1"/>
  <c r="Q185" i="1"/>
  <c r="K186" i="1"/>
  <c r="Q186" i="1"/>
  <c r="K158" i="1"/>
  <c r="Q158" i="1"/>
  <c r="Q166" i="1"/>
  <c r="J161" i="1"/>
  <c r="Q161" i="1"/>
  <c r="J165" i="1"/>
  <c r="Q165" i="1"/>
  <c r="K176" i="1"/>
  <c r="Q176" i="1"/>
  <c r="K177" i="1"/>
  <c r="Q177" i="1"/>
  <c r="K178" i="1"/>
  <c r="Q178" i="1"/>
  <c r="K179" i="1"/>
  <c r="Q179" i="1"/>
  <c r="K180" i="1"/>
  <c r="Q180" i="1"/>
  <c r="K181" i="1"/>
  <c r="Q181" i="1"/>
  <c r="K182" i="1"/>
  <c r="Q182" i="1"/>
  <c r="K183" i="1"/>
  <c r="Q183" i="1"/>
  <c r="Q160" i="1"/>
  <c r="J160" i="1"/>
  <c r="Q53" i="1"/>
  <c r="Q54" i="1"/>
  <c r="Q55" i="1"/>
  <c r="Q56" i="1"/>
  <c r="Q57" i="1"/>
  <c r="Q58" i="1"/>
  <c r="Q73" i="1"/>
  <c r="Q74" i="1"/>
  <c r="Q75" i="1"/>
  <c r="Q76" i="1"/>
  <c r="Q77" i="1"/>
  <c r="Q90" i="1"/>
  <c r="Q91" i="1"/>
  <c r="Q92" i="1"/>
  <c r="Q93" i="1"/>
  <c r="Q100" i="1"/>
  <c r="Q104" i="1"/>
  <c r="Q105" i="1"/>
  <c r="Q106" i="1"/>
  <c r="Q107" i="1"/>
  <c r="Q108" i="1"/>
  <c r="Q109" i="1"/>
  <c r="Q111" i="1"/>
  <c r="Q113" i="1"/>
  <c r="Q114" i="1"/>
  <c r="Q115" i="1"/>
  <c r="Q116" i="1"/>
  <c r="Q117" i="1"/>
  <c r="Q119" i="1"/>
  <c r="Q120" i="1"/>
  <c r="Q123" i="1"/>
  <c r="Q124" i="1"/>
  <c r="Q125" i="1"/>
  <c r="Q126" i="1"/>
  <c r="Q127" i="1"/>
  <c r="Q128" i="1"/>
  <c r="Q132" i="1"/>
  <c r="Q133" i="1"/>
  <c r="Q138" i="1"/>
  <c r="Q139" i="1"/>
  <c r="Q140" i="1"/>
  <c r="Q141" i="1"/>
  <c r="Q142" i="1"/>
  <c r="Q143" i="1"/>
  <c r="Q144" i="1"/>
  <c r="Q145" i="1"/>
  <c r="Q149" i="1"/>
  <c r="Q150" i="1"/>
  <c r="Q151" i="1"/>
  <c r="Q152" i="1"/>
  <c r="Q153" i="1"/>
  <c r="Q154" i="1"/>
  <c r="Q155" i="1"/>
  <c r="I53" i="1"/>
  <c r="I54" i="1"/>
  <c r="I55" i="1"/>
  <c r="I56" i="1"/>
  <c r="I57" i="1"/>
  <c r="I58" i="1"/>
  <c r="I73" i="1"/>
  <c r="I74" i="1"/>
  <c r="I75" i="1"/>
  <c r="I76" i="1"/>
  <c r="I77" i="1"/>
  <c r="I90" i="1"/>
  <c r="I91" i="1"/>
  <c r="I92" i="1"/>
  <c r="I93" i="1"/>
  <c r="I100" i="1"/>
  <c r="I104" i="1"/>
  <c r="I105" i="1"/>
  <c r="I106" i="1"/>
  <c r="I107" i="1"/>
  <c r="I108" i="1"/>
  <c r="I109" i="1"/>
  <c r="I111" i="1"/>
  <c r="I113" i="1"/>
  <c r="I114" i="1"/>
  <c r="I115" i="1"/>
  <c r="I116" i="1"/>
  <c r="I117" i="1"/>
  <c r="I119" i="1"/>
  <c r="I120" i="1"/>
  <c r="I123" i="1"/>
  <c r="I124" i="1"/>
  <c r="I125" i="1"/>
  <c r="I126" i="1"/>
  <c r="I127" i="1"/>
  <c r="I128" i="1"/>
  <c r="I132" i="1"/>
  <c r="I133" i="1"/>
  <c r="I138" i="1"/>
  <c r="I139" i="1"/>
  <c r="I140" i="1"/>
  <c r="I141" i="1"/>
  <c r="I142" i="1"/>
  <c r="I143" i="1"/>
  <c r="I144" i="1"/>
  <c r="I145" i="1"/>
  <c r="I149" i="1"/>
  <c r="I150" i="1"/>
  <c r="I151" i="1"/>
  <c r="I152" i="1"/>
  <c r="I153" i="1"/>
  <c r="I154" i="1"/>
  <c r="I155" i="1"/>
  <c r="Q26" i="1"/>
  <c r="C11" i="1"/>
  <c r="C12" i="1"/>
  <c r="O194" i="1" l="1"/>
  <c r="C16" i="1"/>
  <c r="D18" i="1" s="1"/>
  <c r="O157" i="1"/>
  <c r="O192" i="1"/>
  <c r="O171" i="1"/>
  <c r="O166" i="1"/>
  <c r="O150" i="1"/>
  <c r="O174" i="1"/>
  <c r="O188" i="1"/>
  <c r="O191" i="1"/>
  <c r="O165" i="1"/>
  <c r="O181" i="1"/>
  <c r="O154" i="1"/>
  <c r="O182" i="1"/>
  <c r="O168" i="1"/>
  <c r="O170" i="1"/>
  <c r="O184" i="1"/>
  <c r="O177" i="1"/>
  <c r="O190" i="1"/>
  <c r="O160" i="1"/>
  <c r="O183" i="1"/>
  <c r="O159" i="1"/>
  <c r="C15" i="1"/>
  <c r="F18" i="1" s="1"/>
  <c r="O151" i="1"/>
  <c r="O193" i="1"/>
  <c r="O185" i="1"/>
  <c r="O176" i="1"/>
  <c r="O180" i="1"/>
  <c r="O175" i="1"/>
  <c r="O186" i="1"/>
  <c r="O155" i="1"/>
  <c r="O158" i="1"/>
  <c r="O153" i="1"/>
  <c r="O167" i="1"/>
  <c r="O161" i="1"/>
  <c r="O189" i="1"/>
  <c r="O164" i="1"/>
  <c r="O163" i="1"/>
  <c r="O156" i="1"/>
  <c r="O178" i="1"/>
  <c r="O169" i="1"/>
  <c r="O173" i="1"/>
  <c r="O152" i="1"/>
  <c r="O187" i="1"/>
  <c r="O172" i="1"/>
  <c r="O179" i="1"/>
  <c r="O162" i="1"/>
  <c r="F17" i="1"/>
  <c r="C18" i="1" l="1"/>
  <c r="F19" i="1"/>
</calcChain>
</file>

<file path=xl/sharedStrings.xml><?xml version="1.0" encoding="utf-8"?>
<sst xmlns="http://schemas.openxmlformats.org/spreadsheetml/2006/main" count="1729" uniqueCount="637">
  <si>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</si>
  <si>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</si>
  <si>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</si>
  <si>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</si>
  <si>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</si>
  <si>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</si>
  <si>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</si>
  <si>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</si>
  <si>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</si>
  <si>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</si>
  <si>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</si>
  <si>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</si>
  <si>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</si>
  <si>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</si>
  <si>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</si>
  <si>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</si>
  <si>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</si>
  <si>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</si>
  <si>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</si>
  <si>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</si>
  <si>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</si>
  <si>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</si>
  <si>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</si>
  <si>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</si>
  <si>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</si>
  <si>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</si>
  <si>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</si>
  <si>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</si>
  <si>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</si>
  <si>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Bull.23</t>
  </si>
  <si>
    <t>B</t>
  </si>
  <si>
    <t>BBSAG Bull.29</t>
  </si>
  <si>
    <t>BBSAG Bull.</t>
  </si>
  <si>
    <t>BBSAG Bull.46</t>
  </si>
  <si>
    <t>BBSAG Bull.49</t>
  </si>
  <si>
    <t>Locher K</t>
  </si>
  <si>
    <t>BBSAG Bull.70</t>
  </si>
  <si>
    <t>BBSAG Bull.72</t>
  </si>
  <si>
    <t>Germann R</t>
  </si>
  <si>
    <t>BBSAG Bull.78</t>
  </si>
  <si>
    <t>BBSAG Bull.80</t>
  </si>
  <si>
    <t>BBSAG Bull.82</t>
  </si>
  <si>
    <t>BBSAG Bull.84</t>
  </si>
  <si>
    <t>BBSAG Bull.89</t>
  </si>
  <si>
    <t>Peter H</t>
  </si>
  <si>
    <t>BBSAG Bull.91</t>
  </si>
  <si>
    <t>BBSAG Bull.92</t>
  </si>
  <si>
    <t>BBSAG Bull.93</t>
  </si>
  <si>
    <t>BBSAG Bull.96</t>
  </si>
  <si>
    <t>BBSAG Bull.97</t>
  </si>
  <si>
    <t>BBSAG Bull.98</t>
  </si>
  <si>
    <t>BBSAG Bull.99</t>
  </si>
  <si>
    <t>BBSAG Bull.101</t>
  </si>
  <si>
    <t>BBSAG Bull.102</t>
  </si>
  <si>
    <t>BBSAG Bull.104</t>
  </si>
  <si>
    <t>BBSAG Bull.105</t>
  </si>
  <si>
    <t>BBSAG Bull.107</t>
  </si>
  <si>
    <t>BBSAG Bull.109</t>
  </si>
  <si>
    <t>BBSAG Bull.110</t>
  </si>
  <si>
    <t>BBSAG Bull.111</t>
  </si>
  <si>
    <t>Kohl M</t>
  </si>
  <si>
    <t>BBSAG Bull.113</t>
  </si>
  <si>
    <t>BBSAG Bull.114</t>
  </si>
  <si>
    <t>Paschke A</t>
  </si>
  <si>
    <t>BBSAG Bull.116</t>
  </si>
  <si>
    <t>BBSAG Bull.115</t>
  </si>
  <si>
    <t>IBVS 5016</t>
  </si>
  <si>
    <t>IBVS 5263</t>
  </si>
  <si>
    <t>I</t>
  </si>
  <si>
    <t>IBVS 5287</t>
  </si>
  <si>
    <t>IBVS 5296</t>
  </si>
  <si>
    <t>IBVS 5543</t>
  </si>
  <si>
    <t>IBVS 5502</t>
  </si>
  <si>
    <t>IBVS 5577</t>
  </si>
  <si>
    <t>II</t>
  </si>
  <si>
    <t>IO Cep / GSC 3961-0328</t>
  </si>
  <si>
    <t>EA/SD</t>
  </si>
  <si>
    <t>IBVS 5657</t>
  </si>
  <si>
    <t>IBVS 5670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</si>
  <si>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</si>
  <si>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</si>
  <si>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</si>
  <si>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</si>
  <si>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</si>
  <si>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</si>
  <si>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IBVS 5802</t>
  </si>
  <si>
    <t>Start of linear fit &gt;&gt;&gt;&gt;&gt;&gt;&gt;&gt;&gt;&gt;&gt;&gt;&gt;&gt;&gt;&gt;&gt;&gt;&gt;&gt;&gt;</t>
  </si>
  <si>
    <t>Add cycle</t>
  </si>
  <si>
    <t>Old Cycle</t>
  </si>
  <si>
    <t>OEJV 0074</t>
  </si>
  <si>
    <t>vis</t>
  </si>
  <si>
    <t>CCD</t>
  </si>
  <si>
    <t>OEJV 0003</t>
  </si>
  <si>
    <t>JAVSO..38...85</t>
  </si>
  <si>
    <t>IBVS 6070</t>
  </si>
  <si>
    <t>IBVS 6095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</si>
  <si>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</si>
  <si>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</si>
  <si>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</si>
  <si>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</si>
  <si>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</si>
  <si>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</si>
  <si>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</si>
  <si>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</si>
  <si>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</si>
  <si>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</si>
  <si>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2426002.285 </t>
  </si>
  <si>
    <t> 25.01.1930 18:50 </t>
  </si>
  <si>
    <t> -0.032 </t>
  </si>
  <si>
    <t>P </t>
  </si>
  <si>
    <t> L.Meinunger </t>
  </si>
  <si>
    <t> MVS 5.131 </t>
  </si>
  <si>
    <t>2429498.444 </t>
  </si>
  <si>
    <t> 22.08.1939 22:39 </t>
  </si>
  <si>
    <t> 0.028 </t>
  </si>
  <si>
    <t>2429660.310 </t>
  </si>
  <si>
    <t> 31.01.1940 19:26 </t>
  </si>
  <si>
    <t> 0.003 </t>
  </si>
  <si>
    <t> A.A.Wachmann </t>
  </si>
  <si>
    <t>IBVS 749 </t>
  </si>
  <si>
    <t>2430515.491 </t>
  </si>
  <si>
    <t> 04.06.1942 23:47 </t>
  </si>
  <si>
    <t> 0.006 </t>
  </si>
  <si>
    <t>2430729.279 </t>
  </si>
  <si>
    <t> 04.01.1943 18:41 </t>
  </si>
  <si>
    <t> -0.001 </t>
  </si>
  <si>
    <t>2430960.390 </t>
  </si>
  <si>
    <t> 23.08.1943 21:21 </t>
  </si>
  <si>
    <t> 0.014 </t>
  </si>
  <si>
    <t>2431028.346 </t>
  </si>
  <si>
    <t> 30.10.1943 20:18 </t>
  </si>
  <si>
    <t> 0.001 </t>
  </si>
  <si>
    <t>2431296.520 </t>
  </si>
  <si>
    <t> 25.07.1944 00:28 </t>
  </si>
  <si>
    <t> 0.004 </t>
  </si>
  <si>
    <t>2432066.420 </t>
  </si>
  <si>
    <t> 02.09.1946 22:04 </t>
  </si>
  <si>
    <t>2436541.281 </t>
  </si>
  <si>
    <t> 03.12.1958 18:44 </t>
  </si>
  <si>
    <t>2436851.427 </t>
  </si>
  <si>
    <t> 09.10.1959 22:14 </t>
  </si>
  <si>
    <t> -0.042 </t>
  </si>
  <si>
    <t>2436903.356 </t>
  </si>
  <si>
    <t> 30.11.1959 20:32 </t>
  </si>
  <si>
    <t> -0.017 </t>
  </si>
  <si>
    <t>2437668.283 </t>
  </si>
  <si>
    <t> 03.01.1962 18:47 </t>
  </si>
  <si>
    <t> -0.055 </t>
  </si>
  <si>
    <t>2437821.533 </t>
  </si>
  <si>
    <t> 06.06.1962 00:47 </t>
  </si>
  <si>
    <t> -0.045 </t>
  </si>
  <si>
    <t>2437956.307 </t>
  </si>
  <si>
    <t> 18.10.1962 19:22 </t>
  </si>
  <si>
    <t> 0.026 </t>
  </si>
  <si>
    <t>2438235.530 </t>
  </si>
  <si>
    <t> 25.07.1963 00:43 </t>
  </si>
  <si>
    <t> -0.044 </t>
  </si>
  <si>
    <t>2438240.510 </t>
  </si>
  <si>
    <t> 30.07.1963 00:14 </t>
  </si>
  <si>
    <t> -0.007 </t>
  </si>
  <si>
    <t>2438272.614 </t>
  </si>
  <si>
    <t> 31.08.1963 02:44 </t>
  </si>
  <si>
    <t> -0.034 </t>
  </si>
  <si>
    <t>2438287.460 </t>
  </si>
  <si>
    <t> 14.09.1963 23:02 </t>
  </si>
  <si>
    <t>2438318.360 </t>
  </si>
  <si>
    <t> 15.10.1963 20:38 </t>
  </si>
  <si>
    <t> -0.013 </t>
  </si>
  <si>
    <t>2438412.288 </t>
  </si>
  <si>
    <t> 17.01.1964 18:54 </t>
  </si>
  <si>
    <t> -0.006 </t>
  </si>
  <si>
    <t>2438622.330 </t>
  </si>
  <si>
    <t> 14.08.1964 19:55 </t>
  </si>
  <si>
    <t> -0.051 </t>
  </si>
  <si>
    <t>2438638.440 </t>
  </si>
  <si>
    <t> 30.08.1964 22:33 </t>
  </si>
  <si>
    <t>2439026.445 </t>
  </si>
  <si>
    <t> 22.09.1965 22:40 </t>
  </si>
  <si>
    <t>2439057.402 </t>
  </si>
  <si>
    <t> 23.10.1965 21:38 </t>
  </si>
  <si>
    <t> 0.017 </t>
  </si>
  <si>
    <t>2439330.490 </t>
  </si>
  <si>
    <t> 23.07.1966 23:45 </t>
  </si>
  <si>
    <t> -0.009 </t>
  </si>
  <si>
    <t>2439351.483 </t>
  </si>
  <si>
    <t> 13.08.1966 23:35 </t>
  </si>
  <si>
    <t> -0.025 </t>
  </si>
  <si>
    <t>2439508.447 </t>
  </si>
  <si>
    <t> 17.01.1967 22:43 </t>
  </si>
  <si>
    <t> -0.008 </t>
  </si>
  <si>
    <t>2439528.277 </t>
  </si>
  <si>
    <t> 06.02.1967 18:38 </t>
  </si>
  <si>
    <t> 0.049 </t>
  </si>
  <si>
    <t>2439980.540 </t>
  </si>
  <si>
    <t> 04.05.1968 00:57 </t>
  </si>
  <si>
    <t> 0.007 </t>
  </si>
  <si>
    <t>2440173.311 </t>
  </si>
  <si>
    <t> 12.11.1968 19:27 </t>
  </si>
  <si>
    <t>2442621.464 </t>
  </si>
  <si>
    <t> 27.07.1975 23:08 </t>
  </si>
  <si>
    <t> 0.010 </t>
  </si>
  <si>
    <t>V </t>
  </si>
  <si>
    <t> R.Diethelm </t>
  </si>
  <si>
    <t> BBS 23 </t>
  </si>
  <si>
    <t>2442993.427 </t>
  </si>
  <si>
    <t> 02.08.1976 22:14 </t>
  </si>
  <si>
    <t> -0.005 </t>
  </si>
  <si>
    <t> BBS 29 </t>
  </si>
  <si>
    <t>2444266.326 </t>
  </si>
  <si>
    <t> 27.01.1980 19:49 </t>
  </si>
  <si>
    <t> 0.013 </t>
  </si>
  <si>
    <t> BBS 46 </t>
  </si>
  <si>
    <t>2444476.409 </t>
  </si>
  <si>
    <t> 24.08.1980 21:48 </t>
  </si>
  <si>
    <t> 0.009 </t>
  </si>
  <si>
    <t> BBS 49 </t>
  </si>
  <si>
    <t>2444822.439 </t>
  </si>
  <si>
    <t> 05.08.1981 22:32 </t>
  </si>
  <si>
    <t> A.Slatinsky </t>
  </si>
  <si>
    <t> BRNO 26 </t>
  </si>
  <si>
    <t>2444822.449 </t>
  </si>
  <si>
    <t> 05.08.1981 22:46 </t>
  </si>
  <si>
    <t> 0.023 </t>
  </si>
  <si>
    <t> V.Wagner </t>
  </si>
  <si>
    <t>2444822.452 </t>
  </si>
  <si>
    <t> 05.08.1981 22:50 </t>
  </si>
  <si>
    <t> J.Manek </t>
  </si>
  <si>
    <t>2444885.480 </t>
  </si>
  <si>
    <t> 07.10.1981 23:31 </t>
  </si>
  <si>
    <t> 0.027 </t>
  </si>
  <si>
    <t> J.Silhan </t>
  </si>
  <si>
    <t>2445194.415 </t>
  </si>
  <si>
    <t> 12.08.1982 21:57 </t>
  </si>
  <si>
    <t> 0.011 </t>
  </si>
  <si>
    <t>2445194.436 </t>
  </si>
  <si>
    <t> 12.08.1982 22:27 </t>
  </si>
  <si>
    <t> 0.032 </t>
  </si>
  <si>
    <t>2445556.514 </t>
  </si>
  <si>
    <t> 10.08.1983 00:20 </t>
  </si>
  <si>
    <t> 0.018 </t>
  </si>
  <si>
    <t> P.Neugebauer </t>
  </si>
  <si>
    <t> J.Pospisilova </t>
  </si>
  <si>
    <t>2445556.517 </t>
  </si>
  <si>
    <t> 10.08.1983 00:24 </t>
  </si>
  <si>
    <t> 0.021 </t>
  </si>
  <si>
    <t> V.Svoboda </t>
  </si>
  <si>
    <t>2445556.521 </t>
  </si>
  <si>
    <t> 10.08.1983 00:30 </t>
  </si>
  <si>
    <t> 0.025 </t>
  </si>
  <si>
    <t> M.Varady </t>
  </si>
  <si>
    <t>2445556.523 </t>
  </si>
  <si>
    <t> 10.08.1983 00:33 </t>
  </si>
  <si>
    <t> M.Zejda </t>
  </si>
  <si>
    <t>2445556.529 </t>
  </si>
  <si>
    <t> 10.08.1983 00:41 </t>
  </si>
  <si>
    <t> 0.033 </t>
  </si>
  <si>
    <t> P.Troubil </t>
  </si>
  <si>
    <t>2445561.458 </t>
  </si>
  <si>
    <t> 14.08.1983 22:59 </t>
  </si>
  <si>
    <t> 0.019 </t>
  </si>
  <si>
    <t>2445618.301 </t>
  </si>
  <si>
    <t> 10.10.1983 19:13 </t>
  </si>
  <si>
    <t> 0.015 </t>
  </si>
  <si>
    <t>2445691.211 </t>
  </si>
  <si>
    <t> 22.12.1983 17:03 </t>
  </si>
  <si>
    <t> 0.012 </t>
  </si>
  <si>
    <t> BBS 70 </t>
  </si>
  <si>
    <t>2445823.438 </t>
  </si>
  <si>
    <t> 02.05.1984 22:30 </t>
  </si>
  <si>
    <t> 0.008 </t>
  </si>
  <si>
    <t> K.Locher </t>
  </si>
  <si>
    <t> BBS 72 </t>
  </si>
  <si>
    <t>2445865.458 </t>
  </si>
  <si>
    <t> 13.06.1984 22:59 </t>
  </si>
  <si>
    <t>2445870.415 </t>
  </si>
  <si>
    <t> 18.06.1984 21:57 </t>
  </si>
  <si>
    <t> 0.024 </t>
  </si>
  <si>
    <t>2445912.429 </t>
  </si>
  <si>
    <t> 30.07.1984 22:17 </t>
  </si>
  <si>
    <t> J.Borovicka </t>
  </si>
  <si>
    <t> BRNO 27 </t>
  </si>
  <si>
    <t>2445912.431 </t>
  </si>
  <si>
    <t> 30.07.1984 22:20 </t>
  </si>
  <si>
    <t> E.Kobzova </t>
  </si>
  <si>
    <t>2445912.433 </t>
  </si>
  <si>
    <t> 30.07.1984 22:23 </t>
  </si>
  <si>
    <t>2445912.439 </t>
  </si>
  <si>
    <t> 30.07.1984 22:32 </t>
  </si>
  <si>
    <t> 0.031 </t>
  </si>
  <si>
    <t>2445912.442 </t>
  </si>
  <si>
    <t> 30.07.1984 22:36 </t>
  </si>
  <si>
    <t> 0.034 </t>
  </si>
  <si>
    <t> T.Cervinka </t>
  </si>
  <si>
    <t> L.Kalab </t>
  </si>
  <si>
    <t>2445912.445 </t>
  </si>
  <si>
    <t> 30.07.1984 22:40 </t>
  </si>
  <si>
    <t> 0.037 </t>
  </si>
  <si>
    <t> J.Rexa </t>
  </si>
  <si>
    <t>2445944.547 </t>
  </si>
  <si>
    <t> 01.09.1984 01:07 </t>
  </si>
  <si>
    <t> P.Suchan </t>
  </si>
  <si>
    <t>2445944.550 </t>
  </si>
  <si>
    <t> 01.09.1984 01:12 </t>
  </si>
  <si>
    <t> M.Nemrava </t>
  </si>
  <si>
    <t>2445944.551 </t>
  </si>
  <si>
    <t> 01.09.1984 01:13 </t>
  </si>
  <si>
    <t> J.Zahajsky </t>
  </si>
  <si>
    <t>2446331.362 </t>
  </si>
  <si>
    <t> 22.09.1985 20:41 </t>
  </si>
  <si>
    <t> BBS 78 </t>
  </si>
  <si>
    <t>2446362.255 </t>
  </si>
  <si>
    <t> 23.10.1985 18:07 </t>
  </si>
  <si>
    <t>2446609.414 </t>
  </si>
  <si>
    <t> 27.06.1986 21:56 </t>
  </si>
  <si>
    <t> R.Germann </t>
  </si>
  <si>
    <t> BBS 80 </t>
  </si>
  <si>
    <t>2446745.354 </t>
  </si>
  <si>
    <t> 10.11.1986 20:29 </t>
  </si>
  <si>
    <t> BBS 82 </t>
  </si>
  <si>
    <t>2446997.457 </t>
  </si>
  <si>
    <t> 20.07.1987 22:58 </t>
  </si>
  <si>
    <t> B.Brazda </t>
  </si>
  <si>
    <t> BRNO 30 </t>
  </si>
  <si>
    <t> M.Jechumtal </t>
  </si>
  <si>
    <t>2446997.459 </t>
  </si>
  <si>
    <t> 20.07.1987 23:00 </t>
  </si>
  <si>
    <t> D.Benes </t>
  </si>
  <si>
    <t>2446997.462 </t>
  </si>
  <si>
    <t> 20.07.1987 23:05 </t>
  </si>
  <si>
    <t> K.Dolejsi </t>
  </si>
  <si>
    <t>2446997.466 </t>
  </si>
  <si>
    <t> 20.07.1987 23:11 </t>
  </si>
  <si>
    <t> R.Stork </t>
  </si>
  <si>
    <t>2447002.411 </t>
  </si>
  <si>
    <t> 25.07.1987 21:51 </t>
  </si>
  <si>
    <t> 0.020 </t>
  </si>
  <si>
    <t> BBS 84 </t>
  </si>
  <si>
    <t>2447039.473 </t>
  </si>
  <si>
    <t> 31.08.1987 23:21 </t>
  </si>
  <si>
    <t> P.Kucera </t>
  </si>
  <si>
    <t>2447096.318 </t>
  </si>
  <si>
    <t> 27.10.1987 19:37 </t>
  </si>
  <si>
    <t> A.Dedoch </t>
  </si>
  <si>
    <t>2447369.446 </t>
  </si>
  <si>
    <t> 26.07.1988 22:42 </t>
  </si>
  <si>
    <t> BBS 89 </t>
  </si>
  <si>
    <t>2447374.386 </t>
  </si>
  <si>
    <t> 31.07.1988 21:15 </t>
  </si>
  <si>
    <t> H.Peter </t>
  </si>
  <si>
    <t>2447536.290 </t>
  </si>
  <si>
    <t> 09.01.1989 18:57 </t>
  </si>
  <si>
    <t> BBS 91 </t>
  </si>
  <si>
    <t>2447663.548 </t>
  </si>
  <si>
    <t> 17.05.1989 01:09 </t>
  </si>
  <si>
    <t> BBS 92 </t>
  </si>
  <si>
    <t>2447741.424 </t>
  </si>
  <si>
    <t> 02.08.1989 22:10 </t>
  </si>
  <si>
    <t>2447804.445 </t>
  </si>
  <si>
    <t> 04.10.1989 22:40 </t>
  </si>
  <si>
    <t> 0.016 </t>
  </si>
  <si>
    <t> BBS 93 </t>
  </si>
  <si>
    <t>2447825.444 </t>
  </si>
  <si>
    <t> 25.10.1989 22:39 </t>
  </si>
  <si>
    <t> J.Vavrincova </t>
  </si>
  <si>
    <t>2447825.449 </t>
  </si>
  <si>
    <t> 25.10.1989 22:46 </t>
  </si>
  <si>
    <t>2447841.518 </t>
  </si>
  <si>
    <t> 11.11.1989 00:25 </t>
  </si>
  <si>
    <t> F.Hroch </t>
  </si>
  <si>
    <t>2448092.380 </t>
  </si>
  <si>
    <t> 19.07.1990 21:07 </t>
  </si>
  <si>
    <t> BBS 96 </t>
  </si>
  <si>
    <t>2448113.406 </t>
  </si>
  <si>
    <t> 09.08.1990 21:44 </t>
  </si>
  <si>
    <t>2448176.440 </t>
  </si>
  <si>
    <t> 11.10.1990 22:33 </t>
  </si>
  <si>
    <t>2448202.370 </t>
  </si>
  <si>
    <t> 06.11.1990 20:52 </t>
  </si>
  <si>
    <t> BBS 97 </t>
  </si>
  <si>
    <t>2448433.466 </t>
  </si>
  <si>
    <t> 25.06.1991 23:11 </t>
  </si>
  <si>
    <t> BBS 98 </t>
  </si>
  <si>
    <t>2448449.510 </t>
  </si>
  <si>
    <t> 12.07.1991 00:14 </t>
  </si>
  <si>
    <t> -0.011 </t>
  </si>
  <si>
    <t> BRNO 31 </t>
  </si>
  <si>
    <t>2448480.437 </t>
  </si>
  <si>
    <t> 11.08.1991 22:29 </t>
  </si>
  <si>
    <t>2448480.451 </t>
  </si>
  <si>
    <t> 11.08.1991 22:49 </t>
  </si>
  <si>
    <t> 0.035 </t>
  </si>
  <si>
    <t>2448512.557 </t>
  </si>
  <si>
    <t> 13.09.1991 01:22 </t>
  </si>
  <si>
    <t> E.Safarova </t>
  </si>
  <si>
    <t>2448543.446 </t>
  </si>
  <si>
    <t> 13.10.1991 22:42 </t>
  </si>
  <si>
    <t> Z.Egyhazi </t>
  </si>
  <si>
    <t>2448548.408 </t>
  </si>
  <si>
    <t> 18.10.1991 21:47 </t>
  </si>
  <si>
    <t> BBS 99 </t>
  </si>
  <si>
    <t>2448763.439 </t>
  </si>
  <si>
    <t> 20.05.1992 22:32 </t>
  </si>
  <si>
    <t> BBS 101 </t>
  </si>
  <si>
    <t>2448852.405 </t>
  </si>
  <si>
    <t> 17.08.1992 21:43 </t>
  </si>
  <si>
    <t> BBS 102 </t>
  </si>
  <si>
    <t>2448883.324 </t>
  </si>
  <si>
    <t> 17.09.1992 19:46 </t>
  </si>
  <si>
    <t>2448925.316 </t>
  </si>
  <si>
    <t> 29.10.1992 19:35 </t>
  </si>
  <si>
    <t>2449146.506 </t>
  </si>
  <si>
    <t> 08.06.1993 00:08 </t>
  </si>
  <si>
    <t> -0.010 </t>
  </si>
  <si>
    <t> BBS 104 </t>
  </si>
  <si>
    <t>2449177.421 </t>
  </si>
  <si>
    <t> 08.07.1993 22:06 </t>
  </si>
  <si>
    <t> K.Koss </t>
  </si>
  <si>
    <t>2449177.430 </t>
  </si>
  <si>
    <t> 08.07.1993 22:19 </t>
  </si>
  <si>
    <t> P.Hajek </t>
  </si>
  <si>
    <t> P.Stepan </t>
  </si>
  <si>
    <t>2449177.435 </t>
  </si>
  <si>
    <t> 08.07.1993 22:26 </t>
  </si>
  <si>
    <t>2449198.438 </t>
  </si>
  <si>
    <t> 29.07.1993 22:30 </t>
  </si>
  <si>
    <t>2449214.479 </t>
  </si>
  <si>
    <t> 14.08.1993 23:29 </t>
  </si>
  <si>
    <t>2449214.485 </t>
  </si>
  <si>
    <t> 14.08.1993 23:38 </t>
  </si>
  <si>
    <t>2449214.488 </t>
  </si>
  <si>
    <t> 14.08.1993 23:42 </t>
  </si>
  <si>
    <t> 0.002 </t>
  </si>
  <si>
    <t> P.Adamek </t>
  </si>
  <si>
    <t>2449214.495 </t>
  </si>
  <si>
    <t> 14.08.1993 23:52 </t>
  </si>
  <si>
    <t> J.Dvorak B. </t>
  </si>
  <si>
    <t>2449229.319 </t>
  </si>
  <si>
    <t> 29.08.1993 19:39 </t>
  </si>
  <si>
    <t> BBS 105 </t>
  </si>
  <si>
    <t>2449549.406 </t>
  </si>
  <si>
    <t> 15.07.1994 21:44 </t>
  </si>
  <si>
    <t> BBS 107 </t>
  </si>
  <si>
    <t>2449560.512 </t>
  </si>
  <si>
    <t> 27.07.1994 00:17 </t>
  </si>
  <si>
    <t> 0.000 </t>
  </si>
  <si>
    <t>2449895.427 </t>
  </si>
  <si>
    <t> 26.06.1995 22:14 </t>
  </si>
  <si>
    <t> BBS 109 </t>
  </si>
  <si>
    <t>2449906.533 </t>
  </si>
  <si>
    <t> 08.07.1995 00:47 </t>
  </si>
  <si>
    <t>2449984.389 </t>
  </si>
  <si>
    <t> 23.09.1995 21:20 </t>
  </si>
  <si>
    <t> BBS 110 </t>
  </si>
  <si>
    <t>2450104.261 </t>
  </si>
  <si>
    <t> 21.01.1996 18:15 </t>
  </si>
  <si>
    <t> BBS 111 </t>
  </si>
  <si>
    <t>2450110.448 </t>
  </si>
  <si>
    <t> 27.01.1996 22:45 </t>
  </si>
  <si>
    <t> M.Kohl </t>
  </si>
  <si>
    <t>2450283.4516 </t>
  </si>
  <si>
    <t> 18.07.1996 22:50 </t>
  </si>
  <si>
    <t> -0.0073 </t>
  </si>
  <si>
    <t> J.Müller </t>
  </si>
  <si>
    <t> BRNO 32 </t>
  </si>
  <si>
    <t>2450283.4787 </t>
  </si>
  <si>
    <t> 18.07.1996 23:29 </t>
  </si>
  <si>
    <t> 0.0198 </t>
  </si>
  <si>
    <t>2450283.4822 </t>
  </si>
  <si>
    <t> 18.07.1996 23:34 </t>
  </si>
  <si>
    <t> 0.0233 </t>
  </si>
  <si>
    <t> J.Cechal </t>
  </si>
  <si>
    <t>2450314.364 </t>
  </si>
  <si>
    <t> 18.08.1996 20:44 </t>
  </si>
  <si>
    <t> BBS 113 </t>
  </si>
  <si>
    <t>2450466.342 </t>
  </si>
  <si>
    <t> 17.01.1997 20:12 </t>
  </si>
  <si>
    <t> -0.016 </t>
  </si>
  <si>
    <t> BBS 114 </t>
  </si>
  <si>
    <t>2450676.437 </t>
  </si>
  <si>
    <t> 15.08.1997 22:29 </t>
  </si>
  <si>
    <t>E </t>
  </si>
  <si>
    <t>?</t>
  </si>
  <si>
    <t> A.Paschke </t>
  </si>
  <si>
    <t> BBS 116 </t>
  </si>
  <si>
    <t>2450681.378 </t>
  </si>
  <si>
    <t> 20.08.1997 21:04 </t>
  </si>
  <si>
    <t> BBS 115 </t>
  </si>
  <si>
    <t>2450702.396 </t>
  </si>
  <si>
    <t> 10.09.1997 21:30 </t>
  </si>
  <si>
    <t> -0.002 </t>
  </si>
  <si>
    <t>2450754.286 </t>
  </si>
  <si>
    <t> 01.11.1997 18:51 </t>
  </si>
  <si>
    <t> -0.015 </t>
  </si>
  <si>
    <t>2450754.293 </t>
  </si>
  <si>
    <t> 01.11.1997 19:01 </t>
  </si>
  <si>
    <t>2450754.2998 </t>
  </si>
  <si>
    <t> 01.11.1997 19:11 </t>
  </si>
  <si>
    <t> -0.0017 </t>
  </si>
  <si>
    <t> M.Netolicky </t>
  </si>
  <si>
    <t>2451079.315 </t>
  </si>
  <si>
    <t> 22.09.1998 19:33 </t>
  </si>
  <si>
    <t> -0.004 </t>
  </si>
  <si>
    <t> BBS 119 </t>
  </si>
  <si>
    <t>2451399.3842 </t>
  </si>
  <si>
    <t> 08.08.1999 21:13 </t>
  </si>
  <si>
    <t> -0.0087 </t>
  </si>
  <si>
    <t>2451472.2880 </t>
  </si>
  <si>
    <t> 20.10.1999 18:54 </t>
  </si>
  <si>
    <t> -0.0175 </t>
  </si>
  <si>
    <t>o</t>
  </si>
  <si>
    <t> K.&amp; M.Rätz </t>
  </si>
  <si>
    <t>BAVM 132 </t>
  </si>
  <si>
    <t>2451483.425 </t>
  </si>
  <si>
    <t> 31.10.1999 22:12 </t>
  </si>
  <si>
    <t> BBS 121 </t>
  </si>
  <si>
    <t>2451656.433 </t>
  </si>
  <si>
    <t> 21.04.2000 22:23 </t>
  </si>
  <si>
    <t> BBS 122 </t>
  </si>
  <si>
    <t>2451677.440 </t>
  </si>
  <si>
    <t> 12.05.2000 22:33 </t>
  </si>
  <si>
    <t> J.Zahajský </t>
  </si>
  <si>
    <t>OEJV 0074 </t>
  </si>
  <si>
    <t>2451782.4792 </t>
  </si>
  <si>
    <t> 25.08.2000 23:30 </t>
  </si>
  <si>
    <t> -0.0140 </t>
  </si>
  <si>
    <t>BAVM 152 </t>
  </si>
  <si>
    <t>2451855.400 </t>
  </si>
  <si>
    <t> 06.11.2000 21:36 </t>
  </si>
  <si>
    <t> BBS 124 </t>
  </si>
  <si>
    <t>2452049.413 </t>
  </si>
  <si>
    <t> 19.05.2001 21:54 </t>
  </si>
  <si>
    <t> B.Procházková </t>
  </si>
  <si>
    <t>2452081.553 </t>
  </si>
  <si>
    <t> 21.06.2001 01:16 </t>
  </si>
  <si>
    <t> BBS 125 </t>
  </si>
  <si>
    <t>2452117.392 </t>
  </si>
  <si>
    <t> 26.07.2001 21:24 </t>
  </si>
  <si>
    <t> BBS 126 </t>
  </si>
  <si>
    <t>2452133.450 </t>
  </si>
  <si>
    <t> 11.08.2001 22:48 </t>
  </si>
  <si>
    <t> -0.012 </t>
  </si>
  <si>
    <t> P.Novotná </t>
  </si>
  <si>
    <t>2452196.48342 </t>
  </si>
  <si>
    <t> 13.10.2001 23:36 </t>
  </si>
  <si>
    <t> -0.00519 </t>
  </si>
  <si>
    <t>C </t>
  </si>
  <si>
    <t> D.Motl </t>
  </si>
  <si>
    <t>2452217.486 </t>
  </si>
  <si>
    <t> 03.11.2001 23:39 </t>
  </si>
  <si>
    <t> BBS 127 </t>
  </si>
  <si>
    <t>2452359.598 </t>
  </si>
  <si>
    <t> 26.03.2002 02:21 </t>
  </si>
  <si>
    <t>2452411.510 </t>
  </si>
  <si>
    <t> 17.05.2002 00:14 </t>
  </si>
  <si>
    <t> BBS 128 </t>
  </si>
  <si>
    <t>2452862.589 </t>
  </si>
  <si>
    <t> 11.08.2003 02:08 </t>
  </si>
  <si>
    <t> BBS 130 </t>
  </si>
  <si>
    <t>2452894.7165 </t>
  </si>
  <si>
    <t> 12.09.2003 05:11 </t>
  </si>
  <si>
    <t> -0.0032 </t>
  </si>
  <si>
    <t> S.Dvorak </t>
  </si>
  <si>
    <t>IBVS 5502 </t>
  </si>
  <si>
    <t>2452985.5526 </t>
  </si>
  <si>
    <t> 12.12.2003 01:15 </t>
  </si>
  <si>
    <t> 0.0010 </t>
  </si>
  <si>
    <t> C.Lacy </t>
  </si>
  <si>
    <t>IBVS 5577 </t>
  </si>
  <si>
    <t>2453128.9016 </t>
  </si>
  <si>
    <t> 03.05.2004 09:38 </t>
  </si>
  <si>
    <t> -0.0036 </t>
  </si>
  <si>
    <t>2453190.7000 </t>
  </si>
  <si>
    <t> 04.07.2004 04:48 </t>
  </si>
  <si>
    <t> 0.0044 </t>
  </si>
  <si>
    <t>2453198.7274 </t>
  </si>
  <si>
    <t> 12.07.2004 05:27 </t>
  </si>
  <si>
    <t> -0.0009 </t>
  </si>
  <si>
    <t>2453219.73559 </t>
  </si>
  <si>
    <t> 02.08.2004 05:39 </t>
  </si>
  <si>
    <t> -0.00146 </t>
  </si>
  <si>
    <t>2453229.62236 </t>
  </si>
  <si>
    <t> 12.08.2004 02:56 </t>
  </si>
  <si>
    <t> -0.00115 </t>
  </si>
  <si>
    <t>2453250.632 </t>
  </si>
  <si>
    <t> 02.09.2004 03:10 </t>
  </si>
  <si>
    <t> -0.000 </t>
  </si>
  <si>
    <t>OEJV 0003 </t>
  </si>
  <si>
    <t>2453254.3386 </t>
  </si>
  <si>
    <t> 05.09.2004 20:07 </t>
  </si>
  <si>
    <t> -0.0011 </t>
  </si>
  <si>
    <t> F.Walter </t>
  </si>
  <si>
    <t>BAVM 173 </t>
  </si>
  <si>
    <t>2453357.5317 </t>
  </si>
  <si>
    <t> 18.12.2004 00:45 </t>
  </si>
  <si>
    <t> 0.0021 </t>
  </si>
  <si>
    <t>IBVS 5670 </t>
  </si>
  <si>
    <t>2453564.521 </t>
  </si>
  <si>
    <t> 13.07.2005 00:30 </t>
  </si>
  <si>
    <t>2453653.5083 </t>
  </si>
  <si>
    <t> 10.10.2005 00:11 </t>
  </si>
  <si>
    <t> 0.0029 </t>
  </si>
  <si>
    <t> M.Zejda et al. </t>
  </si>
  <si>
    <t>IBVS 5741 </t>
  </si>
  <si>
    <t>2454216.4172 </t>
  </si>
  <si>
    <t> 25.04.2007 22:00 </t>
  </si>
  <si>
    <t> 0.0016 </t>
  </si>
  <si>
    <t>-I</t>
  </si>
  <si>
    <t> F.Agerer </t>
  </si>
  <si>
    <t>BAVM 186 </t>
  </si>
  <si>
    <t>2454759.560 </t>
  </si>
  <si>
    <t> 20.10.2008 01:26 </t>
  </si>
  <si>
    <t>19445</t>
  </si>
  <si>
    <t>OEJV 0116 </t>
  </si>
  <si>
    <t>2455073.4594 </t>
  </si>
  <si>
    <t> 29.08.2009 23:01 </t>
  </si>
  <si>
    <t>19699</t>
  </si>
  <si>
    <t> 0.0114 </t>
  </si>
  <si>
    <t>ns</t>
  </si>
  <si>
    <t> Y.Ogmen </t>
  </si>
  <si>
    <t> JAAVSO 38;85 </t>
  </si>
  <si>
    <t>2456158.5076 </t>
  </si>
  <si>
    <t> 19.08.2012 00:10 </t>
  </si>
  <si>
    <t>20577</t>
  </si>
  <si>
    <t> 0.0208 </t>
  </si>
  <si>
    <t>BAVM 231 </t>
  </si>
  <si>
    <t>2456530.4827 </t>
  </si>
  <si>
    <t> 25.08.2013 23:35 </t>
  </si>
  <si>
    <t>20878</t>
  </si>
  <si>
    <t> 0.0179 </t>
  </si>
  <si>
    <t>B;V</t>
  </si>
  <si>
    <t> A.Liakos et al. </t>
  </si>
  <si>
    <t>IBVS 6095 </t>
  </si>
  <si>
    <t>BAD?</t>
  </si>
  <si>
    <t>IBVS 0749</t>
  </si>
  <si>
    <t>OEJV 0116</t>
  </si>
  <si>
    <t>IBVS 5741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</si>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</sst>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9" fillId="0" borderId="0" xfId="0" applyFont="1" applyAlignment="1"/>
    <xf numFmtId="0" fontId="5" fillId="0" borderId="5" xfId="0" applyFont="1" applyBorder="1" applyAlignment="1">
      <alignment horizontal="left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8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top"/>
    </xf>
    <xf numFmtId="165" fontId="15" fillId="0" borderId="0" xfId="0" applyNumberFormat="1" applyFont="1" applyAlignment="1">
      <alignment horizontal="left" vertical="top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66" fontId="22" fillId="0" borderId="0" xfId="0" applyNumberFormat="1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IO Cep - O-C Diagr.</a:t>
            </a:r>
          </a:p>
        </c:rich>
      </c:tx>
      <c:layout>
        <c:manualLayout>
          <c:xMode val="edge"/>
          <c:yMode val="edge"/>
          <c:x val="0.3816431883212665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09683866879069"/>
          <c:y val="0.14769252958613219"/>
          <c:w val="0.8099851706942725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2D-4138-9C26-C0AEA9A0A42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9">
                    <c:v>0</c:v>
                  </c:pt>
                  <c:pt idx="91">
                    <c:v>0</c:v>
                  </c:pt>
                  <c:pt idx="96">
                    <c:v>3.0000000000000001E-3</c:v>
                  </c:pt>
                  <c:pt idx="97">
                    <c:v>0</c:v>
                  </c:pt>
                  <c:pt idx="98">
                    <c:v>6.0000000000000001E-3</c:v>
                  </c:pt>
                  <c:pt idx="99">
                    <c:v>0.01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5.0000000000000001E-3</c:v>
                  </c:pt>
                  <c:pt idx="103">
                    <c:v>5.0000000000000001E-3</c:v>
                  </c:pt>
                  <c:pt idx="104">
                    <c:v>5.0000000000000001E-3</c:v>
                  </c:pt>
                  <c:pt idx="105">
                    <c:v>4.0000000000000001E-3</c:v>
                  </c:pt>
                  <c:pt idx="106">
                    <c:v>5.0000000000000001E-3</c:v>
                  </c:pt>
                  <c:pt idx="107">
                    <c:v>8.9999999999999993E-3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4.0000000000000001E-3</c:v>
                  </c:pt>
                  <c:pt idx="112">
                    <c:v>4.0000000000000001E-3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4.0000000000000001E-3</c:v>
                  </c:pt>
                  <c:pt idx="118">
                    <c:v>6.0000000000000001E-3</c:v>
                  </c:pt>
                  <c:pt idx="119">
                    <c:v>4.0000000000000001E-3</c:v>
                  </c:pt>
                  <c:pt idx="120">
                    <c:v>5.0000000000000001E-3</c:v>
                  </c:pt>
                  <c:pt idx="121">
                    <c:v>3.0000000000000001E-3</c:v>
                  </c:pt>
                  <c:pt idx="122">
                    <c:v>5.0000000000000001E-3</c:v>
                  </c:pt>
                  <c:pt idx="123">
                    <c:v>4.0000000000000001E-3</c:v>
                  </c:pt>
                  <c:pt idx="124">
                    <c:v>4.0000000000000001E-3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5.0000000000000001E-3</c:v>
                  </c:pt>
                  <c:pt idx="129">
                    <c:v>4.0000000000000001E-3</c:v>
                  </c:pt>
                  <c:pt idx="130">
                    <c:v>3.0000000000000001E-3</c:v>
                  </c:pt>
                  <c:pt idx="131">
                    <c:v>5.0000000000000001E-3</c:v>
                  </c:pt>
                  <c:pt idx="132">
                    <c:v>5.0000000000000001E-3</c:v>
                  </c:pt>
                  <c:pt idx="133">
                    <c:v>7.0000000000000001E-3</c:v>
                  </c:pt>
                  <c:pt idx="134">
                    <c:v>5.0000000000000001E-3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2E-3</c:v>
                  </c:pt>
                  <c:pt idx="138">
                    <c:v>0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1E-4</c:v>
                  </c:pt>
                  <c:pt idx="145">
                    <c:v>2.7000000000000001E-3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3.0000000000000001E-3</c:v>
                  </c:pt>
                  <c:pt idx="156">
                    <c:v>5.0000000000000001E-4</c:v>
                  </c:pt>
                  <c:pt idx="157">
                    <c:v>6.9999999999999999E-4</c:v>
                  </c:pt>
                  <c:pt idx="158">
                    <c:v>8.0000000000000004E-4</c:v>
                  </c:pt>
                  <c:pt idx="159">
                    <c:v>5.0000000000000001E-4</c:v>
                  </c:pt>
                  <c:pt idx="160">
                    <c:v>2.9999999999999997E-4</c:v>
                  </c:pt>
                  <c:pt idx="161">
                    <c:v>1.7000000000000001E-4</c:v>
                  </c:pt>
                  <c:pt idx="162">
                    <c:v>2.1000000000000001E-4</c:v>
                  </c:pt>
                  <c:pt idx="163">
                    <c:v>2E-3</c:v>
                  </c:pt>
                  <c:pt idx="164">
                    <c:v>2.0000000000000001E-4</c:v>
                  </c:pt>
                  <c:pt idx="165">
                    <c:v>1E-3</c:v>
                  </c:pt>
                  <c:pt idx="166">
                    <c:v>3.0000000000000001E-3</c:v>
                  </c:pt>
                  <c:pt idx="167">
                    <c:v>0</c:v>
                  </c:pt>
                  <c:pt idx="168">
                    <c:v>3.7000000000000002E-3</c:v>
                  </c:pt>
                  <c:pt idx="169">
                    <c:v>3.0000000000000001E-3</c:v>
                  </c:pt>
                  <c:pt idx="170">
                    <c:v>1E-4</c:v>
                  </c:pt>
                  <c:pt idx="171">
                    <c:v>2.0999999999999999E-3</c:v>
                  </c:pt>
                  <c:pt idx="172">
                    <c:v>2.9999999999999997E-4</c:v>
                  </c:pt>
                  <c:pt idx="173">
                    <c:v>1.4E-3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9">
                    <c:v>0</c:v>
                  </c:pt>
                  <c:pt idx="91">
                    <c:v>0</c:v>
                  </c:pt>
                  <c:pt idx="96">
                    <c:v>3.0000000000000001E-3</c:v>
                  </c:pt>
                  <c:pt idx="97">
                    <c:v>0</c:v>
                  </c:pt>
                  <c:pt idx="98">
                    <c:v>6.0000000000000001E-3</c:v>
                  </c:pt>
                  <c:pt idx="99">
                    <c:v>0.01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5.0000000000000001E-3</c:v>
                  </c:pt>
                  <c:pt idx="103">
                    <c:v>5.0000000000000001E-3</c:v>
                  </c:pt>
                  <c:pt idx="104">
                    <c:v>5.0000000000000001E-3</c:v>
                  </c:pt>
                  <c:pt idx="105">
                    <c:v>4.0000000000000001E-3</c:v>
                  </c:pt>
                  <c:pt idx="106">
                    <c:v>5.0000000000000001E-3</c:v>
                  </c:pt>
                  <c:pt idx="107">
                    <c:v>8.9999999999999993E-3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4.0000000000000001E-3</c:v>
                  </c:pt>
                  <c:pt idx="112">
                    <c:v>4.0000000000000001E-3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4.0000000000000001E-3</c:v>
                  </c:pt>
                  <c:pt idx="118">
                    <c:v>6.0000000000000001E-3</c:v>
                  </c:pt>
                  <c:pt idx="119">
                    <c:v>4.0000000000000001E-3</c:v>
                  </c:pt>
                  <c:pt idx="120">
                    <c:v>5.0000000000000001E-3</c:v>
                  </c:pt>
                  <c:pt idx="121">
                    <c:v>3.0000000000000001E-3</c:v>
                  </c:pt>
                  <c:pt idx="122">
                    <c:v>5.0000000000000001E-3</c:v>
                  </c:pt>
                  <c:pt idx="123">
                    <c:v>4.0000000000000001E-3</c:v>
                  </c:pt>
                  <c:pt idx="124">
                    <c:v>4.0000000000000001E-3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5.0000000000000001E-3</c:v>
                  </c:pt>
                  <c:pt idx="129">
                    <c:v>4.0000000000000001E-3</c:v>
                  </c:pt>
                  <c:pt idx="130">
                    <c:v>3.0000000000000001E-3</c:v>
                  </c:pt>
                  <c:pt idx="131">
                    <c:v>5.0000000000000001E-3</c:v>
                  </c:pt>
                  <c:pt idx="132">
                    <c:v>5.0000000000000001E-3</c:v>
                  </c:pt>
                  <c:pt idx="133">
                    <c:v>7.0000000000000001E-3</c:v>
                  </c:pt>
                  <c:pt idx="134">
                    <c:v>5.0000000000000001E-3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2E-3</c:v>
                  </c:pt>
                  <c:pt idx="138">
                    <c:v>0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1E-4</c:v>
                  </c:pt>
                  <c:pt idx="145">
                    <c:v>2.7000000000000001E-3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3.0000000000000001E-3</c:v>
                  </c:pt>
                  <c:pt idx="156">
                    <c:v>5.0000000000000001E-4</c:v>
                  </c:pt>
                  <c:pt idx="157">
                    <c:v>6.9999999999999999E-4</c:v>
                  </c:pt>
                  <c:pt idx="158">
                    <c:v>8.0000000000000004E-4</c:v>
                  </c:pt>
                  <c:pt idx="159">
                    <c:v>5.0000000000000001E-4</c:v>
                  </c:pt>
                  <c:pt idx="160">
                    <c:v>2.9999999999999997E-4</c:v>
                  </c:pt>
                  <c:pt idx="161">
                    <c:v>1.7000000000000001E-4</c:v>
                  </c:pt>
                  <c:pt idx="162">
                    <c:v>2.1000000000000001E-4</c:v>
                  </c:pt>
                  <c:pt idx="163">
                    <c:v>2E-3</c:v>
                  </c:pt>
                  <c:pt idx="164">
                    <c:v>2.0000000000000001E-4</c:v>
                  </c:pt>
                  <c:pt idx="165">
                    <c:v>1E-3</c:v>
                  </c:pt>
                  <c:pt idx="166">
                    <c:v>3.0000000000000001E-3</c:v>
                  </c:pt>
                  <c:pt idx="167">
                    <c:v>0</c:v>
                  </c:pt>
                  <c:pt idx="168">
                    <c:v>3.7000000000000002E-3</c:v>
                  </c:pt>
                  <c:pt idx="169">
                    <c:v>3.0000000000000001E-3</c:v>
                  </c:pt>
                  <c:pt idx="170">
                    <c:v>1E-4</c:v>
                  </c:pt>
                  <c:pt idx="171">
                    <c:v>2.0999999999999999E-3</c:v>
                  </c:pt>
                  <c:pt idx="172">
                    <c:v>2.9999999999999997E-4</c:v>
                  </c:pt>
                  <c:pt idx="17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-3.207750000001397E-2</c:v>
                </c:pt>
                <c:pt idx="1">
                  <c:v>2.807079999911366E-2</c:v>
                </c:pt>
                <c:pt idx="2">
                  <c:v>3.3145000015792903E-3</c:v>
                </c:pt>
                <c:pt idx="3">
                  <c:v>5.6629000027896836E-3</c:v>
                </c:pt>
                <c:pt idx="4">
                  <c:v>-1.0000000002037268E-3</c:v>
                </c:pt>
                <c:pt idx="6">
                  <c:v>1.4034899999387562E-2</c:v>
                </c:pt>
                <c:pt idx="7">
                  <c:v>6.334000026981812E-4</c:v>
                </c:pt>
                <c:pt idx="8">
                  <c:v>4.4493000023066998E-3</c:v>
                </c:pt>
                <c:pt idx="9">
                  <c:v>-3.4985999991477001E-3</c:v>
                </c:pt>
                <c:pt idx="10">
                  <c:v>-7.3189999966416508E-4</c:v>
                </c:pt>
                <c:pt idx="11">
                  <c:v>-4.2364199995063245E-2</c:v>
                </c:pt>
                <c:pt idx="12">
                  <c:v>-1.7270800002734177E-2</c:v>
                </c:pt>
                <c:pt idx="13">
                  <c:v>-5.4989499993098434E-2</c:v>
                </c:pt>
                <c:pt idx="14">
                  <c:v>-4.5094699999026489E-2</c:v>
                </c:pt>
                <c:pt idx="15">
                  <c:v>2.5909600000886712E-2</c:v>
                </c:pt>
                <c:pt idx="16">
                  <c:v>-4.3540200000279583E-2</c:v>
                </c:pt>
                <c:pt idx="17">
                  <c:v>-6.7693999953917228E-3</c:v>
                </c:pt>
                <c:pt idx="18">
                  <c:v>-3.3759199999622069E-2</c:v>
                </c:pt>
                <c:pt idx="19">
                  <c:v>-1.7446799996832851E-2</c:v>
                </c:pt>
                <c:pt idx="20">
                  <c:v>-1.2629299999389332E-2</c:v>
                </c:pt>
                <c:pt idx="21">
                  <c:v>-5.9840999965672381E-3</c:v>
                </c:pt>
                <c:pt idx="22">
                  <c:v>-5.1225099996372592E-2</c:v>
                </c:pt>
                <c:pt idx="23">
                  <c:v>-6.7199999975855462E-3</c:v>
                </c:pt>
                <c:pt idx="24">
                  <c:v>-4.5212199998786673E-2</c:v>
                </c:pt>
                <c:pt idx="25">
                  <c:v>1.6605299999355339E-2</c:v>
                </c:pt>
                <c:pt idx="26">
                  <c:v>-8.8079999986803159E-3</c:v>
                </c:pt>
                <c:pt idx="27">
                  <c:v>-2.4532099996577017E-2</c:v>
                </c:pt>
                <c:pt idx="28">
                  <c:v>-8.0592000012984499E-3</c:v>
                </c:pt>
                <c:pt idx="29">
                  <c:v>4.9024000007193536E-2</c:v>
                </c:pt>
                <c:pt idx="30">
                  <c:v>6.5522000004420988E-3</c:v>
                </c:pt>
                <c:pt idx="31">
                  <c:v>-8.3865999986301176E-3</c:v>
                </c:pt>
                <c:pt idx="32">
                  <c:v>1.0352099998272024E-2</c:v>
                </c:pt>
                <c:pt idx="33">
                  <c:v>-4.6451999951386824E-3</c:v>
                </c:pt>
                <c:pt idx="34">
                  <c:v>1.2835800000175368E-2</c:v>
                </c:pt>
                <c:pt idx="35">
                  <c:v>1.2835800000175368E-2</c:v>
                </c:pt>
                <c:pt idx="36">
                  <c:v>8.5947999978088774E-3</c:v>
                </c:pt>
                <c:pt idx="37">
                  <c:v>8.5947999978088774E-3</c:v>
                </c:pt>
                <c:pt idx="38">
                  <c:v>1.2550799998280127E-2</c:v>
                </c:pt>
                <c:pt idx="39">
                  <c:v>2.2550800000317395E-2</c:v>
                </c:pt>
                <c:pt idx="40">
                  <c:v>2.5550799997290596E-2</c:v>
                </c:pt>
                <c:pt idx="41">
                  <c:v>2.737850000266917E-2</c:v>
                </c:pt>
                <c:pt idx="42">
                  <c:v>1.055350000387989E-2</c:v>
                </c:pt>
                <c:pt idx="43">
                  <c:v>3.1553500004520174E-2</c:v>
                </c:pt>
                <c:pt idx="44">
                  <c:v>1.8014600005699322E-2</c:v>
                </c:pt>
                <c:pt idx="45">
                  <c:v>1.8014600005699322E-2</c:v>
                </c:pt>
                <c:pt idx="46">
                  <c:v>2.1014600002672523E-2</c:v>
                </c:pt>
                <c:pt idx="47">
                  <c:v>2.5014600003487431E-2</c:v>
                </c:pt>
                <c:pt idx="48">
                  <c:v>2.7014600003894884E-2</c:v>
                </c:pt>
                <c:pt idx="49">
                  <c:v>3.3014600005117245E-2</c:v>
                </c:pt>
                <c:pt idx="50">
                  <c:v>1.8785399995977059E-2</c:v>
                </c:pt>
                <c:pt idx="51">
                  <c:v>1.4649600001575891E-2</c:v>
                </c:pt>
                <c:pt idx="52">
                  <c:v>1.2018900000839494E-2</c:v>
                </c:pt>
                <c:pt idx="53">
                  <c:v>7.6378000012482516E-3</c:v>
                </c:pt>
                <c:pt idx="54">
                  <c:v>1.0189599997829646E-2</c:v>
                </c:pt>
                <c:pt idx="55">
                  <c:v>6.9604000018443912E-3</c:v>
                </c:pt>
                <c:pt idx="56">
                  <c:v>2.3960400001669768E-2</c:v>
                </c:pt>
                <c:pt idx="57">
                  <c:v>2.0512199997028802E-2</c:v>
                </c:pt>
                <c:pt idx="58">
                  <c:v>2.2512199997436255E-2</c:v>
                </c:pt>
                <c:pt idx="59">
                  <c:v>2.4512199997843709E-2</c:v>
                </c:pt>
                <c:pt idx="60">
                  <c:v>3.051219999906607E-2</c:v>
                </c:pt>
                <c:pt idx="61">
                  <c:v>3.3512200003315229E-2</c:v>
                </c:pt>
                <c:pt idx="62">
                  <c:v>3.3512200003315229E-2</c:v>
                </c:pt>
                <c:pt idx="63">
                  <c:v>3.6512200000288431E-2</c:v>
                </c:pt>
                <c:pt idx="64">
                  <c:v>3.6512200000288431E-2</c:v>
                </c:pt>
                <c:pt idx="65">
                  <c:v>7.5223999956506304E-3</c:v>
                </c:pt>
                <c:pt idx="66">
                  <c:v>1.052239999989979E-2</c:v>
                </c:pt>
                <c:pt idx="67">
                  <c:v>1.1522399996465538E-2</c:v>
                </c:pt>
                <c:pt idx="68">
                  <c:v>1.1522399996465538E-2</c:v>
                </c:pt>
                <c:pt idx="69">
                  <c:v>1.4837499998975545E-2</c:v>
                </c:pt>
                <c:pt idx="70">
                  <c:v>1.2654999998630956E-2</c:v>
                </c:pt>
                <c:pt idx="71">
                  <c:v>1.0194999995292164E-2</c:v>
                </c:pt>
                <c:pt idx="72">
                  <c:v>1.1392000000341795E-2</c:v>
                </c:pt>
                <c:pt idx="73">
                  <c:v>9.7028000018326566E-3</c:v>
                </c:pt>
                <c:pt idx="74">
                  <c:v>9.7028000018326566E-3</c:v>
                </c:pt>
                <c:pt idx="75">
                  <c:v>1.170280000224011E-2</c:v>
                </c:pt>
                <c:pt idx="76">
                  <c:v>1.170280000224011E-2</c:v>
                </c:pt>
                <c:pt idx="77">
                  <c:v>1.4702799999213312E-2</c:v>
                </c:pt>
                <c:pt idx="78">
                  <c:v>1.8702800000028219E-2</c:v>
                </c:pt>
                <c:pt idx="79">
                  <c:v>2.047360000142362E-2</c:v>
                </c:pt>
                <c:pt idx="80">
                  <c:v>8.2545999975991435E-3</c:v>
                </c:pt>
                <c:pt idx="81">
                  <c:v>8.2545999975991435E-3</c:v>
                </c:pt>
                <c:pt idx="82">
                  <c:v>6.1187999963294715E-3</c:v>
                </c:pt>
                <c:pt idx="83">
                  <c:v>2.0705499999166932E-2</c:v>
                </c:pt>
                <c:pt idx="84">
                  <c:v>1.747629999590572E-2</c:v>
                </c:pt>
                <c:pt idx="85">
                  <c:v>3.072000000247499E-2</c:v>
                </c:pt>
                <c:pt idx="86">
                  <c:v>5.681000038748607E-4</c:v>
                </c:pt>
                <c:pt idx="87">
                  <c:v>2.0708199997898191E-2</c:v>
                </c:pt>
                <c:pt idx="88">
                  <c:v>1.5535899998212699E-2</c:v>
                </c:pt>
                <c:pt idx="89">
                  <c:v>5.8118000015383586E-3</c:v>
                </c:pt>
                <c:pt idx="90">
                  <c:v>1.0811799998919014E-2</c:v>
                </c:pt>
                <c:pt idx="91">
                  <c:v>1.4316899992991239E-2</c:v>
                </c:pt>
                <c:pt idx="92">
                  <c:v>7.4349999995320104E-3</c:v>
                </c:pt>
                <c:pt idx="93">
                  <c:v>2.4710900004720315E-2</c:v>
                </c:pt>
                <c:pt idx="94">
                  <c:v>3.2538600004045293E-2</c:v>
                </c:pt>
                <c:pt idx="95">
                  <c:v>1.0585300005914178E-2</c:v>
                </c:pt>
                <c:pt idx="96">
                  <c:v>1.0620200002449565E-2</c:v>
                </c:pt>
                <c:pt idx="97">
                  <c:v>-1.0874699997657444E-2</c:v>
                </c:pt>
                <c:pt idx="98">
                  <c:v>2.094280000164872E-2</c:v>
                </c:pt>
                <c:pt idx="99">
                  <c:v>3.4942800004500896E-2</c:v>
                </c:pt>
                <c:pt idx="100">
                  <c:v>9.9530000006780028E-3</c:v>
                </c:pt>
                <c:pt idx="101">
                  <c:v>3.7705000067944638E-3</c:v>
                </c:pt>
                <c:pt idx="102">
                  <c:v>2.2541300008015241E-2</c:v>
                </c:pt>
                <c:pt idx="103">
                  <c:v>2.3071100004017353E-2</c:v>
                </c:pt>
                <c:pt idx="104">
                  <c:v>1.0945499998342711E-2</c:v>
                </c:pt>
                <c:pt idx="105">
                  <c:v>3.4762999996019062E-2</c:v>
                </c:pt>
                <c:pt idx="106">
                  <c:v>9.3147999941720627E-3</c:v>
                </c:pt>
                <c:pt idx="107">
                  <c:v>-1.0191899993515108E-2</c:v>
                </c:pt>
                <c:pt idx="108">
                  <c:v>9.6256000033463351E-3</c:v>
                </c:pt>
                <c:pt idx="109">
                  <c:v>1.8625600001541898E-2</c:v>
                </c:pt>
                <c:pt idx="110">
                  <c:v>1.8625600001541898E-2</c:v>
                </c:pt>
                <c:pt idx="111">
                  <c:v>2.3625599998922553E-2</c:v>
                </c:pt>
                <c:pt idx="112">
                  <c:v>1.790150000306312E-2</c:v>
                </c:pt>
                <c:pt idx="113">
                  <c:v>-6.5934000012930483E-3</c:v>
                </c:pt>
                <c:pt idx="114">
                  <c:v>-5.9340000007068738E-4</c:v>
                </c:pt>
                <c:pt idx="115">
                  <c:v>2.4065999969025142E-3</c:v>
                </c:pt>
                <c:pt idx="116">
                  <c:v>9.4066000019665807E-3</c:v>
                </c:pt>
                <c:pt idx="117">
                  <c:v>3.7190000002738088E-3</c:v>
                </c:pt>
                <c:pt idx="118">
                  <c:v>1.6628299999865703E-2</c:v>
                </c:pt>
                <c:pt idx="119">
                  <c:v>3.6260000342736021E-4</c:v>
                </c:pt>
                <c:pt idx="120">
                  <c:v>1.158430000214139E-2</c:v>
                </c:pt>
                <c:pt idx="121">
                  <c:v>-4.6814000015729107E-3</c:v>
                </c:pt>
                <c:pt idx="122">
                  <c:v>-4.5412999970722012E-3</c:v>
                </c:pt>
                <c:pt idx="123">
                  <c:v>-5.8493999968050048E-3</c:v>
                </c:pt>
                <c:pt idx="124">
                  <c:v>2.1140999961062334E-3</c:v>
                </c:pt>
                <c:pt idx="128">
                  <c:v>9.9096000049030408E-3</c:v>
                </c:pt>
                <c:pt idx="129">
                  <c:v>-1.6388299998652656E-2</c:v>
                </c:pt>
                <c:pt idx="130">
                  <c:v>-8.6292999985744245E-3</c:v>
                </c:pt>
                <c:pt idx="131">
                  <c:v>-1.0858499997993931E-2</c:v>
                </c:pt>
                <c:pt idx="132">
                  <c:v>-1.5825999944354407E-3</c:v>
                </c:pt>
                <c:pt idx="133">
                  <c:v>-1.5489199999137782E-2</c:v>
                </c:pt>
                <c:pt idx="134">
                  <c:v>-8.4892000013496727E-3</c:v>
                </c:pt>
                <c:pt idx="136">
                  <c:v>-3.8091000023996457E-3</c:v>
                </c:pt>
                <c:pt idx="141">
                  <c:v>-2.7962000021943823E-3</c:v>
                </c:pt>
                <c:pt idx="142">
                  <c:v>-7.8182000070228241E-3</c:v>
                </c:pt>
                <c:pt idx="146">
                  <c:v>-5.7935000004363246E-3</c:v>
                </c:pt>
                <c:pt idx="148">
                  <c:v>-5.5294000048888847E-3</c:v>
                </c:pt>
                <c:pt idx="149">
                  <c:v>-4.9410999999963678E-3</c:v>
                </c:pt>
                <c:pt idx="152">
                  <c:v>-1.133240000490332E-2</c:v>
                </c:pt>
                <c:pt idx="153">
                  <c:v>-1.7171900006360374E-2</c:v>
                </c:pt>
                <c:pt idx="154">
                  <c:v>-9.0784999993047677E-3</c:v>
                </c:pt>
                <c:pt idx="163">
                  <c:v>-2.3520000104326755E-4</c:v>
                </c:pt>
                <c:pt idx="166">
                  <c:v>-6.2894000002415851E-3</c:v>
                </c:pt>
                <c:pt idx="169">
                  <c:v>7.0514999970328063E-3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2D-4138-9C26-C0AEA9A0A42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125">
                  <c:v>-7.3078999994322658E-3</c:v>
                </c:pt>
                <c:pt idx="126">
                  <c:v>1.9792099999904167E-2</c:v>
                </c:pt>
                <c:pt idx="127">
                  <c:v>2.3292099998798221E-2</c:v>
                </c:pt>
                <c:pt idx="135">
                  <c:v>-1.6891999985091388E-3</c:v>
                </c:pt>
                <c:pt idx="138">
                  <c:v>-8.6998000042513013E-3</c:v>
                </c:pt>
                <c:pt idx="139">
                  <c:v>-1.7530500001157634E-2</c:v>
                </c:pt>
                <c:pt idx="140">
                  <c:v>-1.7530500001157634E-2</c:v>
                </c:pt>
                <c:pt idx="144">
                  <c:v>-1.3962800003355369E-2</c:v>
                </c:pt>
                <c:pt idx="164">
                  <c:v>-1.0571000020718202E-3</c:v>
                </c:pt>
                <c:pt idx="168">
                  <c:v>1.5598500031046569E-3</c:v>
                </c:pt>
                <c:pt idx="171">
                  <c:v>2.0787899993592873E-2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2D-4138-9C26-C0AEA9A0A42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137">
                  <c:v>-2.6098299997102004E-2</c:v>
                </c:pt>
                <c:pt idx="143">
                  <c:v>-9.3423000071197748E-3</c:v>
                </c:pt>
                <c:pt idx="147">
                  <c:v>-1.4139600003545638E-2</c:v>
                </c:pt>
                <c:pt idx="150">
                  <c:v>-1.2136000004829839E-2</c:v>
                </c:pt>
                <c:pt idx="151">
                  <c:v>-5.1883000051020645E-3</c:v>
                </c:pt>
                <c:pt idx="155">
                  <c:v>2.5699999969219789E-4</c:v>
                </c:pt>
                <c:pt idx="156">
                  <c:v>-3.2328000015695579E-3</c:v>
                </c:pt>
                <c:pt idx="157">
                  <c:v>1.0306500043952838E-3</c:v>
                </c:pt>
                <c:pt idx="158">
                  <c:v>-3.6161500029265881E-3</c:v>
                </c:pt>
                <c:pt idx="159">
                  <c:v>4.4188499960000627E-3</c:v>
                </c:pt>
                <c:pt idx="160">
                  <c:v>-9.2859999858774245E-4</c:v>
                </c:pt>
                <c:pt idx="161">
                  <c:v>-1.4627000055043027E-3</c:v>
                </c:pt>
                <c:pt idx="162">
                  <c:v>-1.1510999975143932E-3</c:v>
                </c:pt>
                <c:pt idx="165">
                  <c:v>2.1333499971660785E-3</c:v>
                </c:pt>
                <c:pt idx="167">
                  <c:v>2.8850000016973354E-3</c:v>
                </c:pt>
                <c:pt idx="172">
                  <c:v>1.7890600000100676E-2</c:v>
                </c:pt>
                <c:pt idx="173">
                  <c:v>1.1544399996637367E-2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2D-4138-9C26-C0AEA9A0A42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2D-4138-9C26-C0AEA9A0A42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2D-4138-9C26-C0AEA9A0A42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  <c:pt idx="170">
                  <c:v>1.1397300004318822E-2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2D-4138-9C26-C0AEA9A0A42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129">
                  <c:v>-1.3447213515208153E-2</c:v>
                </c:pt>
                <c:pt idx="130">
                  <c:v>-1.2571067183218418E-2</c:v>
                </c:pt>
                <c:pt idx="131">
                  <c:v>-1.2550451975406898E-2</c:v>
                </c:pt>
                <c:pt idx="132">
                  <c:v>-1.2462837342207933E-2</c:v>
                </c:pt>
                <c:pt idx="133">
                  <c:v>-1.2246377660186936E-2</c:v>
                </c:pt>
                <c:pt idx="134">
                  <c:v>-1.2246377660186936E-2</c:v>
                </c:pt>
                <c:pt idx="135">
                  <c:v>-1.2246377660186936E-2</c:v>
                </c:pt>
                <c:pt idx="136">
                  <c:v>-1.0890927746579279E-2</c:v>
                </c:pt>
                <c:pt idx="137">
                  <c:v>-9.8395521481915993E-3</c:v>
                </c:pt>
                <c:pt idx="138">
                  <c:v>-9.5560930407831562E-3</c:v>
                </c:pt>
                <c:pt idx="139">
                  <c:v>-9.2520187255631797E-3</c:v>
                </c:pt>
                <c:pt idx="140">
                  <c:v>-9.2520187255631797E-3</c:v>
                </c:pt>
                <c:pt idx="141">
                  <c:v>-9.2056345079872537E-3</c:v>
                </c:pt>
                <c:pt idx="142">
                  <c:v>-8.4841022345839429E-3</c:v>
                </c:pt>
                <c:pt idx="143">
                  <c:v>-8.3964876013849638E-3</c:v>
                </c:pt>
                <c:pt idx="144">
                  <c:v>-7.958414435390096E-3</c:v>
                </c:pt>
                <c:pt idx="145">
                  <c:v>-7.6826860309109762E-3</c:v>
                </c:pt>
                <c:pt idx="146">
                  <c:v>-7.6543401201701333E-3</c:v>
                </c:pt>
                <c:pt idx="147">
                  <c:v>-6.8451932135678434E-3</c:v>
                </c:pt>
                <c:pt idx="148">
                  <c:v>-6.7111943627929521E-3</c:v>
                </c:pt>
                <c:pt idx="149">
                  <c:v>-6.5617341061594003E-3</c:v>
                </c:pt>
                <c:pt idx="150">
                  <c:v>-6.4947346807719547E-3</c:v>
                </c:pt>
                <c:pt idx="151">
                  <c:v>-6.2318907811750313E-3</c:v>
                </c:pt>
                <c:pt idx="152">
                  <c:v>-6.1442761479760521E-3</c:v>
                </c:pt>
                <c:pt idx="153">
                  <c:v>-5.5515889233947596E-3</c:v>
                </c:pt>
                <c:pt idx="154">
                  <c:v>-5.3351292413737761E-3</c:v>
                </c:pt>
                <c:pt idx="155">
                  <c:v>-3.4539915285722728E-3</c:v>
                </c:pt>
                <c:pt idx="156">
                  <c:v>-3.3199926777973815E-3</c:v>
                </c:pt>
                <c:pt idx="157">
                  <c:v>-2.941188234260636E-3</c:v>
                </c:pt>
                <c:pt idx="158">
                  <c:v>-2.3433472077264567E-3</c:v>
                </c:pt>
                <c:pt idx="159">
                  <c:v>-2.0856571100824201E-3</c:v>
                </c:pt>
                <c:pt idx="160">
                  <c:v>-2.0521573973886903E-3</c:v>
                </c:pt>
                <c:pt idx="161">
                  <c:v>-1.9645427641897251E-3</c:v>
                </c:pt>
                <c:pt idx="162">
                  <c:v>-1.923312348566672E-3</c:v>
                </c:pt>
                <c:pt idx="163">
                  <c:v>-1.8356977153677068E-3</c:v>
                </c:pt>
                <c:pt idx="164">
                  <c:v>-1.8202363095090601E-3</c:v>
                </c:pt>
                <c:pt idx="165">
                  <c:v>-1.3898938464435157E-3</c:v>
                </c:pt>
                <c:pt idx="166">
                  <c:v>-5.2663201933597636E-4</c:v>
                </c:pt>
                <c:pt idx="167">
                  <c:v>-1.5555827872855421E-4</c:v>
                </c:pt>
                <c:pt idx="168">
                  <c:v>2.1919985108086459E-3</c:v>
                </c:pt>
                <c:pt idx="169">
                  <c:v>4.4570944690997677E-3</c:v>
                </c:pt>
                <c:pt idx="170">
                  <c:v>5.7661601651314842E-3</c:v>
                </c:pt>
                <c:pt idx="171">
                  <c:v>1.0291198279760841E-2</c:v>
                </c:pt>
                <c:pt idx="172">
                  <c:v>1.1842492667577961E-2</c:v>
                </c:pt>
                <c:pt idx="173">
                  <c:v>2.3665314347486532E-2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D2D-4138-9C26-C0AEA9A0A42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Active!$F$21:$F$297</c:f>
              <c:numCache>
                <c:formatCode>General</c:formatCode>
                <c:ptCount val="277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Active!$U$21:$U$297</c:f>
              <c:numCache>
                <c:formatCode>General</c:formatCode>
                <c:ptCount val="277"/>
                <c:pt idx="145">
                  <c:v>-0.21495334999781335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D2D-4138-9C26-C0AEA9A0A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133768"/>
        <c:axId val="1"/>
      </c:scatterChart>
      <c:valAx>
        <c:axId val="456133768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5028169787956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19484702093397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6133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103076487419749"/>
          <c:y val="0.92000129214617399"/>
          <c:w val="0.77455834928846445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IO Cep - O-C Diagr.</a:t>
            </a:r>
          </a:p>
        </c:rich>
      </c:tx>
      <c:layout>
        <c:manualLayout>
          <c:xMode val="edge"/>
          <c:yMode val="edge"/>
          <c:x val="0.3810292764851338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7921074219594"/>
          <c:y val="0.14723926380368099"/>
          <c:w val="0.80868230685596088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6D-40FA-98AE-95B10EBD74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9">
                    <c:v>0</c:v>
                  </c:pt>
                  <c:pt idx="91">
                    <c:v>0</c:v>
                  </c:pt>
                  <c:pt idx="96">
                    <c:v>3.0000000000000001E-3</c:v>
                  </c:pt>
                  <c:pt idx="97">
                    <c:v>0</c:v>
                  </c:pt>
                  <c:pt idx="98">
                    <c:v>6.0000000000000001E-3</c:v>
                  </c:pt>
                  <c:pt idx="99">
                    <c:v>0.01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5.0000000000000001E-3</c:v>
                  </c:pt>
                  <c:pt idx="103">
                    <c:v>5.0000000000000001E-3</c:v>
                  </c:pt>
                  <c:pt idx="104">
                    <c:v>5.0000000000000001E-3</c:v>
                  </c:pt>
                  <c:pt idx="105">
                    <c:v>4.0000000000000001E-3</c:v>
                  </c:pt>
                  <c:pt idx="106">
                    <c:v>5.0000000000000001E-3</c:v>
                  </c:pt>
                  <c:pt idx="107">
                    <c:v>8.9999999999999993E-3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4.0000000000000001E-3</c:v>
                  </c:pt>
                  <c:pt idx="112">
                    <c:v>4.0000000000000001E-3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4.0000000000000001E-3</c:v>
                  </c:pt>
                  <c:pt idx="118">
                    <c:v>6.0000000000000001E-3</c:v>
                  </c:pt>
                  <c:pt idx="119">
                    <c:v>4.0000000000000001E-3</c:v>
                  </c:pt>
                  <c:pt idx="120">
                    <c:v>5.0000000000000001E-3</c:v>
                  </c:pt>
                  <c:pt idx="121">
                    <c:v>3.0000000000000001E-3</c:v>
                  </c:pt>
                  <c:pt idx="122">
                    <c:v>5.0000000000000001E-3</c:v>
                  </c:pt>
                  <c:pt idx="123">
                    <c:v>4.0000000000000001E-3</c:v>
                  </c:pt>
                  <c:pt idx="124">
                    <c:v>4.0000000000000001E-3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5.0000000000000001E-3</c:v>
                  </c:pt>
                  <c:pt idx="129">
                    <c:v>4.0000000000000001E-3</c:v>
                  </c:pt>
                  <c:pt idx="130">
                    <c:v>3.0000000000000001E-3</c:v>
                  </c:pt>
                  <c:pt idx="131">
                    <c:v>5.0000000000000001E-3</c:v>
                  </c:pt>
                  <c:pt idx="132">
                    <c:v>5.0000000000000001E-3</c:v>
                  </c:pt>
                  <c:pt idx="133">
                    <c:v>7.0000000000000001E-3</c:v>
                  </c:pt>
                  <c:pt idx="134">
                    <c:v>5.0000000000000001E-3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2E-3</c:v>
                  </c:pt>
                  <c:pt idx="138">
                    <c:v>0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1E-4</c:v>
                  </c:pt>
                  <c:pt idx="145">
                    <c:v>2.7000000000000001E-3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3.0000000000000001E-3</c:v>
                  </c:pt>
                  <c:pt idx="156">
                    <c:v>5.0000000000000001E-4</c:v>
                  </c:pt>
                  <c:pt idx="157">
                    <c:v>6.9999999999999999E-4</c:v>
                  </c:pt>
                  <c:pt idx="158">
                    <c:v>8.0000000000000004E-4</c:v>
                  </c:pt>
                  <c:pt idx="159">
                    <c:v>5.0000000000000001E-4</c:v>
                  </c:pt>
                  <c:pt idx="160">
                    <c:v>2.9999999999999997E-4</c:v>
                  </c:pt>
                  <c:pt idx="161">
                    <c:v>1.7000000000000001E-4</c:v>
                  </c:pt>
                  <c:pt idx="162">
                    <c:v>2.1000000000000001E-4</c:v>
                  </c:pt>
                  <c:pt idx="163">
                    <c:v>2E-3</c:v>
                  </c:pt>
                  <c:pt idx="164">
                    <c:v>2.0000000000000001E-4</c:v>
                  </c:pt>
                  <c:pt idx="165">
                    <c:v>1E-3</c:v>
                  </c:pt>
                  <c:pt idx="166">
                    <c:v>3.0000000000000001E-3</c:v>
                  </c:pt>
                  <c:pt idx="167">
                    <c:v>0</c:v>
                  </c:pt>
                  <c:pt idx="168">
                    <c:v>3.7000000000000002E-3</c:v>
                  </c:pt>
                  <c:pt idx="169">
                    <c:v>3.0000000000000001E-3</c:v>
                  </c:pt>
                  <c:pt idx="170">
                    <c:v>1E-4</c:v>
                  </c:pt>
                  <c:pt idx="171">
                    <c:v>2.0999999999999999E-3</c:v>
                  </c:pt>
                  <c:pt idx="172">
                    <c:v>2.9999999999999997E-4</c:v>
                  </c:pt>
                  <c:pt idx="173">
                    <c:v>1.4E-3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9">
                    <c:v>0</c:v>
                  </c:pt>
                  <c:pt idx="91">
                    <c:v>0</c:v>
                  </c:pt>
                  <c:pt idx="96">
                    <c:v>3.0000000000000001E-3</c:v>
                  </c:pt>
                  <c:pt idx="97">
                    <c:v>0</c:v>
                  </c:pt>
                  <c:pt idx="98">
                    <c:v>6.0000000000000001E-3</c:v>
                  </c:pt>
                  <c:pt idx="99">
                    <c:v>0.01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5.0000000000000001E-3</c:v>
                  </c:pt>
                  <c:pt idx="103">
                    <c:v>5.0000000000000001E-3</c:v>
                  </c:pt>
                  <c:pt idx="104">
                    <c:v>5.0000000000000001E-3</c:v>
                  </c:pt>
                  <c:pt idx="105">
                    <c:v>4.0000000000000001E-3</c:v>
                  </c:pt>
                  <c:pt idx="106">
                    <c:v>5.0000000000000001E-3</c:v>
                  </c:pt>
                  <c:pt idx="107">
                    <c:v>8.9999999999999993E-3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4.0000000000000001E-3</c:v>
                  </c:pt>
                  <c:pt idx="112">
                    <c:v>4.0000000000000001E-3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4.0000000000000001E-3</c:v>
                  </c:pt>
                  <c:pt idx="118">
                    <c:v>6.0000000000000001E-3</c:v>
                  </c:pt>
                  <c:pt idx="119">
                    <c:v>4.0000000000000001E-3</c:v>
                  </c:pt>
                  <c:pt idx="120">
                    <c:v>5.0000000000000001E-3</c:v>
                  </c:pt>
                  <c:pt idx="121">
                    <c:v>3.0000000000000001E-3</c:v>
                  </c:pt>
                  <c:pt idx="122">
                    <c:v>5.0000000000000001E-3</c:v>
                  </c:pt>
                  <c:pt idx="123">
                    <c:v>4.0000000000000001E-3</c:v>
                  </c:pt>
                  <c:pt idx="124">
                    <c:v>4.0000000000000001E-3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5.0000000000000001E-3</c:v>
                  </c:pt>
                  <c:pt idx="129">
                    <c:v>4.0000000000000001E-3</c:v>
                  </c:pt>
                  <c:pt idx="130">
                    <c:v>3.0000000000000001E-3</c:v>
                  </c:pt>
                  <c:pt idx="131">
                    <c:v>5.0000000000000001E-3</c:v>
                  </c:pt>
                  <c:pt idx="132">
                    <c:v>5.0000000000000001E-3</c:v>
                  </c:pt>
                  <c:pt idx="133">
                    <c:v>7.0000000000000001E-3</c:v>
                  </c:pt>
                  <c:pt idx="134">
                    <c:v>5.0000000000000001E-3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2E-3</c:v>
                  </c:pt>
                  <c:pt idx="138">
                    <c:v>0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1E-4</c:v>
                  </c:pt>
                  <c:pt idx="145">
                    <c:v>2.7000000000000001E-3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3.0000000000000001E-3</c:v>
                  </c:pt>
                  <c:pt idx="156">
                    <c:v>5.0000000000000001E-4</c:v>
                  </c:pt>
                  <c:pt idx="157">
                    <c:v>6.9999999999999999E-4</c:v>
                  </c:pt>
                  <c:pt idx="158">
                    <c:v>8.0000000000000004E-4</c:v>
                  </c:pt>
                  <c:pt idx="159">
                    <c:v>5.0000000000000001E-4</c:v>
                  </c:pt>
                  <c:pt idx="160">
                    <c:v>2.9999999999999997E-4</c:v>
                  </c:pt>
                  <c:pt idx="161">
                    <c:v>1.7000000000000001E-4</c:v>
                  </c:pt>
                  <c:pt idx="162">
                    <c:v>2.1000000000000001E-4</c:v>
                  </c:pt>
                  <c:pt idx="163">
                    <c:v>2E-3</c:v>
                  </c:pt>
                  <c:pt idx="164">
                    <c:v>2.0000000000000001E-4</c:v>
                  </c:pt>
                  <c:pt idx="165">
                    <c:v>1E-3</c:v>
                  </c:pt>
                  <c:pt idx="166">
                    <c:v>3.0000000000000001E-3</c:v>
                  </c:pt>
                  <c:pt idx="167">
                    <c:v>0</c:v>
                  </c:pt>
                  <c:pt idx="168">
                    <c:v>3.7000000000000002E-3</c:v>
                  </c:pt>
                  <c:pt idx="169">
                    <c:v>3.0000000000000001E-3</c:v>
                  </c:pt>
                  <c:pt idx="170">
                    <c:v>1E-4</c:v>
                  </c:pt>
                  <c:pt idx="171">
                    <c:v>2.0999999999999999E-3</c:v>
                  </c:pt>
                  <c:pt idx="172">
                    <c:v>2.9999999999999997E-4</c:v>
                  </c:pt>
                  <c:pt idx="17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-3.207750000001397E-2</c:v>
                </c:pt>
                <c:pt idx="1">
                  <c:v>2.807079999911366E-2</c:v>
                </c:pt>
                <c:pt idx="2">
                  <c:v>3.3145000015792903E-3</c:v>
                </c:pt>
                <c:pt idx="3">
                  <c:v>5.6629000027896836E-3</c:v>
                </c:pt>
                <c:pt idx="4">
                  <c:v>-1.0000000002037268E-3</c:v>
                </c:pt>
                <c:pt idx="6">
                  <c:v>1.4034899999387562E-2</c:v>
                </c:pt>
                <c:pt idx="7">
                  <c:v>6.334000026981812E-4</c:v>
                </c:pt>
                <c:pt idx="8">
                  <c:v>4.4493000023066998E-3</c:v>
                </c:pt>
                <c:pt idx="9">
                  <c:v>-3.4985999991477001E-3</c:v>
                </c:pt>
                <c:pt idx="10">
                  <c:v>-7.3189999966416508E-4</c:v>
                </c:pt>
                <c:pt idx="11">
                  <c:v>-4.2364199995063245E-2</c:v>
                </c:pt>
                <c:pt idx="12">
                  <c:v>-1.7270800002734177E-2</c:v>
                </c:pt>
                <c:pt idx="13">
                  <c:v>-5.4989499993098434E-2</c:v>
                </c:pt>
                <c:pt idx="14">
                  <c:v>-4.5094699999026489E-2</c:v>
                </c:pt>
                <c:pt idx="15">
                  <c:v>2.5909600000886712E-2</c:v>
                </c:pt>
                <c:pt idx="16">
                  <c:v>-4.3540200000279583E-2</c:v>
                </c:pt>
                <c:pt idx="17">
                  <c:v>-6.7693999953917228E-3</c:v>
                </c:pt>
                <c:pt idx="18">
                  <c:v>-3.3759199999622069E-2</c:v>
                </c:pt>
                <c:pt idx="19">
                  <c:v>-1.7446799996832851E-2</c:v>
                </c:pt>
                <c:pt idx="20">
                  <c:v>-1.2629299999389332E-2</c:v>
                </c:pt>
                <c:pt idx="21">
                  <c:v>-5.9840999965672381E-3</c:v>
                </c:pt>
                <c:pt idx="22">
                  <c:v>-5.1225099996372592E-2</c:v>
                </c:pt>
                <c:pt idx="23">
                  <c:v>-6.7199999975855462E-3</c:v>
                </c:pt>
                <c:pt idx="24">
                  <c:v>-4.5212199998786673E-2</c:v>
                </c:pt>
                <c:pt idx="25">
                  <c:v>1.6605299999355339E-2</c:v>
                </c:pt>
                <c:pt idx="26">
                  <c:v>-8.8079999986803159E-3</c:v>
                </c:pt>
                <c:pt idx="27">
                  <c:v>-2.4532099996577017E-2</c:v>
                </c:pt>
                <c:pt idx="28">
                  <c:v>-8.0592000012984499E-3</c:v>
                </c:pt>
                <c:pt idx="29">
                  <c:v>4.9024000007193536E-2</c:v>
                </c:pt>
                <c:pt idx="30">
                  <c:v>6.5522000004420988E-3</c:v>
                </c:pt>
                <c:pt idx="31">
                  <c:v>-8.3865999986301176E-3</c:v>
                </c:pt>
                <c:pt idx="32">
                  <c:v>1.0352099998272024E-2</c:v>
                </c:pt>
                <c:pt idx="33">
                  <c:v>-4.6451999951386824E-3</c:v>
                </c:pt>
                <c:pt idx="34">
                  <c:v>1.2835800000175368E-2</c:v>
                </c:pt>
                <c:pt idx="35">
                  <c:v>1.2835800000175368E-2</c:v>
                </c:pt>
                <c:pt idx="36">
                  <c:v>8.5947999978088774E-3</c:v>
                </c:pt>
                <c:pt idx="37">
                  <c:v>8.5947999978088774E-3</c:v>
                </c:pt>
                <c:pt idx="38">
                  <c:v>1.2550799998280127E-2</c:v>
                </c:pt>
                <c:pt idx="39">
                  <c:v>2.2550800000317395E-2</c:v>
                </c:pt>
                <c:pt idx="40">
                  <c:v>2.5550799997290596E-2</c:v>
                </c:pt>
                <c:pt idx="41">
                  <c:v>2.737850000266917E-2</c:v>
                </c:pt>
                <c:pt idx="42">
                  <c:v>1.055350000387989E-2</c:v>
                </c:pt>
                <c:pt idx="43">
                  <c:v>3.1553500004520174E-2</c:v>
                </c:pt>
                <c:pt idx="44">
                  <c:v>1.8014600005699322E-2</c:v>
                </c:pt>
                <c:pt idx="45">
                  <c:v>1.8014600005699322E-2</c:v>
                </c:pt>
                <c:pt idx="46">
                  <c:v>2.1014600002672523E-2</c:v>
                </c:pt>
                <c:pt idx="47">
                  <c:v>2.5014600003487431E-2</c:v>
                </c:pt>
                <c:pt idx="48">
                  <c:v>2.7014600003894884E-2</c:v>
                </c:pt>
                <c:pt idx="49">
                  <c:v>3.3014600005117245E-2</c:v>
                </c:pt>
                <c:pt idx="50">
                  <c:v>1.8785399995977059E-2</c:v>
                </c:pt>
                <c:pt idx="51">
                  <c:v>1.4649600001575891E-2</c:v>
                </c:pt>
                <c:pt idx="52">
                  <c:v>1.2018900000839494E-2</c:v>
                </c:pt>
                <c:pt idx="53">
                  <c:v>7.6378000012482516E-3</c:v>
                </c:pt>
                <c:pt idx="54">
                  <c:v>1.0189599997829646E-2</c:v>
                </c:pt>
                <c:pt idx="55">
                  <c:v>6.9604000018443912E-3</c:v>
                </c:pt>
                <c:pt idx="56">
                  <c:v>2.3960400001669768E-2</c:v>
                </c:pt>
                <c:pt idx="57">
                  <c:v>2.0512199997028802E-2</c:v>
                </c:pt>
                <c:pt idx="58">
                  <c:v>2.2512199997436255E-2</c:v>
                </c:pt>
                <c:pt idx="59">
                  <c:v>2.4512199997843709E-2</c:v>
                </c:pt>
                <c:pt idx="60">
                  <c:v>3.051219999906607E-2</c:v>
                </c:pt>
                <c:pt idx="61">
                  <c:v>3.3512200003315229E-2</c:v>
                </c:pt>
                <c:pt idx="62">
                  <c:v>3.3512200003315229E-2</c:v>
                </c:pt>
                <c:pt idx="63">
                  <c:v>3.6512200000288431E-2</c:v>
                </c:pt>
                <c:pt idx="64">
                  <c:v>3.6512200000288431E-2</c:v>
                </c:pt>
                <c:pt idx="65">
                  <c:v>7.5223999956506304E-3</c:v>
                </c:pt>
                <c:pt idx="66">
                  <c:v>1.052239999989979E-2</c:v>
                </c:pt>
                <c:pt idx="67">
                  <c:v>1.1522399996465538E-2</c:v>
                </c:pt>
                <c:pt idx="68">
                  <c:v>1.1522399996465538E-2</c:v>
                </c:pt>
                <c:pt idx="69">
                  <c:v>1.4837499998975545E-2</c:v>
                </c:pt>
                <c:pt idx="70">
                  <c:v>1.2654999998630956E-2</c:v>
                </c:pt>
                <c:pt idx="71">
                  <c:v>1.0194999995292164E-2</c:v>
                </c:pt>
                <c:pt idx="72">
                  <c:v>1.1392000000341795E-2</c:v>
                </c:pt>
                <c:pt idx="73">
                  <c:v>9.7028000018326566E-3</c:v>
                </c:pt>
                <c:pt idx="74">
                  <c:v>9.7028000018326566E-3</c:v>
                </c:pt>
                <c:pt idx="75">
                  <c:v>1.170280000224011E-2</c:v>
                </c:pt>
                <c:pt idx="76">
                  <c:v>1.170280000224011E-2</c:v>
                </c:pt>
                <c:pt idx="77">
                  <c:v>1.4702799999213312E-2</c:v>
                </c:pt>
                <c:pt idx="78">
                  <c:v>1.8702800000028219E-2</c:v>
                </c:pt>
                <c:pt idx="79">
                  <c:v>2.047360000142362E-2</c:v>
                </c:pt>
                <c:pt idx="80">
                  <c:v>8.2545999975991435E-3</c:v>
                </c:pt>
                <c:pt idx="81">
                  <c:v>8.2545999975991435E-3</c:v>
                </c:pt>
                <c:pt idx="82">
                  <c:v>6.1187999963294715E-3</c:v>
                </c:pt>
                <c:pt idx="83">
                  <c:v>2.0705499999166932E-2</c:v>
                </c:pt>
                <c:pt idx="84">
                  <c:v>1.747629999590572E-2</c:v>
                </c:pt>
                <c:pt idx="85">
                  <c:v>3.072000000247499E-2</c:v>
                </c:pt>
                <c:pt idx="86">
                  <c:v>5.681000038748607E-4</c:v>
                </c:pt>
                <c:pt idx="87">
                  <c:v>2.0708199997898191E-2</c:v>
                </c:pt>
                <c:pt idx="88">
                  <c:v>1.5535899998212699E-2</c:v>
                </c:pt>
                <c:pt idx="89">
                  <c:v>5.8118000015383586E-3</c:v>
                </c:pt>
                <c:pt idx="90">
                  <c:v>1.0811799998919014E-2</c:v>
                </c:pt>
                <c:pt idx="91">
                  <c:v>1.4316899992991239E-2</c:v>
                </c:pt>
                <c:pt idx="92">
                  <c:v>7.4349999995320104E-3</c:v>
                </c:pt>
                <c:pt idx="93">
                  <c:v>2.4710900004720315E-2</c:v>
                </c:pt>
                <c:pt idx="94">
                  <c:v>3.2538600004045293E-2</c:v>
                </c:pt>
                <c:pt idx="95">
                  <c:v>1.0585300005914178E-2</c:v>
                </c:pt>
                <c:pt idx="96">
                  <c:v>1.0620200002449565E-2</c:v>
                </c:pt>
                <c:pt idx="97">
                  <c:v>-1.0874699997657444E-2</c:v>
                </c:pt>
                <c:pt idx="98">
                  <c:v>2.094280000164872E-2</c:v>
                </c:pt>
                <c:pt idx="99">
                  <c:v>3.4942800004500896E-2</c:v>
                </c:pt>
                <c:pt idx="100">
                  <c:v>9.9530000006780028E-3</c:v>
                </c:pt>
                <c:pt idx="101">
                  <c:v>3.7705000067944638E-3</c:v>
                </c:pt>
                <c:pt idx="102">
                  <c:v>2.2541300008015241E-2</c:v>
                </c:pt>
                <c:pt idx="103">
                  <c:v>2.3071100004017353E-2</c:v>
                </c:pt>
                <c:pt idx="104">
                  <c:v>1.0945499998342711E-2</c:v>
                </c:pt>
                <c:pt idx="105">
                  <c:v>3.4762999996019062E-2</c:v>
                </c:pt>
                <c:pt idx="106">
                  <c:v>9.3147999941720627E-3</c:v>
                </c:pt>
                <c:pt idx="107">
                  <c:v>-1.0191899993515108E-2</c:v>
                </c:pt>
                <c:pt idx="108">
                  <c:v>9.6256000033463351E-3</c:v>
                </c:pt>
                <c:pt idx="109">
                  <c:v>1.8625600001541898E-2</c:v>
                </c:pt>
                <c:pt idx="110">
                  <c:v>1.8625600001541898E-2</c:v>
                </c:pt>
                <c:pt idx="111">
                  <c:v>2.3625599998922553E-2</c:v>
                </c:pt>
                <c:pt idx="112">
                  <c:v>1.790150000306312E-2</c:v>
                </c:pt>
                <c:pt idx="113">
                  <c:v>-6.5934000012930483E-3</c:v>
                </c:pt>
                <c:pt idx="114">
                  <c:v>-5.9340000007068738E-4</c:v>
                </c:pt>
                <c:pt idx="115">
                  <c:v>2.4065999969025142E-3</c:v>
                </c:pt>
                <c:pt idx="116">
                  <c:v>9.4066000019665807E-3</c:v>
                </c:pt>
                <c:pt idx="117">
                  <c:v>3.7190000002738088E-3</c:v>
                </c:pt>
                <c:pt idx="118">
                  <c:v>1.6628299999865703E-2</c:v>
                </c:pt>
                <c:pt idx="119">
                  <c:v>3.6260000342736021E-4</c:v>
                </c:pt>
                <c:pt idx="120">
                  <c:v>1.158430000214139E-2</c:v>
                </c:pt>
                <c:pt idx="121">
                  <c:v>-4.6814000015729107E-3</c:v>
                </c:pt>
                <c:pt idx="122">
                  <c:v>-4.5412999970722012E-3</c:v>
                </c:pt>
                <c:pt idx="123">
                  <c:v>-5.8493999968050048E-3</c:v>
                </c:pt>
                <c:pt idx="124">
                  <c:v>2.1140999961062334E-3</c:v>
                </c:pt>
                <c:pt idx="128">
                  <c:v>9.9096000049030408E-3</c:v>
                </c:pt>
                <c:pt idx="129">
                  <c:v>-1.6388299998652656E-2</c:v>
                </c:pt>
                <c:pt idx="130">
                  <c:v>-8.6292999985744245E-3</c:v>
                </c:pt>
                <c:pt idx="131">
                  <c:v>-1.0858499997993931E-2</c:v>
                </c:pt>
                <c:pt idx="132">
                  <c:v>-1.5825999944354407E-3</c:v>
                </c:pt>
                <c:pt idx="133">
                  <c:v>-1.5489199999137782E-2</c:v>
                </c:pt>
                <c:pt idx="134">
                  <c:v>-8.4892000013496727E-3</c:v>
                </c:pt>
                <c:pt idx="136">
                  <c:v>-3.8091000023996457E-3</c:v>
                </c:pt>
                <c:pt idx="141">
                  <c:v>-2.7962000021943823E-3</c:v>
                </c:pt>
                <c:pt idx="142">
                  <c:v>-7.8182000070228241E-3</c:v>
                </c:pt>
                <c:pt idx="146">
                  <c:v>-5.7935000004363246E-3</c:v>
                </c:pt>
                <c:pt idx="148">
                  <c:v>-5.5294000048888847E-3</c:v>
                </c:pt>
                <c:pt idx="149">
                  <c:v>-4.9410999999963678E-3</c:v>
                </c:pt>
                <c:pt idx="152">
                  <c:v>-1.133240000490332E-2</c:v>
                </c:pt>
                <c:pt idx="153">
                  <c:v>-1.7171900006360374E-2</c:v>
                </c:pt>
                <c:pt idx="154">
                  <c:v>-9.0784999993047677E-3</c:v>
                </c:pt>
                <c:pt idx="163">
                  <c:v>-2.3520000104326755E-4</c:v>
                </c:pt>
                <c:pt idx="166">
                  <c:v>-6.2894000002415851E-3</c:v>
                </c:pt>
                <c:pt idx="169">
                  <c:v>7.0514999970328063E-3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6D-40FA-98AE-95B10EBD74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125">
                  <c:v>-7.3078999994322658E-3</c:v>
                </c:pt>
                <c:pt idx="126">
                  <c:v>1.9792099999904167E-2</c:v>
                </c:pt>
                <c:pt idx="127">
                  <c:v>2.3292099998798221E-2</c:v>
                </c:pt>
                <c:pt idx="135">
                  <c:v>-1.6891999985091388E-3</c:v>
                </c:pt>
                <c:pt idx="138">
                  <c:v>-8.6998000042513013E-3</c:v>
                </c:pt>
                <c:pt idx="139">
                  <c:v>-1.7530500001157634E-2</c:v>
                </c:pt>
                <c:pt idx="140">
                  <c:v>-1.7530500001157634E-2</c:v>
                </c:pt>
                <c:pt idx="144">
                  <c:v>-1.3962800003355369E-2</c:v>
                </c:pt>
                <c:pt idx="164">
                  <c:v>-1.0571000020718202E-3</c:v>
                </c:pt>
                <c:pt idx="168">
                  <c:v>1.5598500031046569E-3</c:v>
                </c:pt>
                <c:pt idx="171">
                  <c:v>2.0787899993592873E-2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6D-40FA-98AE-95B10EBD74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137">
                  <c:v>-2.6098299997102004E-2</c:v>
                </c:pt>
                <c:pt idx="143">
                  <c:v>-9.3423000071197748E-3</c:v>
                </c:pt>
                <c:pt idx="147">
                  <c:v>-1.4139600003545638E-2</c:v>
                </c:pt>
                <c:pt idx="150">
                  <c:v>-1.2136000004829839E-2</c:v>
                </c:pt>
                <c:pt idx="151">
                  <c:v>-5.1883000051020645E-3</c:v>
                </c:pt>
                <c:pt idx="155">
                  <c:v>2.5699999969219789E-4</c:v>
                </c:pt>
                <c:pt idx="156">
                  <c:v>-3.2328000015695579E-3</c:v>
                </c:pt>
                <c:pt idx="157">
                  <c:v>1.0306500043952838E-3</c:v>
                </c:pt>
                <c:pt idx="158">
                  <c:v>-3.6161500029265881E-3</c:v>
                </c:pt>
                <c:pt idx="159">
                  <c:v>4.4188499960000627E-3</c:v>
                </c:pt>
                <c:pt idx="160">
                  <c:v>-9.2859999858774245E-4</c:v>
                </c:pt>
                <c:pt idx="161">
                  <c:v>-1.4627000055043027E-3</c:v>
                </c:pt>
                <c:pt idx="162">
                  <c:v>-1.1510999975143932E-3</c:v>
                </c:pt>
                <c:pt idx="165">
                  <c:v>2.1333499971660785E-3</c:v>
                </c:pt>
                <c:pt idx="167">
                  <c:v>2.8850000016973354E-3</c:v>
                </c:pt>
                <c:pt idx="172">
                  <c:v>1.7890600000100676E-2</c:v>
                </c:pt>
                <c:pt idx="173">
                  <c:v>1.1544399996637367E-2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6D-40FA-98AE-95B10EBD74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6D-40FA-98AE-95B10EBD74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6D-40FA-98AE-95B10EBD74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  <c:pt idx="170">
                  <c:v>1.1397300004318822E-2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6D-40FA-98AE-95B10EBD74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129">
                  <c:v>-1.3447213515208153E-2</c:v>
                </c:pt>
                <c:pt idx="130">
                  <c:v>-1.2571067183218418E-2</c:v>
                </c:pt>
                <c:pt idx="131">
                  <c:v>-1.2550451975406898E-2</c:v>
                </c:pt>
                <c:pt idx="132">
                  <c:v>-1.2462837342207933E-2</c:v>
                </c:pt>
                <c:pt idx="133">
                  <c:v>-1.2246377660186936E-2</c:v>
                </c:pt>
                <c:pt idx="134">
                  <c:v>-1.2246377660186936E-2</c:v>
                </c:pt>
                <c:pt idx="135">
                  <c:v>-1.2246377660186936E-2</c:v>
                </c:pt>
                <c:pt idx="136">
                  <c:v>-1.0890927746579279E-2</c:v>
                </c:pt>
                <c:pt idx="137">
                  <c:v>-9.8395521481915993E-3</c:v>
                </c:pt>
                <c:pt idx="138">
                  <c:v>-9.5560930407831562E-3</c:v>
                </c:pt>
                <c:pt idx="139">
                  <c:v>-9.2520187255631797E-3</c:v>
                </c:pt>
                <c:pt idx="140">
                  <c:v>-9.2520187255631797E-3</c:v>
                </c:pt>
                <c:pt idx="141">
                  <c:v>-9.2056345079872537E-3</c:v>
                </c:pt>
                <c:pt idx="142">
                  <c:v>-8.4841022345839429E-3</c:v>
                </c:pt>
                <c:pt idx="143">
                  <c:v>-8.3964876013849638E-3</c:v>
                </c:pt>
                <c:pt idx="144">
                  <c:v>-7.958414435390096E-3</c:v>
                </c:pt>
                <c:pt idx="145">
                  <c:v>-7.6826860309109762E-3</c:v>
                </c:pt>
                <c:pt idx="146">
                  <c:v>-7.6543401201701333E-3</c:v>
                </c:pt>
                <c:pt idx="147">
                  <c:v>-6.8451932135678434E-3</c:v>
                </c:pt>
                <c:pt idx="148">
                  <c:v>-6.7111943627929521E-3</c:v>
                </c:pt>
                <c:pt idx="149">
                  <c:v>-6.5617341061594003E-3</c:v>
                </c:pt>
                <c:pt idx="150">
                  <c:v>-6.4947346807719547E-3</c:v>
                </c:pt>
                <c:pt idx="151">
                  <c:v>-6.2318907811750313E-3</c:v>
                </c:pt>
                <c:pt idx="152">
                  <c:v>-6.1442761479760521E-3</c:v>
                </c:pt>
                <c:pt idx="153">
                  <c:v>-5.5515889233947596E-3</c:v>
                </c:pt>
                <c:pt idx="154">
                  <c:v>-5.3351292413737761E-3</c:v>
                </c:pt>
                <c:pt idx="155">
                  <c:v>-3.4539915285722728E-3</c:v>
                </c:pt>
                <c:pt idx="156">
                  <c:v>-3.3199926777973815E-3</c:v>
                </c:pt>
                <c:pt idx="157">
                  <c:v>-2.941188234260636E-3</c:v>
                </c:pt>
                <c:pt idx="158">
                  <c:v>-2.3433472077264567E-3</c:v>
                </c:pt>
                <c:pt idx="159">
                  <c:v>-2.0856571100824201E-3</c:v>
                </c:pt>
                <c:pt idx="160">
                  <c:v>-2.0521573973886903E-3</c:v>
                </c:pt>
                <c:pt idx="161">
                  <c:v>-1.9645427641897251E-3</c:v>
                </c:pt>
                <c:pt idx="162">
                  <c:v>-1.923312348566672E-3</c:v>
                </c:pt>
                <c:pt idx="163">
                  <c:v>-1.8356977153677068E-3</c:v>
                </c:pt>
                <c:pt idx="164">
                  <c:v>-1.8202363095090601E-3</c:v>
                </c:pt>
                <c:pt idx="165">
                  <c:v>-1.3898938464435157E-3</c:v>
                </c:pt>
                <c:pt idx="166">
                  <c:v>-5.2663201933597636E-4</c:v>
                </c:pt>
                <c:pt idx="167">
                  <c:v>-1.5555827872855421E-4</c:v>
                </c:pt>
                <c:pt idx="168">
                  <c:v>2.1919985108086459E-3</c:v>
                </c:pt>
                <c:pt idx="169">
                  <c:v>4.4570944690997677E-3</c:v>
                </c:pt>
                <c:pt idx="170">
                  <c:v>5.7661601651314842E-3</c:v>
                </c:pt>
                <c:pt idx="171">
                  <c:v>1.0291198279760841E-2</c:v>
                </c:pt>
                <c:pt idx="172">
                  <c:v>1.1842492667577961E-2</c:v>
                </c:pt>
                <c:pt idx="173">
                  <c:v>2.3665314347486532E-2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6D-40FA-98AE-95B10EBD749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Active!$F$21:$F$297</c:f>
              <c:numCache>
                <c:formatCode>General</c:formatCode>
                <c:ptCount val="277"/>
                <c:pt idx="0">
                  <c:v>-3825</c:v>
                </c:pt>
                <c:pt idx="1">
                  <c:v>-996</c:v>
                </c:pt>
                <c:pt idx="2">
                  <c:v>-865</c:v>
                </c:pt>
                <c:pt idx="3">
                  <c:v>-173</c:v>
                </c:pt>
                <c:pt idx="4">
                  <c:v>0</c:v>
                </c:pt>
                <c:pt idx="5">
                  <c:v>0</c:v>
                </c:pt>
                <c:pt idx="6">
                  <c:v>187</c:v>
                </c:pt>
                <c:pt idx="7">
                  <c:v>242</c:v>
                </c:pt>
                <c:pt idx="8">
                  <c:v>459</c:v>
                </c:pt>
                <c:pt idx="9">
                  <c:v>1082</c:v>
                </c:pt>
                <c:pt idx="10">
                  <c:v>4703</c:v>
                </c:pt>
                <c:pt idx="11">
                  <c:v>4954</c:v>
                </c:pt>
                <c:pt idx="12">
                  <c:v>4996</c:v>
                </c:pt>
                <c:pt idx="13">
                  <c:v>5615</c:v>
                </c:pt>
                <c:pt idx="14">
                  <c:v>5739</c:v>
                </c:pt>
                <c:pt idx="15">
                  <c:v>5848</c:v>
                </c:pt>
                <c:pt idx="16">
                  <c:v>6074</c:v>
                </c:pt>
                <c:pt idx="17">
                  <c:v>6078</c:v>
                </c:pt>
                <c:pt idx="18">
                  <c:v>6104</c:v>
                </c:pt>
                <c:pt idx="19">
                  <c:v>6116</c:v>
                </c:pt>
                <c:pt idx="20">
                  <c:v>6141</c:v>
                </c:pt>
                <c:pt idx="21">
                  <c:v>6217</c:v>
                </c:pt>
                <c:pt idx="22">
                  <c:v>6387</c:v>
                </c:pt>
                <c:pt idx="23">
                  <c:v>6400</c:v>
                </c:pt>
                <c:pt idx="24">
                  <c:v>6714</c:v>
                </c:pt>
                <c:pt idx="25">
                  <c:v>6739</c:v>
                </c:pt>
                <c:pt idx="26">
                  <c:v>6960</c:v>
                </c:pt>
                <c:pt idx="27">
                  <c:v>6977</c:v>
                </c:pt>
                <c:pt idx="28">
                  <c:v>7104</c:v>
                </c:pt>
                <c:pt idx="29">
                  <c:v>7120</c:v>
                </c:pt>
                <c:pt idx="30">
                  <c:v>7486</c:v>
                </c:pt>
                <c:pt idx="31">
                  <c:v>7642</c:v>
                </c:pt>
                <c:pt idx="32">
                  <c:v>9623</c:v>
                </c:pt>
                <c:pt idx="33">
                  <c:v>9924</c:v>
                </c:pt>
                <c:pt idx="34">
                  <c:v>10954</c:v>
                </c:pt>
                <c:pt idx="35">
                  <c:v>10954</c:v>
                </c:pt>
                <c:pt idx="36">
                  <c:v>11124</c:v>
                </c:pt>
                <c:pt idx="37">
                  <c:v>11124</c:v>
                </c:pt>
                <c:pt idx="38">
                  <c:v>11404</c:v>
                </c:pt>
                <c:pt idx="39">
                  <c:v>11404</c:v>
                </c:pt>
                <c:pt idx="40">
                  <c:v>11404</c:v>
                </c:pt>
                <c:pt idx="41">
                  <c:v>11455</c:v>
                </c:pt>
                <c:pt idx="42">
                  <c:v>11705</c:v>
                </c:pt>
                <c:pt idx="43">
                  <c:v>11705</c:v>
                </c:pt>
                <c:pt idx="44">
                  <c:v>11998</c:v>
                </c:pt>
                <c:pt idx="45">
                  <c:v>11998</c:v>
                </c:pt>
                <c:pt idx="46">
                  <c:v>11998</c:v>
                </c:pt>
                <c:pt idx="47">
                  <c:v>11998</c:v>
                </c:pt>
                <c:pt idx="48">
                  <c:v>11998</c:v>
                </c:pt>
                <c:pt idx="49">
                  <c:v>11998</c:v>
                </c:pt>
                <c:pt idx="50">
                  <c:v>12002</c:v>
                </c:pt>
                <c:pt idx="51">
                  <c:v>12048</c:v>
                </c:pt>
                <c:pt idx="52">
                  <c:v>12107</c:v>
                </c:pt>
                <c:pt idx="53">
                  <c:v>12214</c:v>
                </c:pt>
                <c:pt idx="54">
                  <c:v>12248</c:v>
                </c:pt>
                <c:pt idx="55">
                  <c:v>12252</c:v>
                </c:pt>
                <c:pt idx="56">
                  <c:v>12252</c:v>
                </c:pt>
                <c:pt idx="57">
                  <c:v>12286</c:v>
                </c:pt>
                <c:pt idx="58">
                  <c:v>12286</c:v>
                </c:pt>
                <c:pt idx="59">
                  <c:v>12286</c:v>
                </c:pt>
                <c:pt idx="60">
                  <c:v>12286</c:v>
                </c:pt>
                <c:pt idx="61">
                  <c:v>12286</c:v>
                </c:pt>
                <c:pt idx="62">
                  <c:v>12286</c:v>
                </c:pt>
                <c:pt idx="63">
                  <c:v>12286</c:v>
                </c:pt>
                <c:pt idx="64">
                  <c:v>12286</c:v>
                </c:pt>
                <c:pt idx="65">
                  <c:v>12312</c:v>
                </c:pt>
                <c:pt idx="66">
                  <c:v>12312</c:v>
                </c:pt>
                <c:pt idx="67">
                  <c:v>12312</c:v>
                </c:pt>
                <c:pt idx="68">
                  <c:v>12312</c:v>
                </c:pt>
                <c:pt idx="69">
                  <c:v>12625</c:v>
                </c:pt>
                <c:pt idx="70">
                  <c:v>12650</c:v>
                </c:pt>
                <c:pt idx="71">
                  <c:v>12850</c:v>
                </c:pt>
                <c:pt idx="72">
                  <c:v>12960</c:v>
                </c:pt>
                <c:pt idx="73">
                  <c:v>13164</c:v>
                </c:pt>
                <c:pt idx="74">
                  <c:v>13164</c:v>
                </c:pt>
                <c:pt idx="75">
                  <c:v>13164</c:v>
                </c:pt>
                <c:pt idx="76">
                  <c:v>13164</c:v>
                </c:pt>
                <c:pt idx="77">
                  <c:v>13164</c:v>
                </c:pt>
                <c:pt idx="78">
                  <c:v>13164</c:v>
                </c:pt>
                <c:pt idx="79">
                  <c:v>13168</c:v>
                </c:pt>
                <c:pt idx="80">
                  <c:v>13198</c:v>
                </c:pt>
                <c:pt idx="81">
                  <c:v>13198</c:v>
                </c:pt>
                <c:pt idx="82">
                  <c:v>13244</c:v>
                </c:pt>
                <c:pt idx="83">
                  <c:v>13465</c:v>
                </c:pt>
                <c:pt idx="84">
                  <c:v>13469</c:v>
                </c:pt>
                <c:pt idx="85">
                  <c:v>13600</c:v>
                </c:pt>
                <c:pt idx="86">
                  <c:v>13703</c:v>
                </c:pt>
                <c:pt idx="87">
                  <c:v>13766</c:v>
                </c:pt>
                <c:pt idx="88">
                  <c:v>13817</c:v>
                </c:pt>
                <c:pt idx="89">
                  <c:v>13834</c:v>
                </c:pt>
                <c:pt idx="90">
                  <c:v>13834</c:v>
                </c:pt>
                <c:pt idx="91">
                  <c:v>13847</c:v>
                </c:pt>
                <c:pt idx="92">
                  <c:v>14050</c:v>
                </c:pt>
                <c:pt idx="93">
                  <c:v>14067</c:v>
                </c:pt>
                <c:pt idx="94">
                  <c:v>14118</c:v>
                </c:pt>
                <c:pt idx="95">
                  <c:v>14139</c:v>
                </c:pt>
                <c:pt idx="96">
                  <c:v>14326</c:v>
                </c:pt>
                <c:pt idx="97">
                  <c:v>14339</c:v>
                </c:pt>
                <c:pt idx="98">
                  <c:v>14364</c:v>
                </c:pt>
                <c:pt idx="99">
                  <c:v>14364</c:v>
                </c:pt>
                <c:pt idx="100">
                  <c:v>14390</c:v>
                </c:pt>
                <c:pt idx="101">
                  <c:v>14415</c:v>
                </c:pt>
                <c:pt idx="102">
                  <c:v>14419</c:v>
                </c:pt>
                <c:pt idx="103">
                  <c:v>14593</c:v>
                </c:pt>
                <c:pt idx="104">
                  <c:v>14665</c:v>
                </c:pt>
                <c:pt idx="105">
                  <c:v>14690</c:v>
                </c:pt>
                <c:pt idx="106">
                  <c:v>14724</c:v>
                </c:pt>
                <c:pt idx="107">
                  <c:v>14903</c:v>
                </c:pt>
                <c:pt idx="108">
                  <c:v>14928</c:v>
                </c:pt>
                <c:pt idx="109">
                  <c:v>14928</c:v>
                </c:pt>
                <c:pt idx="110">
                  <c:v>14928</c:v>
                </c:pt>
                <c:pt idx="111">
                  <c:v>14928</c:v>
                </c:pt>
                <c:pt idx="112">
                  <c:v>14945</c:v>
                </c:pt>
                <c:pt idx="113">
                  <c:v>14958</c:v>
                </c:pt>
                <c:pt idx="114">
                  <c:v>14958</c:v>
                </c:pt>
                <c:pt idx="115">
                  <c:v>14958</c:v>
                </c:pt>
                <c:pt idx="116">
                  <c:v>14958</c:v>
                </c:pt>
                <c:pt idx="117">
                  <c:v>14970</c:v>
                </c:pt>
                <c:pt idx="118">
                  <c:v>15229</c:v>
                </c:pt>
                <c:pt idx="119">
                  <c:v>15238</c:v>
                </c:pt>
                <c:pt idx="120">
                  <c:v>15509</c:v>
                </c:pt>
                <c:pt idx="121">
                  <c:v>15518</c:v>
                </c:pt>
                <c:pt idx="122">
                  <c:v>15581</c:v>
                </c:pt>
                <c:pt idx="123">
                  <c:v>15678</c:v>
                </c:pt>
                <c:pt idx="124">
                  <c:v>15683</c:v>
                </c:pt>
                <c:pt idx="125">
                  <c:v>15823</c:v>
                </c:pt>
                <c:pt idx="126">
                  <c:v>15823</c:v>
                </c:pt>
                <c:pt idx="127">
                  <c:v>15823</c:v>
                </c:pt>
                <c:pt idx="128">
                  <c:v>15848</c:v>
                </c:pt>
                <c:pt idx="129">
                  <c:v>15971</c:v>
                </c:pt>
                <c:pt idx="130">
                  <c:v>16141</c:v>
                </c:pt>
                <c:pt idx="131">
                  <c:v>16145</c:v>
                </c:pt>
                <c:pt idx="132">
                  <c:v>16162</c:v>
                </c:pt>
                <c:pt idx="133">
                  <c:v>16204</c:v>
                </c:pt>
                <c:pt idx="134">
                  <c:v>16204</c:v>
                </c:pt>
                <c:pt idx="135">
                  <c:v>16204</c:v>
                </c:pt>
                <c:pt idx="136">
                  <c:v>16467</c:v>
                </c:pt>
                <c:pt idx="137">
                  <c:v>16671</c:v>
                </c:pt>
                <c:pt idx="138">
                  <c:v>16726</c:v>
                </c:pt>
                <c:pt idx="139">
                  <c:v>16785</c:v>
                </c:pt>
                <c:pt idx="140">
                  <c:v>16785</c:v>
                </c:pt>
                <c:pt idx="141">
                  <c:v>16794</c:v>
                </c:pt>
                <c:pt idx="142">
                  <c:v>16934</c:v>
                </c:pt>
                <c:pt idx="143">
                  <c:v>16951</c:v>
                </c:pt>
                <c:pt idx="144">
                  <c:v>17036</c:v>
                </c:pt>
                <c:pt idx="145">
                  <c:v>17089.5</c:v>
                </c:pt>
                <c:pt idx="146">
                  <c:v>17095</c:v>
                </c:pt>
                <c:pt idx="147">
                  <c:v>17252</c:v>
                </c:pt>
                <c:pt idx="148">
                  <c:v>17278</c:v>
                </c:pt>
                <c:pt idx="149">
                  <c:v>17307</c:v>
                </c:pt>
                <c:pt idx="150">
                  <c:v>17320</c:v>
                </c:pt>
                <c:pt idx="151">
                  <c:v>17371</c:v>
                </c:pt>
                <c:pt idx="152">
                  <c:v>17388</c:v>
                </c:pt>
                <c:pt idx="153">
                  <c:v>17503</c:v>
                </c:pt>
                <c:pt idx="154">
                  <c:v>17545</c:v>
                </c:pt>
                <c:pt idx="155">
                  <c:v>17910</c:v>
                </c:pt>
                <c:pt idx="156">
                  <c:v>17936</c:v>
                </c:pt>
                <c:pt idx="157">
                  <c:v>18009.5</c:v>
                </c:pt>
                <c:pt idx="158">
                  <c:v>18125.5</c:v>
                </c:pt>
                <c:pt idx="159">
                  <c:v>18175.5</c:v>
                </c:pt>
                <c:pt idx="160">
                  <c:v>18182</c:v>
                </c:pt>
                <c:pt idx="161">
                  <c:v>18199</c:v>
                </c:pt>
                <c:pt idx="162">
                  <c:v>18207</c:v>
                </c:pt>
                <c:pt idx="163">
                  <c:v>18224</c:v>
                </c:pt>
                <c:pt idx="164">
                  <c:v>18227</c:v>
                </c:pt>
                <c:pt idx="165">
                  <c:v>18310.5</c:v>
                </c:pt>
                <c:pt idx="166">
                  <c:v>18478</c:v>
                </c:pt>
                <c:pt idx="167">
                  <c:v>18550</c:v>
                </c:pt>
                <c:pt idx="168">
                  <c:v>19005.5</c:v>
                </c:pt>
                <c:pt idx="169">
                  <c:v>19445</c:v>
                </c:pt>
                <c:pt idx="170">
                  <c:v>19699</c:v>
                </c:pt>
                <c:pt idx="171">
                  <c:v>20577</c:v>
                </c:pt>
                <c:pt idx="172">
                  <c:v>20878</c:v>
                </c:pt>
                <c:pt idx="173">
                  <c:v>23172</c:v>
                </c:pt>
              </c:numCache>
            </c:numRef>
          </c:xVal>
          <c:yVal>
            <c:numRef>
              <c:f>Active!$U$21:$U$297</c:f>
              <c:numCache>
                <c:formatCode>General</c:formatCode>
                <c:ptCount val="277"/>
                <c:pt idx="145">
                  <c:v>-0.21495334999781335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46D-40FA-98AE-95B10EBD7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212000"/>
        <c:axId val="1"/>
      </c:scatterChart>
      <c:valAx>
        <c:axId val="682212000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16093205391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46945337620578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212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37959001105567"/>
          <c:y val="0.92024539877300615"/>
          <c:w val="0.7733125722628724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9525</xdr:rowOff>
    </xdr:from>
    <xdr:to>
      <xdr:col>16</xdr:col>
      <xdr:colOff>381000</xdr:colOff>
      <xdr:row>18</xdr:row>
      <xdr:rowOff>28575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9093EEA8-5DC2-2270-B9D4-073BBE706B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542925</xdr:colOff>
      <xdr:row>0</xdr:row>
      <xdr:rowOff>19050</xdr:rowOff>
    </xdr:from>
    <xdr:to>
      <xdr:col>25</xdr:col>
      <xdr:colOff>323850</xdr:colOff>
      <xdr:row>18</xdr:row>
      <xdr:rowOff>47625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9D975258-235B-D633-865B-095064316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2" TargetMode="External"/><Relationship Id="rId13" Type="http://schemas.openxmlformats.org/officeDocument/2006/relationships/hyperlink" Target="http://www.konkoly.hu/cgi-bin/IBVS?5577" TargetMode="External"/><Relationship Id="rId18" Type="http://schemas.openxmlformats.org/officeDocument/2006/relationships/hyperlink" Target="http://www.konkoly.hu/cgi-bin/IBVS?5577" TargetMode="External"/><Relationship Id="rId26" Type="http://schemas.openxmlformats.org/officeDocument/2006/relationships/hyperlink" Target="http://www.bav-astro.de/sfs/BAVM_link.php?BAVMnr=231" TargetMode="External"/><Relationship Id="rId3" Type="http://schemas.openxmlformats.org/officeDocument/2006/relationships/hyperlink" Target="http://www.konkoly.hu/cgi-bin/IBVS?749" TargetMode="External"/><Relationship Id="rId21" Type="http://schemas.openxmlformats.org/officeDocument/2006/relationships/hyperlink" Target="http://www.konkoly.hu/cgi-bin/IBVS?5670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www.konkoly.hu/cgi-bin/IBVS?5502" TargetMode="External"/><Relationship Id="rId17" Type="http://schemas.openxmlformats.org/officeDocument/2006/relationships/hyperlink" Target="http://www.konkoly.hu/cgi-bin/IBVS?5577" TargetMode="External"/><Relationship Id="rId25" Type="http://schemas.openxmlformats.org/officeDocument/2006/relationships/hyperlink" Target="http://var.astro.cz/oejv/issues/oejv0116.pdf" TargetMode="External"/><Relationship Id="rId2" Type="http://schemas.openxmlformats.org/officeDocument/2006/relationships/hyperlink" Target="http://www.konkoly.hu/cgi-bin/IBVS?749" TargetMode="External"/><Relationship Id="rId16" Type="http://schemas.openxmlformats.org/officeDocument/2006/relationships/hyperlink" Target="http://www.konkoly.hu/cgi-bin/IBVS?5577" TargetMode="External"/><Relationship Id="rId20" Type="http://schemas.openxmlformats.org/officeDocument/2006/relationships/hyperlink" Target="http://www.bav-astro.de/sfs/BAVM_link.php?BAVMnr=173" TargetMode="External"/><Relationship Id="rId1" Type="http://schemas.openxmlformats.org/officeDocument/2006/relationships/hyperlink" Target="http://www.konkoly.hu/cgi-bin/IBVS?749" TargetMode="External"/><Relationship Id="rId6" Type="http://schemas.openxmlformats.org/officeDocument/2006/relationships/hyperlink" Target="http://www.bav-astro.de/sfs/BAVM_link.php?BAVMnr=132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www.bav-astro.de/sfs/BAVM_link.php?BAVMnr=186" TargetMode="External"/><Relationship Id="rId5" Type="http://schemas.openxmlformats.org/officeDocument/2006/relationships/hyperlink" Target="http://www.konkoly.hu/cgi-bin/IBVS?749" TargetMode="External"/><Relationship Id="rId15" Type="http://schemas.openxmlformats.org/officeDocument/2006/relationships/hyperlink" Target="http://www.konkoly.hu/cgi-bin/IBVS?5577" TargetMode="External"/><Relationship Id="rId23" Type="http://schemas.openxmlformats.org/officeDocument/2006/relationships/hyperlink" Target="http://www.konkoly.hu/cgi-bin/IBVS?5741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var.astro.cz/oejv/issues/oejv0003.pdf" TargetMode="External"/><Relationship Id="rId4" Type="http://schemas.openxmlformats.org/officeDocument/2006/relationships/hyperlink" Target="http://www.konkoly.hu/cgi-bin/IBVS?749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www.konkoly.hu/cgi-bin/IBVS?5577" TargetMode="External"/><Relationship Id="rId22" Type="http://schemas.openxmlformats.org/officeDocument/2006/relationships/hyperlink" Target="http://var.astro.cz/oejv/issues/oejv0003.pdf" TargetMode="External"/><Relationship Id="rId27" Type="http://schemas.openxmlformats.org/officeDocument/2006/relationships/hyperlink" Target="http://www.konkoly.hu/cgi-bin/IBVS?6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1"/>
  <sheetViews>
    <sheetView tabSelected="1" workbookViewId="0">
      <pane xSplit="14" ySplit="22" topLeftCell="O178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75</v>
      </c>
    </row>
    <row r="2" spans="1:6" x14ac:dyDescent="0.2">
      <c r="A2" t="s">
        <v>24</v>
      </c>
      <c r="B2" s="12" t="s">
        <v>76</v>
      </c>
    </row>
    <row r="4" spans="1:6" ht="14.25" thickTop="1" thickBot="1" x14ac:dyDescent="0.25">
      <c r="A4" s="6" t="s">
        <v>0</v>
      </c>
      <c r="C4" s="3">
        <v>30729.279999999999</v>
      </c>
      <c r="D4" s="4">
        <v>1.2358073000000001</v>
      </c>
    </row>
    <row r="5" spans="1:6" ht="13.5" thickTop="1" x14ac:dyDescent="0.2">
      <c r="A5" s="13" t="s">
        <v>79</v>
      </c>
      <c r="B5" s="9"/>
      <c r="C5" s="14">
        <v>-9.5</v>
      </c>
      <c r="D5" s="9" t="s">
        <v>80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30729.279999999999</v>
      </c>
    </row>
    <row r="8" spans="1:6" x14ac:dyDescent="0.2">
      <c r="A8" t="s">
        <v>3</v>
      </c>
      <c r="C8">
        <f>+D4</f>
        <v>1.2358073000000001</v>
      </c>
    </row>
    <row r="9" spans="1:6" x14ac:dyDescent="0.2">
      <c r="A9" s="27" t="s">
        <v>86</v>
      </c>
      <c r="B9" s="28">
        <v>153</v>
      </c>
      <c r="C9" s="26" t="str">
        <f>"F"&amp;B9</f>
        <v>F153</v>
      </c>
      <c r="D9" s="11" t="str">
        <f>"G"&amp;B9</f>
        <v>G153</v>
      </c>
    </row>
    <row r="10" spans="1:6" ht="13.5" thickBot="1" x14ac:dyDescent="0.25">
      <c r="A10" s="9"/>
      <c r="B10" s="9"/>
      <c r="C10" s="5" t="s">
        <v>20</v>
      </c>
      <c r="D10" s="5" t="s">
        <v>21</v>
      </c>
      <c r="E10" s="9"/>
    </row>
    <row r="11" spans="1:6" x14ac:dyDescent="0.2">
      <c r="A11" s="9" t="s">
        <v>16</v>
      </c>
      <c r="B11" s="9"/>
      <c r="C11" s="25">
        <f ca="1">INTERCEPT(INDIRECT($D$9):G989,INDIRECT($C$9):F989)</f>
        <v>-9.5758584504667524E-2</v>
      </c>
      <c r="D11" s="10"/>
      <c r="E11" s="9"/>
    </row>
    <row r="12" spans="1:6" x14ac:dyDescent="0.2">
      <c r="A12" s="9" t="s">
        <v>17</v>
      </c>
      <c r="B12" s="9"/>
      <c r="C12" s="25">
        <f ca="1">SLOPE(INDIRECT($D$9):G989,INDIRECT($C$9):F989)</f>
        <v>5.1538019528808067E-6</v>
      </c>
      <c r="D12" s="10"/>
      <c r="E12" s="9"/>
    </row>
    <row r="13" spans="1:6" x14ac:dyDescent="0.2">
      <c r="A13" s="9" t="s">
        <v>19</v>
      </c>
      <c r="B13" s="9"/>
      <c r="C13" s="10" t="s">
        <v>14</v>
      </c>
    </row>
    <row r="14" spans="1:6" x14ac:dyDescent="0.2">
      <c r="A14" s="9"/>
      <c r="B14" s="9"/>
      <c r="C14" s="9"/>
    </row>
    <row r="15" spans="1:6" x14ac:dyDescent="0.2">
      <c r="A15" s="15" t="s">
        <v>18</v>
      </c>
      <c r="B15" s="9"/>
      <c r="C15" s="16">
        <f ca="1">(C7+C11)+(C8+C12)*INT(MAX(F21:F3530))</f>
        <v>59365.430420914345</v>
      </c>
      <c r="E15" s="17" t="s">
        <v>87</v>
      </c>
      <c r="F15" s="14">
        <v>1</v>
      </c>
    </row>
    <row r="16" spans="1:6" x14ac:dyDescent="0.2">
      <c r="A16" s="19" t="s">
        <v>4</v>
      </c>
      <c r="B16" s="9"/>
      <c r="C16" s="20">
        <f ca="1">+C8+C12</f>
        <v>1.235812453801953</v>
      </c>
      <c r="E16" s="17" t="s">
        <v>81</v>
      </c>
      <c r="F16" s="18">
        <f ca="1">NOW()+15018.5+$C$5/24</f>
        <v>59970.825435416664</v>
      </c>
    </row>
    <row r="17" spans="1:21" ht="13.5" thickBot="1" x14ac:dyDescent="0.25">
      <c r="A17" s="17" t="s">
        <v>83</v>
      </c>
      <c r="B17" s="9"/>
      <c r="C17" s="9">
        <f>COUNT(C21:C2188)</f>
        <v>174</v>
      </c>
      <c r="E17" s="17" t="s">
        <v>88</v>
      </c>
      <c r="F17" s="18">
        <f ca="1">ROUND(2*(F16-$C$7)/$C$8,0)/2+F15</f>
        <v>23663</v>
      </c>
    </row>
    <row r="18" spans="1:21" ht="14.25" thickTop="1" thickBot="1" x14ac:dyDescent="0.25">
      <c r="A18" s="19" t="s">
        <v>5</v>
      </c>
      <c r="B18" s="9"/>
      <c r="C18" s="22">
        <f ca="1">+C15</f>
        <v>59365.430420914345</v>
      </c>
      <c r="D18" s="23">
        <f ca="1">+C16</f>
        <v>1.235812453801953</v>
      </c>
      <c r="E18" s="17" t="s">
        <v>82</v>
      </c>
      <c r="F18" s="11">
        <f ca="1">ROUND(2*(F16-$C$15)/$C$16,0)/2+F15</f>
        <v>491</v>
      </c>
    </row>
    <row r="19" spans="1:21" ht="13.5" thickTop="1" x14ac:dyDescent="0.2">
      <c r="E19" s="17" t="s">
        <v>84</v>
      </c>
      <c r="F19" s="21">
        <f ca="1">+$C$15+$C$16*F18-15018.5-$C$5/24</f>
        <v>44954.110169064443</v>
      </c>
    </row>
    <row r="20" spans="1:2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102</v>
      </c>
      <c r="I20" s="8" t="s">
        <v>90</v>
      </c>
      <c r="J20" s="8" t="s">
        <v>99</v>
      </c>
      <c r="K20" s="8" t="s">
        <v>91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61" t="s">
        <v>632</v>
      </c>
    </row>
    <row r="21" spans="1:21" x14ac:dyDescent="0.2">
      <c r="A21" s="59" t="s">
        <v>111</v>
      </c>
      <c r="B21" s="60" t="s">
        <v>68</v>
      </c>
      <c r="C21" s="59">
        <v>26002.285</v>
      </c>
      <c r="D21" s="59" t="s">
        <v>90</v>
      </c>
      <c r="E21" s="29">
        <f t="shared" ref="E21:E52" si="0">+(C21-C$7)/C$8</f>
        <v>-3825.0259567167136</v>
      </c>
      <c r="F21">
        <f t="shared" ref="F21:F52" si="1">ROUND(2*E21,0)/2</f>
        <v>-3825</v>
      </c>
      <c r="G21">
        <f>+C21-(C$7+F21*C$8)</f>
        <v>-3.207750000001397E-2</v>
      </c>
      <c r="I21">
        <f>G21</f>
        <v>-3.207750000001397E-2</v>
      </c>
      <c r="Q21" s="2">
        <f t="shared" ref="Q21:Q52" si="2">+C21-15018.5</f>
        <v>10983.785</v>
      </c>
    </row>
    <row r="22" spans="1:21" x14ac:dyDescent="0.2">
      <c r="A22" s="59" t="s">
        <v>111</v>
      </c>
      <c r="B22" s="60" t="s">
        <v>68</v>
      </c>
      <c r="C22" s="59">
        <v>29498.444</v>
      </c>
      <c r="D22" s="59" t="s">
        <v>90</v>
      </c>
      <c r="E22" s="29">
        <f t="shared" si="0"/>
        <v>-995.977285455426</v>
      </c>
      <c r="F22">
        <f t="shared" si="1"/>
        <v>-996</v>
      </c>
      <c r="G22">
        <f>+C22-(C$7+F22*C$8)</f>
        <v>2.807079999911366E-2</v>
      </c>
      <c r="I22">
        <f>G22</f>
        <v>2.807079999911366E-2</v>
      </c>
      <c r="Q22" s="2">
        <f t="shared" si="2"/>
        <v>14479.944</v>
      </c>
    </row>
    <row r="23" spans="1:21" x14ac:dyDescent="0.2">
      <c r="A23" s="59" t="s">
        <v>633</v>
      </c>
      <c r="B23" s="60" t="s">
        <v>68</v>
      </c>
      <c r="C23" s="59">
        <v>29660.31</v>
      </c>
      <c r="D23" s="59" t="s">
        <v>90</v>
      </c>
      <c r="E23" s="29">
        <f t="shared" si="0"/>
        <v>-864.9973179475453</v>
      </c>
      <c r="F23">
        <f t="shared" si="1"/>
        <v>-865</v>
      </c>
      <c r="G23">
        <f>+C23-(C$7+F23*C$8)</f>
        <v>3.3145000015792903E-3</v>
      </c>
      <c r="I23">
        <f>G23</f>
        <v>3.3145000015792903E-3</v>
      </c>
      <c r="Q23" s="2">
        <f t="shared" si="2"/>
        <v>14641.810000000001</v>
      </c>
    </row>
    <row r="24" spans="1:21" x14ac:dyDescent="0.2">
      <c r="A24" s="59" t="s">
        <v>633</v>
      </c>
      <c r="B24" s="60" t="s">
        <v>68</v>
      </c>
      <c r="C24" s="59">
        <v>30515.491000000002</v>
      </c>
      <c r="D24" s="59" t="s">
        <v>90</v>
      </c>
      <c r="E24" s="29">
        <f t="shared" si="0"/>
        <v>-172.99541765127705</v>
      </c>
      <c r="F24">
        <f t="shared" si="1"/>
        <v>-173</v>
      </c>
      <c r="G24">
        <f>+C24-(C$7+F24*C$8)</f>
        <v>5.6629000027896836E-3</v>
      </c>
      <c r="I24">
        <f>G24</f>
        <v>5.6629000027896836E-3</v>
      </c>
      <c r="Q24" s="2">
        <f t="shared" si="2"/>
        <v>15496.991000000002</v>
      </c>
    </row>
    <row r="25" spans="1:21" x14ac:dyDescent="0.2">
      <c r="A25" s="59" t="s">
        <v>633</v>
      </c>
      <c r="B25" s="60" t="s">
        <v>68</v>
      </c>
      <c r="C25" s="59">
        <v>30729.278999999999</v>
      </c>
      <c r="D25" s="59" t="s">
        <v>90</v>
      </c>
      <c r="E25" s="29">
        <f t="shared" si="0"/>
        <v>-8.091876461675916E-4</v>
      </c>
      <c r="F25">
        <f t="shared" si="1"/>
        <v>0</v>
      </c>
      <c r="G25">
        <f>+C25-(C$7+F25*C$8)</f>
        <v>-1.0000000002037268E-3</v>
      </c>
      <c r="I25">
        <f>G25</f>
        <v>-1.0000000002037268E-3</v>
      </c>
      <c r="Q25" s="2">
        <f t="shared" si="2"/>
        <v>15710.778999999999</v>
      </c>
    </row>
    <row r="26" spans="1:21" x14ac:dyDescent="0.2">
      <c r="A26" t="s">
        <v>12</v>
      </c>
      <c r="C26" s="24">
        <v>30729.279999999999</v>
      </c>
      <c r="D26" s="24" t="s">
        <v>14</v>
      </c>
      <c r="E26">
        <f t="shared" si="0"/>
        <v>0</v>
      </c>
      <c r="F26">
        <f t="shared" si="1"/>
        <v>0</v>
      </c>
      <c r="H26" s="11">
        <v>0</v>
      </c>
      <c r="Q26" s="2">
        <f t="shared" si="2"/>
        <v>15710.779999999999</v>
      </c>
    </row>
    <row r="27" spans="1:21" x14ac:dyDescent="0.2">
      <c r="A27" s="59" t="s">
        <v>111</v>
      </c>
      <c r="B27" s="60" t="s">
        <v>68</v>
      </c>
      <c r="C27" s="59">
        <v>30960.39</v>
      </c>
      <c r="D27" s="59" t="s">
        <v>90</v>
      </c>
      <c r="E27" s="29">
        <f t="shared" si="0"/>
        <v>187.01135686769334</v>
      </c>
      <c r="F27">
        <f t="shared" si="1"/>
        <v>187</v>
      </c>
      <c r="G27">
        <f t="shared" ref="G27:G58" si="3">+C27-(C$7+F27*C$8)</f>
        <v>1.4034899999387562E-2</v>
      </c>
      <c r="I27">
        <f t="shared" ref="I27:I52" si="4">G27</f>
        <v>1.4034899999387562E-2</v>
      </c>
      <c r="Q27" s="2">
        <f t="shared" si="2"/>
        <v>15941.89</v>
      </c>
    </row>
    <row r="28" spans="1:21" x14ac:dyDescent="0.2">
      <c r="A28" s="59" t="s">
        <v>633</v>
      </c>
      <c r="B28" s="60" t="s">
        <v>68</v>
      </c>
      <c r="C28" s="59">
        <v>31028.346000000001</v>
      </c>
      <c r="D28" s="59" t="s">
        <v>90</v>
      </c>
      <c r="E28" s="29">
        <f t="shared" si="0"/>
        <v>242.00051253945702</v>
      </c>
      <c r="F28">
        <f t="shared" si="1"/>
        <v>242</v>
      </c>
      <c r="G28">
        <f t="shared" si="3"/>
        <v>6.334000026981812E-4</v>
      </c>
      <c r="I28">
        <f t="shared" si="4"/>
        <v>6.334000026981812E-4</v>
      </c>
      <c r="Q28" s="2">
        <f t="shared" si="2"/>
        <v>16009.846000000001</v>
      </c>
    </row>
    <row r="29" spans="1:21" x14ac:dyDescent="0.2">
      <c r="A29" s="59" t="s">
        <v>111</v>
      </c>
      <c r="B29" s="60" t="s">
        <v>68</v>
      </c>
      <c r="C29" s="59">
        <v>31296.52</v>
      </c>
      <c r="D29" s="59" t="s">
        <v>90</v>
      </c>
      <c r="E29" s="29">
        <f t="shared" si="0"/>
        <v>459.00360031859464</v>
      </c>
      <c r="F29">
        <f t="shared" si="1"/>
        <v>459</v>
      </c>
      <c r="G29">
        <f t="shared" si="3"/>
        <v>4.4493000023066998E-3</v>
      </c>
      <c r="I29">
        <f t="shared" si="4"/>
        <v>4.4493000023066998E-3</v>
      </c>
      <c r="Q29" s="2">
        <f t="shared" si="2"/>
        <v>16278.02</v>
      </c>
    </row>
    <row r="30" spans="1:21" x14ac:dyDescent="0.2">
      <c r="A30" s="59" t="s">
        <v>633</v>
      </c>
      <c r="B30" s="60" t="s">
        <v>68</v>
      </c>
      <c r="C30" s="59">
        <v>32066.42</v>
      </c>
      <c r="D30" s="59" t="s">
        <v>90</v>
      </c>
      <c r="E30" s="29">
        <f t="shared" si="0"/>
        <v>1081.9971689761012</v>
      </c>
      <c r="F30">
        <f t="shared" si="1"/>
        <v>1082</v>
      </c>
      <c r="G30">
        <f t="shared" si="3"/>
        <v>-3.4985999991477001E-3</v>
      </c>
      <c r="I30">
        <f t="shared" si="4"/>
        <v>-3.4985999991477001E-3</v>
      </c>
      <c r="Q30" s="2">
        <f t="shared" si="2"/>
        <v>17047.919999999998</v>
      </c>
    </row>
    <row r="31" spans="1:21" x14ac:dyDescent="0.2">
      <c r="A31" s="59" t="s">
        <v>111</v>
      </c>
      <c r="B31" s="60" t="s">
        <v>68</v>
      </c>
      <c r="C31" s="59">
        <v>36541.281000000003</v>
      </c>
      <c r="D31" s="59" t="s">
        <v>90</v>
      </c>
      <c r="E31" s="29">
        <f t="shared" si="0"/>
        <v>4702.9994077555648</v>
      </c>
      <c r="F31">
        <f t="shared" si="1"/>
        <v>4703</v>
      </c>
      <c r="G31">
        <f t="shared" si="3"/>
        <v>-7.3189999966416508E-4</v>
      </c>
      <c r="I31">
        <f t="shared" si="4"/>
        <v>-7.3189999966416508E-4</v>
      </c>
      <c r="Q31" s="2">
        <f t="shared" si="2"/>
        <v>21522.781000000003</v>
      </c>
    </row>
    <row r="32" spans="1:21" x14ac:dyDescent="0.2">
      <c r="A32" s="59" t="s">
        <v>111</v>
      </c>
      <c r="B32" s="60" t="s">
        <v>68</v>
      </c>
      <c r="C32" s="59">
        <v>36851.427000000003</v>
      </c>
      <c r="D32" s="59" t="s">
        <v>90</v>
      </c>
      <c r="E32" s="29">
        <f t="shared" si="0"/>
        <v>4953.9657194127303</v>
      </c>
      <c r="F32">
        <f t="shared" si="1"/>
        <v>4954</v>
      </c>
      <c r="G32">
        <f t="shared" si="3"/>
        <v>-4.2364199995063245E-2</v>
      </c>
      <c r="I32">
        <f t="shared" si="4"/>
        <v>-4.2364199995063245E-2</v>
      </c>
      <c r="Q32" s="2">
        <f t="shared" si="2"/>
        <v>21832.927000000003</v>
      </c>
    </row>
    <row r="33" spans="1:17" x14ac:dyDescent="0.2">
      <c r="A33" s="59" t="s">
        <v>111</v>
      </c>
      <c r="B33" s="60" t="s">
        <v>68</v>
      </c>
      <c r="C33" s="59">
        <v>36903.356</v>
      </c>
      <c r="D33" s="59" t="s">
        <v>90</v>
      </c>
      <c r="E33" s="29">
        <f t="shared" si="0"/>
        <v>4995.9860246820035</v>
      </c>
      <c r="F33">
        <f t="shared" si="1"/>
        <v>4996</v>
      </c>
      <c r="G33">
        <f t="shared" si="3"/>
        <v>-1.7270800002734177E-2</v>
      </c>
      <c r="I33">
        <f t="shared" si="4"/>
        <v>-1.7270800002734177E-2</v>
      </c>
      <c r="Q33" s="2">
        <f t="shared" si="2"/>
        <v>21884.856</v>
      </c>
    </row>
    <row r="34" spans="1:17" x14ac:dyDescent="0.2">
      <c r="A34" s="59" t="s">
        <v>111</v>
      </c>
      <c r="B34" s="60" t="s">
        <v>68</v>
      </c>
      <c r="C34" s="59">
        <v>37668.283000000003</v>
      </c>
      <c r="D34" s="59" t="s">
        <v>90</v>
      </c>
      <c r="E34" s="29">
        <f t="shared" si="0"/>
        <v>5614.9555031759437</v>
      </c>
      <c r="F34">
        <f t="shared" si="1"/>
        <v>5615</v>
      </c>
      <c r="G34">
        <f t="shared" si="3"/>
        <v>-5.4989499993098434E-2</v>
      </c>
      <c r="I34">
        <f t="shared" si="4"/>
        <v>-5.4989499993098434E-2</v>
      </c>
      <c r="Q34" s="2">
        <f t="shared" si="2"/>
        <v>22649.783000000003</v>
      </c>
    </row>
    <row r="35" spans="1:17" x14ac:dyDescent="0.2">
      <c r="A35" s="59" t="s">
        <v>111</v>
      </c>
      <c r="B35" s="60" t="s">
        <v>68</v>
      </c>
      <c r="C35" s="59">
        <v>37821.533000000003</v>
      </c>
      <c r="D35" s="59" t="s">
        <v>90</v>
      </c>
      <c r="E35" s="29">
        <f t="shared" si="0"/>
        <v>5738.963509925863</v>
      </c>
      <c r="F35">
        <f t="shared" si="1"/>
        <v>5739</v>
      </c>
      <c r="G35">
        <f t="shared" si="3"/>
        <v>-4.5094699999026489E-2</v>
      </c>
      <c r="I35">
        <f t="shared" si="4"/>
        <v>-4.5094699999026489E-2</v>
      </c>
      <c r="Q35" s="2">
        <f t="shared" si="2"/>
        <v>22803.033000000003</v>
      </c>
    </row>
    <row r="36" spans="1:17" x14ac:dyDescent="0.2">
      <c r="A36" s="59" t="s">
        <v>111</v>
      </c>
      <c r="B36" s="60" t="s">
        <v>68</v>
      </c>
      <c r="C36" s="59">
        <v>37956.307000000001</v>
      </c>
      <c r="D36" s="59" t="s">
        <v>90</v>
      </c>
      <c r="E36" s="29">
        <f t="shared" si="0"/>
        <v>5848.0209657282339</v>
      </c>
      <c r="F36">
        <f t="shared" si="1"/>
        <v>5848</v>
      </c>
      <c r="G36">
        <f t="shared" si="3"/>
        <v>2.5909600000886712E-2</v>
      </c>
      <c r="I36">
        <f t="shared" si="4"/>
        <v>2.5909600000886712E-2</v>
      </c>
      <c r="Q36" s="2">
        <f t="shared" si="2"/>
        <v>22937.807000000001</v>
      </c>
    </row>
    <row r="37" spans="1:17" x14ac:dyDescent="0.2">
      <c r="A37" s="59" t="s">
        <v>111</v>
      </c>
      <c r="B37" s="60" t="s">
        <v>68</v>
      </c>
      <c r="C37" s="59">
        <v>38235.53</v>
      </c>
      <c r="D37" s="59" t="s">
        <v>90</v>
      </c>
      <c r="E37" s="29">
        <f t="shared" si="0"/>
        <v>6073.9647678080555</v>
      </c>
      <c r="F37">
        <f t="shared" si="1"/>
        <v>6074</v>
      </c>
      <c r="G37">
        <f t="shared" si="3"/>
        <v>-4.3540200000279583E-2</v>
      </c>
      <c r="I37">
        <f t="shared" si="4"/>
        <v>-4.3540200000279583E-2</v>
      </c>
      <c r="Q37" s="2">
        <f t="shared" si="2"/>
        <v>23217.03</v>
      </c>
    </row>
    <row r="38" spans="1:17" x14ac:dyDescent="0.2">
      <c r="A38" s="59" t="s">
        <v>111</v>
      </c>
      <c r="B38" s="60" t="s">
        <v>68</v>
      </c>
      <c r="C38" s="59">
        <v>38240.51</v>
      </c>
      <c r="D38" s="59" t="s">
        <v>90</v>
      </c>
      <c r="E38" s="29">
        <f t="shared" si="0"/>
        <v>6077.9945222851511</v>
      </c>
      <c r="F38">
        <f t="shared" si="1"/>
        <v>6078</v>
      </c>
      <c r="G38">
        <f t="shared" si="3"/>
        <v>-6.7693999953917228E-3</v>
      </c>
      <c r="I38">
        <f t="shared" si="4"/>
        <v>-6.7693999953917228E-3</v>
      </c>
      <c r="Q38" s="2">
        <f t="shared" si="2"/>
        <v>23222.010000000002</v>
      </c>
    </row>
    <row r="39" spans="1:17" x14ac:dyDescent="0.2">
      <c r="A39" s="59" t="s">
        <v>111</v>
      </c>
      <c r="B39" s="60" t="s">
        <v>68</v>
      </c>
      <c r="C39" s="59">
        <v>38272.614000000001</v>
      </c>
      <c r="D39" s="59" t="s">
        <v>90</v>
      </c>
      <c r="E39" s="29">
        <f t="shared" si="0"/>
        <v>6103.972682472423</v>
      </c>
      <c r="F39">
        <f t="shared" si="1"/>
        <v>6104</v>
      </c>
      <c r="G39">
        <f t="shared" si="3"/>
        <v>-3.3759199999622069E-2</v>
      </c>
      <c r="I39">
        <f t="shared" si="4"/>
        <v>-3.3759199999622069E-2</v>
      </c>
      <c r="Q39" s="2">
        <f t="shared" si="2"/>
        <v>23254.114000000001</v>
      </c>
    </row>
    <row r="40" spans="1:17" x14ac:dyDescent="0.2">
      <c r="A40" s="59" t="s">
        <v>111</v>
      </c>
      <c r="B40" s="60" t="s">
        <v>68</v>
      </c>
      <c r="C40" s="59">
        <v>38287.46</v>
      </c>
      <c r="D40" s="59" t="s">
        <v>90</v>
      </c>
      <c r="E40" s="29">
        <f t="shared" si="0"/>
        <v>6115.9858822649776</v>
      </c>
      <c r="F40">
        <f t="shared" si="1"/>
        <v>6116</v>
      </c>
      <c r="G40">
        <f t="shared" si="3"/>
        <v>-1.7446799996832851E-2</v>
      </c>
      <c r="I40">
        <f t="shared" si="4"/>
        <v>-1.7446799996832851E-2</v>
      </c>
      <c r="Q40" s="2">
        <f t="shared" si="2"/>
        <v>23268.959999999999</v>
      </c>
    </row>
    <row r="41" spans="1:17" x14ac:dyDescent="0.2">
      <c r="A41" s="59" t="s">
        <v>111</v>
      </c>
      <c r="B41" s="60" t="s">
        <v>68</v>
      </c>
      <c r="C41" s="59">
        <v>38318.36</v>
      </c>
      <c r="D41" s="59" t="s">
        <v>90</v>
      </c>
      <c r="E41" s="29">
        <f t="shared" si="0"/>
        <v>6140.9897805264636</v>
      </c>
      <c r="F41">
        <f t="shared" si="1"/>
        <v>6141</v>
      </c>
      <c r="G41">
        <f t="shared" si="3"/>
        <v>-1.2629299999389332E-2</v>
      </c>
      <c r="I41">
        <f t="shared" si="4"/>
        <v>-1.2629299999389332E-2</v>
      </c>
      <c r="Q41" s="2">
        <f t="shared" si="2"/>
        <v>23299.86</v>
      </c>
    </row>
    <row r="42" spans="1:17" x14ac:dyDescent="0.2">
      <c r="A42" s="59" t="s">
        <v>111</v>
      </c>
      <c r="B42" s="60" t="s">
        <v>68</v>
      </c>
      <c r="C42" s="59">
        <v>38412.288</v>
      </c>
      <c r="D42" s="59" t="s">
        <v>90</v>
      </c>
      <c r="E42" s="29">
        <f t="shared" si="0"/>
        <v>6216.9951577402089</v>
      </c>
      <c r="F42">
        <f t="shared" si="1"/>
        <v>6217</v>
      </c>
      <c r="G42">
        <f t="shared" si="3"/>
        <v>-5.9840999965672381E-3</v>
      </c>
      <c r="I42">
        <f t="shared" si="4"/>
        <v>-5.9840999965672381E-3</v>
      </c>
      <c r="Q42" s="2">
        <f t="shared" si="2"/>
        <v>23393.788</v>
      </c>
    </row>
    <row r="43" spans="1:17" x14ac:dyDescent="0.2">
      <c r="A43" s="59" t="s">
        <v>111</v>
      </c>
      <c r="B43" s="60" t="s">
        <v>68</v>
      </c>
      <c r="C43" s="59">
        <v>38622.33</v>
      </c>
      <c r="D43" s="59" t="s">
        <v>90</v>
      </c>
      <c r="E43" s="29">
        <f t="shared" si="0"/>
        <v>6386.9585492819169</v>
      </c>
      <c r="F43">
        <f t="shared" si="1"/>
        <v>6387</v>
      </c>
      <c r="G43">
        <f t="shared" si="3"/>
        <v>-5.1225099996372592E-2</v>
      </c>
      <c r="I43">
        <f t="shared" si="4"/>
        <v>-5.1225099996372592E-2</v>
      </c>
      <c r="Q43" s="2">
        <f t="shared" si="2"/>
        <v>23603.83</v>
      </c>
    </row>
    <row r="44" spans="1:17" x14ac:dyDescent="0.2">
      <c r="A44" s="59" t="s">
        <v>111</v>
      </c>
      <c r="B44" s="60" t="s">
        <v>68</v>
      </c>
      <c r="C44" s="59">
        <v>38638.44</v>
      </c>
      <c r="D44" s="59" t="s">
        <v>90</v>
      </c>
      <c r="E44" s="29">
        <f t="shared" si="0"/>
        <v>6399.9945622590212</v>
      </c>
      <c r="F44">
        <f t="shared" si="1"/>
        <v>6400</v>
      </c>
      <c r="G44">
        <f t="shared" si="3"/>
        <v>-6.7199999975855462E-3</v>
      </c>
      <c r="I44">
        <f t="shared" si="4"/>
        <v>-6.7199999975855462E-3</v>
      </c>
      <c r="Q44" s="2">
        <f t="shared" si="2"/>
        <v>23619.940000000002</v>
      </c>
    </row>
    <row r="45" spans="1:17" x14ac:dyDescent="0.2">
      <c r="A45" s="59" t="s">
        <v>111</v>
      </c>
      <c r="B45" s="60" t="s">
        <v>68</v>
      </c>
      <c r="C45" s="59">
        <v>39026.445</v>
      </c>
      <c r="D45" s="59" t="s">
        <v>90</v>
      </c>
      <c r="E45" s="29">
        <f t="shared" si="0"/>
        <v>6713.9634148463119</v>
      </c>
      <c r="F45">
        <f t="shared" si="1"/>
        <v>6714</v>
      </c>
      <c r="G45">
        <f t="shared" si="3"/>
        <v>-4.5212199998786673E-2</v>
      </c>
      <c r="I45">
        <f t="shared" si="4"/>
        <v>-4.5212199998786673E-2</v>
      </c>
      <c r="Q45" s="2">
        <f t="shared" si="2"/>
        <v>24007.945</v>
      </c>
    </row>
    <row r="46" spans="1:17" x14ac:dyDescent="0.2">
      <c r="A46" s="59" t="s">
        <v>111</v>
      </c>
      <c r="B46" s="60" t="s">
        <v>68</v>
      </c>
      <c r="C46" s="59">
        <v>39057.402000000002</v>
      </c>
      <c r="D46" s="59" t="s">
        <v>90</v>
      </c>
      <c r="E46" s="29">
        <f t="shared" si="0"/>
        <v>6739.0134368036206</v>
      </c>
      <c r="F46">
        <f t="shared" si="1"/>
        <v>6739</v>
      </c>
      <c r="G46">
        <f t="shared" si="3"/>
        <v>1.6605299999355339E-2</v>
      </c>
      <c r="I46">
        <f t="shared" si="4"/>
        <v>1.6605299999355339E-2</v>
      </c>
      <c r="Q46" s="2">
        <f t="shared" si="2"/>
        <v>24038.902000000002</v>
      </c>
    </row>
    <row r="47" spans="1:17" x14ac:dyDescent="0.2">
      <c r="A47" s="59" t="s">
        <v>111</v>
      </c>
      <c r="B47" s="60" t="s">
        <v>68</v>
      </c>
      <c r="C47" s="59">
        <v>39330.49</v>
      </c>
      <c r="D47" s="59" t="s">
        <v>90</v>
      </c>
      <c r="E47" s="29">
        <f t="shared" si="0"/>
        <v>6959.9928726752132</v>
      </c>
      <c r="F47">
        <f t="shared" si="1"/>
        <v>6960</v>
      </c>
      <c r="G47">
        <f t="shared" si="3"/>
        <v>-8.8079999986803159E-3</v>
      </c>
      <c r="I47">
        <f t="shared" si="4"/>
        <v>-8.8079999986803159E-3</v>
      </c>
      <c r="Q47" s="2">
        <f t="shared" si="2"/>
        <v>24311.989999999998</v>
      </c>
    </row>
    <row r="48" spans="1:17" x14ac:dyDescent="0.2">
      <c r="A48" s="59" t="s">
        <v>111</v>
      </c>
      <c r="B48" s="60" t="s">
        <v>68</v>
      </c>
      <c r="C48" s="59">
        <v>39351.483</v>
      </c>
      <c r="D48" s="59" t="s">
        <v>90</v>
      </c>
      <c r="E48" s="29">
        <f t="shared" si="0"/>
        <v>6976.9801489277506</v>
      </c>
      <c r="F48">
        <f t="shared" si="1"/>
        <v>6977</v>
      </c>
      <c r="G48">
        <f t="shared" si="3"/>
        <v>-2.4532099996577017E-2</v>
      </c>
      <c r="I48">
        <f t="shared" si="4"/>
        <v>-2.4532099996577017E-2</v>
      </c>
      <c r="Q48" s="2">
        <f t="shared" si="2"/>
        <v>24332.983</v>
      </c>
    </row>
    <row r="49" spans="1:31" x14ac:dyDescent="0.2">
      <c r="A49" s="59" t="s">
        <v>111</v>
      </c>
      <c r="B49" s="60" t="s">
        <v>68</v>
      </c>
      <c r="C49" s="59">
        <v>39508.447</v>
      </c>
      <c r="D49" s="59" t="s">
        <v>90</v>
      </c>
      <c r="E49" s="29">
        <f t="shared" si="0"/>
        <v>7103.9934785949245</v>
      </c>
      <c r="F49">
        <f t="shared" si="1"/>
        <v>7104</v>
      </c>
      <c r="G49">
        <f t="shared" si="3"/>
        <v>-8.0592000012984499E-3</v>
      </c>
      <c r="I49">
        <f t="shared" si="4"/>
        <v>-8.0592000012984499E-3</v>
      </c>
      <c r="Q49" s="2">
        <f t="shared" si="2"/>
        <v>24489.947</v>
      </c>
    </row>
    <row r="50" spans="1:31" x14ac:dyDescent="0.2">
      <c r="A50" s="59" t="s">
        <v>111</v>
      </c>
      <c r="B50" s="60" t="s">
        <v>68</v>
      </c>
      <c r="C50" s="59">
        <v>39528.277000000002</v>
      </c>
      <c r="D50" s="59" t="s">
        <v>90</v>
      </c>
      <c r="E50" s="29">
        <f t="shared" si="0"/>
        <v>7120.0396696151602</v>
      </c>
      <c r="F50">
        <f t="shared" si="1"/>
        <v>7120</v>
      </c>
      <c r="G50">
        <f t="shared" si="3"/>
        <v>4.9024000007193536E-2</v>
      </c>
      <c r="I50">
        <f t="shared" si="4"/>
        <v>4.9024000007193536E-2</v>
      </c>
      <c r="Q50" s="2">
        <f t="shared" si="2"/>
        <v>24509.777000000002</v>
      </c>
    </row>
    <row r="51" spans="1:31" x14ac:dyDescent="0.2">
      <c r="A51" s="59" t="s">
        <v>111</v>
      </c>
      <c r="B51" s="60" t="s">
        <v>68</v>
      </c>
      <c r="C51" s="59">
        <v>39980.54</v>
      </c>
      <c r="D51" s="59" t="s">
        <v>90</v>
      </c>
      <c r="E51" s="29">
        <f t="shared" si="0"/>
        <v>7486.0053019592951</v>
      </c>
      <c r="F51">
        <f t="shared" si="1"/>
        <v>7486</v>
      </c>
      <c r="G51">
        <f t="shared" si="3"/>
        <v>6.5522000004420988E-3</v>
      </c>
      <c r="I51">
        <f t="shared" si="4"/>
        <v>6.5522000004420988E-3</v>
      </c>
      <c r="Q51" s="2">
        <f t="shared" si="2"/>
        <v>24962.04</v>
      </c>
    </row>
    <row r="52" spans="1:31" x14ac:dyDescent="0.2">
      <c r="A52" s="59" t="s">
        <v>111</v>
      </c>
      <c r="B52" s="60" t="s">
        <v>68</v>
      </c>
      <c r="C52" s="59">
        <v>40173.311000000002</v>
      </c>
      <c r="D52" s="59" t="s">
        <v>90</v>
      </c>
      <c r="E52" s="29">
        <f t="shared" si="0"/>
        <v>7641.9932136668895</v>
      </c>
      <c r="F52">
        <f t="shared" si="1"/>
        <v>7642</v>
      </c>
      <c r="G52">
        <f t="shared" si="3"/>
        <v>-8.3865999986301176E-3</v>
      </c>
      <c r="I52">
        <f t="shared" si="4"/>
        <v>-8.3865999986301176E-3</v>
      </c>
      <c r="Q52" s="2">
        <f t="shared" si="2"/>
        <v>25154.811000000002</v>
      </c>
    </row>
    <row r="53" spans="1:31" x14ac:dyDescent="0.2">
      <c r="A53" t="s">
        <v>29</v>
      </c>
      <c r="C53" s="24">
        <v>42621.464</v>
      </c>
      <c r="D53" s="24"/>
      <c r="E53">
        <f t="shared" ref="E53:E84" si="5">+(C53-C$7)/C$8</f>
        <v>9623.0083767914311</v>
      </c>
      <c r="F53">
        <f t="shared" ref="F53:F84" si="6">ROUND(2*E53,0)/2</f>
        <v>9623</v>
      </c>
      <c r="G53">
        <f t="shared" si="3"/>
        <v>1.0352099998272024E-2</v>
      </c>
      <c r="I53">
        <f t="shared" ref="I53:I58" si="7">+G53</f>
        <v>1.0352099998272024E-2</v>
      </c>
      <c r="Q53" s="2">
        <f t="shared" ref="Q53:Q84" si="8">+C53-15018.5</f>
        <v>27602.964</v>
      </c>
      <c r="AA53">
        <v>9</v>
      </c>
      <c r="AC53" t="s">
        <v>28</v>
      </c>
      <c r="AE53" t="s">
        <v>30</v>
      </c>
    </row>
    <row r="54" spans="1:31" x14ac:dyDescent="0.2">
      <c r="A54" t="s">
        <v>31</v>
      </c>
      <c r="C54" s="24">
        <v>42993.427000000003</v>
      </c>
      <c r="D54" s="24"/>
      <c r="E54">
        <f t="shared" si="5"/>
        <v>9923.9962411615506</v>
      </c>
      <c r="F54">
        <f t="shared" si="6"/>
        <v>9924</v>
      </c>
      <c r="G54">
        <f t="shared" si="3"/>
        <v>-4.6451999951386824E-3</v>
      </c>
      <c r="I54">
        <f t="shared" si="7"/>
        <v>-4.6451999951386824E-3</v>
      </c>
      <c r="Q54" s="2">
        <f t="shared" si="8"/>
        <v>27974.927000000003</v>
      </c>
      <c r="AA54">
        <v>10</v>
      </c>
      <c r="AC54" t="s">
        <v>28</v>
      </c>
      <c r="AE54" t="s">
        <v>30</v>
      </c>
    </row>
    <row r="55" spans="1:31" x14ac:dyDescent="0.2">
      <c r="A55" t="s">
        <v>32</v>
      </c>
      <c r="C55" s="24">
        <v>44266.326000000001</v>
      </c>
      <c r="D55" s="24"/>
      <c r="E55">
        <f t="shared" si="5"/>
        <v>10954.010386570788</v>
      </c>
      <c r="F55">
        <f t="shared" si="6"/>
        <v>10954</v>
      </c>
      <c r="G55">
        <f t="shared" si="3"/>
        <v>1.2835800000175368E-2</v>
      </c>
      <c r="I55">
        <f t="shared" si="7"/>
        <v>1.2835800000175368E-2</v>
      </c>
      <c r="Q55" s="2">
        <f t="shared" si="8"/>
        <v>29247.826000000001</v>
      </c>
      <c r="AA55">
        <v>5</v>
      </c>
      <c r="AC55" t="s">
        <v>28</v>
      </c>
      <c r="AE55" t="s">
        <v>30</v>
      </c>
    </row>
    <row r="56" spans="1:31" x14ac:dyDescent="0.2">
      <c r="A56" t="s">
        <v>33</v>
      </c>
      <c r="C56" s="24">
        <v>44266.326000000001</v>
      </c>
      <c r="D56" s="24"/>
      <c r="E56">
        <f t="shared" si="5"/>
        <v>10954.010386570788</v>
      </c>
      <c r="F56">
        <f t="shared" si="6"/>
        <v>10954</v>
      </c>
      <c r="G56">
        <f t="shared" si="3"/>
        <v>1.2835800000175368E-2</v>
      </c>
      <c r="I56">
        <f t="shared" si="7"/>
        <v>1.2835800000175368E-2</v>
      </c>
      <c r="Q56" s="2">
        <f t="shared" si="8"/>
        <v>29247.826000000001</v>
      </c>
      <c r="AA56">
        <v>5</v>
      </c>
      <c r="AC56" t="s">
        <v>28</v>
      </c>
      <c r="AE56" t="s">
        <v>30</v>
      </c>
    </row>
    <row r="57" spans="1:31" x14ac:dyDescent="0.2">
      <c r="A57" t="s">
        <v>32</v>
      </c>
      <c r="C57" s="24">
        <v>44476.409</v>
      </c>
      <c r="D57" s="24"/>
      <c r="E57">
        <f t="shared" si="5"/>
        <v>11124.00695480598</v>
      </c>
      <c r="F57">
        <f t="shared" si="6"/>
        <v>11124</v>
      </c>
      <c r="G57">
        <f t="shared" si="3"/>
        <v>8.5947999978088774E-3</v>
      </c>
      <c r="I57">
        <f t="shared" si="7"/>
        <v>8.5947999978088774E-3</v>
      </c>
      <c r="Q57" s="2">
        <f t="shared" si="8"/>
        <v>29457.909</v>
      </c>
      <c r="AA57">
        <v>7</v>
      </c>
      <c r="AC57" t="s">
        <v>28</v>
      </c>
      <c r="AE57" t="s">
        <v>30</v>
      </c>
    </row>
    <row r="58" spans="1:31" x14ac:dyDescent="0.2">
      <c r="A58" t="s">
        <v>34</v>
      </c>
      <c r="C58" s="24">
        <v>44476.409</v>
      </c>
      <c r="D58" s="24"/>
      <c r="E58">
        <f t="shared" si="5"/>
        <v>11124.00695480598</v>
      </c>
      <c r="F58">
        <f t="shared" si="6"/>
        <v>11124</v>
      </c>
      <c r="G58">
        <f t="shared" si="3"/>
        <v>8.5947999978088774E-3</v>
      </c>
      <c r="I58">
        <f t="shared" si="7"/>
        <v>8.5947999978088774E-3</v>
      </c>
      <c r="Q58" s="2">
        <f t="shared" si="8"/>
        <v>29457.909</v>
      </c>
      <c r="AA58">
        <v>7</v>
      </c>
      <c r="AC58" t="s">
        <v>28</v>
      </c>
      <c r="AE58" t="s">
        <v>30</v>
      </c>
    </row>
    <row r="59" spans="1:31" x14ac:dyDescent="0.2">
      <c r="A59" s="59" t="s">
        <v>219</v>
      </c>
      <c r="B59" s="60" t="s">
        <v>68</v>
      </c>
      <c r="C59" s="59">
        <v>44822.438999999998</v>
      </c>
      <c r="D59" s="59" t="s">
        <v>90</v>
      </c>
      <c r="E59" s="29">
        <f t="shared" si="5"/>
        <v>11404.010155952306</v>
      </c>
      <c r="F59">
        <f t="shared" si="6"/>
        <v>11404</v>
      </c>
      <c r="G59">
        <f t="shared" ref="G59:G90" si="9">+C59-(C$7+F59*C$8)</f>
        <v>1.2550799998280127E-2</v>
      </c>
      <c r="I59">
        <f t="shared" ref="I59:I72" si="10">G59</f>
        <v>1.2550799998280127E-2</v>
      </c>
      <c r="Q59" s="2">
        <f t="shared" si="8"/>
        <v>29803.938999999998</v>
      </c>
    </row>
    <row r="60" spans="1:31" x14ac:dyDescent="0.2">
      <c r="A60" s="59" t="s">
        <v>219</v>
      </c>
      <c r="B60" s="60" t="s">
        <v>68</v>
      </c>
      <c r="C60" s="59">
        <v>44822.449000000001</v>
      </c>
      <c r="D60" s="59" t="s">
        <v>90</v>
      </c>
      <c r="E60" s="29">
        <f t="shared" si="5"/>
        <v>11404.018247828768</v>
      </c>
      <c r="F60">
        <f t="shared" si="6"/>
        <v>11404</v>
      </c>
      <c r="G60">
        <f t="shared" si="9"/>
        <v>2.2550800000317395E-2</v>
      </c>
      <c r="I60">
        <f t="shared" si="10"/>
        <v>2.2550800000317395E-2</v>
      </c>
      <c r="Q60" s="2">
        <f t="shared" si="8"/>
        <v>29803.949000000001</v>
      </c>
    </row>
    <row r="61" spans="1:31" x14ac:dyDescent="0.2">
      <c r="A61" s="59" t="s">
        <v>219</v>
      </c>
      <c r="B61" s="60" t="s">
        <v>68</v>
      </c>
      <c r="C61" s="59">
        <v>44822.451999999997</v>
      </c>
      <c r="D61" s="59" t="s">
        <v>90</v>
      </c>
      <c r="E61" s="29">
        <f t="shared" si="5"/>
        <v>11404.020675391705</v>
      </c>
      <c r="F61">
        <f t="shared" si="6"/>
        <v>11404</v>
      </c>
      <c r="G61">
        <f t="shared" si="9"/>
        <v>2.5550799997290596E-2</v>
      </c>
      <c r="I61">
        <f t="shared" si="10"/>
        <v>2.5550799997290596E-2</v>
      </c>
      <c r="Q61" s="2">
        <f t="shared" si="8"/>
        <v>29803.951999999997</v>
      </c>
    </row>
    <row r="62" spans="1:31" x14ac:dyDescent="0.2">
      <c r="A62" s="59" t="s">
        <v>219</v>
      </c>
      <c r="B62" s="60" t="s">
        <v>68</v>
      </c>
      <c r="C62" s="59">
        <v>44885.48</v>
      </c>
      <c r="D62" s="59" t="s">
        <v>90</v>
      </c>
      <c r="E62" s="29">
        <f t="shared" si="5"/>
        <v>11455.022154343969</v>
      </c>
      <c r="F62">
        <f t="shared" si="6"/>
        <v>11455</v>
      </c>
      <c r="G62">
        <f t="shared" si="9"/>
        <v>2.737850000266917E-2</v>
      </c>
      <c r="I62">
        <f t="shared" si="10"/>
        <v>2.737850000266917E-2</v>
      </c>
      <c r="Q62" s="2">
        <f t="shared" si="8"/>
        <v>29866.980000000003</v>
      </c>
    </row>
    <row r="63" spans="1:31" x14ac:dyDescent="0.2">
      <c r="A63" s="59" t="s">
        <v>219</v>
      </c>
      <c r="B63" s="60" t="s">
        <v>68</v>
      </c>
      <c r="C63" s="59">
        <v>45194.415000000001</v>
      </c>
      <c r="D63" s="59" t="s">
        <v>90</v>
      </c>
      <c r="E63" s="29">
        <f t="shared" si="5"/>
        <v>11705.008539761824</v>
      </c>
      <c r="F63">
        <f t="shared" si="6"/>
        <v>11705</v>
      </c>
      <c r="G63">
        <f t="shared" si="9"/>
        <v>1.055350000387989E-2</v>
      </c>
      <c r="I63">
        <f t="shared" si="10"/>
        <v>1.055350000387989E-2</v>
      </c>
      <c r="Q63" s="2">
        <f t="shared" si="8"/>
        <v>30175.915000000001</v>
      </c>
    </row>
    <row r="64" spans="1:31" x14ac:dyDescent="0.2">
      <c r="A64" s="59" t="s">
        <v>219</v>
      </c>
      <c r="B64" s="60" t="s">
        <v>68</v>
      </c>
      <c r="C64" s="59">
        <v>45194.436000000002</v>
      </c>
      <c r="D64" s="59" t="s">
        <v>90</v>
      </c>
      <c r="E64" s="29">
        <f t="shared" si="5"/>
        <v>11705.02553270239</v>
      </c>
      <c r="F64">
        <f t="shared" si="6"/>
        <v>11705</v>
      </c>
      <c r="G64">
        <f t="shared" si="9"/>
        <v>3.1553500004520174E-2</v>
      </c>
      <c r="I64">
        <f t="shared" si="10"/>
        <v>3.1553500004520174E-2</v>
      </c>
      <c r="Q64" s="2">
        <f t="shared" si="8"/>
        <v>30175.936000000002</v>
      </c>
    </row>
    <row r="65" spans="1:31" x14ac:dyDescent="0.2">
      <c r="A65" s="59" t="s">
        <v>219</v>
      </c>
      <c r="B65" s="60" t="s">
        <v>68</v>
      </c>
      <c r="C65" s="59">
        <v>45556.514000000003</v>
      </c>
      <c r="D65" s="59" t="s">
        <v>90</v>
      </c>
      <c r="E65" s="29">
        <f t="shared" si="5"/>
        <v>11998.014577191771</v>
      </c>
      <c r="F65">
        <f t="shared" si="6"/>
        <v>11998</v>
      </c>
      <c r="G65">
        <f t="shared" si="9"/>
        <v>1.8014600005699322E-2</v>
      </c>
      <c r="I65">
        <f t="shared" si="10"/>
        <v>1.8014600005699322E-2</v>
      </c>
      <c r="Q65" s="2">
        <f t="shared" si="8"/>
        <v>30538.014000000003</v>
      </c>
    </row>
    <row r="66" spans="1:31" x14ac:dyDescent="0.2">
      <c r="A66" s="59" t="s">
        <v>219</v>
      </c>
      <c r="B66" s="60" t="s">
        <v>68</v>
      </c>
      <c r="C66" s="59">
        <v>45556.514000000003</v>
      </c>
      <c r="D66" s="59" t="s">
        <v>90</v>
      </c>
      <c r="E66" s="29">
        <f t="shared" si="5"/>
        <v>11998.014577191771</v>
      </c>
      <c r="F66">
        <f t="shared" si="6"/>
        <v>11998</v>
      </c>
      <c r="G66">
        <f t="shared" si="9"/>
        <v>1.8014600005699322E-2</v>
      </c>
      <c r="I66">
        <f t="shared" si="10"/>
        <v>1.8014600005699322E-2</v>
      </c>
      <c r="Q66" s="2">
        <f t="shared" si="8"/>
        <v>30538.014000000003</v>
      </c>
    </row>
    <row r="67" spans="1:31" x14ac:dyDescent="0.2">
      <c r="A67" s="59" t="s">
        <v>219</v>
      </c>
      <c r="B67" s="60" t="s">
        <v>68</v>
      </c>
      <c r="C67" s="59">
        <v>45556.517</v>
      </c>
      <c r="D67" s="59" t="s">
        <v>90</v>
      </c>
      <c r="E67" s="29">
        <f t="shared" si="5"/>
        <v>11998.017004754705</v>
      </c>
      <c r="F67">
        <f t="shared" si="6"/>
        <v>11998</v>
      </c>
      <c r="G67">
        <f t="shared" si="9"/>
        <v>2.1014600002672523E-2</v>
      </c>
      <c r="I67">
        <f t="shared" si="10"/>
        <v>2.1014600002672523E-2</v>
      </c>
      <c r="Q67" s="2">
        <f t="shared" si="8"/>
        <v>30538.017</v>
      </c>
    </row>
    <row r="68" spans="1:31" x14ac:dyDescent="0.2">
      <c r="A68" s="59" t="s">
        <v>219</v>
      </c>
      <c r="B68" s="60" t="s">
        <v>68</v>
      </c>
      <c r="C68" s="59">
        <v>45556.521000000001</v>
      </c>
      <c r="D68" s="59" t="s">
        <v>90</v>
      </c>
      <c r="E68" s="29">
        <f t="shared" si="5"/>
        <v>11998.02024150529</v>
      </c>
      <c r="F68">
        <f t="shared" si="6"/>
        <v>11998</v>
      </c>
      <c r="G68">
        <f t="shared" si="9"/>
        <v>2.5014600003487431E-2</v>
      </c>
      <c r="I68">
        <f t="shared" si="10"/>
        <v>2.5014600003487431E-2</v>
      </c>
      <c r="Q68" s="2">
        <f t="shared" si="8"/>
        <v>30538.021000000001</v>
      </c>
    </row>
    <row r="69" spans="1:31" x14ac:dyDescent="0.2">
      <c r="A69" s="59" t="s">
        <v>219</v>
      </c>
      <c r="B69" s="60" t="s">
        <v>68</v>
      </c>
      <c r="C69" s="59">
        <v>45556.523000000001</v>
      </c>
      <c r="D69" s="59" t="s">
        <v>90</v>
      </c>
      <c r="E69" s="29">
        <f t="shared" si="5"/>
        <v>11998.021859880582</v>
      </c>
      <c r="F69">
        <f t="shared" si="6"/>
        <v>11998</v>
      </c>
      <c r="G69">
        <f t="shared" si="9"/>
        <v>2.7014600003894884E-2</v>
      </c>
      <c r="I69">
        <f t="shared" si="10"/>
        <v>2.7014600003894884E-2</v>
      </c>
      <c r="Q69" s="2">
        <f t="shared" si="8"/>
        <v>30538.023000000001</v>
      </c>
    </row>
    <row r="70" spans="1:31" x14ac:dyDescent="0.2">
      <c r="A70" s="59" t="s">
        <v>219</v>
      </c>
      <c r="B70" s="60" t="s">
        <v>68</v>
      </c>
      <c r="C70" s="59">
        <v>45556.529000000002</v>
      </c>
      <c r="D70" s="59" t="s">
        <v>90</v>
      </c>
      <c r="E70" s="29">
        <f t="shared" si="5"/>
        <v>11998.026715006459</v>
      </c>
      <c r="F70">
        <f t="shared" si="6"/>
        <v>11998</v>
      </c>
      <c r="G70">
        <f t="shared" si="9"/>
        <v>3.3014600005117245E-2</v>
      </c>
      <c r="I70">
        <f t="shared" si="10"/>
        <v>3.3014600005117245E-2</v>
      </c>
      <c r="Q70" s="2">
        <f t="shared" si="8"/>
        <v>30538.029000000002</v>
      </c>
    </row>
    <row r="71" spans="1:31" x14ac:dyDescent="0.2">
      <c r="A71" s="59" t="s">
        <v>219</v>
      </c>
      <c r="B71" s="60" t="s">
        <v>68</v>
      </c>
      <c r="C71" s="59">
        <v>45561.457999999999</v>
      </c>
      <c r="D71" s="59" t="s">
        <v>90</v>
      </c>
      <c r="E71" s="29">
        <f t="shared" si="5"/>
        <v>12002.015200913605</v>
      </c>
      <c r="F71">
        <f t="shared" si="6"/>
        <v>12002</v>
      </c>
      <c r="G71">
        <f t="shared" si="9"/>
        <v>1.8785399995977059E-2</v>
      </c>
      <c r="I71">
        <f t="shared" si="10"/>
        <v>1.8785399995977059E-2</v>
      </c>
      <c r="Q71" s="2">
        <f t="shared" si="8"/>
        <v>30542.957999999999</v>
      </c>
    </row>
    <row r="72" spans="1:31" x14ac:dyDescent="0.2">
      <c r="A72" s="59" t="s">
        <v>219</v>
      </c>
      <c r="B72" s="60" t="s">
        <v>68</v>
      </c>
      <c r="C72" s="59">
        <v>45618.300999999999</v>
      </c>
      <c r="D72" s="59" t="s">
        <v>90</v>
      </c>
      <c r="E72" s="29">
        <f t="shared" si="5"/>
        <v>12048.011854275339</v>
      </c>
      <c r="F72">
        <f t="shared" si="6"/>
        <v>12048</v>
      </c>
      <c r="G72">
        <f t="shared" si="9"/>
        <v>1.4649600001575891E-2</v>
      </c>
      <c r="I72">
        <f t="shared" si="10"/>
        <v>1.4649600001575891E-2</v>
      </c>
      <c r="Q72" s="2">
        <f t="shared" si="8"/>
        <v>30599.800999999999</v>
      </c>
    </row>
    <row r="73" spans="1:31" x14ac:dyDescent="0.2">
      <c r="A73" t="s">
        <v>36</v>
      </c>
      <c r="C73" s="24">
        <v>45691.211000000003</v>
      </c>
      <c r="D73" s="24"/>
      <c r="E73">
        <f t="shared" si="5"/>
        <v>12107.009725545402</v>
      </c>
      <c r="F73">
        <f t="shared" si="6"/>
        <v>12107</v>
      </c>
      <c r="G73">
        <f t="shared" si="9"/>
        <v>1.2018900000839494E-2</v>
      </c>
      <c r="I73">
        <f>+G73</f>
        <v>1.2018900000839494E-2</v>
      </c>
      <c r="Q73" s="2">
        <f t="shared" si="8"/>
        <v>30672.711000000003</v>
      </c>
      <c r="AA73">
        <v>6</v>
      </c>
      <c r="AC73" t="s">
        <v>35</v>
      </c>
      <c r="AE73" t="s">
        <v>30</v>
      </c>
    </row>
    <row r="74" spans="1:31" x14ac:dyDescent="0.2">
      <c r="A74" t="s">
        <v>37</v>
      </c>
      <c r="C74" s="24">
        <v>45823.438000000002</v>
      </c>
      <c r="D74" s="24"/>
      <c r="E74">
        <f t="shared" si="5"/>
        <v>12214.006180413404</v>
      </c>
      <c r="F74">
        <f t="shared" si="6"/>
        <v>12214</v>
      </c>
      <c r="G74">
        <f t="shared" si="9"/>
        <v>7.6378000012482516E-3</v>
      </c>
      <c r="I74">
        <f>+G74</f>
        <v>7.6378000012482516E-3</v>
      </c>
      <c r="Q74" s="2">
        <f t="shared" si="8"/>
        <v>30804.938000000002</v>
      </c>
      <c r="AA74">
        <v>6</v>
      </c>
      <c r="AC74" t="s">
        <v>35</v>
      </c>
      <c r="AE74" t="s">
        <v>30</v>
      </c>
    </row>
    <row r="75" spans="1:31" x14ac:dyDescent="0.2">
      <c r="A75" t="s">
        <v>37</v>
      </c>
      <c r="C75" s="24">
        <v>45865.457999999999</v>
      </c>
      <c r="D75" s="24"/>
      <c r="E75">
        <f t="shared" si="5"/>
        <v>12248.008245298437</v>
      </c>
      <c r="F75">
        <f t="shared" si="6"/>
        <v>12248</v>
      </c>
      <c r="G75">
        <f t="shared" si="9"/>
        <v>1.0189599997829646E-2</v>
      </c>
      <c r="I75">
        <f>+G75</f>
        <v>1.0189599997829646E-2</v>
      </c>
      <c r="Q75" s="2">
        <f t="shared" si="8"/>
        <v>30846.957999999999</v>
      </c>
      <c r="AA75">
        <v>6</v>
      </c>
      <c r="AC75" t="s">
        <v>35</v>
      </c>
      <c r="AE75" t="s">
        <v>30</v>
      </c>
    </row>
    <row r="76" spans="1:31" x14ac:dyDescent="0.2">
      <c r="A76" t="s">
        <v>37</v>
      </c>
      <c r="C76" s="24">
        <v>45870.398000000001</v>
      </c>
      <c r="D76" s="24"/>
      <c r="E76">
        <f t="shared" si="5"/>
        <v>12252.005632269693</v>
      </c>
      <c r="F76">
        <f t="shared" si="6"/>
        <v>12252</v>
      </c>
      <c r="G76">
        <f t="shared" si="9"/>
        <v>6.9604000018443912E-3</v>
      </c>
      <c r="I76">
        <f>+G76</f>
        <v>6.9604000018443912E-3</v>
      </c>
      <c r="Q76" s="2">
        <f t="shared" si="8"/>
        <v>30851.898000000001</v>
      </c>
      <c r="AA76">
        <v>6</v>
      </c>
      <c r="AC76" t="s">
        <v>38</v>
      </c>
      <c r="AE76" t="s">
        <v>30</v>
      </c>
    </row>
    <row r="77" spans="1:31" x14ac:dyDescent="0.2">
      <c r="A77" t="s">
        <v>37</v>
      </c>
      <c r="C77" s="24">
        <v>45870.415000000001</v>
      </c>
      <c r="D77" s="24"/>
      <c r="E77">
        <f t="shared" si="5"/>
        <v>12252.019388459674</v>
      </c>
      <c r="F77">
        <f t="shared" si="6"/>
        <v>12252</v>
      </c>
      <c r="G77">
        <f t="shared" si="9"/>
        <v>2.3960400001669768E-2</v>
      </c>
      <c r="I77">
        <f>+G77</f>
        <v>2.3960400001669768E-2</v>
      </c>
      <c r="Q77" s="2">
        <f t="shared" si="8"/>
        <v>30851.915000000001</v>
      </c>
      <c r="AA77">
        <v>6</v>
      </c>
      <c r="AC77" t="s">
        <v>35</v>
      </c>
      <c r="AE77" t="s">
        <v>30</v>
      </c>
    </row>
    <row r="78" spans="1:31" x14ac:dyDescent="0.2">
      <c r="A78" s="59" t="s">
        <v>280</v>
      </c>
      <c r="B78" s="60" t="s">
        <v>68</v>
      </c>
      <c r="C78" s="59">
        <v>45912.428999999996</v>
      </c>
      <c r="D78" s="59" t="s">
        <v>90</v>
      </c>
      <c r="E78" s="29">
        <f t="shared" si="5"/>
        <v>12286.01659821883</v>
      </c>
      <c r="F78">
        <f t="shared" si="6"/>
        <v>12286</v>
      </c>
      <c r="G78">
        <f t="shared" si="9"/>
        <v>2.0512199997028802E-2</v>
      </c>
      <c r="I78">
        <f t="shared" ref="I78:I89" si="11">G78</f>
        <v>2.0512199997028802E-2</v>
      </c>
      <c r="Q78" s="2">
        <f t="shared" si="8"/>
        <v>30893.928999999996</v>
      </c>
    </row>
    <row r="79" spans="1:31" x14ac:dyDescent="0.2">
      <c r="A79" s="59" t="s">
        <v>280</v>
      </c>
      <c r="B79" s="60" t="s">
        <v>68</v>
      </c>
      <c r="C79" s="59">
        <v>45912.430999999997</v>
      </c>
      <c r="D79" s="59" t="s">
        <v>90</v>
      </c>
      <c r="E79" s="29">
        <f t="shared" si="5"/>
        <v>12286.018216594122</v>
      </c>
      <c r="F79">
        <f t="shared" si="6"/>
        <v>12286</v>
      </c>
      <c r="G79">
        <f t="shared" si="9"/>
        <v>2.2512199997436255E-2</v>
      </c>
      <c r="I79">
        <f t="shared" si="11"/>
        <v>2.2512199997436255E-2</v>
      </c>
      <c r="Q79" s="2">
        <f t="shared" si="8"/>
        <v>30893.930999999997</v>
      </c>
    </row>
    <row r="80" spans="1:31" x14ac:dyDescent="0.2">
      <c r="A80" s="59" t="s">
        <v>280</v>
      </c>
      <c r="B80" s="60" t="s">
        <v>68</v>
      </c>
      <c r="C80" s="59">
        <v>45912.432999999997</v>
      </c>
      <c r="D80" s="59" t="s">
        <v>90</v>
      </c>
      <c r="E80" s="29">
        <f t="shared" si="5"/>
        <v>12286.019834969415</v>
      </c>
      <c r="F80">
        <f t="shared" si="6"/>
        <v>12286</v>
      </c>
      <c r="G80">
        <f t="shared" si="9"/>
        <v>2.4512199997843709E-2</v>
      </c>
      <c r="I80">
        <f t="shared" si="11"/>
        <v>2.4512199997843709E-2</v>
      </c>
      <c r="Q80" s="2">
        <f t="shared" si="8"/>
        <v>30893.932999999997</v>
      </c>
    </row>
    <row r="81" spans="1:31" x14ac:dyDescent="0.2">
      <c r="A81" s="59" t="s">
        <v>280</v>
      </c>
      <c r="B81" s="60" t="s">
        <v>68</v>
      </c>
      <c r="C81" s="59">
        <v>45912.438999999998</v>
      </c>
      <c r="D81" s="59" t="s">
        <v>90</v>
      </c>
      <c r="E81" s="29">
        <f t="shared" si="5"/>
        <v>12286.024690095292</v>
      </c>
      <c r="F81">
        <f t="shared" si="6"/>
        <v>12286</v>
      </c>
      <c r="G81">
        <f t="shared" si="9"/>
        <v>3.051219999906607E-2</v>
      </c>
      <c r="I81">
        <f t="shared" si="11"/>
        <v>3.051219999906607E-2</v>
      </c>
      <c r="Q81" s="2">
        <f t="shared" si="8"/>
        <v>30893.938999999998</v>
      </c>
    </row>
    <row r="82" spans="1:31" x14ac:dyDescent="0.2">
      <c r="A82" s="59" t="s">
        <v>280</v>
      </c>
      <c r="B82" s="60" t="s">
        <v>68</v>
      </c>
      <c r="C82" s="59">
        <v>45912.442000000003</v>
      </c>
      <c r="D82" s="59" t="s">
        <v>90</v>
      </c>
      <c r="E82" s="29">
        <f t="shared" si="5"/>
        <v>12286.027117658234</v>
      </c>
      <c r="F82">
        <f t="shared" si="6"/>
        <v>12286</v>
      </c>
      <c r="G82">
        <f t="shared" si="9"/>
        <v>3.3512200003315229E-2</v>
      </c>
      <c r="I82">
        <f t="shared" si="11"/>
        <v>3.3512200003315229E-2</v>
      </c>
      <c r="Q82" s="2">
        <f t="shared" si="8"/>
        <v>30893.942000000003</v>
      </c>
    </row>
    <row r="83" spans="1:31" x14ac:dyDescent="0.2">
      <c r="A83" s="59" t="s">
        <v>280</v>
      </c>
      <c r="B83" s="60" t="s">
        <v>68</v>
      </c>
      <c r="C83" s="59">
        <v>45912.442000000003</v>
      </c>
      <c r="D83" s="59" t="s">
        <v>90</v>
      </c>
      <c r="E83" s="29">
        <f t="shared" si="5"/>
        <v>12286.027117658234</v>
      </c>
      <c r="F83">
        <f t="shared" si="6"/>
        <v>12286</v>
      </c>
      <c r="G83">
        <f t="shared" si="9"/>
        <v>3.3512200003315229E-2</v>
      </c>
      <c r="I83">
        <f t="shared" si="11"/>
        <v>3.3512200003315229E-2</v>
      </c>
      <c r="Q83" s="2">
        <f t="shared" si="8"/>
        <v>30893.942000000003</v>
      </c>
    </row>
    <row r="84" spans="1:31" x14ac:dyDescent="0.2">
      <c r="A84" s="59" t="s">
        <v>280</v>
      </c>
      <c r="B84" s="60" t="s">
        <v>68</v>
      </c>
      <c r="C84" s="59">
        <v>45912.445</v>
      </c>
      <c r="D84" s="59" t="s">
        <v>90</v>
      </c>
      <c r="E84" s="29">
        <f t="shared" si="5"/>
        <v>12286.029545221169</v>
      </c>
      <c r="F84">
        <f t="shared" si="6"/>
        <v>12286</v>
      </c>
      <c r="G84">
        <f t="shared" si="9"/>
        <v>3.6512200000288431E-2</v>
      </c>
      <c r="I84">
        <f t="shared" si="11"/>
        <v>3.6512200000288431E-2</v>
      </c>
      <c r="Q84" s="2">
        <f t="shared" si="8"/>
        <v>30893.945</v>
      </c>
    </row>
    <row r="85" spans="1:31" x14ac:dyDescent="0.2">
      <c r="A85" s="59" t="s">
        <v>280</v>
      </c>
      <c r="B85" s="60" t="s">
        <v>68</v>
      </c>
      <c r="C85" s="59">
        <v>45912.445</v>
      </c>
      <c r="D85" s="59" t="s">
        <v>90</v>
      </c>
      <c r="E85" s="29">
        <f t="shared" ref="E85:E116" si="12">+(C85-C$7)/C$8</f>
        <v>12286.029545221169</v>
      </c>
      <c r="F85">
        <f t="shared" ref="F85:F116" si="13">ROUND(2*E85,0)/2</f>
        <v>12286</v>
      </c>
      <c r="G85">
        <f t="shared" si="9"/>
        <v>3.6512200000288431E-2</v>
      </c>
      <c r="I85">
        <f t="shared" si="11"/>
        <v>3.6512200000288431E-2</v>
      </c>
      <c r="Q85" s="2">
        <f t="shared" ref="Q85:Q116" si="14">+C85-15018.5</f>
        <v>30893.945</v>
      </c>
    </row>
    <row r="86" spans="1:31" x14ac:dyDescent="0.2">
      <c r="A86" s="59" t="s">
        <v>280</v>
      </c>
      <c r="B86" s="60" t="s">
        <v>68</v>
      </c>
      <c r="C86" s="59">
        <v>45944.546999999999</v>
      </c>
      <c r="D86" s="59" t="s">
        <v>90</v>
      </c>
      <c r="E86" s="29">
        <f t="shared" si="12"/>
        <v>12312.006087033147</v>
      </c>
      <c r="F86">
        <f t="shared" si="13"/>
        <v>12312</v>
      </c>
      <c r="G86">
        <f t="shared" si="9"/>
        <v>7.5223999956506304E-3</v>
      </c>
      <c r="I86">
        <f t="shared" si="11"/>
        <v>7.5223999956506304E-3</v>
      </c>
      <c r="Q86" s="2">
        <f t="shared" si="14"/>
        <v>30926.046999999999</v>
      </c>
    </row>
    <row r="87" spans="1:31" x14ac:dyDescent="0.2">
      <c r="A87" s="59" t="s">
        <v>280</v>
      </c>
      <c r="B87" s="60" t="s">
        <v>68</v>
      </c>
      <c r="C87" s="59">
        <v>45944.55</v>
      </c>
      <c r="D87" s="59" t="s">
        <v>90</v>
      </c>
      <c r="E87" s="29">
        <f t="shared" si="12"/>
        <v>12312.008514596089</v>
      </c>
      <c r="F87">
        <f t="shared" si="13"/>
        <v>12312</v>
      </c>
      <c r="G87">
        <f t="shared" si="9"/>
        <v>1.052239999989979E-2</v>
      </c>
      <c r="I87">
        <f t="shared" si="11"/>
        <v>1.052239999989979E-2</v>
      </c>
      <c r="Q87" s="2">
        <f t="shared" si="14"/>
        <v>30926.050000000003</v>
      </c>
    </row>
    <row r="88" spans="1:31" x14ac:dyDescent="0.2">
      <c r="A88" s="59" t="s">
        <v>280</v>
      </c>
      <c r="B88" s="60" t="s">
        <v>68</v>
      </c>
      <c r="C88" s="59">
        <v>45944.550999999999</v>
      </c>
      <c r="D88" s="59" t="s">
        <v>90</v>
      </c>
      <c r="E88" s="29">
        <f t="shared" si="12"/>
        <v>12312.009323783732</v>
      </c>
      <c r="F88">
        <f t="shared" si="13"/>
        <v>12312</v>
      </c>
      <c r="G88">
        <f t="shared" si="9"/>
        <v>1.1522399996465538E-2</v>
      </c>
      <c r="I88">
        <f t="shared" si="11"/>
        <v>1.1522399996465538E-2</v>
      </c>
      <c r="Q88" s="2">
        <f t="shared" si="14"/>
        <v>30926.050999999999</v>
      </c>
    </row>
    <row r="89" spans="1:31" x14ac:dyDescent="0.2">
      <c r="A89" s="59" t="s">
        <v>280</v>
      </c>
      <c r="B89" s="60" t="s">
        <v>68</v>
      </c>
      <c r="C89" s="59">
        <v>45944.550999999999</v>
      </c>
      <c r="D89" s="59" t="s">
        <v>90</v>
      </c>
      <c r="E89" s="29">
        <f t="shared" si="12"/>
        <v>12312.009323783732</v>
      </c>
      <c r="F89">
        <f t="shared" si="13"/>
        <v>12312</v>
      </c>
      <c r="G89">
        <f t="shared" si="9"/>
        <v>1.1522399996465538E-2</v>
      </c>
      <c r="I89">
        <f t="shared" si="11"/>
        <v>1.1522399996465538E-2</v>
      </c>
      <c r="Q89" s="2">
        <f t="shared" si="14"/>
        <v>30926.050999999999</v>
      </c>
    </row>
    <row r="90" spans="1:31" x14ac:dyDescent="0.2">
      <c r="A90" t="s">
        <v>39</v>
      </c>
      <c r="C90" s="24">
        <v>46331.362000000001</v>
      </c>
      <c r="D90" s="24"/>
      <c r="E90">
        <f t="shared" si="12"/>
        <v>12625.012006321698</v>
      </c>
      <c r="F90">
        <f t="shared" si="13"/>
        <v>12625</v>
      </c>
      <c r="G90">
        <f t="shared" si="9"/>
        <v>1.4837499998975545E-2</v>
      </c>
      <c r="I90">
        <f>+G90</f>
        <v>1.4837499998975545E-2</v>
      </c>
      <c r="Q90" s="2">
        <f t="shared" si="14"/>
        <v>31312.862000000001</v>
      </c>
      <c r="AA90">
        <v>6</v>
      </c>
      <c r="AC90" t="s">
        <v>35</v>
      </c>
      <c r="AE90" t="s">
        <v>30</v>
      </c>
    </row>
    <row r="91" spans="1:31" x14ac:dyDescent="0.2">
      <c r="A91" t="s">
        <v>39</v>
      </c>
      <c r="C91" s="24">
        <v>46362.254999999997</v>
      </c>
      <c r="D91" s="24"/>
      <c r="E91">
        <f t="shared" si="12"/>
        <v>12650.010240269659</v>
      </c>
      <c r="F91">
        <f t="shared" si="13"/>
        <v>12650</v>
      </c>
      <c r="G91">
        <f t="shared" ref="G91:G122" si="15">+C91-(C$7+F91*C$8)</f>
        <v>1.2654999998630956E-2</v>
      </c>
      <c r="I91">
        <f>+G91</f>
        <v>1.2654999998630956E-2</v>
      </c>
      <c r="Q91" s="2">
        <f t="shared" si="14"/>
        <v>31343.754999999997</v>
      </c>
      <c r="AA91">
        <v>6</v>
      </c>
      <c r="AC91" t="s">
        <v>35</v>
      </c>
      <c r="AE91" t="s">
        <v>30</v>
      </c>
    </row>
    <row r="92" spans="1:31" x14ac:dyDescent="0.2">
      <c r="A92" t="s">
        <v>40</v>
      </c>
      <c r="C92" s="24">
        <v>46609.413999999997</v>
      </c>
      <c r="D92" s="24"/>
      <c r="E92">
        <f t="shared" si="12"/>
        <v>12850.00824966805</v>
      </c>
      <c r="F92">
        <f t="shared" si="13"/>
        <v>12850</v>
      </c>
      <c r="G92">
        <f t="shared" si="15"/>
        <v>1.0194999995292164E-2</v>
      </c>
      <c r="I92">
        <f>+G92</f>
        <v>1.0194999995292164E-2</v>
      </c>
      <c r="Q92" s="2">
        <f t="shared" si="14"/>
        <v>31590.913999999997</v>
      </c>
      <c r="AA92">
        <v>6</v>
      </c>
      <c r="AC92" t="s">
        <v>38</v>
      </c>
      <c r="AE92" t="s">
        <v>30</v>
      </c>
    </row>
    <row r="93" spans="1:31" x14ac:dyDescent="0.2">
      <c r="A93" t="s">
        <v>41</v>
      </c>
      <c r="C93" s="24">
        <v>46745.353999999999</v>
      </c>
      <c r="D93" s="24"/>
      <c r="E93">
        <f t="shared" si="12"/>
        <v>12960.009218265663</v>
      </c>
      <c r="F93">
        <f t="shared" si="13"/>
        <v>12960</v>
      </c>
      <c r="G93">
        <f t="shared" si="15"/>
        <v>1.1392000000341795E-2</v>
      </c>
      <c r="I93">
        <f>+G93</f>
        <v>1.1392000000341795E-2</v>
      </c>
      <c r="Q93" s="2">
        <f t="shared" si="14"/>
        <v>31726.853999999999</v>
      </c>
      <c r="AA93">
        <v>4</v>
      </c>
      <c r="AC93" t="s">
        <v>35</v>
      </c>
      <c r="AE93" t="s">
        <v>30</v>
      </c>
    </row>
    <row r="94" spans="1:31" x14ac:dyDescent="0.2">
      <c r="A94" s="59" t="s">
        <v>322</v>
      </c>
      <c r="B94" s="60" t="s">
        <v>68</v>
      </c>
      <c r="C94" s="59">
        <v>46997.457000000002</v>
      </c>
      <c r="D94" s="59" t="s">
        <v>90</v>
      </c>
      <c r="E94" s="29">
        <f t="shared" si="12"/>
        <v>13164.007851385893</v>
      </c>
      <c r="F94">
        <f t="shared" si="13"/>
        <v>13164</v>
      </c>
      <c r="G94">
        <f t="shared" si="15"/>
        <v>9.7028000018326566E-3</v>
      </c>
      <c r="I94">
        <f t="shared" ref="I94:I99" si="16">G94</f>
        <v>9.7028000018326566E-3</v>
      </c>
      <c r="Q94" s="2">
        <f t="shared" si="14"/>
        <v>31978.957000000002</v>
      </c>
    </row>
    <row r="95" spans="1:31" x14ac:dyDescent="0.2">
      <c r="A95" s="59" t="s">
        <v>322</v>
      </c>
      <c r="B95" s="60" t="s">
        <v>68</v>
      </c>
      <c r="C95" s="59">
        <v>46997.457000000002</v>
      </c>
      <c r="D95" s="59" t="s">
        <v>90</v>
      </c>
      <c r="E95" s="29">
        <f t="shared" si="12"/>
        <v>13164.007851385893</v>
      </c>
      <c r="F95">
        <f t="shared" si="13"/>
        <v>13164</v>
      </c>
      <c r="G95">
        <f t="shared" si="15"/>
        <v>9.7028000018326566E-3</v>
      </c>
      <c r="I95">
        <f t="shared" si="16"/>
        <v>9.7028000018326566E-3</v>
      </c>
      <c r="Q95" s="2">
        <f t="shared" si="14"/>
        <v>31978.957000000002</v>
      </c>
    </row>
    <row r="96" spans="1:31" x14ac:dyDescent="0.2">
      <c r="A96" s="59" t="s">
        <v>322</v>
      </c>
      <c r="B96" s="60" t="s">
        <v>68</v>
      </c>
      <c r="C96" s="59">
        <v>46997.459000000003</v>
      </c>
      <c r="D96" s="59" t="s">
        <v>90</v>
      </c>
      <c r="E96" s="29">
        <f t="shared" si="12"/>
        <v>13164.009469761186</v>
      </c>
      <c r="F96">
        <f t="shared" si="13"/>
        <v>13164</v>
      </c>
      <c r="G96">
        <f t="shared" si="15"/>
        <v>1.170280000224011E-2</v>
      </c>
      <c r="I96">
        <f t="shared" si="16"/>
        <v>1.170280000224011E-2</v>
      </c>
      <c r="Q96" s="2">
        <f t="shared" si="14"/>
        <v>31978.959000000003</v>
      </c>
    </row>
    <row r="97" spans="1:31" x14ac:dyDescent="0.2">
      <c r="A97" s="59" t="s">
        <v>322</v>
      </c>
      <c r="B97" s="60" t="s">
        <v>68</v>
      </c>
      <c r="C97" s="59">
        <v>46997.459000000003</v>
      </c>
      <c r="D97" s="59" t="s">
        <v>90</v>
      </c>
      <c r="E97" s="29">
        <f t="shared" si="12"/>
        <v>13164.009469761186</v>
      </c>
      <c r="F97">
        <f t="shared" si="13"/>
        <v>13164</v>
      </c>
      <c r="G97">
        <f t="shared" si="15"/>
        <v>1.170280000224011E-2</v>
      </c>
      <c r="I97">
        <f t="shared" si="16"/>
        <v>1.170280000224011E-2</v>
      </c>
      <c r="Q97" s="2">
        <f t="shared" si="14"/>
        <v>31978.959000000003</v>
      </c>
    </row>
    <row r="98" spans="1:31" x14ac:dyDescent="0.2">
      <c r="A98" s="59" t="s">
        <v>322</v>
      </c>
      <c r="B98" s="60" t="s">
        <v>68</v>
      </c>
      <c r="C98" s="59">
        <v>46997.462</v>
      </c>
      <c r="D98" s="59" t="s">
        <v>90</v>
      </c>
      <c r="E98" s="29">
        <f t="shared" si="12"/>
        <v>13164.011897324122</v>
      </c>
      <c r="F98">
        <f t="shared" si="13"/>
        <v>13164</v>
      </c>
      <c r="G98">
        <f t="shared" si="15"/>
        <v>1.4702799999213312E-2</v>
      </c>
      <c r="I98">
        <f t="shared" si="16"/>
        <v>1.4702799999213312E-2</v>
      </c>
      <c r="Q98" s="2">
        <f t="shared" si="14"/>
        <v>31978.962</v>
      </c>
    </row>
    <row r="99" spans="1:31" x14ac:dyDescent="0.2">
      <c r="A99" s="59" t="s">
        <v>322</v>
      </c>
      <c r="B99" s="60" t="s">
        <v>68</v>
      </c>
      <c r="C99" s="59">
        <v>46997.466</v>
      </c>
      <c r="D99" s="59" t="s">
        <v>90</v>
      </c>
      <c r="E99" s="29">
        <f t="shared" si="12"/>
        <v>13164.015134074707</v>
      </c>
      <c r="F99">
        <f t="shared" si="13"/>
        <v>13164</v>
      </c>
      <c r="G99">
        <f t="shared" si="15"/>
        <v>1.8702800000028219E-2</v>
      </c>
      <c r="I99">
        <f t="shared" si="16"/>
        <v>1.8702800000028219E-2</v>
      </c>
      <c r="Q99" s="2">
        <f t="shared" si="14"/>
        <v>31978.966</v>
      </c>
    </row>
    <row r="100" spans="1:31" x14ac:dyDescent="0.2">
      <c r="A100" t="s">
        <v>42</v>
      </c>
      <c r="C100" s="24">
        <v>47002.411</v>
      </c>
      <c r="D100" s="24"/>
      <c r="E100">
        <f t="shared" si="12"/>
        <v>13168.01656698419</v>
      </c>
      <c r="F100">
        <f t="shared" si="13"/>
        <v>13168</v>
      </c>
      <c r="G100">
        <f t="shared" si="15"/>
        <v>2.047360000142362E-2</v>
      </c>
      <c r="I100">
        <f>+G100</f>
        <v>2.047360000142362E-2</v>
      </c>
      <c r="Q100" s="2">
        <f t="shared" si="14"/>
        <v>31983.911</v>
      </c>
      <c r="AA100">
        <v>5</v>
      </c>
      <c r="AC100" t="s">
        <v>35</v>
      </c>
      <c r="AE100" t="s">
        <v>30</v>
      </c>
    </row>
    <row r="101" spans="1:31" x14ac:dyDescent="0.2">
      <c r="A101" s="59" t="s">
        <v>322</v>
      </c>
      <c r="B101" s="60" t="s">
        <v>68</v>
      </c>
      <c r="C101" s="59">
        <v>47039.472999999998</v>
      </c>
      <c r="D101" s="59" t="s">
        <v>90</v>
      </c>
      <c r="E101" s="29">
        <f t="shared" si="12"/>
        <v>13198.006679520342</v>
      </c>
      <c r="F101">
        <f t="shared" si="13"/>
        <v>13198</v>
      </c>
      <c r="G101">
        <f t="shared" si="15"/>
        <v>8.2545999975991435E-3</v>
      </c>
      <c r="I101">
        <f>G101</f>
        <v>8.2545999975991435E-3</v>
      </c>
      <c r="Q101" s="2">
        <f t="shared" si="14"/>
        <v>32020.972999999998</v>
      </c>
    </row>
    <row r="102" spans="1:31" x14ac:dyDescent="0.2">
      <c r="A102" s="59" t="s">
        <v>322</v>
      </c>
      <c r="B102" s="60" t="s">
        <v>68</v>
      </c>
      <c r="C102" s="59">
        <v>47039.472999999998</v>
      </c>
      <c r="D102" s="59" t="s">
        <v>90</v>
      </c>
      <c r="E102" s="29">
        <f t="shared" si="12"/>
        <v>13198.006679520342</v>
      </c>
      <c r="F102">
        <f t="shared" si="13"/>
        <v>13198</v>
      </c>
      <c r="G102">
        <f t="shared" si="15"/>
        <v>8.2545999975991435E-3</v>
      </c>
      <c r="I102">
        <f>G102</f>
        <v>8.2545999975991435E-3</v>
      </c>
      <c r="Q102" s="2">
        <f t="shared" si="14"/>
        <v>32020.972999999998</v>
      </c>
    </row>
    <row r="103" spans="1:31" x14ac:dyDescent="0.2">
      <c r="A103" s="59" t="s">
        <v>322</v>
      </c>
      <c r="B103" s="60" t="s">
        <v>68</v>
      </c>
      <c r="C103" s="59">
        <v>47096.317999999999</v>
      </c>
      <c r="D103" s="59" t="s">
        <v>90</v>
      </c>
      <c r="E103" s="29">
        <f t="shared" si="12"/>
        <v>13244.004951257368</v>
      </c>
      <c r="F103">
        <f t="shared" si="13"/>
        <v>13244</v>
      </c>
      <c r="G103">
        <f t="shared" si="15"/>
        <v>6.1187999963294715E-3</v>
      </c>
      <c r="I103">
        <f>G103</f>
        <v>6.1187999963294715E-3</v>
      </c>
      <c r="Q103" s="2">
        <f t="shared" si="14"/>
        <v>32077.817999999999</v>
      </c>
    </row>
    <row r="104" spans="1:31" x14ac:dyDescent="0.2">
      <c r="A104" t="s">
        <v>43</v>
      </c>
      <c r="C104" s="24">
        <v>47369.446000000004</v>
      </c>
      <c r="D104" s="24"/>
      <c r="E104">
        <f t="shared" si="12"/>
        <v>13465.016754634808</v>
      </c>
      <c r="F104">
        <f t="shared" si="13"/>
        <v>13465</v>
      </c>
      <c r="G104">
        <f t="shared" si="15"/>
        <v>2.0705499999166932E-2</v>
      </c>
      <c r="I104">
        <f t="shared" ref="I104:I109" si="17">+G104</f>
        <v>2.0705499999166932E-2</v>
      </c>
      <c r="Q104" s="2">
        <f t="shared" si="14"/>
        <v>32350.946000000004</v>
      </c>
      <c r="AA104">
        <v>6</v>
      </c>
      <c r="AC104" t="s">
        <v>35</v>
      </c>
      <c r="AE104" t="s">
        <v>30</v>
      </c>
    </row>
    <row r="105" spans="1:31" x14ac:dyDescent="0.2">
      <c r="A105" t="s">
        <v>43</v>
      </c>
      <c r="C105" s="24">
        <v>47374.385999999999</v>
      </c>
      <c r="D105" s="24"/>
      <c r="E105">
        <f t="shared" si="12"/>
        <v>13469.014141606058</v>
      </c>
      <c r="F105">
        <f t="shared" si="13"/>
        <v>13469</v>
      </c>
      <c r="G105">
        <f t="shared" si="15"/>
        <v>1.747629999590572E-2</v>
      </c>
      <c r="I105">
        <f t="shared" si="17"/>
        <v>1.747629999590572E-2</v>
      </c>
      <c r="Q105" s="2">
        <f t="shared" si="14"/>
        <v>32355.885999999999</v>
      </c>
      <c r="AA105">
        <v>7</v>
      </c>
      <c r="AC105" t="s">
        <v>44</v>
      </c>
      <c r="AE105" t="s">
        <v>30</v>
      </c>
    </row>
    <row r="106" spans="1:31" x14ac:dyDescent="0.2">
      <c r="A106" t="s">
        <v>45</v>
      </c>
      <c r="C106" s="24">
        <v>47536.29</v>
      </c>
      <c r="D106" s="24"/>
      <c r="E106">
        <f t="shared" si="12"/>
        <v>13600.024858244486</v>
      </c>
      <c r="F106">
        <f t="shared" si="13"/>
        <v>13600</v>
      </c>
      <c r="G106">
        <f t="shared" si="15"/>
        <v>3.072000000247499E-2</v>
      </c>
      <c r="I106">
        <f t="shared" si="17"/>
        <v>3.072000000247499E-2</v>
      </c>
      <c r="Q106" s="2">
        <f t="shared" si="14"/>
        <v>32517.79</v>
      </c>
      <c r="AA106">
        <v>7</v>
      </c>
      <c r="AC106" t="s">
        <v>44</v>
      </c>
      <c r="AE106" t="s">
        <v>30</v>
      </c>
    </row>
    <row r="107" spans="1:31" x14ac:dyDescent="0.2">
      <c r="A107" s="30" t="s">
        <v>46</v>
      </c>
      <c r="B107" s="30"/>
      <c r="C107" s="31">
        <v>47663.548000000003</v>
      </c>
      <c r="D107" s="31"/>
      <c r="E107">
        <f t="shared" si="12"/>
        <v>13703.000459699504</v>
      </c>
      <c r="F107">
        <f t="shared" si="13"/>
        <v>13703</v>
      </c>
      <c r="G107">
        <f t="shared" si="15"/>
        <v>5.681000038748607E-4</v>
      </c>
      <c r="I107">
        <f t="shared" si="17"/>
        <v>5.681000038748607E-4</v>
      </c>
      <c r="Q107" s="2">
        <f t="shared" si="14"/>
        <v>32645.048000000003</v>
      </c>
      <c r="AA107">
        <v>5</v>
      </c>
      <c r="AC107" t="s">
        <v>35</v>
      </c>
      <c r="AE107" t="s">
        <v>30</v>
      </c>
    </row>
    <row r="108" spans="1:31" x14ac:dyDescent="0.2">
      <c r="A108" s="30" t="s">
        <v>46</v>
      </c>
      <c r="B108" s="30"/>
      <c r="C108" s="31">
        <v>47741.423999999999</v>
      </c>
      <c r="D108" s="31"/>
      <c r="E108">
        <f t="shared" si="12"/>
        <v>13766.01675681961</v>
      </c>
      <c r="F108">
        <f t="shared" si="13"/>
        <v>13766</v>
      </c>
      <c r="G108">
        <f t="shared" si="15"/>
        <v>2.0708199997898191E-2</v>
      </c>
      <c r="I108">
        <f t="shared" si="17"/>
        <v>2.0708199997898191E-2</v>
      </c>
      <c r="Q108" s="2">
        <f t="shared" si="14"/>
        <v>32722.923999999999</v>
      </c>
      <c r="AA108">
        <v>10</v>
      </c>
      <c r="AC108" t="s">
        <v>44</v>
      </c>
      <c r="AE108" t="s">
        <v>30</v>
      </c>
    </row>
    <row r="109" spans="1:31" x14ac:dyDescent="0.2">
      <c r="A109" s="30" t="s">
        <v>47</v>
      </c>
      <c r="B109" s="30"/>
      <c r="C109" s="31">
        <v>47804.445</v>
      </c>
      <c r="D109" s="31"/>
      <c r="E109">
        <f t="shared" si="12"/>
        <v>13817.01257145835</v>
      </c>
      <c r="F109">
        <f t="shared" si="13"/>
        <v>13817</v>
      </c>
      <c r="G109">
        <f t="shared" si="15"/>
        <v>1.5535899998212699E-2</v>
      </c>
      <c r="I109">
        <f t="shared" si="17"/>
        <v>1.5535899998212699E-2</v>
      </c>
      <c r="Q109" s="2">
        <f t="shared" si="14"/>
        <v>32785.945</v>
      </c>
      <c r="AA109">
        <v>9</v>
      </c>
      <c r="AC109" t="s">
        <v>44</v>
      </c>
      <c r="AE109" t="s">
        <v>30</v>
      </c>
    </row>
    <row r="110" spans="1:31" x14ac:dyDescent="0.2">
      <c r="A110" s="59" t="s">
        <v>322</v>
      </c>
      <c r="B110" s="60" t="s">
        <v>68</v>
      </c>
      <c r="C110" s="59">
        <v>47825.444000000003</v>
      </c>
      <c r="D110" s="59" t="s">
        <v>90</v>
      </c>
      <c r="E110" s="29">
        <f t="shared" si="12"/>
        <v>13834.004702836764</v>
      </c>
      <c r="F110">
        <f t="shared" si="13"/>
        <v>13834</v>
      </c>
      <c r="G110">
        <f t="shared" si="15"/>
        <v>5.8118000015383586E-3</v>
      </c>
      <c r="I110">
        <f>G110</f>
        <v>5.8118000015383586E-3</v>
      </c>
      <c r="Q110" s="2">
        <f t="shared" si="14"/>
        <v>32806.944000000003</v>
      </c>
    </row>
    <row r="111" spans="1:31" x14ac:dyDescent="0.2">
      <c r="A111" s="30" t="s">
        <v>47</v>
      </c>
      <c r="B111" s="30"/>
      <c r="C111" s="31">
        <v>47825.449000000001</v>
      </c>
      <c r="D111" s="31"/>
      <c r="E111">
        <f t="shared" si="12"/>
        <v>13834.008748774992</v>
      </c>
      <c r="F111">
        <f t="shared" si="13"/>
        <v>13834</v>
      </c>
      <c r="G111">
        <f t="shared" si="15"/>
        <v>1.0811799998919014E-2</v>
      </c>
      <c r="I111">
        <f>+G111</f>
        <v>1.0811799998919014E-2</v>
      </c>
      <c r="Q111" s="2">
        <f t="shared" si="14"/>
        <v>32806.949000000001</v>
      </c>
      <c r="AA111">
        <v>7</v>
      </c>
      <c r="AC111" t="s">
        <v>44</v>
      </c>
      <c r="AE111" t="s">
        <v>30</v>
      </c>
    </row>
    <row r="112" spans="1:31" x14ac:dyDescent="0.2">
      <c r="A112" s="59" t="s">
        <v>322</v>
      </c>
      <c r="B112" s="60" t="s">
        <v>68</v>
      </c>
      <c r="C112" s="59">
        <v>47841.517999999996</v>
      </c>
      <c r="D112" s="59" t="s">
        <v>90</v>
      </c>
      <c r="E112" s="29">
        <f t="shared" si="12"/>
        <v>13847.011585058606</v>
      </c>
      <c r="F112">
        <f t="shared" si="13"/>
        <v>13847</v>
      </c>
      <c r="G112">
        <f t="shared" si="15"/>
        <v>1.4316899992991239E-2</v>
      </c>
      <c r="I112">
        <f>G112</f>
        <v>1.4316899992991239E-2</v>
      </c>
      <c r="Q112" s="2">
        <f t="shared" si="14"/>
        <v>32823.017999999996</v>
      </c>
    </row>
    <row r="113" spans="1:31" x14ac:dyDescent="0.2">
      <c r="A113" s="30" t="s">
        <v>48</v>
      </c>
      <c r="B113" s="30"/>
      <c r="C113" s="31">
        <v>48092.38</v>
      </c>
      <c r="D113" s="31"/>
      <c r="E113">
        <f t="shared" si="12"/>
        <v>14050.006016310146</v>
      </c>
      <c r="F113">
        <f t="shared" si="13"/>
        <v>14050</v>
      </c>
      <c r="G113">
        <f t="shared" si="15"/>
        <v>7.4349999995320104E-3</v>
      </c>
      <c r="I113">
        <f>+G113</f>
        <v>7.4349999995320104E-3</v>
      </c>
      <c r="Q113" s="2">
        <f t="shared" si="14"/>
        <v>33073.879999999997</v>
      </c>
      <c r="AA113">
        <v>7</v>
      </c>
      <c r="AC113" t="s">
        <v>44</v>
      </c>
      <c r="AE113" t="s">
        <v>30</v>
      </c>
    </row>
    <row r="114" spans="1:31" x14ac:dyDescent="0.2">
      <c r="A114" s="30" t="s">
        <v>48</v>
      </c>
      <c r="B114" s="30"/>
      <c r="C114" s="31">
        <v>48113.406000000003</v>
      </c>
      <c r="D114" s="31"/>
      <c r="E114">
        <f t="shared" si="12"/>
        <v>14067.019995755005</v>
      </c>
      <c r="F114">
        <f t="shared" si="13"/>
        <v>14067</v>
      </c>
      <c r="G114">
        <f t="shared" si="15"/>
        <v>2.4710900004720315E-2</v>
      </c>
      <c r="I114">
        <f>+G114</f>
        <v>2.4710900004720315E-2</v>
      </c>
      <c r="Q114" s="2">
        <f t="shared" si="14"/>
        <v>33094.906000000003</v>
      </c>
      <c r="AA114">
        <v>8</v>
      </c>
      <c r="AC114" t="s">
        <v>44</v>
      </c>
      <c r="AE114" t="s">
        <v>30</v>
      </c>
    </row>
    <row r="115" spans="1:31" x14ac:dyDescent="0.2">
      <c r="A115" s="30" t="s">
        <v>48</v>
      </c>
      <c r="B115" s="30"/>
      <c r="C115" s="31">
        <v>48176.44</v>
      </c>
      <c r="D115" s="31"/>
      <c r="E115">
        <f t="shared" si="12"/>
        <v>14118.026329833141</v>
      </c>
      <c r="F115">
        <f t="shared" si="13"/>
        <v>14118</v>
      </c>
      <c r="G115">
        <f t="shared" si="15"/>
        <v>3.2538600004045293E-2</v>
      </c>
      <c r="I115">
        <f>+G115</f>
        <v>3.2538600004045293E-2</v>
      </c>
      <c r="Q115" s="2">
        <f t="shared" si="14"/>
        <v>33157.94</v>
      </c>
      <c r="AA115">
        <v>8</v>
      </c>
      <c r="AC115" t="s">
        <v>44</v>
      </c>
      <c r="AE115" t="s">
        <v>30</v>
      </c>
    </row>
    <row r="116" spans="1:31" x14ac:dyDescent="0.2">
      <c r="A116" s="30" t="s">
        <v>49</v>
      </c>
      <c r="B116" s="30"/>
      <c r="C116" s="31">
        <v>48202.37</v>
      </c>
      <c r="D116" s="31"/>
      <c r="E116">
        <f t="shared" si="12"/>
        <v>14139.008565493992</v>
      </c>
      <c r="F116">
        <f t="shared" si="13"/>
        <v>14139</v>
      </c>
      <c r="G116">
        <f t="shared" si="15"/>
        <v>1.0585300005914178E-2</v>
      </c>
      <c r="I116">
        <f>+G116</f>
        <v>1.0585300005914178E-2</v>
      </c>
      <c r="Q116" s="2">
        <f t="shared" si="14"/>
        <v>33183.870000000003</v>
      </c>
      <c r="AA116">
        <v>6</v>
      </c>
      <c r="AC116" t="s">
        <v>35</v>
      </c>
      <c r="AE116" t="s">
        <v>30</v>
      </c>
    </row>
    <row r="117" spans="1:31" x14ac:dyDescent="0.2">
      <c r="A117" s="30" t="s">
        <v>50</v>
      </c>
      <c r="B117" s="30"/>
      <c r="C117" s="31">
        <v>48433.466</v>
      </c>
      <c r="D117" s="31">
        <v>3.0000000000000001E-3</v>
      </c>
      <c r="E117">
        <f t="shared" ref="E117:E148" si="18">+(C117-C$7)/C$8</f>
        <v>14326.008593734639</v>
      </c>
      <c r="F117">
        <f t="shared" ref="F117:F148" si="19">ROUND(2*E117,0)/2</f>
        <v>14326</v>
      </c>
      <c r="G117">
        <f t="shared" si="15"/>
        <v>1.0620200002449565E-2</v>
      </c>
      <c r="I117">
        <f>+G117</f>
        <v>1.0620200002449565E-2</v>
      </c>
      <c r="Q117" s="2">
        <f t="shared" ref="Q117:Q148" si="20">+C117-15018.5</f>
        <v>33414.966</v>
      </c>
      <c r="AA117">
        <v>8</v>
      </c>
      <c r="AC117" t="s">
        <v>44</v>
      </c>
      <c r="AE117" t="s">
        <v>30</v>
      </c>
    </row>
    <row r="118" spans="1:31" x14ac:dyDescent="0.2">
      <c r="A118" s="59" t="s">
        <v>385</v>
      </c>
      <c r="B118" s="60" t="s">
        <v>68</v>
      </c>
      <c r="C118" s="59">
        <v>48449.51</v>
      </c>
      <c r="D118" s="59" t="s">
        <v>90</v>
      </c>
      <c r="E118" s="29">
        <f t="shared" si="18"/>
        <v>14338.991200327107</v>
      </c>
      <c r="F118">
        <f t="shared" si="19"/>
        <v>14339</v>
      </c>
      <c r="G118">
        <f t="shared" si="15"/>
        <v>-1.0874699997657444E-2</v>
      </c>
      <c r="I118">
        <f>G118</f>
        <v>-1.0874699997657444E-2</v>
      </c>
      <c r="Q118" s="2">
        <f t="shared" si="20"/>
        <v>33431.01</v>
      </c>
    </row>
    <row r="119" spans="1:31" x14ac:dyDescent="0.2">
      <c r="A119" s="30" t="s">
        <v>50</v>
      </c>
      <c r="B119" s="30"/>
      <c r="C119" s="31">
        <v>48480.436999999998</v>
      </c>
      <c r="D119" s="31">
        <v>6.0000000000000001E-3</v>
      </c>
      <c r="E119">
        <f t="shared" si="18"/>
        <v>14364.016946655032</v>
      </c>
      <c r="F119">
        <f t="shared" si="19"/>
        <v>14364</v>
      </c>
      <c r="G119">
        <f t="shared" si="15"/>
        <v>2.094280000164872E-2</v>
      </c>
      <c r="I119">
        <f>+G119</f>
        <v>2.094280000164872E-2</v>
      </c>
      <c r="Q119" s="2">
        <f t="shared" si="20"/>
        <v>33461.936999999998</v>
      </c>
      <c r="AA119">
        <v>7</v>
      </c>
      <c r="AC119" t="s">
        <v>44</v>
      </c>
      <c r="AE119" t="s">
        <v>30</v>
      </c>
    </row>
    <row r="120" spans="1:31" x14ac:dyDescent="0.2">
      <c r="A120" s="30" t="s">
        <v>50</v>
      </c>
      <c r="B120" s="30"/>
      <c r="C120" s="31">
        <v>48480.451000000001</v>
      </c>
      <c r="D120" s="31">
        <v>0.01</v>
      </c>
      <c r="E120">
        <f t="shared" si="18"/>
        <v>14364.028275282079</v>
      </c>
      <c r="F120">
        <f t="shared" si="19"/>
        <v>14364</v>
      </c>
      <c r="G120">
        <f t="shared" si="15"/>
        <v>3.4942800004500896E-2</v>
      </c>
      <c r="I120">
        <f>+G120</f>
        <v>3.4942800004500896E-2</v>
      </c>
      <c r="Q120" s="2">
        <f t="shared" si="20"/>
        <v>33461.951000000001</v>
      </c>
      <c r="AA120">
        <v>10</v>
      </c>
      <c r="AC120" t="s">
        <v>35</v>
      </c>
      <c r="AE120" t="s">
        <v>30</v>
      </c>
    </row>
    <row r="121" spans="1:31" x14ac:dyDescent="0.2">
      <c r="A121" s="59" t="s">
        <v>385</v>
      </c>
      <c r="B121" s="60" t="s">
        <v>68</v>
      </c>
      <c r="C121" s="59">
        <v>48512.557000000001</v>
      </c>
      <c r="D121" s="59" t="s">
        <v>90</v>
      </c>
      <c r="E121" s="29">
        <f t="shared" si="18"/>
        <v>14390.008053844642</v>
      </c>
      <c r="F121">
        <f t="shared" si="19"/>
        <v>14390</v>
      </c>
      <c r="G121">
        <f t="shared" si="15"/>
        <v>9.9530000006780028E-3</v>
      </c>
      <c r="I121">
        <f>G121</f>
        <v>9.9530000006780028E-3</v>
      </c>
      <c r="Q121" s="2">
        <f t="shared" si="20"/>
        <v>33494.057000000001</v>
      </c>
    </row>
    <row r="122" spans="1:31" x14ac:dyDescent="0.2">
      <c r="A122" s="59" t="s">
        <v>385</v>
      </c>
      <c r="B122" s="60" t="s">
        <v>68</v>
      </c>
      <c r="C122" s="59">
        <v>48543.446000000004</v>
      </c>
      <c r="D122" s="59" t="s">
        <v>90</v>
      </c>
      <c r="E122" s="29">
        <f t="shared" si="18"/>
        <v>14415.003051042022</v>
      </c>
      <c r="F122">
        <f t="shared" si="19"/>
        <v>14415</v>
      </c>
      <c r="G122">
        <f t="shared" si="15"/>
        <v>3.7705000067944638E-3</v>
      </c>
      <c r="I122">
        <f>G122</f>
        <v>3.7705000067944638E-3</v>
      </c>
      <c r="Q122" s="2">
        <f t="shared" si="20"/>
        <v>33524.946000000004</v>
      </c>
    </row>
    <row r="123" spans="1:31" x14ac:dyDescent="0.2">
      <c r="A123" s="30" t="s">
        <v>51</v>
      </c>
      <c r="B123" s="30"/>
      <c r="C123" s="31">
        <v>48548.408000000003</v>
      </c>
      <c r="D123" s="31">
        <v>5.0000000000000001E-3</v>
      </c>
      <c r="E123">
        <f t="shared" si="18"/>
        <v>14419.018240141488</v>
      </c>
      <c r="F123">
        <f t="shared" si="19"/>
        <v>14419</v>
      </c>
      <c r="G123">
        <f t="shared" ref="G123:G154" si="21">+C123-(C$7+F123*C$8)</f>
        <v>2.2541300008015241E-2</v>
      </c>
      <c r="I123">
        <f t="shared" ref="I123:I128" si="22">+G123</f>
        <v>2.2541300008015241E-2</v>
      </c>
      <c r="Q123" s="2">
        <f t="shared" si="20"/>
        <v>33529.908000000003</v>
      </c>
      <c r="AA123">
        <v>9</v>
      </c>
      <c r="AC123" t="s">
        <v>44</v>
      </c>
      <c r="AE123" t="s">
        <v>30</v>
      </c>
    </row>
    <row r="124" spans="1:31" x14ac:dyDescent="0.2">
      <c r="A124" s="30" t="s">
        <v>52</v>
      </c>
      <c r="B124" s="30"/>
      <c r="C124" s="31">
        <v>48763.438999999998</v>
      </c>
      <c r="D124" s="31">
        <v>5.0000000000000001E-3</v>
      </c>
      <c r="E124">
        <f t="shared" si="18"/>
        <v>14593.018668849099</v>
      </c>
      <c r="F124">
        <f t="shared" si="19"/>
        <v>14593</v>
      </c>
      <c r="G124">
        <f t="shared" si="21"/>
        <v>2.3071100004017353E-2</v>
      </c>
      <c r="I124">
        <f t="shared" si="22"/>
        <v>2.3071100004017353E-2</v>
      </c>
      <c r="Q124" s="2">
        <f t="shared" si="20"/>
        <v>33744.938999999998</v>
      </c>
      <c r="AA124">
        <v>6</v>
      </c>
      <c r="AC124" t="s">
        <v>35</v>
      </c>
      <c r="AE124" t="s">
        <v>30</v>
      </c>
    </row>
    <row r="125" spans="1:31" x14ac:dyDescent="0.2">
      <c r="A125" s="30" t="s">
        <v>53</v>
      </c>
      <c r="B125" s="30"/>
      <c r="C125" s="31">
        <v>48852.404999999999</v>
      </c>
      <c r="D125" s="31">
        <v>5.0000000000000001E-3</v>
      </c>
      <c r="E125">
        <f t="shared" si="18"/>
        <v>14665.008856963379</v>
      </c>
      <c r="F125">
        <f t="shared" si="19"/>
        <v>14665</v>
      </c>
      <c r="G125">
        <f t="shared" si="21"/>
        <v>1.0945499998342711E-2</v>
      </c>
      <c r="I125">
        <f t="shared" si="22"/>
        <v>1.0945499998342711E-2</v>
      </c>
      <c r="Q125" s="2">
        <f t="shared" si="20"/>
        <v>33833.904999999999</v>
      </c>
      <c r="AA125">
        <v>7</v>
      </c>
      <c r="AC125" t="s">
        <v>44</v>
      </c>
      <c r="AE125" t="s">
        <v>30</v>
      </c>
    </row>
    <row r="126" spans="1:31" x14ac:dyDescent="0.2">
      <c r="A126" s="30" t="s">
        <v>53</v>
      </c>
      <c r="B126" s="30"/>
      <c r="C126" s="31">
        <v>48883.324000000001</v>
      </c>
      <c r="D126" s="31">
        <v>4.0000000000000001E-3</v>
      </c>
      <c r="E126">
        <f t="shared" si="18"/>
        <v>14690.028129790138</v>
      </c>
      <c r="F126">
        <f t="shared" si="19"/>
        <v>14690</v>
      </c>
      <c r="G126">
        <f t="shared" si="21"/>
        <v>3.4762999996019062E-2</v>
      </c>
      <c r="I126">
        <f t="shared" si="22"/>
        <v>3.4762999996019062E-2</v>
      </c>
      <c r="Q126" s="2">
        <f t="shared" si="20"/>
        <v>33864.824000000001</v>
      </c>
      <c r="AA126">
        <v>8</v>
      </c>
      <c r="AC126" t="s">
        <v>44</v>
      </c>
      <c r="AE126" t="s">
        <v>30</v>
      </c>
    </row>
    <row r="127" spans="1:31" x14ac:dyDescent="0.2">
      <c r="A127" s="30" t="s">
        <v>53</v>
      </c>
      <c r="B127" s="30"/>
      <c r="C127" s="31">
        <v>48925.315999999999</v>
      </c>
      <c r="D127" s="31">
        <v>5.0000000000000001E-3</v>
      </c>
      <c r="E127">
        <f t="shared" si="18"/>
        <v>14724.007537421085</v>
      </c>
      <c r="F127">
        <f t="shared" si="19"/>
        <v>14724</v>
      </c>
      <c r="G127">
        <f t="shared" si="21"/>
        <v>9.3147999941720627E-3</v>
      </c>
      <c r="I127">
        <f t="shared" si="22"/>
        <v>9.3147999941720627E-3</v>
      </c>
      <c r="Q127" s="2">
        <f t="shared" si="20"/>
        <v>33906.815999999999</v>
      </c>
      <c r="AA127">
        <v>9</v>
      </c>
      <c r="AC127" t="s">
        <v>44</v>
      </c>
      <c r="AE127" t="s">
        <v>30</v>
      </c>
    </row>
    <row r="128" spans="1:31" x14ac:dyDescent="0.2">
      <c r="A128" s="30" t="s">
        <v>54</v>
      </c>
      <c r="B128" s="30"/>
      <c r="C128" s="31">
        <v>49146.506000000001</v>
      </c>
      <c r="D128" s="31">
        <v>8.9999999999999993E-3</v>
      </c>
      <c r="E128">
        <f t="shared" si="18"/>
        <v>14902.991752840431</v>
      </c>
      <c r="F128">
        <f t="shared" si="19"/>
        <v>14903</v>
      </c>
      <c r="G128">
        <f t="shared" si="21"/>
        <v>-1.0191899993515108E-2</v>
      </c>
      <c r="I128">
        <f t="shared" si="22"/>
        <v>-1.0191899993515108E-2</v>
      </c>
      <c r="Q128" s="2">
        <f t="shared" si="20"/>
        <v>34128.006000000001</v>
      </c>
      <c r="AA128">
        <v>6</v>
      </c>
      <c r="AC128" t="s">
        <v>35</v>
      </c>
      <c r="AE128" t="s">
        <v>30</v>
      </c>
    </row>
    <row r="129" spans="1:31" x14ac:dyDescent="0.2">
      <c r="A129" s="59" t="s">
        <v>385</v>
      </c>
      <c r="B129" s="60" t="s">
        <v>68</v>
      </c>
      <c r="C129" s="59">
        <v>49177.421000000002</v>
      </c>
      <c r="D129" s="59" t="s">
        <v>90</v>
      </c>
      <c r="E129" s="29">
        <f t="shared" si="18"/>
        <v>14928.007788916608</v>
      </c>
      <c r="F129">
        <f t="shared" si="19"/>
        <v>14928</v>
      </c>
      <c r="G129">
        <f t="shared" si="21"/>
        <v>9.6256000033463351E-3</v>
      </c>
      <c r="I129">
        <f>G129</f>
        <v>9.6256000033463351E-3</v>
      </c>
      <c r="Q129" s="2">
        <f t="shared" si="20"/>
        <v>34158.921000000002</v>
      </c>
    </row>
    <row r="130" spans="1:31" x14ac:dyDescent="0.2">
      <c r="A130" s="59" t="s">
        <v>385</v>
      </c>
      <c r="B130" s="60" t="s">
        <v>68</v>
      </c>
      <c r="C130" s="59">
        <v>49177.43</v>
      </c>
      <c r="D130" s="59" t="s">
        <v>90</v>
      </c>
      <c r="E130" s="29">
        <f t="shared" si="18"/>
        <v>14928.01507160542</v>
      </c>
      <c r="F130">
        <f t="shared" si="19"/>
        <v>14928</v>
      </c>
      <c r="G130">
        <f t="shared" si="21"/>
        <v>1.8625600001541898E-2</v>
      </c>
      <c r="I130">
        <f>G130</f>
        <v>1.8625600001541898E-2</v>
      </c>
      <c r="Q130" s="2">
        <f t="shared" si="20"/>
        <v>34158.93</v>
      </c>
    </row>
    <row r="131" spans="1:31" x14ac:dyDescent="0.2">
      <c r="A131" s="59" t="s">
        <v>385</v>
      </c>
      <c r="B131" s="60" t="s">
        <v>68</v>
      </c>
      <c r="C131" s="59">
        <v>49177.43</v>
      </c>
      <c r="D131" s="59" t="s">
        <v>90</v>
      </c>
      <c r="E131" s="29">
        <f t="shared" si="18"/>
        <v>14928.01507160542</v>
      </c>
      <c r="F131">
        <f t="shared" si="19"/>
        <v>14928</v>
      </c>
      <c r="G131">
        <f t="shared" si="21"/>
        <v>1.8625600001541898E-2</v>
      </c>
      <c r="I131">
        <f>G131</f>
        <v>1.8625600001541898E-2</v>
      </c>
      <c r="Q131" s="2">
        <f t="shared" si="20"/>
        <v>34158.93</v>
      </c>
    </row>
    <row r="132" spans="1:31" x14ac:dyDescent="0.2">
      <c r="A132" s="30" t="s">
        <v>54</v>
      </c>
      <c r="B132" s="30"/>
      <c r="C132" s="31">
        <v>49177.434999999998</v>
      </c>
      <c r="D132" s="31">
        <v>4.0000000000000001E-3</v>
      </c>
      <c r="E132">
        <f t="shared" si="18"/>
        <v>14928.019117543648</v>
      </c>
      <c r="F132">
        <f t="shared" si="19"/>
        <v>14928</v>
      </c>
      <c r="G132">
        <f t="shared" si="21"/>
        <v>2.3625599998922553E-2</v>
      </c>
      <c r="I132">
        <f>+G132</f>
        <v>2.3625599998922553E-2</v>
      </c>
      <c r="Q132" s="2">
        <f t="shared" si="20"/>
        <v>34158.934999999998</v>
      </c>
      <c r="AA132">
        <v>9</v>
      </c>
      <c r="AC132" t="s">
        <v>44</v>
      </c>
      <c r="AE132" t="s">
        <v>30</v>
      </c>
    </row>
    <row r="133" spans="1:31" x14ac:dyDescent="0.2">
      <c r="A133" s="30" t="s">
        <v>54</v>
      </c>
      <c r="B133" s="30"/>
      <c r="C133" s="31">
        <v>49198.438000000002</v>
      </c>
      <c r="D133" s="31">
        <v>4.0000000000000001E-3</v>
      </c>
      <c r="E133">
        <f t="shared" si="18"/>
        <v>14945.014485672647</v>
      </c>
      <c r="F133">
        <f t="shared" si="19"/>
        <v>14945</v>
      </c>
      <c r="G133">
        <f t="shared" si="21"/>
        <v>1.790150000306312E-2</v>
      </c>
      <c r="I133">
        <f>+G133</f>
        <v>1.790150000306312E-2</v>
      </c>
      <c r="Q133" s="2">
        <f t="shared" si="20"/>
        <v>34179.938000000002</v>
      </c>
      <c r="AA133">
        <v>10</v>
      </c>
      <c r="AC133" t="s">
        <v>44</v>
      </c>
      <c r="AE133" t="s">
        <v>30</v>
      </c>
    </row>
    <row r="134" spans="1:31" x14ac:dyDescent="0.2">
      <c r="A134" s="59" t="s">
        <v>385</v>
      </c>
      <c r="B134" s="60" t="s">
        <v>68</v>
      </c>
      <c r="C134" s="59">
        <v>49214.478999999999</v>
      </c>
      <c r="D134" s="59" t="s">
        <v>90</v>
      </c>
      <c r="E134" s="29">
        <f t="shared" si="18"/>
        <v>14957.994664702175</v>
      </c>
      <c r="F134">
        <f t="shared" si="19"/>
        <v>14958</v>
      </c>
      <c r="G134">
        <f t="shared" si="21"/>
        <v>-6.5934000012930483E-3</v>
      </c>
      <c r="I134">
        <f>G134</f>
        <v>-6.5934000012930483E-3</v>
      </c>
      <c r="Q134" s="2">
        <f t="shared" si="20"/>
        <v>34195.978999999999</v>
      </c>
    </row>
    <row r="135" spans="1:31" x14ac:dyDescent="0.2">
      <c r="A135" s="59" t="s">
        <v>385</v>
      </c>
      <c r="B135" s="60" t="s">
        <v>68</v>
      </c>
      <c r="C135" s="59">
        <v>49214.485000000001</v>
      </c>
      <c r="D135" s="59" t="s">
        <v>90</v>
      </c>
      <c r="E135" s="29">
        <f t="shared" si="18"/>
        <v>14957.999519828052</v>
      </c>
      <c r="F135">
        <f t="shared" si="19"/>
        <v>14958</v>
      </c>
      <c r="G135">
        <f t="shared" si="21"/>
        <v>-5.9340000007068738E-4</v>
      </c>
      <c r="I135">
        <f>G135</f>
        <v>-5.9340000007068738E-4</v>
      </c>
      <c r="Q135" s="2">
        <f t="shared" si="20"/>
        <v>34195.985000000001</v>
      </c>
    </row>
    <row r="136" spans="1:31" x14ac:dyDescent="0.2">
      <c r="A136" s="59" t="s">
        <v>385</v>
      </c>
      <c r="B136" s="60" t="s">
        <v>68</v>
      </c>
      <c r="C136" s="59">
        <v>49214.487999999998</v>
      </c>
      <c r="D136" s="59" t="s">
        <v>90</v>
      </c>
      <c r="E136" s="29">
        <f t="shared" si="18"/>
        <v>14958.001947390987</v>
      </c>
      <c r="F136">
        <f t="shared" si="19"/>
        <v>14958</v>
      </c>
      <c r="G136">
        <f t="shared" si="21"/>
        <v>2.4065999969025142E-3</v>
      </c>
      <c r="I136">
        <f>G136</f>
        <v>2.4065999969025142E-3</v>
      </c>
      <c r="Q136" s="2">
        <f t="shared" si="20"/>
        <v>34195.987999999998</v>
      </c>
    </row>
    <row r="137" spans="1:31" x14ac:dyDescent="0.2">
      <c r="A137" s="59" t="s">
        <v>385</v>
      </c>
      <c r="B137" s="60" t="s">
        <v>68</v>
      </c>
      <c r="C137" s="59">
        <v>49214.495000000003</v>
      </c>
      <c r="D137" s="59" t="s">
        <v>90</v>
      </c>
      <c r="E137" s="29">
        <f t="shared" si="18"/>
        <v>14958.007611704514</v>
      </c>
      <c r="F137">
        <f t="shared" si="19"/>
        <v>14958</v>
      </c>
      <c r="G137">
        <f t="shared" si="21"/>
        <v>9.4066000019665807E-3</v>
      </c>
      <c r="I137">
        <f>G137</f>
        <v>9.4066000019665807E-3</v>
      </c>
      <c r="Q137" s="2">
        <f t="shared" si="20"/>
        <v>34195.995000000003</v>
      </c>
    </row>
    <row r="138" spans="1:31" x14ac:dyDescent="0.2">
      <c r="A138" s="30" t="s">
        <v>55</v>
      </c>
      <c r="B138" s="30"/>
      <c r="C138" s="31">
        <v>49229.319000000003</v>
      </c>
      <c r="D138" s="31">
        <v>4.0000000000000001E-3</v>
      </c>
      <c r="E138">
        <f t="shared" si="18"/>
        <v>14970.003009368858</v>
      </c>
      <c r="F138">
        <f t="shared" si="19"/>
        <v>14970</v>
      </c>
      <c r="G138">
        <f t="shared" si="21"/>
        <v>3.7190000002738088E-3</v>
      </c>
      <c r="I138">
        <f t="shared" ref="I138:I145" si="23">+G138</f>
        <v>3.7190000002738088E-3</v>
      </c>
      <c r="Q138" s="2">
        <f t="shared" si="20"/>
        <v>34210.819000000003</v>
      </c>
      <c r="AA138">
        <v>8</v>
      </c>
      <c r="AC138" t="s">
        <v>44</v>
      </c>
      <c r="AE138" t="s">
        <v>30</v>
      </c>
    </row>
    <row r="139" spans="1:31" x14ac:dyDescent="0.2">
      <c r="A139" s="30" t="s">
        <v>56</v>
      </c>
      <c r="B139" s="30"/>
      <c r="C139" s="31">
        <v>49549.406000000003</v>
      </c>
      <c r="D139" s="31">
        <v>6.0000000000000001E-3</v>
      </c>
      <c r="E139">
        <f t="shared" si="18"/>
        <v>15229.013455414937</v>
      </c>
      <c r="F139">
        <f t="shared" si="19"/>
        <v>15229</v>
      </c>
      <c r="G139">
        <f t="shared" si="21"/>
        <v>1.6628299999865703E-2</v>
      </c>
      <c r="I139">
        <f t="shared" si="23"/>
        <v>1.6628299999865703E-2</v>
      </c>
      <c r="Q139" s="2">
        <f t="shared" si="20"/>
        <v>34530.906000000003</v>
      </c>
      <c r="AA139">
        <v>7</v>
      </c>
      <c r="AC139" t="s">
        <v>44</v>
      </c>
      <c r="AE139" t="s">
        <v>30</v>
      </c>
    </row>
    <row r="140" spans="1:31" x14ac:dyDescent="0.2">
      <c r="A140" s="30" t="s">
        <v>56</v>
      </c>
      <c r="B140" s="30"/>
      <c r="C140" s="31">
        <v>49560.512000000002</v>
      </c>
      <c r="D140" s="31">
        <v>4.0000000000000001E-3</v>
      </c>
      <c r="E140">
        <f t="shared" si="18"/>
        <v>15238.000293411442</v>
      </c>
      <c r="F140">
        <f t="shared" si="19"/>
        <v>15238</v>
      </c>
      <c r="G140">
        <f t="shared" si="21"/>
        <v>3.6260000342736021E-4</v>
      </c>
      <c r="I140">
        <f t="shared" si="23"/>
        <v>3.6260000342736021E-4</v>
      </c>
      <c r="Q140" s="2">
        <f t="shared" si="20"/>
        <v>34542.012000000002</v>
      </c>
      <c r="AA140">
        <v>7</v>
      </c>
      <c r="AC140" t="s">
        <v>35</v>
      </c>
      <c r="AE140" t="s">
        <v>30</v>
      </c>
    </row>
    <row r="141" spans="1:31" x14ac:dyDescent="0.2">
      <c r="A141" s="30" t="s">
        <v>57</v>
      </c>
      <c r="B141" s="30"/>
      <c r="C141" s="31">
        <v>49895.427000000003</v>
      </c>
      <c r="D141" s="31">
        <v>5.0000000000000001E-3</v>
      </c>
      <c r="E141">
        <f t="shared" si="18"/>
        <v>15509.00937387245</v>
      </c>
      <c r="F141">
        <f t="shared" si="19"/>
        <v>15509</v>
      </c>
      <c r="G141">
        <f t="shared" si="21"/>
        <v>1.158430000214139E-2</v>
      </c>
      <c r="I141">
        <f t="shared" si="23"/>
        <v>1.158430000214139E-2</v>
      </c>
      <c r="Q141" s="2">
        <f t="shared" si="20"/>
        <v>34876.927000000003</v>
      </c>
      <c r="AA141">
        <v>8</v>
      </c>
      <c r="AC141" t="s">
        <v>44</v>
      </c>
      <c r="AE141" t="s">
        <v>30</v>
      </c>
    </row>
    <row r="142" spans="1:31" x14ac:dyDescent="0.2">
      <c r="A142" s="30" t="s">
        <v>57</v>
      </c>
      <c r="B142" s="30"/>
      <c r="C142" s="31">
        <v>49906.533000000003</v>
      </c>
      <c r="D142" s="31">
        <v>3.0000000000000001E-3</v>
      </c>
      <c r="E142">
        <f t="shared" si="18"/>
        <v>15517.996211868956</v>
      </c>
      <c r="F142">
        <f t="shared" si="19"/>
        <v>15518</v>
      </c>
      <c r="G142">
        <f t="shared" si="21"/>
        <v>-4.6814000015729107E-3</v>
      </c>
      <c r="I142">
        <f t="shared" si="23"/>
        <v>-4.6814000015729107E-3</v>
      </c>
      <c r="Q142" s="2">
        <f t="shared" si="20"/>
        <v>34888.033000000003</v>
      </c>
      <c r="AA142">
        <v>6</v>
      </c>
      <c r="AC142" t="s">
        <v>35</v>
      </c>
      <c r="AE142" t="s">
        <v>30</v>
      </c>
    </row>
    <row r="143" spans="1:31" x14ac:dyDescent="0.2">
      <c r="A143" s="30" t="s">
        <v>58</v>
      </c>
      <c r="B143" s="30"/>
      <c r="C143" s="31">
        <v>49984.389000000003</v>
      </c>
      <c r="D143" s="31">
        <v>5.0000000000000001E-3</v>
      </c>
      <c r="E143">
        <f t="shared" si="18"/>
        <v>15580.996325236145</v>
      </c>
      <c r="F143">
        <f t="shared" si="19"/>
        <v>15581</v>
      </c>
      <c r="G143">
        <f t="shared" si="21"/>
        <v>-4.5412999970722012E-3</v>
      </c>
      <c r="I143">
        <f t="shared" si="23"/>
        <v>-4.5412999970722012E-3</v>
      </c>
      <c r="Q143" s="2">
        <f t="shared" si="20"/>
        <v>34965.889000000003</v>
      </c>
      <c r="AA143">
        <v>5</v>
      </c>
      <c r="AC143" t="s">
        <v>35</v>
      </c>
      <c r="AE143" t="s">
        <v>30</v>
      </c>
    </row>
    <row r="144" spans="1:31" x14ac:dyDescent="0.2">
      <c r="A144" s="30" t="s">
        <v>59</v>
      </c>
      <c r="B144" s="30"/>
      <c r="C144" s="31">
        <v>50104.260999999999</v>
      </c>
      <c r="D144" s="31">
        <v>4.0000000000000001E-3</v>
      </c>
      <c r="E144">
        <f t="shared" si="18"/>
        <v>15677.995266737782</v>
      </c>
      <c r="F144">
        <f t="shared" si="19"/>
        <v>15678</v>
      </c>
      <c r="G144">
        <f t="shared" si="21"/>
        <v>-5.8493999968050048E-3</v>
      </c>
      <c r="I144">
        <f t="shared" si="23"/>
        <v>-5.8493999968050048E-3</v>
      </c>
      <c r="Q144" s="2">
        <f t="shared" si="20"/>
        <v>35085.760999999999</v>
      </c>
      <c r="AA144">
        <v>6</v>
      </c>
      <c r="AC144" t="s">
        <v>35</v>
      </c>
      <c r="AE144" t="s">
        <v>30</v>
      </c>
    </row>
    <row r="145" spans="1:31" x14ac:dyDescent="0.2">
      <c r="A145" s="30" t="s">
        <v>59</v>
      </c>
      <c r="B145" s="30"/>
      <c r="C145" s="31">
        <v>50110.447999999997</v>
      </c>
      <c r="D145" s="31">
        <v>4.0000000000000001E-3</v>
      </c>
      <c r="E145">
        <f t="shared" si="18"/>
        <v>15683.0017107036</v>
      </c>
      <c r="F145">
        <f t="shared" si="19"/>
        <v>15683</v>
      </c>
      <c r="G145">
        <f t="shared" si="21"/>
        <v>2.1140999961062334E-3</v>
      </c>
      <c r="I145">
        <f t="shared" si="23"/>
        <v>2.1140999961062334E-3</v>
      </c>
      <c r="Q145" s="2">
        <f t="shared" si="20"/>
        <v>35091.947999999997</v>
      </c>
      <c r="AA145">
        <v>12</v>
      </c>
      <c r="AC145" t="s">
        <v>60</v>
      </c>
      <c r="AE145" t="s">
        <v>30</v>
      </c>
    </row>
    <row r="146" spans="1:31" x14ac:dyDescent="0.2">
      <c r="A146" s="59" t="s">
        <v>463</v>
      </c>
      <c r="B146" s="60" t="s">
        <v>68</v>
      </c>
      <c r="C146" s="59">
        <v>50283.4516</v>
      </c>
      <c r="D146" s="59" t="s">
        <v>90</v>
      </c>
      <c r="E146" s="29">
        <f t="shared" si="18"/>
        <v>15822.994086537603</v>
      </c>
      <c r="F146">
        <f t="shared" si="19"/>
        <v>15823</v>
      </c>
      <c r="G146">
        <f t="shared" si="21"/>
        <v>-7.3078999994322658E-3</v>
      </c>
      <c r="J146">
        <f>G146</f>
        <v>-7.3078999994322658E-3</v>
      </c>
      <c r="Q146" s="2">
        <f t="shared" si="20"/>
        <v>35264.9516</v>
      </c>
    </row>
    <row r="147" spans="1:31" x14ac:dyDescent="0.2">
      <c r="A147" s="59" t="s">
        <v>463</v>
      </c>
      <c r="B147" s="60" t="s">
        <v>68</v>
      </c>
      <c r="C147" s="59">
        <v>50283.4787</v>
      </c>
      <c r="D147" s="59" t="s">
        <v>90</v>
      </c>
      <c r="E147" s="29">
        <f t="shared" si="18"/>
        <v>15823.016015522808</v>
      </c>
      <c r="F147">
        <f t="shared" si="19"/>
        <v>15823</v>
      </c>
      <c r="G147">
        <f t="shared" si="21"/>
        <v>1.9792099999904167E-2</v>
      </c>
      <c r="J147">
        <f>G147</f>
        <v>1.9792099999904167E-2</v>
      </c>
      <c r="Q147" s="2">
        <f t="shared" si="20"/>
        <v>35264.9787</v>
      </c>
    </row>
    <row r="148" spans="1:31" x14ac:dyDescent="0.2">
      <c r="A148" s="59" t="s">
        <v>463</v>
      </c>
      <c r="B148" s="60" t="s">
        <v>68</v>
      </c>
      <c r="C148" s="59">
        <v>50283.482199999999</v>
      </c>
      <c r="D148" s="59" t="s">
        <v>90</v>
      </c>
      <c r="E148" s="29">
        <f t="shared" si="18"/>
        <v>15823.018847679568</v>
      </c>
      <c r="F148">
        <f t="shared" si="19"/>
        <v>15823</v>
      </c>
      <c r="G148">
        <f t="shared" si="21"/>
        <v>2.3292099998798221E-2</v>
      </c>
      <c r="J148">
        <f>G148</f>
        <v>2.3292099998798221E-2</v>
      </c>
      <c r="Q148" s="2">
        <f t="shared" si="20"/>
        <v>35264.982199999999</v>
      </c>
    </row>
    <row r="149" spans="1:31" x14ac:dyDescent="0.2">
      <c r="A149" s="30" t="s">
        <v>61</v>
      </c>
      <c r="B149" s="30"/>
      <c r="C149" s="31">
        <v>50314.364000000001</v>
      </c>
      <c r="D149" s="31">
        <v>5.0000000000000001E-3</v>
      </c>
      <c r="E149">
        <f t="shared" ref="E149:E180" si="24">+(C149-C$7)/C$8</f>
        <v>15848.008018725899</v>
      </c>
      <c r="F149">
        <f t="shared" ref="F149:F180" si="25">ROUND(2*E149,0)/2</f>
        <v>15848</v>
      </c>
      <c r="G149">
        <f t="shared" si="21"/>
        <v>9.9096000049030408E-3</v>
      </c>
      <c r="I149">
        <f t="shared" ref="I149:I155" si="26">+G149</f>
        <v>9.9096000049030408E-3</v>
      </c>
      <c r="Q149" s="2">
        <f t="shared" ref="Q149:Q180" si="27">+C149-15018.5</f>
        <v>35295.864000000001</v>
      </c>
      <c r="AA149">
        <v>6</v>
      </c>
      <c r="AC149" t="s">
        <v>44</v>
      </c>
      <c r="AE149" t="s">
        <v>30</v>
      </c>
    </row>
    <row r="150" spans="1:31" x14ac:dyDescent="0.2">
      <c r="A150" s="30" t="s">
        <v>62</v>
      </c>
      <c r="B150" s="30"/>
      <c r="C150" s="31">
        <v>50466.341999999997</v>
      </c>
      <c r="D150" s="31">
        <v>4.0000000000000001E-3</v>
      </c>
      <c r="E150">
        <f t="shared" si="24"/>
        <v>15970.986738790099</v>
      </c>
      <c r="F150">
        <f t="shared" si="25"/>
        <v>15971</v>
      </c>
      <c r="G150">
        <f t="shared" si="21"/>
        <v>-1.6388299998652656E-2</v>
      </c>
      <c r="I150">
        <f t="shared" si="26"/>
        <v>-1.6388299998652656E-2</v>
      </c>
      <c r="O150">
        <f t="shared" ref="O150:O193" ca="1" si="28">+C$11+C$12*F150</f>
        <v>-1.3447213515208153E-2</v>
      </c>
      <c r="Q150" s="2">
        <f t="shared" si="27"/>
        <v>35447.841999999997</v>
      </c>
      <c r="AA150">
        <v>5</v>
      </c>
      <c r="AC150" t="s">
        <v>35</v>
      </c>
      <c r="AE150" t="s">
        <v>30</v>
      </c>
    </row>
    <row r="151" spans="1:31" x14ac:dyDescent="0.2">
      <c r="A151" s="30" t="s">
        <v>64</v>
      </c>
      <c r="B151" s="30"/>
      <c r="C151" s="31">
        <v>50676.436999999998</v>
      </c>
      <c r="D151" s="31">
        <v>3.0000000000000001E-3</v>
      </c>
      <c r="E151">
        <f t="shared" si="24"/>
        <v>16140.993017277046</v>
      </c>
      <c r="F151">
        <f t="shared" si="25"/>
        <v>16141</v>
      </c>
      <c r="G151">
        <f t="shared" si="21"/>
        <v>-8.6292999985744245E-3</v>
      </c>
      <c r="I151">
        <f t="shared" si="26"/>
        <v>-8.6292999985744245E-3</v>
      </c>
      <c r="O151">
        <f t="shared" ca="1" si="28"/>
        <v>-1.2571067183218418E-2</v>
      </c>
      <c r="Q151" s="2">
        <f t="shared" si="27"/>
        <v>35657.936999999998</v>
      </c>
      <c r="AA151">
        <v>35</v>
      </c>
      <c r="AC151" t="s">
        <v>63</v>
      </c>
      <c r="AE151" t="s">
        <v>30</v>
      </c>
    </row>
    <row r="152" spans="1:31" x14ac:dyDescent="0.2">
      <c r="A152" s="30" t="s">
        <v>65</v>
      </c>
      <c r="B152" s="30"/>
      <c r="C152" s="31">
        <v>50681.377999999997</v>
      </c>
      <c r="D152" s="31">
        <v>5.0000000000000001E-3</v>
      </c>
      <c r="E152">
        <f t="shared" si="24"/>
        <v>16144.991213435944</v>
      </c>
      <c r="F152">
        <f t="shared" si="25"/>
        <v>16145</v>
      </c>
      <c r="G152">
        <f t="shared" si="21"/>
        <v>-1.0858499997993931E-2</v>
      </c>
      <c r="I152">
        <f t="shared" si="26"/>
        <v>-1.0858499997993931E-2</v>
      </c>
      <c r="O152">
        <f t="shared" ca="1" si="28"/>
        <v>-1.2550451975406898E-2</v>
      </c>
      <c r="Q152" s="2">
        <f t="shared" si="27"/>
        <v>35662.877999999997</v>
      </c>
      <c r="AA152">
        <v>9</v>
      </c>
      <c r="AC152" t="s">
        <v>44</v>
      </c>
      <c r="AE152" t="s">
        <v>30</v>
      </c>
    </row>
    <row r="153" spans="1:31" x14ac:dyDescent="0.2">
      <c r="A153" s="30" t="s">
        <v>64</v>
      </c>
      <c r="B153" s="30"/>
      <c r="C153" s="31">
        <v>50702.396000000001</v>
      </c>
      <c r="D153" s="31">
        <v>5.0000000000000001E-3</v>
      </c>
      <c r="E153">
        <f t="shared" si="24"/>
        <v>16161.998719379631</v>
      </c>
      <c r="F153">
        <f t="shared" si="25"/>
        <v>16162</v>
      </c>
      <c r="G153">
        <f t="shared" si="21"/>
        <v>-1.5825999944354407E-3</v>
      </c>
      <c r="I153">
        <f t="shared" si="26"/>
        <v>-1.5825999944354407E-3</v>
      </c>
      <c r="O153">
        <f t="shared" ca="1" si="28"/>
        <v>-1.2462837342207933E-2</v>
      </c>
      <c r="Q153" s="2">
        <f t="shared" si="27"/>
        <v>35683.896000000001</v>
      </c>
      <c r="AA153">
        <v>11</v>
      </c>
      <c r="AC153" t="s">
        <v>44</v>
      </c>
      <c r="AE153" t="s">
        <v>30</v>
      </c>
    </row>
    <row r="154" spans="1:31" x14ac:dyDescent="0.2">
      <c r="A154" s="30" t="s">
        <v>64</v>
      </c>
      <c r="B154" s="30"/>
      <c r="C154" s="31">
        <v>50754.286</v>
      </c>
      <c r="D154" s="31">
        <v>7.0000000000000001E-3</v>
      </c>
      <c r="E154">
        <f t="shared" si="24"/>
        <v>16203.987466330715</v>
      </c>
      <c r="F154">
        <f t="shared" si="25"/>
        <v>16204</v>
      </c>
      <c r="G154">
        <f t="shared" si="21"/>
        <v>-1.5489199999137782E-2</v>
      </c>
      <c r="I154">
        <f t="shared" si="26"/>
        <v>-1.5489199999137782E-2</v>
      </c>
      <c r="O154">
        <f t="shared" ca="1" si="28"/>
        <v>-1.2246377660186936E-2</v>
      </c>
      <c r="Q154" s="2">
        <f t="shared" si="27"/>
        <v>35735.786</v>
      </c>
      <c r="AA154">
        <v>8</v>
      </c>
      <c r="AC154" t="s">
        <v>44</v>
      </c>
      <c r="AE154" t="s">
        <v>30</v>
      </c>
    </row>
    <row r="155" spans="1:31" x14ac:dyDescent="0.2">
      <c r="A155" s="30" t="s">
        <v>64</v>
      </c>
      <c r="B155" s="30"/>
      <c r="C155" s="31">
        <v>50754.292999999998</v>
      </c>
      <c r="D155" s="31">
        <v>5.0000000000000001E-3</v>
      </c>
      <c r="E155">
        <f t="shared" si="24"/>
        <v>16203.993130644234</v>
      </c>
      <c r="F155">
        <f t="shared" si="25"/>
        <v>16204</v>
      </c>
      <c r="G155">
        <f t="shared" ref="G155:G165" si="29">+C155-(C$7+F155*C$8)</f>
        <v>-8.4892000013496727E-3</v>
      </c>
      <c r="I155">
        <f t="shared" si="26"/>
        <v>-8.4892000013496727E-3</v>
      </c>
      <c r="O155">
        <f t="shared" ca="1" si="28"/>
        <v>-1.2246377660186936E-2</v>
      </c>
      <c r="Q155" s="2">
        <f t="shared" si="27"/>
        <v>35735.792999999998</v>
      </c>
      <c r="AA155">
        <v>6</v>
      </c>
      <c r="AC155" t="s">
        <v>35</v>
      </c>
      <c r="AE155" t="s">
        <v>30</v>
      </c>
    </row>
    <row r="156" spans="1:31" x14ac:dyDescent="0.2">
      <c r="A156" s="59" t="s">
        <v>463</v>
      </c>
      <c r="B156" s="60" t="s">
        <v>68</v>
      </c>
      <c r="C156" s="59">
        <v>50754.299800000001</v>
      </c>
      <c r="D156" s="59" t="s">
        <v>90</v>
      </c>
      <c r="E156" s="29">
        <f t="shared" si="24"/>
        <v>16203.998633120229</v>
      </c>
      <c r="F156">
        <f t="shared" si="25"/>
        <v>16204</v>
      </c>
      <c r="G156">
        <f t="shared" si="29"/>
        <v>-1.6891999985091388E-3</v>
      </c>
      <c r="J156">
        <f>G156</f>
        <v>-1.6891999985091388E-3</v>
      </c>
      <c r="O156">
        <f t="shared" ca="1" si="28"/>
        <v>-1.2246377660186936E-2</v>
      </c>
      <c r="Q156" s="2">
        <f t="shared" si="27"/>
        <v>35735.799800000001</v>
      </c>
    </row>
    <row r="157" spans="1:31" x14ac:dyDescent="0.2">
      <c r="A157" s="59" t="s">
        <v>502</v>
      </c>
      <c r="B157" s="60" t="s">
        <v>68</v>
      </c>
      <c r="C157" s="59">
        <v>51079.315000000002</v>
      </c>
      <c r="D157" s="59" t="s">
        <v>90</v>
      </c>
      <c r="E157" s="29">
        <f t="shared" si="24"/>
        <v>16466.99691772334</v>
      </c>
      <c r="F157">
        <f t="shared" si="25"/>
        <v>16467</v>
      </c>
      <c r="G157">
        <f t="shared" si="29"/>
        <v>-3.8091000023996457E-3</v>
      </c>
      <c r="I157">
        <f>G157</f>
        <v>-3.8091000023996457E-3</v>
      </c>
      <c r="O157">
        <f t="shared" ca="1" si="28"/>
        <v>-1.0890927746579279E-2</v>
      </c>
      <c r="Q157" s="2">
        <f t="shared" si="27"/>
        <v>36060.815000000002</v>
      </c>
    </row>
    <row r="158" spans="1:31" x14ac:dyDescent="0.2">
      <c r="A158" s="31" t="s">
        <v>67</v>
      </c>
      <c r="B158" s="32" t="s">
        <v>68</v>
      </c>
      <c r="C158" s="33">
        <v>51331.397400000002</v>
      </c>
      <c r="D158" s="33">
        <v>2E-3</v>
      </c>
      <c r="E158" s="29">
        <f t="shared" si="24"/>
        <v>16670.978881578059</v>
      </c>
      <c r="F158">
        <f t="shared" si="25"/>
        <v>16671</v>
      </c>
      <c r="G158">
        <f t="shared" si="29"/>
        <v>-2.6098299997102004E-2</v>
      </c>
      <c r="K158">
        <f>G158</f>
        <v>-2.6098299997102004E-2</v>
      </c>
      <c r="O158">
        <f t="shared" ca="1" si="28"/>
        <v>-9.8395521481915993E-3</v>
      </c>
      <c r="Q158" s="2">
        <f t="shared" si="27"/>
        <v>36312.897400000002</v>
      </c>
    </row>
    <row r="159" spans="1:31" x14ac:dyDescent="0.2">
      <c r="A159" s="59" t="s">
        <v>463</v>
      </c>
      <c r="B159" s="60" t="s">
        <v>68</v>
      </c>
      <c r="C159" s="59">
        <v>51399.3842</v>
      </c>
      <c r="D159" s="59" t="s">
        <v>90</v>
      </c>
      <c r="E159" s="29">
        <f t="shared" si="24"/>
        <v>16725.99296022932</v>
      </c>
      <c r="F159">
        <f t="shared" si="25"/>
        <v>16726</v>
      </c>
      <c r="G159">
        <f t="shared" si="29"/>
        <v>-8.6998000042513013E-3</v>
      </c>
      <c r="J159">
        <f>G159</f>
        <v>-8.6998000042513013E-3</v>
      </c>
      <c r="O159">
        <f t="shared" ca="1" si="28"/>
        <v>-9.5560930407831562E-3</v>
      </c>
      <c r="Q159" s="2">
        <f t="shared" si="27"/>
        <v>36380.8842</v>
      </c>
    </row>
    <row r="160" spans="1:31" x14ac:dyDescent="0.2">
      <c r="A160" s="30" t="s">
        <v>66</v>
      </c>
      <c r="B160" s="30"/>
      <c r="C160" s="31">
        <v>51472.288</v>
      </c>
      <c r="D160" s="31">
        <v>2.0000000000000001E-4</v>
      </c>
      <c r="E160" s="29">
        <f t="shared" si="24"/>
        <v>16784.985814535972</v>
      </c>
      <c r="F160">
        <f t="shared" si="25"/>
        <v>16785</v>
      </c>
      <c r="G160">
        <f t="shared" si="29"/>
        <v>-1.7530500001157634E-2</v>
      </c>
      <c r="J160">
        <f>G160</f>
        <v>-1.7530500001157634E-2</v>
      </c>
      <c r="O160">
        <f t="shared" ca="1" si="28"/>
        <v>-9.2520187255631797E-3</v>
      </c>
      <c r="Q160" s="2">
        <f t="shared" si="27"/>
        <v>36453.788</v>
      </c>
    </row>
    <row r="161" spans="1:21" x14ac:dyDescent="0.2">
      <c r="A161" s="31" t="s">
        <v>66</v>
      </c>
      <c r="B161" s="34"/>
      <c r="C161" s="31">
        <v>51472.288</v>
      </c>
      <c r="D161" s="31">
        <v>2.0000000000000001E-4</v>
      </c>
      <c r="E161" s="29">
        <f t="shared" si="24"/>
        <v>16784.985814535972</v>
      </c>
      <c r="F161">
        <f t="shared" si="25"/>
        <v>16785</v>
      </c>
      <c r="G161">
        <f t="shared" si="29"/>
        <v>-1.7530500001157634E-2</v>
      </c>
      <c r="J161">
        <f>G161</f>
        <v>-1.7530500001157634E-2</v>
      </c>
      <c r="O161">
        <f t="shared" ca="1" si="28"/>
        <v>-9.2520187255631797E-3</v>
      </c>
      <c r="Q161" s="2">
        <f t="shared" si="27"/>
        <v>36453.788</v>
      </c>
    </row>
    <row r="162" spans="1:21" x14ac:dyDescent="0.2">
      <c r="A162" s="59" t="s">
        <v>514</v>
      </c>
      <c r="B162" s="60" t="s">
        <v>68</v>
      </c>
      <c r="C162" s="59">
        <v>51483.425000000003</v>
      </c>
      <c r="D162" s="59" t="s">
        <v>90</v>
      </c>
      <c r="E162" s="29">
        <f t="shared" si="24"/>
        <v>16793.997737349506</v>
      </c>
      <c r="F162">
        <f t="shared" si="25"/>
        <v>16794</v>
      </c>
      <c r="G162">
        <f t="shared" si="29"/>
        <v>-2.7962000021943823E-3</v>
      </c>
      <c r="I162">
        <f>G162</f>
        <v>-2.7962000021943823E-3</v>
      </c>
      <c r="O162">
        <f t="shared" ca="1" si="28"/>
        <v>-9.2056345079872537E-3</v>
      </c>
      <c r="Q162" s="2">
        <f t="shared" si="27"/>
        <v>36464.925000000003</v>
      </c>
    </row>
    <row r="163" spans="1:21" x14ac:dyDescent="0.2">
      <c r="A163" s="59" t="s">
        <v>517</v>
      </c>
      <c r="B163" s="60" t="s">
        <v>68</v>
      </c>
      <c r="C163" s="59">
        <v>51656.432999999997</v>
      </c>
      <c r="D163" s="59" t="s">
        <v>90</v>
      </c>
      <c r="E163" s="29">
        <f t="shared" si="24"/>
        <v>16933.993673609144</v>
      </c>
      <c r="F163">
        <f t="shared" si="25"/>
        <v>16934</v>
      </c>
      <c r="G163">
        <f t="shared" si="29"/>
        <v>-7.8182000070228241E-3</v>
      </c>
      <c r="I163">
        <f>G163</f>
        <v>-7.8182000070228241E-3</v>
      </c>
      <c r="O163">
        <f t="shared" ca="1" si="28"/>
        <v>-8.4841022345839429E-3</v>
      </c>
      <c r="Q163" s="2">
        <f t="shared" si="27"/>
        <v>36637.932999999997</v>
      </c>
    </row>
    <row r="164" spans="1:21" x14ac:dyDescent="0.2">
      <c r="A164" s="35" t="s">
        <v>89</v>
      </c>
      <c r="B164" s="36" t="s">
        <v>68</v>
      </c>
      <c r="C164" s="35">
        <v>51677.440199999997</v>
      </c>
      <c r="D164" s="35" t="s">
        <v>90</v>
      </c>
      <c r="E164" s="29">
        <f t="shared" si="24"/>
        <v>16950.992440326252</v>
      </c>
      <c r="F164">
        <f t="shared" si="25"/>
        <v>16951</v>
      </c>
      <c r="G164">
        <f t="shared" si="29"/>
        <v>-9.3423000071197748E-3</v>
      </c>
      <c r="K164">
        <f>G164</f>
        <v>-9.3423000071197748E-3</v>
      </c>
      <c r="O164">
        <f t="shared" ca="1" si="28"/>
        <v>-8.3964876013849638E-3</v>
      </c>
      <c r="Q164" s="2">
        <f t="shared" si="27"/>
        <v>36658.940199999997</v>
      </c>
    </row>
    <row r="165" spans="1:21" x14ac:dyDescent="0.2">
      <c r="A165" s="31" t="s">
        <v>70</v>
      </c>
      <c r="B165" s="34"/>
      <c r="C165" s="31">
        <v>51782.479200000002</v>
      </c>
      <c r="D165" s="31">
        <v>1E-4</v>
      </c>
      <c r="E165" s="29">
        <f t="shared" si="24"/>
        <v>17035.988701474736</v>
      </c>
      <c r="F165">
        <f t="shared" si="25"/>
        <v>17036</v>
      </c>
      <c r="G165">
        <f t="shared" si="29"/>
        <v>-1.3962800003355369E-2</v>
      </c>
      <c r="J165">
        <f>G165</f>
        <v>-1.3962800003355369E-2</v>
      </c>
      <c r="O165">
        <f t="shared" ca="1" si="28"/>
        <v>-7.958414435390096E-3</v>
      </c>
      <c r="Q165" s="2">
        <f t="shared" si="27"/>
        <v>36763.979200000002</v>
      </c>
    </row>
    <row r="166" spans="1:21" x14ac:dyDescent="0.2">
      <c r="A166" s="31" t="s">
        <v>69</v>
      </c>
      <c r="B166" s="32" t="s">
        <v>68</v>
      </c>
      <c r="C166" s="33">
        <v>51848.393900000003</v>
      </c>
      <c r="D166" s="33">
        <v>2.7000000000000001E-3</v>
      </c>
      <c r="E166" s="29">
        <f t="shared" si="24"/>
        <v>17089.326062404714</v>
      </c>
      <c r="F166">
        <f t="shared" si="25"/>
        <v>17089.5</v>
      </c>
      <c r="O166">
        <f t="shared" ca="1" si="28"/>
        <v>-7.6826860309109762E-3</v>
      </c>
      <c r="Q166" s="2">
        <f t="shared" si="27"/>
        <v>36829.893900000003</v>
      </c>
      <c r="U166" s="11">
        <v>-0.21495334999781335</v>
      </c>
    </row>
    <row r="167" spans="1:21" x14ac:dyDescent="0.2">
      <c r="A167" s="59" t="s">
        <v>528</v>
      </c>
      <c r="B167" s="60" t="s">
        <v>68</v>
      </c>
      <c r="C167" s="59">
        <v>51855.4</v>
      </c>
      <c r="D167" s="59" t="s">
        <v>90</v>
      </c>
      <c r="E167" s="29">
        <f t="shared" si="24"/>
        <v>17094.995311971375</v>
      </c>
      <c r="F167">
        <f t="shared" si="25"/>
        <v>17095</v>
      </c>
      <c r="G167">
        <f t="shared" ref="G167:G193" si="30">+C167-(C$7+F167*C$8)</f>
        <v>-5.7935000004363246E-3</v>
      </c>
      <c r="I167">
        <f>G167</f>
        <v>-5.7935000004363246E-3</v>
      </c>
      <c r="O167">
        <f t="shared" ca="1" si="28"/>
        <v>-7.6543401201701333E-3</v>
      </c>
      <c r="Q167" s="2">
        <f t="shared" si="27"/>
        <v>36836.9</v>
      </c>
    </row>
    <row r="168" spans="1:21" x14ac:dyDescent="0.2">
      <c r="A168" s="35" t="s">
        <v>89</v>
      </c>
      <c r="B168" s="36" t="s">
        <v>68</v>
      </c>
      <c r="C168" s="35">
        <v>52049.413399999998</v>
      </c>
      <c r="D168" s="35" t="s">
        <v>90</v>
      </c>
      <c r="E168" s="29">
        <f t="shared" si="24"/>
        <v>17251.988558410358</v>
      </c>
      <c r="F168">
        <f t="shared" si="25"/>
        <v>17252</v>
      </c>
      <c r="G168">
        <f t="shared" si="30"/>
        <v>-1.4139600003545638E-2</v>
      </c>
      <c r="K168">
        <f>G168</f>
        <v>-1.4139600003545638E-2</v>
      </c>
      <c r="O168">
        <f t="shared" ca="1" si="28"/>
        <v>-6.8451932135678434E-3</v>
      </c>
      <c r="Q168" s="2">
        <f t="shared" si="27"/>
        <v>37030.913399999998</v>
      </c>
    </row>
    <row r="169" spans="1:21" x14ac:dyDescent="0.2">
      <c r="A169" s="59" t="s">
        <v>534</v>
      </c>
      <c r="B169" s="60" t="s">
        <v>68</v>
      </c>
      <c r="C169" s="59">
        <v>52081.553</v>
      </c>
      <c r="D169" s="59" t="s">
        <v>90</v>
      </c>
      <c r="E169" s="29">
        <f t="shared" si="24"/>
        <v>17277.99552567783</v>
      </c>
      <c r="F169">
        <f t="shared" si="25"/>
        <v>17278</v>
      </c>
      <c r="G169">
        <f t="shared" si="30"/>
        <v>-5.5294000048888847E-3</v>
      </c>
      <c r="I169">
        <f>G169</f>
        <v>-5.5294000048888847E-3</v>
      </c>
      <c r="O169">
        <f t="shared" ca="1" si="28"/>
        <v>-6.7111943627929521E-3</v>
      </c>
      <c r="Q169" s="2">
        <f t="shared" si="27"/>
        <v>37063.053</v>
      </c>
    </row>
    <row r="170" spans="1:21" x14ac:dyDescent="0.2">
      <c r="A170" s="59" t="s">
        <v>537</v>
      </c>
      <c r="B170" s="60" t="s">
        <v>68</v>
      </c>
      <c r="C170" s="59">
        <v>52117.392</v>
      </c>
      <c r="D170" s="59" t="s">
        <v>90</v>
      </c>
      <c r="E170" s="29">
        <f t="shared" si="24"/>
        <v>17306.996001722924</v>
      </c>
      <c r="F170">
        <f t="shared" si="25"/>
        <v>17307</v>
      </c>
      <c r="G170">
        <f t="shared" si="30"/>
        <v>-4.9410999999963678E-3</v>
      </c>
      <c r="I170">
        <f>G170</f>
        <v>-4.9410999999963678E-3</v>
      </c>
      <c r="O170">
        <f t="shared" ca="1" si="28"/>
        <v>-6.5617341061594003E-3</v>
      </c>
      <c r="Q170" s="2">
        <f t="shared" si="27"/>
        <v>37098.892</v>
      </c>
    </row>
    <row r="171" spans="1:21" x14ac:dyDescent="0.2">
      <c r="A171" s="35" t="s">
        <v>89</v>
      </c>
      <c r="B171" s="36" t="s">
        <v>68</v>
      </c>
      <c r="C171" s="35">
        <v>52133.450299999997</v>
      </c>
      <c r="D171" s="35" t="s">
        <v>90</v>
      </c>
      <c r="E171" s="29">
        <f t="shared" si="24"/>
        <v>17319.990179698725</v>
      </c>
      <c r="F171">
        <f t="shared" si="25"/>
        <v>17320</v>
      </c>
      <c r="G171">
        <f t="shared" si="30"/>
        <v>-1.2136000004829839E-2</v>
      </c>
      <c r="K171">
        <f>G171</f>
        <v>-1.2136000004829839E-2</v>
      </c>
      <c r="O171">
        <f t="shared" ca="1" si="28"/>
        <v>-6.4947346807719547E-3</v>
      </c>
      <c r="Q171" s="2">
        <f t="shared" si="27"/>
        <v>37114.950299999997</v>
      </c>
    </row>
    <row r="172" spans="1:21" x14ac:dyDescent="0.2">
      <c r="A172" s="35" t="s">
        <v>89</v>
      </c>
      <c r="B172" s="36" t="s">
        <v>68</v>
      </c>
      <c r="C172" s="35">
        <v>52196.483419999997</v>
      </c>
      <c r="D172" s="35" t="s">
        <v>91</v>
      </c>
      <c r="E172" s="29">
        <f t="shared" si="24"/>
        <v>17370.995801691734</v>
      </c>
      <c r="F172">
        <f t="shared" si="25"/>
        <v>17371</v>
      </c>
      <c r="G172">
        <f t="shared" si="30"/>
        <v>-5.1883000051020645E-3</v>
      </c>
      <c r="K172">
        <f>G172</f>
        <v>-5.1883000051020645E-3</v>
      </c>
      <c r="O172">
        <f t="shared" ca="1" si="28"/>
        <v>-6.2318907811750313E-3</v>
      </c>
      <c r="Q172" s="2">
        <f t="shared" si="27"/>
        <v>37177.983419999997</v>
      </c>
    </row>
    <row r="173" spans="1:21" x14ac:dyDescent="0.2">
      <c r="A173" s="59" t="s">
        <v>549</v>
      </c>
      <c r="B173" s="60" t="s">
        <v>68</v>
      </c>
      <c r="C173" s="59">
        <v>52217.485999999997</v>
      </c>
      <c r="D173" s="59" t="s">
        <v>90</v>
      </c>
      <c r="E173" s="29">
        <f t="shared" si="24"/>
        <v>17387.99082996192</v>
      </c>
      <c r="F173">
        <f t="shared" si="25"/>
        <v>17388</v>
      </c>
      <c r="G173">
        <f t="shared" si="30"/>
        <v>-1.133240000490332E-2</v>
      </c>
      <c r="I173">
        <f>G173</f>
        <v>-1.133240000490332E-2</v>
      </c>
      <c r="O173">
        <f t="shared" ca="1" si="28"/>
        <v>-6.1442761479760521E-3</v>
      </c>
      <c r="Q173" s="2">
        <f t="shared" si="27"/>
        <v>37198.985999999997</v>
      </c>
    </row>
    <row r="174" spans="1:21" x14ac:dyDescent="0.2">
      <c r="A174" s="59" t="s">
        <v>549</v>
      </c>
      <c r="B174" s="60" t="s">
        <v>68</v>
      </c>
      <c r="C174" s="59">
        <v>52359.597999999998</v>
      </c>
      <c r="D174" s="59" t="s">
        <v>90</v>
      </c>
      <c r="E174" s="29">
        <f t="shared" si="24"/>
        <v>17502.986104710661</v>
      </c>
      <c r="F174">
        <f t="shared" si="25"/>
        <v>17503</v>
      </c>
      <c r="G174">
        <f t="shared" si="30"/>
        <v>-1.7171900006360374E-2</v>
      </c>
      <c r="I174">
        <f>G174</f>
        <v>-1.7171900006360374E-2</v>
      </c>
      <c r="O174">
        <f t="shared" ca="1" si="28"/>
        <v>-5.5515889233947596E-3</v>
      </c>
      <c r="Q174" s="2">
        <f t="shared" si="27"/>
        <v>37341.097999999998</v>
      </c>
    </row>
    <row r="175" spans="1:21" x14ac:dyDescent="0.2">
      <c r="A175" s="59" t="s">
        <v>554</v>
      </c>
      <c r="B175" s="60" t="s">
        <v>68</v>
      </c>
      <c r="C175" s="59">
        <v>52411.51</v>
      </c>
      <c r="D175" s="59" t="s">
        <v>90</v>
      </c>
      <c r="E175" s="29">
        <f t="shared" si="24"/>
        <v>17544.992653789959</v>
      </c>
      <c r="F175">
        <f t="shared" si="25"/>
        <v>17545</v>
      </c>
      <c r="G175">
        <f t="shared" si="30"/>
        <v>-9.0784999993047677E-3</v>
      </c>
      <c r="I175">
        <f>G175</f>
        <v>-9.0784999993047677E-3</v>
      </c>
      <c r="O175">
        <f t="shared" ca="1" si="28"/>
        <v>-5.3351292413737761E-3</v>
      </c>
      <c r="Q175" s="2">
        <f t="shared" si="27"/>
        <v>37393.01</v>
      </c>
    </row>
    <row r="176" spans="1:21" x14ac:dyDescent="0.2">
      <c r="A176" s="37" t="s">
        <v>71</v>
      </c>
      <c r="B176" s="38" t="s">
        <v>68</v>
      </c>
      <c r="C176" s="31">
        <v>52862.589</v>
      </c>
      <c r="D176" s="31">
        <v>3.0000000000000001E-3</v>
      </c>
      <c r="E176" s="29">
        <f t="shared" si="24"/>
        <v>17910.000207961224</v>
      </c>
      <c r="F176">
        <f t="shared" si="25"/>
        <v>17910</v>
      </c>
      <c r="G176">
        <f t="shared" si="30"/>
        <v>2.5699999969219789E-4</v>
      </c>
      <c r="K176">
        <f t="shared" ref="K176:K183" si="31">G176</f>
        <v>2.5699999969219789E-4</v>
      </c>
      <c r="O176">
        <f t="shared" ca="1" si="28"/>
        <v>-3.4539915285722728E-3</v>
      </c>
      <c r="Q176" s="2">
        <f t="shared" si="27"/>
        <v>37844.089</v>
      </c>
    </row>
    <row r="177" spans="1:17" x14ac:dyDescent="0.2">
      <c r="A177" s="31" t="s">
        <v>72</v>
      </c>
      <c r="B177" s="32" t="s">
        <v>68</v>
      </c>
      <c r="C177" s="33">
        <v>52894.716500000002</v>
      </c>
      <c r="D177" s="31">
        <v>5.0000000000000001E-4</v>
      </c>
      <c r="E177" s="29">
        <f t="shared" si="24"/>
        <v>17935.997384058181</v>
      </c>
      <c r="F177">
        <f t="shared" si="25"/>
        <v>17936</v>
      </c>
      <c r="G177">
        <f t="shared" si="30"/>
        <v>-3.2328000015695579E-3</v>
      </c>
      <c r="K177">
        <f t="shared" si="31"/>
        <v>-3.2328000015695579E-3</v>
      </c>
      <c r="O177">
        <f t="shared" ca="1" si="28"/>
        <v>-3.3199926777973815E-3</v>
      </c>
      <c r="Q177" s="2">
        <f t="shared" si="27"/>
        <v>37876.216500000002</v>
      </c>
    </row>
    <row r="178" spans="1:17" x14ac:dyDescent="0.2">
      <c r="A178" s="37" t="s">
        <v>73</v>
      </c>
      <c r="B178" s="32" t="s">
        <v>74</v>
      </c>
      <c r="C178" s="33">
        <v>52985.552600000003</v>
      </c>
      <c r="D178" s="33">
        <v>6.9999999999999999E-4</v>
      </c>
      <c r="E178" s="29">
        <f t="shared" si="24"/>
        <v>18009.500833989248</v>
      </c>
      <c r="F178">
        <f t="shared" si="25"/>
        <v>18009.5</v>
      </c>
      <c r="G178">
        <f t="shared" si="30"/>
        <v>1.0306500043952838E-3</v>
      </c>
      <c r="K178">
        <f t="shared" si="31"/>
        <v>1.0306500043952838E-3</v>
      </c>
      <c r="O178">
        <f t="shared" ca="1" si="28"/>
        <v>-2.941188234260636E-3</v>
      </c>
      <c r="Q178" s="2">
        <f t="shared" si="27"/>
        <v>37967.052600000003</v>
      </c>
    </row>
    <row r="179" spans="1:17" x14ac:dyDescent="0.2">
      <c r="A179" s="37" t="s">
        <v>73</v>
      </c>
      <c r="B179" s="32" t="s">
        <v>74</v>
      </c>
      <c r="C179" s="33">
        <v>53128.901599999997</v>
      </c>
      <c r="D179" s="33">
        <v>8.0000000000000004E-4</v>
      </c>
      <c r="E179" s="29">
        <f t="shared" si="24"/>
        <v>18125.497073856091</v>
      </c>
      <c r="F179">
        <f t="shared" si="25"/>
        <v>18125.5</v>
      </c>
      <c r="G179">
        <f t="shared" si="30"/>
        <v>-3.6161500029265881E-3</v>
      </c>
      <c r="K179">
        <f t="shared" si="31"/>
        <v>-3.6161500029265881E-3</v>
      </c>
      <c r="O179">
        <f t="shared" ca="1" si="28"/>
        <v>-2.3433472077264567E-3</v>
      </c>
      <c r="Q179" s="2">
        <f t="shared" si="27"/>
        <v>38110.401599999997</v>
      </c>
    </row>
    <row r="180" spans="1:17" x14ac:dyDescent="0.2">
      <c r="A180" s="37" t="s">
        <v>73</v>
      </c>
      <c r="B180" s="32" t="s">
        <v>74</v>
      </c>
      <c r="C180" s="33">
        <v>53190.7</v>
      </c>
      <c r="D180" s="33">
        <v>5.0000000000000001E-4</v>
      </c>
      <c r="E180" s="29">
        <f t="shared" si="24"/>
        <v>18175.503575678827</v>
      </c>
      <c r="F180">
        <f t="shared" si="25"/>
        <v>18175.5</v>
      </c>
      <c r="G180">
        <f t="shared" si="30"/>
        <v>4.4188499960000627E-3</v>
      </c>
      <c r="K180">
        <f t="shared" si="31"/>
        <v>4.4188499960000627E-3</v>
      </c>
      <c r="O180">
        <f t="shared" ca="1" si="28"/>
        <v>-2.0856571100824201E-3</v>
      </c>
      <c r="Q180" s="2">
        <f t="shared" si="27"/>
        <v>38172.199999999997</v>
      </c>
    </row>
    <row r="181" spans="1:17" x14ac:dyDescent="0.2">
      <c r="A181" s="37" t="s">
        <v>73</v>
      </c>
      <c r="B181" s="32" t="s">
        <v>68</v>
      </c>
      <c r="C181" s="33">
        <v>53198.727400000003</v>
      </c>
      <c r="D181" s="33">
        <v>2.9999999999999997E-4</v>
      </c>
      <c r="E181" s="29">
        <f t="shared" ref="E181:E193" si="32">+(C181-C$7)/C$8</f>
        <v>18181.999248588356</v>
      </c>
      <c r="F181">
        <f t="shared" ref="F181:F194" si="33">ROUND(2*E181,0)/2</f>
        <v>18182</v>
      </c>
      <c r="G181">
        <f t="shared" si="30"/>
        <v>-9.2859999858774245E-4</v>
      </c>
      <c r="K181">
        <f t="shared" si="31"/>
        <v>-9.2859999858774245E-4</v>
      </c>
      <c r="O181">
        <f t="shared" ca="1" si="28"/>
        <v>-2.0521573973886903E-3</v>
      </c>
      <c r="Q181" s="2">
        <f t="shared" ref="Q181:Q193" si="34">+C181-15018.5</f>
        <v>38180.227400000003</v>
      </c>
    </row>
    <row r="182" spans="1:17" x14ac:dyDescent="0.2">
      <c r="A182" s="37" t="s">
        <v>73</v>
      </c>
      <c r="B182" s="32" t="s">
        <v>68</v>
      </c>
      <c r="C182" s="33">
        <v>53219.735589999997</v>
      </c>
      <c r="D182" s="33">
        <v>1.7000000000000001E-4</v>
      </c>
      <c r="E182" s="29">
        <f t="shared" si="32"/>
        <v>18198.998816401228</v>
      </c>
      <c r="F182">
        <f t="shared" si="33"/>
        <v>18199</v>
      </c>
      <c r="G182">
        <f t="shared" si="30"/>
        <v>-1.4627000055043027E-3</v>
      </c>
      <c r="K182">
        <f t="shared" si="31"/>
        <v>-1.4627000055043027E-3</v>
      </c>
      <c r="O182">
        <f t="shared" ca="1" si="28"/>
        <v>-1.9645427641897251E-3</v>
      </c>
      <c r="Q182" s="2">
        <f t="shared" si="34"/>
        <v>38201.235589999997</v>
      </c>
    </row>
    <row r="183" spans="1:17" x14ac:dyDescent="0.2">
      <c r="A183" s="37" t="s">
        <v>73</v>
      </c>
      <c r="B183" s="32" t="s">
        <v>68</v>
      </c>
      <c r="C183" s="33">
        <v>53229.622360000001</v>
      </c>
      <c r="D183" s="33">
        <v>2.1000000000000001E-4</v>
      </c>
      <c r="E183" s="29">
        <f t="shared" si="32"/>
        <v>18206.999068544101</v>
      </c>
      <c r="F183">
        <f t="shared" si="33"/>
        <v>18207</v>
      </c>
      <c r="G183">
        <f t="shared" si="30"/>
        <v>-1.1510999975143932E-3</v>
      </c>
      <c r="K183">
        <f t="shared" si="31"/>
        <v>-1.1510999975143932E-3</v>
      </c>
      <c r="O183">
        <f t="shared" ca="1" si="28"/>
        <v>-1.923312348566672E-3</v>
      </c>
      <c r="Q183" s="2">
        <f t="shared" si="34"/>
        <v>38211.122360000001</v>
      </c>
    </row>
    <row r="184" spans="1:17" x14ac:dyDescent="0.2">
      <c r="A184" s="35" t="s">
        <v>92</v>
      </c>
      <c r="B184" s="36" t="s">
        <v>68</v>
      </c>
      <c r="C184" s="35">
        <v>53250.631999999998</v>
      </c>
      <c r="D184" s="35">
        <v>2E-3</v>
      </c>
      <c r="E184" s="29">
        <f t="shared" si="32"/>
        <v>18223.999809679062</v>
      </c>
      <c r="F184">
        <f t="shared" si="33"/>
        <v>18224</v>
      </c>
      <c r="G184">
        <f t="shared" si="30"/>
        <v>-2.3520000104326755E-4</v>
      </c>
      <c r="I184">
        <f>G184</f>
        <v>-2.3520000104326755E-4</v>
      </c>
      <c r="O184">
        <f t="shared" ca="1" si="28"/>
        <v>-1.8356977153677068E-3</v>
      </c>
      <c r="Q184" s="2">
        <f t="shared" si="34"/>
        <v>38232.131999999998</v>
      </c>
    </row>
    <row r="185" spans="1:17" x14ac:dyDescent="0.2">
      <c r="A185" s="39" t="s">
        <v>77</v>
      </c>
      <c r="B185" s="32"/>
      <c r="C185" s="31">
        <v>53254.338600000003</v>
      </c>
      <c r="D185" s="31">
        <v>2.0000000000000001E-4</v>
      </c>
      <c r="E185" s="29">
        <f t="shared" si="32"/>
        <v>18226.99914460774</v>
      </c>
      <c r="F185">
        <f t="shared" si="33"/>
        <v>18227</v>
      </c>
      <c r="G185">
        <f t="shared" si="30"/>
        <v>-1.0571000020718202E-3</v>
      </c>
      <c r="J185">
        <f>G185</f>
        <v>-1.0571000020718202E-3</v>
      </c>
      <c r="O185">
        <f t="shared" ca="1" si="28"/>
        <v>-1.8202363095090601E-3</v>
      </c>
      <c r="Q185" s="2">
        <f t="shared" si="34"/>
        <v>38235.838600000003</v>
      </c>
    </row>
    <row r="186" spans="1:17" x14ac:dyDescent="0.2">
      <c r="A186" s="39" t="s">
        <v>78</v>
      </c>
      <c r="B186" s="38" t="s">
        <v>74</v>
      </c>
      <c r="C186" s="33">
        <v>53357.5317</v>
      </c>
      <c r="D186" s="33">
        <v>1E-3</v>
      </c>
      <c r="E186" s="29">
        <f t="shared" si="32"/>
        <v>18310.501726280465</v>
      </c>
      <c r="F186">
        <f t="shared" si="33"/>
        <v>18310.5</v>
      </c>
      <c r="G186">
        <f t="shared" si="30"/>
        <v>2.1333499971660785E-3</v>
      </c>
      <c r="K186">
        <f>G186</f>
        <v>2.1333499971660785E-3</v>
      </c>
      <c r="O186">
        <f t="shared" ca="1" si="28"/>
        <v>-1.3898938464435157E-3</v>
      </c>
      <c r="Q186" s="2">
        <f t="shared" si="34"/>
        <v>38339.0317</v>
      </c>
    </row>
    <row r="187" spans="1:17" x14ac:dyDescent="0.2">
      <c r="A187" s="35" t="s">
        <v>92</v>
      </c>
      <c r="B187" s="36" t="s">
        <v>68</v>
      </c>
      <c r="C187" s="35">
        <v>53564.521000000001</v>
      </c>
      <c r="D187" s="35">
        <v>3.0000000000000001E-3</v>
      </c>
      <c r="E187" s="29">
        <f t="shared" si="32"/>
        <v>18477.994910695219</v>
      </c>
      <c r="F187">
        <f t="shared" si="33"/>
        <v>18478</v>
      </c>
      <c r="G187">
        <f t="shared" si="30"/>
        <v>-6.2894000002415851E-3</v>
      </c>
      <c r="I187">
        <f>G187</f>
        <v>-6.2894000002415851E-3</v>
      </c>
      <c r="O187">
        <f t="shared" ca="1" si="28"/>
        <v>-5.2663201933597636E-4</v>
      </c>
      <c r="Q187" s="2">
        <f t="shared" si="34"/>
        <v>38546.021000000001</v>
      </c>
    </row>
    <row r="188" spans="1:17" x14ac:dyDescent="0.2">
      <c r="A188" s="59" t="s">
        <v>635</v>
      </c>
      <c r="B188" s="60" t="s">
        <v>68</v>
      </c>
      <c r="C188" s="59">
        <v>53653.508300000001</v>
      </c>
      <c r="D188" s="59" t="s">
        <v>90</v>
      </c>
      <c r="E188" s="29">
        <f t="shared" si="32"/>
        <v>18550.00233450636</v>
      </c>
      <c r="F188">
        <f t="shared" si="33"/>
        <v>18550</v>
      </c>
      <c r="G188">
        <f t="shared" si="30"/>
        <v>2.8850000016973354E-3</v>
      </c>
      <c r="K188">
        <f>G188</f>
        <v>2.8850000016973354E-3</v>
      </c>
      <c r="O188">
        <f t="shared" ca="1" si="28"/>
        <v>-1.5555827872855421E-4</v>
      </c>
      <c r="Q188" s="2">
        <f t="shared" si="34"/>
        <v>38635.008300000001</v>
      </c>
    </row>
    <row r="189" spans="1:17" x14ac:dyDescent="0.2">
      <c r="A189" s="31" t="s">
        <v>85</v>
      </c>
      <c r="B189" s="32"/>
      <c r="C189" s="31">
        <v>54216.417200000004</v>
      </c>
      <c r="D189" s="31">
        <v>3.7000000000000002E-3</v>
      </c>
      <c r="E189" s="29">
        <f t="shared" si="32"/>
        <v>19005.501262211354</v>
      </c>
      <c r="F189">
        <f t="shared" si="33"/>
        <v>19005.5</v>
      </c>
      <c r="G189">
        <f t="shared" si="30"/>
        <v>1.5598500031046569E-3</v>
      </c>
      <c r="J189">
        <f>G189</f>
        <v>1.5598500031046569E-3</v>
      </c>
      <c r="O189">
        <f t="shared" ca="1" si="28"/>
        <v>2.1919985108086459E-3</v>
      </c>
      <c r="Q189" s="2">
        <f t="shared" si="34"/>
        <v>39197.917200000004</v>
      </c>
    </row>
    <row r="190" spans="1:17" x14ac:dyDescent="0.2">
      <c r="A190" s="37" t="s">
        <v>634</v>
      </c>
      <c r="B190" s="40" t="s">
        <v>68</v>
      </c>
      <c r="C190" s="41">
        <v>54759.56</v>
      </c>
      <c r="D190" s="41">
        <v>3.0000000000000001E-3</v>
      </c>
      <c r="E190" s="29">
        <f t="shared" si="32"/>
        <v>19445.005705986685</v>
      </c>
      <c r="F190">
        <f t="shared" si="33"/>
        <v>19445</v>
      </c>
      <c r="G190">
        <f t="shared" si="30"/>
        <v>7.0514999970328063E-3</v>
      </c>
      <c r="I190">
        <f>G190</f>
        <v>7.0514999970328063E-3</v>
      </c>
      <c r="O190">
        <f t="shared" ca="1" si="28"/>
        <v>4.4570944690997677E-3</v>
      </c>
      <c r="Q190" s="2">
        <f t="shared" si="34"/>
        <v>39741.06</v>
      </c>
    </row>
    <row r="191" spans="1:17" x14ac:dyDescent="0.2">
      <c r="A191" s="37" t="s">
        <v>93</v>
      </c>
      <c r="B191" s="38" t="s">
        <v>68</v>
      </c>
      <c r="C191" s="31">
        <v>55073.4594</v>
      </c>
      <c r="D191" s="31">
        <v>1E-4</v>
      </c>
      <c r="E191" s="29">
        <f t="shared" si="32"/>
        <v>19699.009222554359</v>
      </c>
      <c r="F191">
        <f t="shared" si="33"/>
        <v>19699</v>
      </c>
      <c r="G191">
        <f t="shared" si="30"/>
        <v>1.1397300004318822E-2</v>
      </c>
      <c r="N191">
        <f>G191</f>
        <v>1.1397300004318822E-2</v>
      </c>
      <c r="O191">
        <f t="shared" ca="1" si="28"/>
        <v>5.7661601651314842E-3</v>
      </c>
      <c r="Q191" s="2">
        <f t="shared" si="34"/>
        <v>40054.9594</v>
      </c>
    </row>
    <row r="192" spans="1:17" x14ac:dyDescent="0.2">
      <c r="A192" s="37" t="s">
        <v>94</v>
      </c>
      <c r="B192" s="38" t="s">
        <v>68</v>
      </c>
      <c r="C192" s="31">
        <v>56158.507599999997</v>
      </c>
      <c r="D192" s="31">
        <v>2.0999999999999999E-3</v>
      </c>
      <c r="E192" s="29">
        <f t="shared" si="32"/>
        <v>20577.016821311863</v>
      </c>
      <c r="F192">
        <f t="shared" si="33"/>
        <v>20577</v>
      </c>
      <c r="G192">
        <f t="shared" si="30"/>
        <v>2.0787899993592873E-2</v>
      </c>
      <c r="J192">
        <f>G192</f>
        <v>2.0787899993592873E-2</v>
      </c>
      <c r="O192">
        <f t="shared" ca="1" si="28"/>
        <v>1.0291198279760841E-2</v>
      </c>
      <c r="Q192" s="2">
        <f t="shared" si="34"/>
        <v>41140.007599999997</v>
      </c>
    </row>
    <row r="193" spans="1:17" x14ac:dyDescent="0.2">
      <c r="A193" s="42" t="s">
        <v>95</v>
      </c>
      <c r="B193" s="43" t="s">
        <v>68</v>
      </c>
      <c r="C193" s="44">
        <v>56530.4827</v>
      </c>
      <c r="D193" s="44">
        <v>2.9999999999999997E-4</v>
      </c>
      <c r="E193" s="29">
        <f t="shared" si="32"/>
        <v>20878.014476852499</v>
      </c>
      <c r="F193">
        <f t="shared" si="33"/>
        <v>20878</v>
      </c>
      <c r="G193">
        <f t="shared" si="30"/>
        <v>1.7890600000100676E-2</v>
      </c>
      <c r="K193">
        <f>G193</f>
        <v>1.7890600000100676E-2</v>
      </c>
      <c r="O193">
        <f t="shared" ca="1" si="28"/>
        <v>1.1842492667577961E-2</v>
      </c>
      <c r="Q193" s="2">
        <f t="shared" si="34"/>
        <v>41511.9827</v>
      </c>
    </row>
    <row r="194" spans="1:17" x14ac:dyDescent="0.2">
      <c r="A194" s="62" t="s">
        <v>636</v>
      </c>
      <c r="B194" s="63" t="s">
        <v>68</v>
      </c>
      <c r="C194" s="64">
        <v>59365.418299999998</v>
      </c>
      <c r="D194" s="62">
        <v>1.4E-3</v>
      </c>
      <c r="E194" s="29">
        <f t="shared" ref="E194" si="35">+(C194-C$7)/C$8</f>
        <v>23172.009341585857</v>
      </c>
      <c r="F194">
        <f t="shared" si="33"/>
        <v>23172</v>
      </c>
      <c r="G194">
        <f t="shared" ref="G194" si="36">+C194-(C$7+F194*C$8)</f>
        <v>1.1544399996637367E-2</v>
      </c>
      <c r="K194">
        <f>G194</f>
        <v>1.1544399996637367E-2</v>
      </c>
      <c r="O194">
        <f t="shared" ref="O194" ca="1" si="37">+C$11+C$12*F194</f>
        <v>2.3665314347486532E-2</v>
      </c>
      <c r="Q194" s="2">
        <f t="shared" ref="Q194" si="38">+C194-15018.5</f>
        <v>44346.918299999998</v>
      </c>
    </row>
    <row r="195" spans="1:17" x14ac:dyDescent="0.2">
      <c r="A195" s="30"/>
      <c r="B195" s="38"/>
      <c r="C195" s="31"/>
      <c r="D195" s="31"/>
    </row>
    <row r="196" spans="1:17" x14ac:dyDescent="0.2">
      <c r="A196" s="30"/>
      <c r="B196" s="38"/>
      <c r="C196" s="31"/>
      <c r="D196" s="31"/>
    </row>
    <row r="197" spans="1:17" x14ac:dyDescent="0.2">
      <c r="A197" s="30"/>
      <c r="B197" s="38"/>
      <c r="C197" s="31"/>
      <c r="D197" s="31"/>
    </row>
    <row r="198" spans="1:17" x14ac:dyDescent="0.2">
      <c r="A198" s="30"/>
      <c r="B198" s="38"/>
      <c r="C198" s="31"/>
      <c r="D198" s="31"/>
    </row>
    <row r="199" spans="1:17" x14ac:dyDescent="0.2">
      <c r="A199" s="30"/>
      <c r="B199" s="38"/>
      <c r="C199" s="31"/>
      <c r="D199" s="31"/>
    </row>
    <row r="200" spans="1:17" x14ac:dyDescent="0.2">
      <c r="A200" s="30"/>
      <c r="B200" s="38"/>
      <c r="C200" s="31"/>
      <c r="D200" s="31"/>
    </row>
    <row r="201" spans="1:17" x14ac:dyDescent="0.2">
      <c r="A201" s="30"/>
      <c r="B201" s="38"/>
      <c r="C201" s="31"/>
      <c r="D201" s="31"/>
    </row>
    <row r="202" spans="1:17" x14ac:dyDescent="0.2">
      <c r="A202" s="30"/>
      <c r="B202" s="38"/>
      <c r="C202" s="31"/>
      <c r="D202" s="31"/>
    </row>
    <row r="203" spans="1:17" x14ac:dyDescent="0.2">
      <c r="A203" s="30"/>
      <c r="B203" s="38"/>
      <c r="C203" s="31"/>
      <c r="D203" s="31"/>
    </row>
    <row r="204" spans="1:17" x14ac:dyDescent="0.2">
      <c r="A204" s="30"/>
      <c r="B204" s="38"/>
      <c r="C204" s="31"/>
      <c r="D204" s="31"/>
    </row>
    <row r="205" spans="1:17" x14ac:dyDescent="0.2">
      <c r="A205" s="30"/>
      <c r="B205" s="38"/>
      <c r="C205" s="31"/>
      <c r="D205" s="31"/>
    </row>
    <row r="206" spans="1:17" x14ac:dyDescent="0.2">
      <c r="A206" s="30"/>
      <c r="B206" s="38"/>
      <c r="C206" s="31"/>
      <c r="D206" s="31"/>
    </row>
    <row r="207" spans="1:17" x14ac:dyDescent="0.2">
      <c r="A207" s="30"/>
      <c r="B207" s="38"/>
      <c r="C207" s="31"/>
      <c r="D207" s="31"/>
    </row>
    <row r="208" spans="1:17" x14ac:dyDescent="0.2">
      <c r="A208" s="30"/>
      <c r="B208" s="38"/>
      <c r="C208" s="31"/>
      <c r="D208" s="31"/>
    </row>
    <row r="209" spans="1:4" x14ac:dyDescent="0.2">
      <c r="A209" s="30"/>
      <c r="B209" s="38"/>
      <c r="C209" s="31"/>
      <c r="D209" s="31"/>
    </row>
    <row r="210" spans="1:4" x14ac:dyDescent="0.2">
      <c r="A210" s="30"/>
      <c r="B210" s="38"/>
      <c r="C210" s="31"/>
      <c r="D210" s="31"/>
    </row>
    <row r="211" spans="1:4" x14ac:dyDescent="0.2">
      <c r="A211" s="30"/>
      <c r="B211" s="38"/>
      <c r="C211" s="31"/>
      <c r="D211" s="31"/>
    </row>
    <row r="212" spans="1:4" x14ac:dyDescent="0.2">
      <c r="A212" s="30"/>
      <c r="B212" s="38"/>
      <c r="C212" s="31"/>
      <c r="D212" s="31"/>
    </row>
    <row r="213" spans="1:4" x14ac:dyDescent="0.2">
      <c r="A213" s="30"/>
      <c r="B213" s="38"/>
      <c r="C213" s="31"/>
      <c r="D213" s="31"/>
    </row>
    <row r="214" spans="1:4" x14ac:dyDescent="0.2">
      <c r="A214" s="30"/>
      <c r="B214" s="38"/>
      <c r="C214" s="31"/>
      <c r="D214" s="31"/>
    </row>
    <row r="215" spans="1:4" x14ac:dyDescent="0.2">
      <c r="A215" s="30"/>
      <c r="B215" s="38"/>
      <c r="C215" s="31"/>
      <c r="D215" s="31"/>
    </row>
    <row r="216" spans="1:4" x14ac:dyDescent="0.2">
      <c r="A216" s="30"/>
      <c r="B216" s="38"/>
      <c r="C216" s="31"/>
      <c r="D216" s="31"/>
    </row>
    <row r="217" spans="1:4" x14ac:dyDescent="0.2">
      <c r="A217" s="30"/>
      <c r="B217" s="38"/>
      <c r="C217" s="31"/>
      <c r="D217" s="31"/>
    </row>
    <row r="218" spans="1:4" x14ac:dyDescent="0.2">
      <c r="A218" s="30"/>
      <c r="B218" s="38"/>
      <c r="C218" s="31"/>
      <c r="D218" s="31"/>
    </row>
    <row r="219" spans="1:4" x14ac:dyDescent="0.2">
      <c r="A219" s="30"/>
      <c r="B219" s="30"/>
      <c r="C219" s="31"/>
      <c r="D219" s="31"/>
    </row>
    <row r="220" spans="1:4" x14ac:dyDescent="0.2">
      <c r="A220" s="30"/>
      <c r="B220" s="30"/>
      <c r="C220" s="31"/>
      <c r="D220" s="31"/>
    </row>
    <row r="221" spans="1:4" x14ac:dyDescent="0.2">
      <c r="A221" s="30"/>
      <c r="B221" s="30"/>
      <c r="C221" s="31"/>
      <c r="D221" s="31"/>
    </row>
    <row r="222" spans="1:4" x14ac:dyDescent="0.2">
      <c r="A222" s="30"/>
      <c r="B222" s="30"/>
      <c r="C222" s="31"/>
      <c r="D222" s="31"/>
    </row>
    <row r="223" spans="1:4" x14ac:dyDescent="0.2">
      <c r="A223" s="30"/>
      <c r="B223" s="30"/>
      <c r="C223" s="31"/>
      <c r="D223" s="31"/>
    </row>
    <row r="224" spans="1:4" x14ac:dyDescent="0.2">
      <c r="A224" s="30"/>
      <c r="B224" s="30"/>
      <c r="C224" s="31"/>
      <c r="D224" s="31"/>
    </row>
    <row r="225" spans="1:4" x14ac:dyDescent="0.2">
      <c r="A225" s="30"/>
      <c r="B225" s="30"/>
      <c r="C225" s="31"/>
      <c r="D225" s="31"/>
    </row>
    <row r="226" spans="1:4" x14ac:dyDescent="0.2">
      <c r="A226" s="30"/>
      <c r="B226" s="30"/>
      <c r="C226" s="31"/>
      <c r="D226" s="31"/>
    </row>
    <row r="227" spans="1:4" x14ac:dyDescent="0.2">
      <c r="A227" s="30"/>
      <c r="B227" s="30"/>
      <c r="C227" s="31"/>
      <c r="D227" s="31"/>
    </row>
    <row r="228" spans="1:4" x14ac:dyDescent="0.2">
      <c r="A228" s="30"/>
      <c r="B228" s="30"/>
      <c r="C228" s="31"/>
      <c r="D228" s="31"/>
    </row>
    <row r="229" spans="1:4" x14ac:dyDescent="0.2">
      <c r="A229" s="30"/>
      <c r="B229" s="30"/>
      <c r="C229" s="31"/>
      <c r="D229" s="31"/>
    </row>
    <row r="230" spans="1:4" x14ac:dyDescent="0.2">
      <c r="A230" s="30"/>
      <c r="B230" s="30"/>
      <c r="C230" s="31"/>
      <c r="D230" s="31"/>
    </row>
    <row r="231" spans="1:4" x14ac:dyDescent="0.2">
      <c r="A231" s="30"/>
      <c r="B231" s="30"/>
      <c r="C231" s="31"/>
      <c r="D231" s="31"/>
    </row>
    <row r="232" spans="1:4" x14ac:dyDescent="0.2">
      <c r="A232" s="30"/>
      <c r="B232" s="30"/>
      <c r="C232" s="31"/>
      <c r="D232" s="31"/>
    </row>
    <row r="233" spans="1:4" x14ac:dyDescent="0.2">
      <c r="A233" s="30"/>
      <c r="B233" s="30"/>
      <c r="C233" s="31"/>
      <c r="D233" s="31"/>
    </row>
    <row r="234" spans="1:4" x14ac:dyDescent="0.2">
      <c r="A234" s="30"/>
      <c r="B234" s="30"/>
      <c r="C234" s="31"/>
      <c r="D234" s="31"/>
    </row>
    <row r="235" spans="1:4" x14ac:dyDescent="0.2">
      <c r="A235" s="30"/>
      <c r="B235" s="30"/>
      <c r="C235" s="31"/>
      <c r="D235" s="31"/>
    </row>
    <row r="236" spans="1:4" x14ac:dyDescent="0.2">
      <c r="A236" s="30"/>
      <c r="B236" s="30"/>
      <c r="C236" s="31"/>
      <c r="D236" s="31"/>
    </row>
    <row r="237" spans="1:4" x14ac:dyDescent="0.2">
      <c r="A237" s="30"/>
      <c r="B237" s="30"/>
      <c r="C237" s="31"/>
      <c r="D237" s="31"/>
    </row>
    <row r="238" spans="1:4" x14ac:dyDescent="0.2">
      <c r="A238" s="30"/>
      <c r="B238" s="30"/>
      <c r="C238" s="31"/>
      <c r="D238" s="31"/>
    </row>
    <row r="239" spans="1:4" x14ac:dyDescent="0.2">
      <c r="A239" s="30"/>
      <c r="B239" s="30"/>
      <c r="C239" s="31"/>
      <c r="D239" s="31"/>
    </row>
    <row r="240" spans="1:4" x14ac:dyDescent="0.2">
      <c r="A240" s="30"/>
      <c r="B240" s="30"/>
      <c r="C240" s="31"/>
      <c r="D240" s="31"/>
    </row>
    <row r="241" spans="1:4" x14ac:dyDescent="0.2">
      <c r="A241" s="30"/>
      <c r="B241" s="30"/>
      <c r="C241" s="31"/>
      <c r="D241" s="31"/>
    </row>
    <row r="242" spans="1:4" x14ac:dyDescent="0.2">
      <c r="A242" s="30"/>
      <c r="B242" s="30"/>
      <c r="C242" s="31"/>
      <c r="D242" s="31"/>
    </row>
    <row r="243" spans="1:4" x14ac:dyDescent="0.2">
      <c r="A243" s="30"/>
      <c r="B243" s="30"/>
      <c r="C243" s="31"/>
      <c r="D243" s="31"/>
    </row>
    <row r="244" spans="1:4" x14ac:dyDescent="0.2">
      <c r="A244" s="30"/>
      <c r="B244" s="30"/>
      <c r="C244" s="31"/>
      <c r="D244" s="31"/>
    </row>
    <row r="245" spans="1:4" x14ac:dyDescent="0.2">
      <c r="A245" s="30"/>
      <c r="B245" s="30"/>
      <c r="C245" s="31"/>
      <c r="D245" s="31"/>
    </row>
    <row r="246" spans="1:4" x14ac:dyDescent="0.2">
      <c r="A246" s="30"/>
      <c r="B246" s="30"/>
      <c r="C246" s="31"/>
      <c r="D246" s="31"/>
    </row>
    <row r="247" spans="1:4" x14ac:dyDescent="0.2">
      <c r="A247" s="30"/>
      <c r="B247" s="30"/>
      <c r="C247" s="31"/>
      <c r="D247" s="31"/>
    </row>
    <row r="248" spans="1:4" x14ac:dyDescent="0.2">
      <c r="A248" s="30"/>
      <c r="B248" s="30"/>
      <c r="C248" s="31"/>
      <c r="D248" s="31"/>
    </row>
    <row r="249" spans="1:4" x14ac:dyDescent="0.2">
      <c r="A249" s="30"/>
      <c r="B249" s="30"/>
      <c r="C249" s="31"/>
      <c r="D249" s="31"/>
    </row>
    <row r="250" spans="1:4" x14ac:dyDescent="0.2">
      <c r="A250" s="30"/>
      <c r="B250" s="30"/>
      <c r="C250" s="31"/>
      <c r="D250" s="31"/>
    </row>
    <row r="251" spans="1:4" x14ac:dyDescent="0.2">
      <c r="A251" s="30"/>
      <c r="B251" s="30"/>
      <c r="C251" s="31"/>
      <c r="D251" s="31"/>
    </row>
    <row r="252" spans="1:4" x14ac:dyDescent="0.2">
      <c r="A252" s="30"/>
      <c r="B252" s="30"/>
      <c r="C252" s="31"/>
      <c r="D252" s="31"/>
    </row>
    <row r="253" spans="1:4" x14ac:dyDescent="0.2">
      <c r="A253" s="30"/>
      <c r="B253" s="30"/>
      <c r="C253" s="31"/>
      <c r="D253" s="31"/>
    </row>
    <row r="254" spans="1:4" x14ac:dyDescent="0.2">
      <c r="A254" s="30"/>
      <c r="B254" s="30"/>
      <c r="C254" s="31"/>
      <c r="D254" s="31"/>
    </row>
    <row r="255" spans="1:4" x14ac:dyDescent="0.2">
      <c r="A255" s="30"/>
      <c r="B255" s="30"/>
      <c r="C255" s="31"/>
      <c r="D255" s="31"/>
    </row>
    <row r="256" spans="1:4" x14ac:dyDescent="0.2">
      <c r="A256" s="30"/>
      <c r="B256" s="30"/>
      <c r="C256" s="31"/>
      <c r="D256" s="31"/>
    </row>
    <row r="257" spans="1:4" x14ac:dyDescent="0.2">
      <c r="A257" s="30"/>
      <c r="B257" s="30"/>
      <c r="C257" s="31"/>
      <c r="D257" s="31"/>
    </row>
    <row r="258" spans="1:4" x14ac:dyDescent="0.2">
      <c r="A258" s="30"/>
      <c r="B258" s="30"/>
      <c r="C258" s="31"/>
      <c r="D258" s="31"/>
    </row>
    <row r="259" spans="1:4" x14ac:dyDescent="0.2">
      <c r="A259" s="30"/>
      <c r="B259" s="30"/>
      <c r="C259" s="31"/>
      <c r="D259" s="31"/>
    </row>
    <row r="260" spans="1:4" x14ac:dyDescent="0.2">
      <c r="A260" s="30"/>
      <c r="B260" s="30"/>
      <c r="C260" s="31"/>
      <c r="D260" s="31"/>
    </row>
    <row r="261" spans="1:4" x14ac:dyDescent="0.2">
      <c r="A261" s="30"/>
      <c r="B261" s="30"/>
      <c r="C261" s="31"/>
      <c r="D261" s="31"/>
    </row>
    <row r="262" spans="1:4" x14ac:dyDescent="0.2">
      <c r="A262" s="30"/>
      <c r="B262" s="30"/>
      <c r="C262" s="31"/>
      <c r="D262" s="31"/>
    </row>
    <row r="263" spans="1:4" x14ac:dyDescent="0.2">
      <c r="A263" s="30"/>
      <c r="B263" s="30"/>
      <c r="C263" s="31"/>
      <c r="D263" s="31"/>
    </row>
    <row r="264" spans="1:4" x14ac:dyDescent="0.2">
      <c r="A264" s="30"/>
      <c r="B264" s="30"/>
      <c r="C264" s="31"/>
      <c r="D264" s="31"/>
    </row>
    <row r="265" spans="1:4" x14ac:dyDescent="0.2">
      <c r="C265" s="24"/>
      <c r="D265" s="24"/>
    </row>
    <row r="266" spans="1:4" x14ac:dyDescent="0.2">
      <c r="C266" s="24"/>
      <c r="D266" s="24"/>
    </row>
    <row r="267" spans="1:4" x14ac:dyDescent="0.2">
      <c r="C267" s="24"/>
      <c r="D267" s="24"/>
    </row>
    <row r="268" spans="1:4" x14ac:dyDescent="0.2">
      <c r="C268" s="24"/>
      <c r="D268" s="24"/>
    </row>
    <row r="269" spans="1:4" x14ac:dyDescent="0.2">
      <c r="C269" s="24"/>
      <c r="D269" s="24"/>
    </row>
    <row r="270" spans="1:4" x14ac:dyDescent="0.2">
      <c r="C270" s="24"/>
      <c r="D270" s="24"/>
    </row>
    <row r="271" spans="1:4" x14ac:dyDescent="0.2">
      <c r="C271" s="24"/>
      <c r="D271" s="24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19"/>
  <sheetViews>
    <sheetView topLeftCell="A141" workbookViewId="0">
      <selection activeCell="A81" sqref="A81:D176"/>
    </sheetView>
  </sheetViews>
  <sheetFormatPr defaultRowHeight="12.75" x14ac:dyDescent="0.2"/>
  <cols>
    <col min="1" max="1" width="19.7109375" style="46" customWidth="1"/>
    <col min="2" max="2" width="4.42578125" style="9" customWidth="1"/>
    <col min="3" max="3" width="12.7109375" style="46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46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45" t="s">
        <v>96</v>
      </c>
      <c r="I1" s="47" t="s">
        <v>97</v>
      </c>
      <c r="J1" s="48" t="s">
        <v>91</v>
      </c>
    </row>
    <row r="2" spans="1:16" x14ac:dyDescent="0.2">
      <c r="I2" s="49" t="s">
        <v>98</v>
      </c>
      <c r="J2" s="50" t="s">
        <v>99</v>
      </c>
    </row>
    <row r="3" spans="1:16" x14ac:dyDescent="0.2">
      <c r="A3" s="51" t="s">
        <v>100</v>
      </c>
      <c r="I3" s="49" t="s">
        <v>101</v>
      </c>
      <c r="J3" s="50" t="s">
        <v>102</v>
      </c>
    </row>
    <row r="4" spans="1:16" x14ac:dyDescent="0.2">
      <c r="I4" s="49" t="s">
        <v>103</v>
      </c>
      <c r="J4" s="50" t="s">
        <v>102</v>
      </c>
    </row>
    <row r="5" spans="1:16" ht="13.5" thickBot="1" x14ac:dyDescent="0.25">
      <c r="I5" s="52" t="s">
        <v>104</v>
      </c>
      <c r="J5" s="53" t="s">
        <v>90</v>
      </c>
    </row>
    <row r="10" spans="1:16" ht="13.5" thickBot="1" x14ac:dyDescent="0.25"/>
    <row r="11" spans="1:16" ht="12.75" customHeight="1" thickBot="1" x14ac:dyDescent="0.25">
      <c r="A11" s="46" t="str">
        <f t="shared" ref="A11:A42" si="0">P11</f>
        <v> BBS 23 </v>
      </c>
      <c r="B11" s="10" t="str">
        <f t="shared" ref="B11:B42" si="1">IF(H11=INT(H11),"I","II")</f>
        <v>I</v>
      </c>
      <c r="C11" s="46">
        <f t="shared" ref="C11:C42" si="2">1*G11</f>
        <v>42621.464</v>
      </c>
      <c r="D11" s="9" t="str">
        <f t="shared" ref="D11:D42" si="3">VLOOKUP(F11,I$1:J$5,2,FALSE)</f>
        <v>vis</v>
      </c>
      <c r="E11" s="54">
        <f>VLOOKUP(C11,Active!C$21:E$970,3,FALSE)</f>
        <v>9623.0083767914311</v>
      </c>
      <c r="F11" s="10" t="s">
        <v>104</v>
      </c>
      <c r="G11" s="9" t="str">
        <f t="shared" ref="G11:G42" si="4">MID(I11,3,LEN(I11)-3)</f>
        <v>42621.464</v>
      </c>
      <c r="H11" s="46">
        <f t="shared" ref="H11:H42" si="5">1*K11</f>
        <v>9623</v>
      </c>
      <c r="I11" s="55" t="s">
        <v>198</v>
      </c>
      <c r="J11" s="56" t="s">
        <v>199</v>
      </c>
      <c r="K11" s="55">
        <v>9623</v>
      </c>
      <c r="L11" s="55" t="s">
        <v>200</v>
      </c>
      <c r="M11" s="56" t="s">
        <v>201</v>
      </c>
      <c r="N11" s="56"/>
      <c r="O11" s="57" t="s">
        <v>202</v>
      </c>
      <c r="P11" s="57" t="s">
        <v>203</v>
      </c>
    </row>
    <row r="12" spans="1:16" ht="12.75" customHeight="1" thickBot="1" x14ac:dyDescent="0.25">
      <c r="A12" s="46" t="str">
        <f t="shared" si="0"/>
        <v> BBS 29 </v>
      </c>
      <c r="B12" s="10" t="str">
        <f t="shared" si="1"/>
        <v>I</v>
      </c>
      <c r="C12" s="46">
        <f t="shared" si="2"/>
        <v>42993.427000000003</v>
      </c>
      <c r="D12" s="9" t="str">
        <f t="shared" si="3"/>
        <v>vis</v>
      </c>
      <c r="E12" s="54">
        <f>VLOOKUP(C12,Active!C$21:E$970,3,FALSE)</f>
        <v>9923.9962411615506</v>
      </c>
      <c r="F12" s="10" t="s">
        <v>104</v>
      </c>
      <c r="G12" s="9" t="str">
        <f t="shared" si="4"/>
        <v>42993.427</v>
      </c>
      <c r="H12" s="46">
        <f t="shared" si="5"/>
        <v>9924</v>
      </c>
      <c r="I12" s="55" t="s">
        <v>204</v>
      </c>
      <c r="J12" s="56" t="s">
        <v>205</v>
      </c>
      <c r="K12" s="55">
        <v>9924</v>
      </c>
      <c r="L12" s="55" t="s">
        <v>206</v>
      </c>
      <c r="M12" s="56" t="s">
        <v>201</v>
      </c>
      <c r="N12" s="56"/>
      <c r="O12" s="57" t="s">
        <v>202</v>
      </c>
      <c r="P12" s="57" t="s">
        <v>207</v>
      </c>
    </row>
    <row r="13" spans="1:16" ht="12.75" customHeight="1" thickBot="1" x14ac:dyDescent="0.25">
      <c r="A13" s="46" t="str">
        <f t="shared" si="0"/>
        <v> BBS 46 </v>
      </c>
      <c r="B13" s="10" t="str">
        <f t="shared" si="1"/>
        <v>I</v>
      </c>
      <c r="C13" s="46">
        <f t="shared" si="2"/>
        <v>44266.326000000001</v>
      </c>
      <c r="D13" s="9" t="str">
        <f t="shared" si="3"/>
        <v>vis</v>
      </c>
      <c r="E13" s="54">
        <f>VLOOKUP(C13,Active!C$21:E$970,3,FALSE)</f>
        <v>10954.010386570788</v>
      </c>
      <c r="F13" s="10" t="s">
        <v>104</v>
      </c>
      <c r="G13" s="9" t="str">
        <f t="shared" si="4"/>
        <v>44266.326</v>
      </c>
      <c r="H13" s="46">
        <f t="shared" si="5"/>
        <v>10954</v>
      </c>
      <c r="I13" s="55" t="s">
        <v>208</v>
      </c>
      <c r="J13" s="56" t="s">
        <v>209</v>
      </c>
      <c r="K13" s="55">
        <v>10954</v>
      </c>
      <c r="L13" s="55" t="s">
        <v>210</v>
      </c>
      <c r="M13" s="56" t="s">
        <v>201</v>
      </c>
      <c r="N13" s="56"/>
      <c r="O13" s="57" t="s">
        <v>202</v>
      </c>
      <c r="P13" s="57" t="s">
        <v>211</v>
      </c>
    </row>
    <row r="14" spans="1:16" ht="12.75" customHeight="1" thickBot="1" x14ac:dyDescent="0.25">
      <c r="A14" s="46" t="str">
        <f t="shared" si="0"/>
        <v> BBS 49 </v>
      </c>
      <c r="B14" s="10" t="str">
        <f t="shared" si="1"/>
        <v>I</v>
      </c>
      <c r="C14" s="46">
        <f t="shared" si="2"/>
        <v>44476.409</v>
      </c>
      <c r="D14" s="9" t="str">
        <f t="shared" si="3"/>
        <v>vis</v>
      </c>
      <c r="E14" s="54">
        <f>VLOOKUP(C14,Active!C$21:E$970,3,FALSE)</f>
        <v>11124.00695480598</v>
      </c>
      <c r="F14" s="10" t="s">
        <v>104</v>
      </c>
      <c r="G14" s="9" t="str">
        <f t="shared" si="4"/>
        <v>44476.409</v>
      </c>
      <c r="H14" s="46">
        <f t="shared" si="5"/>
        <v>11124</v>
      </c>
      <c r="I14" s="55" t="s">
        <v>212</v>
      </c>
      <c r="J14" s="56" t="s">
        <v>213</v>
      </c>
      <c r="K14" s="55">
        <v>11124</v>
      </c>
      <c r="L14" s="55" t="s">
        <v>214</v>
      </c>
      <c r="M14" s="56" t="s">
        <v>201</v>
      </c>
      <c r="N14" s="56"/>
      <c r="O14" s="57" t="s">
        <v>202</v>
      </c>
      <c r="P14" s="57" t="s">
        <v>215</v>
      </c>
    </row>
    <row r="15" spans="1:16" ht="12.75" customHeight="1" thickBot="1" x14ac:dyDescent="0.25">
      <c r="A15" s="46" t="str">
        <f t="shared" si="0"/>
        <v> BBS 70 </v>
      </c>
      <c r="B15" s="10" t="str">
        <f t="shared" si="1"/>
        <v>I</v>
      </c>
      <c r="C15" s="46">
        <f t="shared" si="2"/>
        <v>45691.211000000003</v>
      </c>
      <c r="D15" s="9" t="str">
        <f t="shared" si="3"/>
        <v>vis</v>
      </c>
      <c r="E15" s="54">
        <f>VLOOKUP(C15,Active!C$21:E$970,3,FALSE)</f>
        <v>12107.009725545402</v>
      </c>
      <c r="F15" s="10" t="s">
        <v>104</v>
      </c>
      <c r="G15" s="9" t="str">
        <f t="shared" si="4"/>
        <v>45691.211</v>
      </c>
      <c r="H15" s="46">
        <f t="shared" si="5"/>
        <v>12107</v>
      </c>
      <c r="I15" s="55" t="s">
        <v>263</v>
      </c>
      <c r="J15" s="56" t="s">
        <v>264</v>
      </c>
      <c r="K15" s="55">
        <v>12107</v>
      </c>
      <c r="L15" s="55" t="s">
        <v>265</v>
      </c>
      <c r="M15" s="56" t="s">
        <v>201</v>
      </c>
      <c r="N15" s="56"/>
      <c r="O15" s="57" t="s">
        <v>202</v>
      </c>
      <c r="P15" s="57" t="s">
        <v>266</v>
      </c>
    </row>
    <row r="16" spans="1:16" ht="12.75" customHeight="1" thickBot="1" x14ac:dyDescent="0.25">
      <c r="A16" s="46" t="str">
        <f t="shared" si="0"/>
        <v> BBS 72 </v>
      </c>
      <c r="B16" s="10" t="str">
        <f t="shared" si="1"/>
        <v>I</v>
      </c>
      <c r="C16" s="46">
        <f t="shared" si="2"/>
        <v>45823.438000000002</v>
      </c>
      <c r="D16" s="9" t="str">
        <f t="shared" si="3"/>
        <v>vis</v>
      </c>
      <c r="E16" s="54">
        <f>VLOOKUP(C16,Active!C$21:E$970,3,FALSE)</f>
        <v>12214.006180413404</v>
      </c>
      <c r="F16" s="10" t="s">
        <v>104</v>
      </c>
      <c r="G16" s="9" t="str">
        <f t="shared" si="4"/>
        <v>45823.438</v>
      </c>
      <c r="H16" s="46">
        <f t="shared" si="5"/>
        <v>12214</v>
      </c>
      <c r="I16" s="55" t="s">
        <v>267</v>
      </c>
      <c r="J16" s="56" t="s">
        <v>268</v>
      </c>
      <c r="K16" s="55">
        <v>12214</v>
      </c>
      <c r="L16" s="55" t="s">
        <v>269</v>
      </c>
      <c r="M16" s="56" t="s">
        <v>201</v>
      </c>
      <c r="N16" s="56"/>
      <c r="O16" s="57" t="s">
        <v>270</v>
      </c>
      <c r="P16" s="57" t="s">
        <v>271</v>
      </c>
    </row>
    <row r="17" spans="1:16" ht="12.75" customHeight="1" thickBot="1" x14ac:dyDescent="0.25">
      <c r="A17" s="46" t="str">
        <f t="shared" si="0"/>
        <v> BBS 72 </v>
      </c>
      <c r="B17" s="10" t="str">
        <f t="shared" si="1"/>
        <v>I</v>
      </c>
      <c r="C17" s="46">
        <f t="shared" si="2"/>
        <v>45865.457999999999</v>
      </c>
      <c r="D17" s="9" t="str">
        <f t="shared" si="3"/>
        <v>vis</v>
      </c>
      <c r="E17" s="54">
        <f>VLOOKUP(C17,Active!C$21:E$970,3,FALSE)</f>
        <v>12248.008245298437</v>
      </c>
      <c r="F17" s="10" t="s">
        <v>104</v>
      </c>
      <c r="G17" s="9" t="str">
        <f t="shared" si="4"/>
        <v>45865.458</v>
      </c>
      <c r="H17" s="46">
        <f t="shared" si="5"/>
        <v>12248</v>
      </c>
      <c r="I17" s="55" t="s">
        <v>272</v>
      </c>
      <c r="J17" s="56" t="s">
        <v>273</v>
      </c>
      <c r="K17" s="55">
        <v>12248</v>
      </c>
      <c r="L17" s="55" t="s">
        <v>200</v>
      </c>
      <c r="M17" s="56" t="s">
        <v>201</v>
      </c>
      <c r="N17" s="56"/>
      <c r="O17" s="57" t="s">
        <v>270</v>
      </c>
      <c r="P17" s="57" t="s">
        <v>271</v>
      </c>
    </row>
    <row r="18" spans="1:16" ht="12.75" customHeight="1" thickBot="1" x14ac:dyDescent="0.25">
      <c r="A18" s="46" t="str">
        <f t="shared" si="0"/>
        <v> BBS 72 </v>
      </c>
      <c r="B18" s="10" t="str">
        <f t="shared" si="1"/>
        <v>I</v>
      </c>
      <c r="C18" s="46">
        <f t="shared" si="2"/>
        <v>45870.415000000001</v>
      </c>
      <c r="D18" s="9" t="str">
        <f t="shared" si="3"/>
        <v>vis</v>
      </c>
      <c r="E18" s="54">
        <f>VLOOKUP(C18,Active!C$21:E$970,3,FALSE)</f>
        <v>12252.019388459674</v>
      </c>
      <c r="F18" s="10" t="s">
        <v>104</v>
      </c>
      <c r="G18" s="9" t="str">
        <f t="shared" si="4"/>
        <v>45870.415</v>
      </c>
      <c r="H18" s="46">
        <f t="shared" si="5"/>
        <v>12252</v>
      </c>
      <c r="I18" s="55" t="s">
        <v>274</v>
      </c>
      <c r="J18" s="56" t="s">
        <v>275</v>
      </c>
      <c r="K18" s="55">
        <v>12252</v>
      </c>
      <c r="L18" s="55" t="s">
        <v>276</v>
      </c>
      <c r="M18" s="56" t="s">
        <v>201</v>
      </c>
      <c r="N18" s="56"/>
      <c r="O18" s="57" t="s">
        <v>270</v>
      </c>
      <c r="P18" s="57" t="s">
        <v>271</v>
      </c>
    </row>
    <row r="19" spans="1:16" ht="12.75" customHeight="1" thickBot="1" x14ac:dyDescent="0.25">
      <c r="A19" s="46" t="str">
        <f t="shared" si="0"/>
        <v> BBS 78 </v>
      </c>
      <c r="B19" s="10" t="str">
        <f t="shared" si="1"/>
        <v>I</v>
      </c>
      <c r="C19" s="46">
        <f t="shared" si="2"/>
        <v>46331.362000000001</v>
      </c>
      <c r="D19" s="9" t="str">
        <f t="shared" si="3"/>
        <v>vis</v>
      </c>
      <c r="E19" s="54">
        <f>VLOOKUP(C19,Active!C$21:E$970,3,FALSE)</f>
        <v>12625.012006321698</v>
      </c>
      <c r="F19" s="10" t="s">
        <v>104</v>
      </c>
      <c r="G19" s="9" t="str">
        <f t="shared" si="4"/>
        <v>46331.362</v>
      </c>
      <c r="H19" s="46">
        <f t="shared" si="5"/>
        <v>12625</v>
      </c>
      <c r="I19" s="55" t="s">
        <v>307</v>
      </c>
      <c r="J19" s="56" t="s">
        <v>308</v>
      </c>
      <c r="K19" s="55">
        <v>12625</v>
      </c>
      <c r="L19" s="55" t="s">
        <v>262</v>
      </c>
      <c r="M19" s="56" t="s">
        <v>201</v>
      </c>
      <c r="N19" s="56"/>
      <c r="O19" s="57" t="s">
        <v>270</v>
      </c>
      <c r="P19" s="57" t="s">
        <v>309</v>
      </c>
    </row>
    <row r="20" spans="1:16" ht="12.75" customHeight="1" thickBot="1" x14ac:dyDescent="0.25">
      <c r="A20" s="46" t="str">
        <f t="shared" si="0"/>
        <v> BBS 78 </v>
      </c>
      <c r="B20" s="10" t="str">
        <f t="shared" si="1"/>
        <v>I</v>
      </c>
      <c r="C20" s="46">
        <f t="shared" si="2"/>
        <v>46362.254999999997</v>
      </c>
      <c r="D20" s="9" t="str">
        <f t="shared" si="3"/>
        <v>vis</v>
      </c>
      <c r="E20" s="54">
        <f>VLOOKUP(C20,Active!C$21:E$970,3,FALSE)</f>
        <v>12650.010240269659</v>
      </c>
      <c r="F20" s="10" t="s">
        <v>104</v>
      </c>
      <c r="G20" s="9" t="str">
        <f t="shared" si="4"/>
        <v>46362.255</v>
      </c>
      <c r="H20" s="46">
        <f t="shared" si="5"/>
        <v>12650</v>
      </c>
      <c r="I20" s="55" t="s">
        <v>310</v>
      </c>
      <c r="J20" s="56" t="s">
        <v>311</v>
      </c>
      <c r="K20" s="55">
        <v>12650</v>
      </c>
      <c r="L20" s="55" t="s">
        <v>210</v>
      </c>
      <c r="M20" s="56" t="s">
        <v>201</v>
      </c>
      <c r="N20" s="56"/>
      <c r="O20" s="57" t="s">
        <v>270</v>
      </c>
      <c r="P20" s="57" t="s">
        <v>309</v>
      </c>
    </row>
    <row r="21" spans="1:16" ht="12.75" customHeight="1" thickBot="1" x14ac:dyDescent="0.25">
      <c r="A21" s="46" t="str">
        <f t="shared" si="0"/>
        <v> BBS 80 </v>
      </c>
      <c r="B21" s="10" t="str">
        <f t="shared" si="1"/>
        <v>I</v>
      </c>
      <c r="C21" s="46">
        <f t="shared" si="2"/>
        <v>46609.413999999997</v>
      </c>
      <c r="D21" s="9" t="str">
        <f t="shared" si="3"/>
        <v>vis</v>
      </c>
      <c r="E21" s="54">
        <f>VLOOKUP(C21,Active!C$21:E$970,3,FALSE)</f>
        <v>12850.00824966805</v>
      </c>
      <c r="F21" s="10" t="str">
        <f>LEFT(M21,1)</f>
        <v>V</v>
      </c>
      <c r="G21" s="9" t="str">
        <f t="shared" si="4"/>
        <v>46609.414</v>
      </c>
      <c r="H21" s="46">
        <f t="shared" si="5"/>
        <v>12850</v>
      </c>
      <c r="I21" s="55" t="s">
        <v>312</v>
      </c>
      <c r="J21" s="56" t="s">
        <v>313</v>
      </c>
      <c r="K21" s="55">
        <v>12850</v>
      </c>
      <c r="L21" s="55" t="s">
        <v>200</v>
      </c>
      <c r="M21" s="56" t="s">
        <v>201</v>
      </c>
      <c r="N21" s="56"/>
      <c r="O21" s="57" t="s">
        <v>314</v>
      </c>
      <c r="P21" s="57" t="s">
        <v>315</v>
      </c>
    </row>
    <row r="22" spans="1:16" ht="12.75" customHeight="1" thickBot="1" x14ac:dyDescent="0.25">
      <c r="A22" s="46" t="str">
        <f t="shared" si="0"/>
        <v> BBS 82 </v>
      </c>
      <c r="B22" s="10" t="str">
        <f t="shared" si="1"/>
        <v>I</v>
      </c>
      <c r="C22" s="46">
        <f t="shared" si="2"/>
        <v>46745.353999999999</v>
      </c>
      <c r="D22" s="9" t="str">
        <f t="shared" si="3"/>
        <v>vis</v>
      </c>
      <c r="E22" s="54">
        <f>VLOOKUP(C22,Active!C$21:E$970,3,FALSE)</f>
        <v>12960.009218265663</v>
      </c>
      <c r="F22" s="10" t="str">
        <f>LEFT(M22,1)</f>
        <v>V</v>
      </c>
      <c r="G22" s="9" t="str">
        <f t="shared" si="4"/>
        <v>46745.354</v>
      </c>
      <c r="H22" s="46">
        <f t="shared" si="5"/>
        <v>12960</v>
      </c>
      <c r="I22" s="55" t="s">
        <v>316</v>
      </c>
      <c r="J22" s="56" t="s">
        <v>317</v>
      </c>
      <c r="K22" s="55">
        <v>12960</v>
      </c>
      <c r="L22" s="55" t="s">
        <v>233</v>
      </c>
      <c r="M22" s="56" t="s">
        <v>201</v>
      </c>
      <c r="N22" s="56"/>
      <c r="O22" s="57" t="s">
        <v>270</v>
      </c>
      <c r="P22" s="57" t="s">
        <v>318</v>
      </c>
    </row>
    <row r="23" spans="1:16" ht="12.75" customHeight="1" thickBot="1" x14ac:dyDescent="0.25">
      <c r="A23" s="46" t="str">
        <f t="shared" si="0"/>
        <v> BBS 84 </v>
      </c>
      <c r="B23" s="10" t="str">
        <f t="shared" si="1"/>
        <v>I</v>
      </c>
      <c r="C23" s="46">
        <f t="shared" si="2"/>
        <v>47002.411</v>
      </c>
      <c r="D23" s="9" t="str">
        <f t="shared" si="3"/>
        <v>vis</v>
      </c>
      <c r="E23" s="54">
        <f>VLOOKUP(C23,Active!C$21:E$970,3,FALSE)</f>
        <v>13168.01656698419</v>
      </c>
      <c r="F23" s="10" t="s">
        <v>104</v>
      </c>
      <c r="G23" s="9" t="str">
        <f t="shared" si="4"/>
        <v>47002.411</v>
      </c>
      <c r="H23" s="46">
        <f t="shared" si="5"/>
        <v>13168</v>
      </c>
      <c r="I23" s="55" t="s">
        <v>333</v>
      </c>
      <c r="J23" s="56" t="s">
        <v>334</v>
      </c>
      <c r="K23" s="55">
        <v>13168</v>
      </c>
      <c r="L23" s="55" t="s">
        <v>335</v>
      </c>
      <c r="M23" s="56" t="s">
        <v>201</v>
      </c>
      <c r="N23" s="56"/>
      <c r="O23" s="57" t="s">
        <v>270</v>
      </c>
      <c r="P23" s="57" t="s">
        <v>336</v>
      </c>
    </row>
    <row r="24" spans="1:16" ht="12.75" customHeight="1" thickBot="1" x14ac:dyDescent="0.25">
      <c r="A24" s="46" t="str">
        <f t="shared" si="0"/>
        <v> BBS 89 </v>
      </c>
      <c r="B24" s="10" t="str">
        <f t="shared" si="1"/>
        <v>I</v>
      </c>
      <c r="C24" s="46">
        <f t="shared" si="2"/>
        <v>47369.446000000004</v>
      </c>
      <c r="D24" s="9" t="str">
        <f t="shared" si="3"/>
        <v>vis</v>
      </c>
      <c r="E24" s="54">
        <f>VLOOKUP(C24,Active!C$21:E$970,3,FALSE)</f>
        <v>13465.016754634808</v>
      </c>
      <c r="F24" s="10" t="s">
        <v>104</v>
      </c>
      <c r="G24" s="9" t="str">
        <f t="shared" si="4"/>
        <v>47369.446</v>
      </c>
      <c r="H24" s="46">
        <f t="shared" si="5"/>
        <v>13465</v>
      </c>
      <c r="I24" s="55" t="s">
        <v>343</v>
      </c>
      <c r="J24" s="56" t="s">
        <v>344</v>
      </c>
      <c r="K24" s="55">
        <v>13465</v>
      </c>
      <c r="L24" s="55" t="s">
        <v>244</v>
      </c>
      <c r="M24" s="56" t="s">
        <v>201</v>
      </c>
      <c r="N24" s="56"/>
      <c r="O24" s="57" t="s">
        <v>270</v>
      </c>
      <c r="P24" s="57" t="s">
        <v>345</v>
      </c>
    </row>
    <row r="25" spans="1:16" ht="12.75" customHeight="1" thickBot="1" x14ac:dyDescent="0.25">
      <c r="A25" s="46" t="str">
        <f t="shared" si="0"/>
        <v> BBS 89 </v>
      </c>
      <c r="B25" s="10" t="str">
        <f t="shared" si="1"/>
        <v>I</v>
      </c>
      <c r="C25" s="46">
        <f t="shared" si="2"/>
        <v>47374.385999999999</v>
      </c>
      <c r="D25" s="9" t="str">
        <f t="shared" si="3"/>
        <v>vis</v>
      </c>
      <c r="E25" s="54">
        <f>VLOOKUP(C25,Active!C$21:E$970,3,FALSE)</f>
        <v>13469.014141606058</v>
      </c>
      <c r="F25" s="10" t="s">
        <v>104</v>
      </c>
      <c r="G25" s="9" t="str">
        <f t="shared" si="4"/>
        <v>47374.386</v>
      </c>
      <c r="H25" s="46">
        <f t="shared" si="5"/>
        <v>13469</v>
      </c>
      <c r="I25" s="55" t="s">
        <v>346</v>
      </c>
      <c r="J25" s="56" t="s">
        <v>347</v>
      </c>
      <c r="K25" s="55">
        <v>13469</v>
      </c>
      <c r="L25" s="55" t="s">
        <v>180</v>
      </c>
      <c r="M25" s="56" t="s">
        <v>201</v>
      </c>
      <c r="N25" s="56"/>
      <c r="O25" s="57" t="s">
        <v>348</v>
      </c>
      <c r="P25" s="57" t="s">
        <v>345</v>
      </c>
    </row>
    <row r="26" spans="1:16" ht="12.75" customHeight="1" thickBot="1" x14ac:dyDescent="0.25">
      <c r="A26" s="46" t="str">
        <f t="shared" si="0"/>
        <v> BBS 91 </v>
      </c>
      <c r="B26" s="10" t="str">
        <f t="shared" si="1"/>
        <v>I</v>
      </c>
      <c r="C26" s="46">
        <f t="shared" si="2"/>
        <v>47536.29</v>
      </c>
      <c r="D26" s="9" t="str">
        <f t="shared" si="3"/>
        <v>vis</v>
      </c>
      <c r="E26" s="54">
        <f>VLOOKUP(C26,Active!C$21:E$970,3,FALSE)</f>
        <v>13600.024858244486</v>
      </c>
      <c r="F26" s="10" t="s">
        <v>104</v>
      </c>
      <c r="G26" s="9" t="str">
        <f t="shared" si="4"/>
        <v>47536.290</v>
      </c>
      <c r="H26" s="46">
        <f t="shared" si="5"/>
        <v>13600</v>
      </c>
      <c r="I26" s="55" t="s">
        <v>349</v>
      </c>
      <c r="J26" s="56" t="s">
        <v>350</v>
      </c>
      <c r="K26" s="55">
        <v>13600</v>
      </c>
      <c r="L26" s="55" t="s">
        <v>288</v>
      </c>
      <c r="M26" s="56" t="s">
        <v>201</v>
      </c>
      <c r="N26" s="56"/>
      <c r="O26" s="57" t="s">
        <v>348</v>
      </c>
      <c r="P26" s="57" t="s">
        <v>351</v>
      </c>
    </row>
    <row r="27" spans="1:16" ht="12.75" customHeight="1" thickBot="1" x14ac:dyDescent="0.25">
      <c r="A27" s="46" t="str">
        <f t="shared" si="0"/>
        <v> BBS 92 </v>
      </c>
      <c r="B27" s="10" t="str">
        <f t="shared" si="1"/>
        <v>I</v>
      </c>
      <c r="C27" s="46">
        <f t="shared" si="2"/>
        <v>47663.548000000003</v>
      </c>
      <c r="D27" s="9" t="str">
        <f t="shared" si="3"/>
        <v>vis</v>
      </c>
      <c r="E27" s="54">
        <f>VLOOKUP(C27,Active!C$21:E$970,3,FALSE)</f>
        <v>13703.000459699504</v>
      </c>
      <c r="F27" s="10" t="s">
        <v>104</v>
      </c>
      <c r="G27" s="9" t="str">
        <f t="shared" si="4"/>
        <v>47663.548</v>
      </c>
      <c r="H27" s="46">
        <f t="shared" si="5"/>
        <v>13703</v>
      </c>
      <c r="I27" s="55" t="s">
        <v>352</v>
      </c>
      <c r="J27" s="56" t="s">
        <v>353</v>
      </c>
      <c r="K27" s="55">
        <v>13703</v>
      </c>
      <c r="L27" s="55" t="s">
        <v>131</v>
      </c>
      <c r="M27" s="56" t="s">
        <v>201</v>
      </c>
      <c r="N27" s="56"/>
      <c r="O27" s="57" t="s">
        <v>270</v>
      </c>
      <c r="P27" s="57" t="s">
        <v>354</v>
      </c>
    </row>
    <row r="28" spans="1:16" ht="12.75" customHeight="1" thickBot="1" x14ac:dyDescent="0.25">
      <c r="A28" s="46" t="str">
        <f t="shared" si="0"/>
        <v> BBS 92 </v>
      </c>
      <c r="B28" s="10" t="str">
        <f t="shared" si="1"/>
        <v>I</v>
      </c>
      <c r="C28" s="46">
        <f t="shared" si="2"/>
        <v>47741.423999999999</v>
      </c>
      <c r="D28" s="9" t="str">
        <f t="shared" si="3"/>
        <v>vis</v>
      </c>
      <c r="E28" s="54">
        <f>VLOOKUP(C28,Active!C$21:E$970,3,FALSE)</f>
        <v>13766.01675681961</v>
      </c>
      <c r="F28" s="10" t="s">
        <v>104</v>
      </c>
      <c r="G28" s="9" t="str">
        <f t="shared" si="4"/>
        <v>47741.424</v>
      </c>
      <c r="H28" s="46">
        <f t="shared" si="5"/>
        <v>13766</v>
      </c>
      <c r="I28" s="55" t="s">
        <v>355</v>
      </c>
      <c r="J28" s="56" t="s">
        <v>356</v>
      </c>
      <c r="K28" s="55">
        <v>13766</v>
      </c>
      <c r="L28" s="55" t="s">
        <v>244</v>
      </c>
      <c r="M28" s="56" t="s">
        <v>201</v>
      </c>
      <c r="N28" s="56"/>
      <c r="O28" s="57" t="s">
        <v>348</v>
      </c>
      <c r="P28" s="57" t="s">
        <v>354</v>
      </c>
    </row>
    <row r="29" spans="1:16" ht="12.75" customHeight="1" thickBot="1" x14ac:dyDescent="0.25">
      <c r="A29" s="46" t="str">
        <f t="shared" si="0"/>
        <v> BBS 93 </v>
      </c>
      <c r="B29" s="10" t="str">
        <f t="shared" si="1"/>
        <v>I</v>
      </c>
      <c r="C29" s="46">
        <f t="shared" si="2"/>
        <v>47804.445</v>
      </c>
      <c r="D29" s="9" t="str">
        <f t="shared" si="3"/>
        <v>vis</v>
      </c>
      <c r="E29" s="54">
        <f>VLOOKUP(C29,Active!C$21:E$970,3,FALSE)</f>
        <v>13817.01257145835</v>
      </c>
      <c r="F29" s="10" t="s">
        <v>104</v>
      </c>
      <c r="G29" s="9" t="str">
        <f t="shared" si="4"/>
        <v>47804.445</v>
      </c>
      <c r="H29" s="46">
        <f t="shared" si="5"/>
        <v>13817</v>
      </c>
      <c r="I29" s="55" t="s">
        <v>357</v>
      </c>
      <c r="J29" s="56" t="s">
        <v>358</v>
      </c>
      <c r="K29" s="55">
        <v>13817</v>
      </c>
      <c r="L29" s="55" t="s">
        <v>359</v>
      </c>
      <c r="M29" s="56" t="s">
        <v>201</v>
      </c>
      <c r="N29" s="56"/>
      <c r="O29" s="57" t="s">
        <v>348</v>
      </c>
      <c r="P29" s="57" t="s">
        <v>360</v>
      </c>
    </row>
    <row r="30" spans="1:16" ht="12.75" customHeight="1" thickBot="1" x14ac:dyDescent="0.25">
      <c r="A30" s="46" t="str">
        <f t="shared" si="0"/>
        <v> BBS 93 </v>
      </c>
      <c r="B30" s="10" t="str">
        <f t="shared" si="1"/>
        <v>I</v>
      </c>
      <c r="C30" s="46">
        <f t="shared" si="2"/>
        <v>47825.449000000001</v>
      </c>
      <c r="D30" s="9" t="str">
        <f t="shared" si="3"/>
        <v>vis</v>
      </c>
      <c r="E30" s="54">
        <f>VLOOKUP(C30,Active!C$21:E$970,3,FALSE)</f>
        <v>13834.008748774992</v>
      </c>
      <c r="F30" s="10" t="s">
        <v>104</v>
      </c>
      <c r="G30" s="9" t="str">
        <f t="shared" si="4"/>
        <v>47825.449</v>
      </c>
      <c r="H30" s="46">
        <f t="shared" si="5"/>
        <v>13834</v>
      </c>
      <c r="I30" s="55" t="s">
        <v>364</v>
      </c>
      <c r="J30" s="56" t="s">
        <v>365</v>
      </c>
      <c r="K30" s="55">
        <v>13834</v>
      </c>
      <c r="L30" s="55" t="s">
        <v>233</v>
      </c>
      <c r="M30" s="56" t="s">
        <v>201</v>
      </c>
      <c r="N30" s="56"/>
      <c r="O30" s="57" t="s">
        <v>348</v>
      </c>
      <c r="P30" s="57" t="s">
        <v>360</v>
      </c>
    </row>
    <row r="31" spans="1:16" ht="12.75" customHeight="1" thickBot="1" x14ac:dyDescent="0.25">
      <c r="A31" s="46" t="str">
        <f t="shared" si="0"/>
        <v> BBS 96 </v>
      </c>
      <c r="B31" s="10" t="str">
        <f t="shared" si="1"/>
        <v>I</v>
      </c>
      <c r="C31" s="46">
        <f t="shared" si="2"/>
        <v>48092.38</v>
      </c>
      <c r="D31" s="9" t="str">
        <f t="shared" si="3"/>
        <v>vis</v>
      </c>
      <c r="E31" s="54">
        <f>VLOOKUP(C31,Active!C$21:E$970,3,FALSE)</f>
        <v>14050.006016310146</v>
      </c>
      <c r="F31" s="10" t="s">
        <v>104</v>
      </c>
      <c r="G31" s="9" t="str">
        <f t="shared" si="4"/>
        <v>48092.380</v>
      </c>
      <c r="H31" s="46">
        <f t="shared" si="5"/>
        <v>14050</v>
      </c>
      <c r="I31" s="55" t="s">
        <v>369</v>
      </c>
      <c r="J31" s="56" t="s">
        <v>370</v>
      </c>
      <c r="K31" s="55">
        <v>14050</v>
      </c>
      <c r="L31" s="55" t="s">
        <v>195</v>
      </c>
      <c r="M31" s="56" t="s">
        <v>201</v>
      </c>
      <c r="N31" s="56"/>
      <c r="O31" s="57" t="s">
        <v>348</v>
      </c>
      <c r="P31" s="57" t="s">
        <v>371</v>
      </c>
    </row>
    <row r="32" spans="1:16" ht="12.75" customHeight="1" thickBot="1" x14ac:dyDescent="0.25">
      <c r="A32" s="46" t="str">
        <f t="shared" si="0"/>
        <v> BBS 96 </v>
      </c>
      <c r="B32" s="10" t="str">
        <f t="shared" si="1"/>
        <v>I</v>
      </c>
      <c r="C32" s="46">
        <f t="shared" si="2"/>
        <v>48113.406000000003</v>
      </c>
      <c r="D32" s="9" t="str">
        <f t="shared" si="3"/>
        <v>vis</v>
      </c>
      <c r="E32" s="54">
        <f>VLOOKUP(C32,Active!C$21:E$970,3,FALSE)</f>
        <v>14067.019995755005</v>
      </c>
      <c r="F32" s="10" t="s">
        <v>104</v>
      </c>
      <c r="G32" s="9" t="str">
        <f t="shared" si="4"/>
        <v>48113.406</v>
      </c>
      <c r="H32" s="46">
        <f t="shared" si="5"/>
        <v>14067</v>
      </c>
      <c r="I32" s="55" t="s">
        <v>372</v>
      </c>
      <c r="J32" s="56" t="s">
        <v>373</v>
      </c>
      <c r="K32" s="55">
        <v>14067</v>
      </c>
      <c r="L32" s="55" t="s">
        <v>248</v>
      </c>
      <c r="M32" s="56" t="s">
        <v>201</v>
      </c>
      <c r="N32" s="56"/>
      <c r="O32" s="57" t="s">
        <v>348</v>
      </c>
      <c r="P32" s="57" t="s">
        <v>371</v>
      </c>
    </row>
    <row r="33" spans="1:16" ht="12.75" customHeight="1" thickBot="1" x14ac:dyDescent="0.25">
      <c r="A33" s="46" t="str">
        <f t="shared" si="0"/>
        <v> BBS 96 </v>
      </c>
      <c r="B33" s="10" t="str">
        <f t="shared" si="1"/>
        <v>I</v>
      </c>
      <c r="C33" s="46">
        <f t="shared" si="2"/>
        <v>48176.44</v>
      </c>
      <c r="D33" s="9" t="str">
        <f t="shared" si="3"/>
        <v>vis</v>
      </c>
      <c r="E33" s="54">
        <f>VLOOKUP(C33,Active!C$21:E$970,3,FALSE)</f>
        <v>14118.026329833141</v>
      </c>
      <c r="F33" s="10" t="s">
        <v>104</v>
      </c>
      <c r="G33" s="9" t="str">
        <f t="shared" si="4"/>
        <v>48176.440</v>
      </c>
      <c r="H33" s="46">
        <f t="shared" si="5"/>
        <v>14118</v>
      </c>
      <c r="I33" s="55" t="s">
        <v>374</v>
      </c>
      <c r="J33" s="56" t="s">
        <v>375</v>
      </c>
      <c r="K33" s="55">
        <v>14118</v>
      </c>
      <c r="L33" s="55" t="s">
        <v>255</v>
      </c>
      <c r="M33" s="56" t="s">
        <v>201</v>
      </c>
      <c r="N33" s="56"/>
      <c r="O33" s="57" t="s">
        <v>348</v>
      </c>
      <c r="P33" s="57" t="s">
        <v>371</v>
      </c>
    </row>
    <row r="34" spans="1:16" ht="12.75" customHeight="1" thickBot="1" x14ac:dyDescent="0.25">
      <c r="A34" s="46" t="str">
        <f t="shared" si="0"/>
        <v> BBS 97 </v>
      </c>
      <c r="B34" s="10" t="str">
        <f t="shared" si="1"/>
        <v>I</v>
      </c>
      <c r="C34" s="46">
        <f t="shared" si="2"/>
        <v>48202.37</v>
      </c>
      <c r="D34" s="9" t="str">
        <f t="shared" si="3"/>
        <v>vis</v>
      </c>
      <c r="E34" s="54">
        <f>VLOOKUP(C34,Active!C$21:E$970,3,FALSE)</f>
        <v>14139.008565493992</v>
      </c>
      <c r="F34" s="10" t="s">
        <v>104</v>
      </c>
      <c r="G34" s="9" t="str">
        <f t="shared" si="4"/>
        <v>48202.370</v>
      </c>
      <c r="H34" s="46">
        <f t="shared" si="5"/>
        <v>14139</v>
      </c>
      <c r="I34" s="55" t="s">
        <v>376</v>
      </c>
      <c r="J34" s="56" t="s">
        <v>377</v>
      </c>
      <c r="K34" s="55">
        <v>14139</v>
      </c>
      <c r="L34" s="55" t="s">
        <v>233</v>
      </c>
      <c r="M34" s="56" t="s">
        <v>201</v>
      </c>
      <c r="N34" s="56"/>
      <c r="O34" s="57" t="s">
        <v>270</v>
      </c>
      <c r="P34" s="57" t="s">
        <v>378</v>
      </c>
    </row>
    <row r="35" spans="1:16" ht="12.75" customHeight="1" thickBot="1" x14ac:dyDescent="0.25">
      <c r="A35" s="46" t="str">
        <f t="shared" si="0"/>
        <v> BBS 98 </v>
      </c>
      <c r="B35" s="10" t="str">
        <f t="shared" si="1"/>
        <v>I</v>
      </c>
      <c r="C35" s="46">
        <f t="shared" si="2"/>
        <v>48433.466</v>
      </c>
      <c r="D35" s="9" t="str">
        <f t="shared" si="3"/>
        <v>vis</v>
      </c>
      <c r="E35" s="54">
        <f>VLOOKUP(C35,Active!C$21:E$970,3,FALSE)</f>
        <v>14326.008593734639</v>
      </c>
      <c r="F35" s="10" t="s">
        <v>104</v>
      </c>
      <c r="G35" s="9" t="str">
        <f t="shared" si="4"/>
        <v>48433.466</v>
      </c>
      <c r="H35" s="46">
        <f t="shared" si="5"/>
        <v>14326</v>
      </c>
      <c r="I35" s="55" t="s">
        <v>379</v>
      </c>
      <c r="J35" s="56" t="s">
        <v>380</v>
      </c>
      <c r="K35" s="55">
        <v>14326</v>
      </c>
      <c r="L35" s="55" t="s">
        <v>233</v>
      </c>
      <c r="M35" s="56" t="s">
        <v>201</v>
      </c>
      <c r="N35" s="56"/>
      <c r="O35" s="57" t="s">
        <v>348</v>
      </c>
      <c r="P35" s="57" t="s">
        <v>381</v>
      </c>
    </row>
    <row r="36" spans="1:16" ht="12.75" customHeight="1" thickBot="1" x14ac:dyDescent="0.25">
      <c r="A36" s="46" t="str">
        <f t="shared" si="0"/>
        <v> BBS 98 </v>
      </c>
      <c r="B36" s="10" t="str">
        <f t="shared" si="1"/>
        <v>I</v>
      </c>
      <c r="C36" s="46">
        <f t="shared" si="2"/>
        <v>48480.436999999998</v>
      </c>
      <c r="D36" s="9" t="str">
        <f t="shared" si="3"/>
        <v>vis</v>
      </c>
      <c r="E36" s="54">
        <f>VLOOKUP(C36,Active!C$21:E$970,3,FALSE)</f>
        <v>14364.016946655032</v>
      </c>
      <c r="F36" s="10" t="s">
        <v>104</v>
      </c>
      <c r="G36" s="9" t="str">
        <f t="shared" si="4"/>
        <v>48480.437</v>
      </c>
      <c r="H36" s="46">
        <f t="shared" si="5"/>
        <v>14364</v>
      </c>
      <c r="I36" s="55" t="s">
        <v>386</v>
      </c>
      <c r="J36" s="56" t="s">
        <v>387</v>
      </c>
      <c r="K36" s="55">
        <v>14364</v>
      </c>
      <c r="L36" s="55" t="s">
        <v>244</v>
      </c>
      <c r="M36" s="56" t="s">
        <v>201</v>
      </c>
      <c r="N36" s="56"/>
      <c r="O36" s="57" t="s">
        <v>348</v>
      </c>
      <c r="P36" s="57" t="s">
        <v>381</v>
      </c>
    </row>
    <row r="37" spans="1:16" ht="12.75" customHeight="1" thickBot="1" x14ac:dyDescent="0.25">
      <c r="A37" s="46" t="str">
        <f t="shared" si="0"/>
        <v> BBS 98 </v>
      </c>
      <c r="B37" s="10" t="str">
        <f t="shared" si="1"/>
        <v>I</v>
      </c>
      <c r="C37" s="46">
        <f t="shared" si="2"/>
        <v>48480.451000000001</v>
      </c>
      <c r="D37" s="9" t="str">
        <f t="shared" si="3"/>
        <v>vis</v>
      </c>
      <c r="E37" s="54">
        <f>VLOOKUP(C37,Active!C$21:E$970,3,FALSE)</f>
        <v>14364.028275282079</v>
      </c>
      <c r="F37" s="10" t="s">
        <v>104</v>
      </c>
      <c r="G37" s="9" t="str">
        <f t="shared" si="4"/>
        <v>48480.451</v>
      </c>
      <c r="H37" s="46">
        <f t="shared" si="5"/>
        <v>14364</v>
      </c>
      <c r="I37" s="55" t="s">
        <v>388</v>
      </c>
      <c r="J37" s="56" t="s">
        <v>389</v>
      </c>
      <c r="K37" s="55">
        <v>14364</v>
      </c>
      <c r="L37" s="55" t="s">
        <v>390</v>
      </c>
      <c r="M37" s="56" t="s">
        <v>201</v>
      </c>
      <c r="N37" s="56"/>
      <c r="O37" s="57" t="s">
        <v>270</v>
      </c>
      <c r="P37" s="57" t="s">
        <v>381</v>
      </c>
    </row>
    <row r="38" spans="1:16" ht="12.75" customHeight="1" thickBot="1" x14ac:dyDescent="0.25">
      <c r="A38" s="46" t="str">
        <f t="shared" si="0"/>
        <v> BBS 99 </v>
      </c>
      <c r="B38" s="10" t="str">
        <f t="shared" si="1"/>
        <v>I</v>
      </c>
      <c r="C38" s="46">
        <f t="shared" si="2"/>
        <v>48548.408000000003</v>
      </c>
      <c r="D38" s="9" t="str">
        <f t="shared" si="3"/>
        <v>vis</v>
      </c>
      <c r="E38" s="54">
        <f>VLOOKUP(C38,Active!C$21:E$970,3,FALSE)</f>
        <v>14419.018240141488</v>
      </c>
      <c r="F38" s="10" t="s">
        <v>104</v>
      </c>
      <c r="G38" s="9" t="str">
        <f t="shared" si="4"/>
        <v>48548.408</v>
      </c>
      <c r="H38" s="46">
        <f t="shared" si="5"/>
        <v>14419</v>
      </c>
      <c r="I38" s="55" t="s">
        <v>397</v>
      </c>
      <c r="J38" s="56" t="s">
        <v>398</v>
      </c>
      <c r="K38" s="55">
        <v>14419</v>
      </c>
      <c r="L38" s="55" t="s">
        <v>222</v>
      </c>
      <c r="M38" s="56" t="s">
        <v>201</v>
      </c>
      <c r="N38" s="56"/>
      <c r="O38" s="57" t="s">
        <v>348</v>
      </c>
      <c r="P38" s="57" t="s">
        <v>399</v>
      </c>
    </row>
    <row r="39" spans="1:16" ht="12.75" customHeight="1" thickBot="1" x14ac:dyDescent="0.25">
      <c r="A39" s="46" t="str">
        <f t="shared" si="0"/>
        <v> BBS 101 </v>
      </c>
      <c r="B39" s="10" t="str">
        <f t="shared" si="1"/>
        <v>I</v>
      </c>
      <c r="C39" s="46">
        <f t="shared" si="2"/>
        <v>48763.438999999998</v>
      </c>
      <c r="D39" s="9" t="str">
        <f t="shared" si="3"/>
        <v>vis</v>
      </c>
      <c r="E39" s="54">
        <f>VLOOKUP(C39,Active!C$21:E$970,3,FALSE)</f>
        <v>14593.018668849099</v>
      </c>
      <c r="F39" s="10" t="s">
        <v>104</v>
      </c>
      <c r="G39" s="9" t="str">
        <f t="shared" si="4"/>
        <v>48763.439</v>
      </c>
      <c r="H39" s="46">
        <f t="shared" si="5"/>
        <v>14593</v>
      </c>
      <c r="I39" s="55" t="s">
        <v>400</v>
      </c>
      <c r="J39" s="56" t="s">
        <v>401</v>
      </c>
      <c r="K39" s="55">
        <v>14593</v>
      </c>
      <c r="L39" s="55" t="s">
        <v>222</v>
      </c>
      <c r="M39" s="56" t="s">
        <v>201</v>
      </c>
      <c r="N39" s="56"/>
      <c r="O39" s="57" t="s">
        <v>270</v>
      </c>
      <c r="P39" s="57" t="s">
        <v>402</v>
      </c>
    </row>
    <row r="40" spans="1:16" ht="12.75" customHeight="1" thickBot="1" x14ac:dyDescent="0.25">
      <c r="A40" s="46" t="str">
        <f t="shared" si="0"/>
        <v> BBS 102 </v>
      </c>
      <c r="B40" s="10" t="str">
        <f t="shared" si="1"/>
        <v>I</v>
      </c>
      <c r="C40" s="46">
        <f t="shared" si="2"/>
        <v>48852.404999999999</v>
      </c>
      <c r="D40" s="9" t="str">
        <f t="shared" si="3"/>
        <v>vis</v>
      </c>
      <c r="E40" s="54">
        <f>VLOOKUP(C40,Active!C$21:E$970,3,FALSE)</f>
        <v>14665.008856963379</v>
      </c>
      <c r="F40" s="10" t="s">
        <v>104</v>
      </c>
      <c r="G40" s="9" t="str">
        <f t="shared" si="4"/>
        <v>48852.405</v>
      </c>
      <c r="H40" s="46">
        <f t="shared" si="5"/>
        <v>14665</v>
      </c>
      <c r="I40" s="55" t="s">
        <v>403</v>
      </c>
      <c r="J40" s="56" t="s">
        <v>404</v>
      </c>
      <c r="K40" s="55">
        <v>14665</v>
      </c>
      <c r="L40" s="55" t="s">
        <v>233</v>
      </c>
      <c r="M40" s="56" t="s">
        <v>201</v>
      </c>
      <c r="N40" s="56"/>
      <c r="O40" s="57" t="s">
        <v>348</v>
      </c>
      <c r="P40" s="57" t="s">
        <v>405</v>
      </c>
    </row>
    <row r="41" spans="1:16" ht="12.75" customHeight="1" thickBot="1" x14ac:dyDescent="0.25">
      <c r="A41" s="46" t="str">
        <f t="shared" si="0"/>
        <v> BBS 102 </v>
      </c>
      <c r="B41" s="10" t="str">
        <f t="shared" si="1"/>
        <v>I</v>
      </c>
      <c r="C41" s="46">
        <f t="shared" si="2"/>
        <v>48883.324000000001</v>
      </c>
      <c r="D41" s="9" t="str">
        <f t="shared" si="3"/>
        <v>vis</v>
      </c>
      <c r="E41" s="54">
        <f>VLOOKUP(C41,Active!C$21:E$970,3,FALSE)</f>
        <v>14690.028129790138</v>
      </c>
      <c r="F41" s="10" t="s">
        <v>104</v>
      </c>
      <c r="G41" s="9" t="str">
        <f t="shared" si="4"/>
        <v>48883.324</v>
      </c>
      <c r="H41" s="46">
        <f t="shared" si="5"/>
        <v>14690</v>
      </c>
      <c r="I41" s="55" t="s">
        <v>406</v>
      </c>
      <c r="J41" s="56" t="s">
        <v>407</v>
      </c>
      <c r="K41" s="55">
        <v>14690</v>
      </c>
      <c r="L41" s="55" t="s">
        <v>390</v>
      </c>
      <c r="M41" s="56" t="s">
        <v>201</v>
      </c>
      <c r="N41" s="56"/>
      <c r="O41" s="57" t="s">
        <v>348</v>
      </c>
      <c r="P41" s="57" t="s">
        <v>405</v>
      </c>
    </row>
    <row r="42" spans="1:16" ht="12.75" customHeight="1" thickBot="1" x14ac:dyDescent="0.25">
      <c r="A42" s="46" t="str">
        <f t="shared" si="0"/>
        <v> BBS 102 </v>
      </c>
      <c r="B42" s="10" t="str">
        <f t="shared" si="1"/>
        <v>I</v>
      </c>
      <c r="C42" s="46">
        <f t="shared" si="2"/>
        <v>48925.315999999999</v>
      </c>
      <c r="D42" s="9" t="str">
        <f t="shared" si="3"/>
        <v>vis</v>
      </c>
      <c r="E42" s="54">
        <f>VLOOKUP(C42,Active!C$21:E$970,3,FALSE)</f>
        <v>14724.007537421085</v>
      </c>
      <c r="F42" s="10" t="s">
        <v>104</v>
      </c>
      <c r="G42" s="9" t="str">
        <f t="shared" si="4"/>
        <v>48925.316</v>
      </c>
      <c r="H42" s="46">
        <f t="shared" si="5"/>
        <v>14724</v>
      </c>
      <c r="I42" s="55" t="s">
        <v>408</v>
      </c>
      <c r="J42" s="56" t="s">
        <v>409</v>
      </c>
      <c r="K42" s="55">
        <v>14724</v>
      </c>
      <c r="L42" s="55" t="s">
        <v>214</v>
      </c>
      <c r="M42" s="56" t="s">
        <v>201</v>
      </c>
      <c r="N42" s="56"/>
      <c r="O42" s="57" t="s">
        <v>348</v>
      </c>
      <c r="P42" s="57" t="s">
        <v>405</v>
      </c>
    </row>
    <row r="43" spans="1:16" ht="12.75" customHeight="1" thickBot="1" x14ac:dyDescent="0.25">
      <c r="A43" s="46" t="str">
        <f t="shared" ref="A43:A74" si="6">P43</f>
        <v> BBS 104 </v>
      </c>
      <c r="B43" s="10" t="str">
        <f t="shared" ref="B43:B74" si="7">IF(H43=INT(H43),"I","II")</f>
        <v>I</v>
      </c>
      <c r="C43" s="46">
        <f t="shared" ref="C43:C74" si="8">1*G43</f>
        <v>49146.506000000001</v>
      </c>
      <c r="D43" s="9" t="str">
        <f t="shared" ref="D43:D74" si="9">VLOOKUP(F43,I$1:J$5,2,FALSE)</f>
        <v>vis</v>
      </c>
      <c r="E43" s="54">
        <f>VLOOKUP(C43,Active!C$21:E$970,3,FALSE)</f>
        <v>14902.991752840431</v>
      </c>
      <c r="F43" s="10" t="s">
        <v>104</v>
      </c>
      <c r="G43" s="9" t="str">
        <f t="shared" ref="G43:G74" si="10">MID(I43,3,LEN(I43)-3)</f>
        <v>49146.506</v>
      </c>
      <c r="H43" s="46">
        <f t="shared" ref="H43:H74" si="11">1*K43</f>
        <v>14903</v>
      </c>
      <c r="I43" s="55" t="s">
        <v>410</v>
      </c>
      <c r="J43" s="56" t="s">
        <v>411</v>
      </c>
      <c r="K43" s="55">
        <v>14903</v>
      </c>
      <c r="L43" s="55" t="s">
        <v>412</v>
      </c>
      <c r="M43" s="56" t="s">
        <v>201</v>
      </c>
      <c r="N43" s="56"/>
      <c r="O43" s="57" t="s">
        <v>270</v>
      </c>
      <c r="P43" s="57" t="s">
        <v>413</v>
      </c>
    </row>
    <row r="44" spans="1:16" ht="12.75" customHeight="1" thickBot="1" x14ac:dyDescent="0.25">
      <c r="A44" s="46" t="str">
        <f t="shared" si="6"/>
        <v> BBS 104 </v>
      </c>
      <c r="B44" s="10" t="str">
        <f t="shared" si="7"/>
        <v>I</v>
      </c>
      <c r="C44" s="46">
        <f t="shared" si="8"/>
        <v>49177.434999999998</v>
      </c>
      <c r="D44" s="9" t="str">
        <f t="shared" si="9"/>
        <v>vis</v>
      </c>
      <c r="E44" s="54">
        <f>VLOOKUP(C44,Active!C$21:E$970,3,FALSE)</f>
        <v>14928.019117543648</v>
      </c>
      <c r="F44" s="10" t="s">
        <v>104</v>
      </c>
      <c r="G44" s="9" t="str">
        <f t="shared" si="10"/>
        <v>49177.435</v>
      </c>
      <c r="H44" s="46">
        <f t="shared" si="11"/>
        <v>14928</v>
      </c>
      <c r="I44" s="55" t="s">
        <v>421</v>
      </c>
      <c r="J44" s="56" t="s">
        <v>422</v>
      </c>
      <c r="K44" s="55">
        <v>14928</v>
      </c>
      <c r="L44" s="55" t="s">
        <v>276</v>
      </c>
      <c r="M44" s="56" t="s">
        <v>201</v>
      </c>
      <c r="N44" s="56"/>
      <c r="O44" s="57" t="s">
        <v>348</v>
      </c>
      <c r="P44" s="57" t="s">
        <v>413</v>
      </c>
    </row>
    <row r="45" spans="1:16" ht="12.75" customHeight="1" thickBot="1" x14ac:dyDescent="0.25">
      <c r="A45" s="46" t="str">
        <f t="shared" si="6"/>
        <v> BBS 104 </v>
      </c>
      <c r="B45" s="10" t="str">
        <f t="shared" si="7"/>
        <v>I</v>
      </c>
      <c r="C45" s="46">
        <f t="shared" si="8"/>
        <v>49198.438000000002</v>
      </c>
      <c r="D45" s="9" t="str">
        <f t="shared" si="9"/>
        <v>vis</v>
      </c>
      <c r="E45" s="54">
        <f>VLOOKUP(C45,Active!C$21:E$970,3,FALSE)</f>
        <v>14945.014485672647</v>
      </c>
      <c r="F45" s="10" t="s">
        <v>104</v>
      </c>
      <c r="G45" s="9" t="str">
        <f t="shared" si="10"/>
        <v>49198.438</v>
      </c>
      <c r="H45" s="46">
        <f t="shared" si="11"/>
        <v>14945</v>
      </c>
      <c r="I45" s="55" t="s">
        <v>423</v>
      </c>
      <c r="J45" s="56" t="s">
        <v>424</v>
      </c>
      <c r="K45" s="55">
        <v>14945</v>
      </c>
      <c r="L45" s="55" t="s">
        <v>239</v>
      </c>
      <c r="M45" s="56" t="s">
        <v>201</v>
      </c>
      <c r="N45" s="56"/>
      <c r="O45" s="57" t="s">
        <v>348</v>
      </c>
      <c r="P45" s="57" t="s">
        <v>413</v>
      </c>
    </row>
    <row r="46" spans="1:16" ht="12.75" customHeight="1" thickBot="1" x14ac:dyDescent="0.25">
      <c r="A46" s="46" t="str">
        <f t="shared" si="6"/>
        <v> BBS 105 </v>
      </c>
      <c r="B46" s="10" t="str">
        <f t="shared" si="7"/>
        <v>I</v>
      </c>
      <c r="C46" s="46">
        <f t="shared" si="8"/>
        <v>49229.319000000003</v>
      </c>
      <c r="D46" s="9" t="str">
        <f t="shared" si="9"/>
        <v>vis</v>
      </c>
      <c r="E46" s="54">
        <f>VLOOKUP(C46,Active!C$21:E$970,3,FALSE)</f>
        <v>14970.003009368858</v>
      </c>
      <c r="F46" s="10" t="s">
        <v>104</v>
      </c>
      <c r="G46" s="9" t="str">
        <f t="shared" si="10"/>
        <v>49229.319</v>
      </c>
      <c r="H46" s="46">
        <f t="shared" si="11"/>
        <v>14970</v>
      </c>
      <c r="I46" s="55" t="s">
        <v>436</v>
      </c>
      <c r="J46" s="56" t="s">
        <v>437</v>
      </c>
      <c r="K46" s="55">
        <v>14970</v>
      </c>
      <c r="L46" s="55" t="s">
        <v>134</v>
      </c>
      <c r="M46" s="56" t="s">
        <v>201</v>
      </c>
      <c r="N46" s="56"/>
      <c r="O46" s="57" t="s">
        <v>348</v>
      </c>
      <c r="P46" s="57" t="s">
        <v>438</v>
      </c>
    </row>
    <row r="47" spans="1:16" ht="12.75" customHeight="1" thickBot="1" x14ac:dyDescent="0.25">
      <c r="A47" s="46" t="str">
        <f t="shared" si="6"/>
        <v> BBS 107 </v>
      </c>
      <c r="B47" s="10" t="str">
        <f t="shared" si="7"/>
        <v>I</v>
      </c>
      <c r="C47" s="46">
        <f t="shared" si="8"/>
        <v>49549.406000000003</v>
      </c>
      <c r="D47" s="9" t="str">
        <f t="shared" si="9"/>
        <v>vis</v>
      </c>
      <c r="E47" s="54">
        <f>VLOOKUP(C47,Active!C$21:E$970,3,FALSE)</f>
        <v>15229.013455414937</v>
      </c>
      <c r="F47" s="10" t="s">
        <v>104</v>
      </c>
      <c r="G47" s="9" t="str">
        <f t="shared" si="10"/>
        <v>49549.406</v>
      </c>
      <c r="H47" s="46">
        <f t="shared" si="11"/>
        <v>15229</v>
      </c>
      <c r="I47" s="55" t="s">
        <v>439</v>
      </c>
      <c r="J47" s="56" t="s">
        <v>440</v>
      </c>
      <c r="K47" s="55">
        <v>15229</v>
      </c>
      <c r="L47" s="55" t="s">
        <v>180</v>
      </c>
      <c r="M47" s="56" t="s">
        <v>201</v>
      </c>
      <c r="N47" s="56"/>
      <c r="O47" s="57" t="s">
        <v>348</v>
      </c>
      <c r="P47" s="57" t="s">
        <v>441</v>
      </c>
    </row>
    <row r="48" spans="1:16" ht="12.75" customHeight="1" thickBot="1" x14ac:dyDescent="0.25">
      <c r="A48" s="46" t="str">
        <f t="shared" si="6"/>
        <v> BBS 107 </v>
      </c>
      <c r="B48" s="10" t="str">
        <f t="shared" si="7"/>
        <v>I</v>
      </c>
      <c r="C48" s="46">
        <f t="shared" si="8"/>
        <v>49560.512000000002</v>
      </c>
      <c r="D48" s="9" t="str">
        <f t="shared" si="9"/>
        <v>vis</v>
      </c>
      <c r="E48" s="54">
        <f>VLOOKUP(C48,Active!C$21:E$970,3,FALSE)</f>
        <v>15238.000293411442</v>
      </c>
      <c r="F48" s="10" t="s">
        <v>104</v>
      </c>
      <c r="G48" s="9" t="str">
        <f t="shared" si="10"/>
        <v>49560.512</v>
      </c>
      <c r="H48" s="46">
        <f t="shared" si="11"/>
        <v>15238</v>
      </c>
      <c r="I48" s="55" t="s">
        <v>442</v>
      </c>
      <c r="J48" s="56" t="s">
        <v>443</v>
      </c>
      <c r="K48" s="55">
        <v>15238</v>
      </c>
      <c r="L48" s="55" t="s">
        <v>444</v>
      </c>
      <c r="M48" s="56" t="s">
        <v>201</v>
      </c>
      <c r="N48" s="56"/>
      <c r="O48" s="57" t="s">
        <v>270</v>
      </c>
      <c r="P48" s="57" t="s">
        <v>441</v>
      </c>
    </row>
    <row r="49" spans="1:16" ht="12.75" customHeight="1" thickBot="1" x14ac:dyDescent="0.25">
      <c r="A49" s="46" t="str">
        <f t="shared" si="6"/>
        <v> BBS 109 </v>
      </c>
      <c r="B49" s="10" t="str">
        <f t="shared" si="7"/>
        <v>I</v>
      </c>
      <c r="C49" s="46">
        <f t="shared" si="8"/>
        <v>49895.427000000003</v>
      </c>
      <c r="D49" s="9" t="str">
        <f t="shared" si="9"/>
        <v>vis</v>
      </c>
      <c r="E49" s="54">
        <f>VLOOKUP(C49,Active!C$21:E$970,3,FALSE)</f>
        <v>15509.00937387245</v>
      </c>
      <c r="F49" s="10" t="s">
        <v>104</v>
      </c>
      <c r="G49" s="9" t="str">
        <f t="shared" si="10"/>
        <v>49895.427</v>
      </c>
      <c r="H49" s="46">
        <f t="shared" si="11"/>
        <v>15509</v>
      </c>
      <c r="I49" s="55" t="s">
        <v>445</v>
      </c>
      <c r="J49" s="56" t="s">
        <v>446</v>
      </c>
      <c r="K49" s="55">
        <v>15509</v>
      </c>
      <c r="L49" s="55" t="s">
        <v>265</v>
      </c>
      <c r="M49" s="56" t="s">
        <v>201</v>
      </c>
      <c r="N49" s="56"/>
      <c r="O49" s="57" t="s">
        <v>348</v>
      </c>
      <c r="P49" s="57" t="s">
        <v>447</v>
      </c>
    </row>
    <row r="50" spans="1:16" ht="12.75" customHeight="1" thickBot="1" x14ac:dyDescent="0.25">
      <c r="A50" s="46" t="str">
        <f t="shared" si="6"/>
        <v> BBS 109 </v>
      </c>
      <c r="B50" s="10" t="str">
        <f t="shared" si="7"/>
        <v>I</v>
      </c>
      <c r="C50" s="46">
        <f t="shared" si="8"/>
        <v>49906.533000000003</v>
      </c>
      <c r="D50" s="9" t="str">
        <f t="shared" si="9"/>
        <v>vis</v>
      </c>
      <c r="E50" s="54">
        <f>VLOOKUP(C50,Active!C$21:E$970,3,FALSE)</f>
        <v>15517.996211868956</v>
      </c>
      <c r="F50" s="10" t="s">
        <v>104</v>
      </c>
      <c r="G50" s="9" t="str">
        <f t="shared" si="10"/>
        <v>49906.533</v>
      </c>
      <c r="H50" s="46">
        <f t="shared" si="11"/>
        <v>15518</v>
      </c>
      <c r="I50" s="55" t="s">
        <v>448</v>
      </c>
      <c r="J50" s="56" t="s">
        <v>449</v>
      </c>
      <c r="K50" s="55">
        <v>15518</v>
      </c>
      <c r="L50" s="55" t="s">
        <v>206</v>
      </c>
      <c r="M50" s="56" t="s">
        <v>201</v>
      </c>
      <c r="N50" s="56"/>
      <c r="O50" s="57" t="s">
        <v>270</v>
      </c>
      <c r="P50" s="57" t="s">
        <v>447</v>
      </c>
    </row>
    <row r="51" spans="1:16" ht="12.75" customHeight="1" thickBot="1" x14ac:dyDescent="0.25">
      <c r="A51" s="46" t="str">
        <f t="shared" si="6"/>
        <v> BBS 110 </v>
      </c>
      <c r="B51" s="10" t="str">
        <f t="shared" si="7"/>
        <v>I</v>
      </c>
      <c r="C51" s="46">
        <f t="shared" si="8"/>
        <v>49984.389000000003</v>
      </c>
      <c r="D51" s="9" t="str">
        <f t="shared" si="9"/>
        <v>vis</v>
      </c>
      <c r="E51" s="54">
        <f>VLOOKUP(C51,Active!C$21:E$970,3,FALSE)</f>
        <v>15580.996325236145</v>
      </c>
      <c r="F51" s="10" t="s">
        <v>104</v>
      </c>
      <c r="G51" s="9" t="str">
        <f t="shared" si="10"/>
        <v>49984.389</v>
      </c>
      <c r="H51" s="46">
        <f t="shared" si="11"/>
        <v>15581</v>
      </c>
      <c r="I51" s="55" t="s">
        <v>450</v>
      </c>
      <c r="J51" s="56" t="s">
        <v>451</v>
      </c>
      <c r="K51" s="55">
        <v>15581</v>
      </c>
      <c r="L51" s="55" t="s">
        <v>206</v>
      </c>
      <c r="M51" s="56" t="s">
        <v>201</v>
      </c>
      <c r="N51" s="56"/>
      <c r="O51" s="57" t="s">
        <v>270</v>
      </c>
      <c r="P51" s="57" t="s">
        <v>452</v>
      </c>
    </row>
    <row r="52" spans="1:16" ht="12.75" customHeight="1" thickBot="1" x14ac:dyDescent="0.25">
      <c r="A52" s="46" t="str">
        <f t="shared" si="6"/>
        <v> BBS 111 </v>
      </c>
      <c r="B52" s="10" t="str">
        <f t="shared" si="7"/>
        <v>I</v>
      </c>
      <c r="C52" s="46">
        <f t="shared" si="8"/>
        <v>50104.260999999999</v>
      </c>
      <c r="D52" s="9" t="str">
        <f t="shared" si="9"/>
        <v>vis</v>
      </c>
      <c r="E52" s="54">
        <f>VLOOKUP(C52,Active!C$21:E$970,3,FALSE)</f>
        <v>15677.995266737782</v>
      </c>
      <c r="F52" s="10" t="s">
        <v>104</v>
      </c>
      <c r="G52" s="9" t="str">
        <f t="shared" si="10"/>
        <v>50104.261</v>
      </c>
      <c r="H52" s="46">
        <f t="shared" si="11"/>
        <v>15678</v>
      </c>
      <c r="I52" s="55" t="s">
        <v>453</v>
      </c>
      <c r="J52" s="56" t="s">
        <v>454</v>
      </c>
      <c r="K52" s="55">
        <v>15678</v>
      </c>
      <c r="L52" s="55" t="s">
        <v>170</v>
      </c>
      <c r="M52" s="56" t="s">
        <v>201</v>
      </c>
      <c r="N52" s="56"/>
      <c r="O52" s="57" t="s">
        <v>270</v>
      </c>
      <c r="P52" s="57" t="s">
        <v>455</v>
      </c>
    </row>
    <row r="53" spans="1:16" ht="12.75" customHeight="1" thickBot="1" x14ac:dyDescent="0.25">
      <c r="A53" s="46" t="str">
        <f t="shared" si="6"/>
        <v> BBS 111 </v>
      </c>
      <c r="B53" s="10" t="str">
        <f t="shared" si="7"/>
        <v>I</v>
      </c>
      <c r="C53" s="46">
        <f t="shared" si="8"/>
        <v>50110.447999999997</v>
      </c>
      <c r="D53" s="9" t="str">
        <f t="shared" si="9"/>
        <v>vis</v>
      </c>
      <c r="E53" s="54">
        <f>VLOOKUP(C53,Active!C$21:E$970,3,FALSE)</f>
        <v>15683.0017107036</v>
      </c>
      <c r="F53" s="10" t="s">
        <v>104</v>
      </c>
      <c r="G53" s="9" t="str">
        <f t="shared" si="10"/>
        <v>50110.448</v>
      </c>
      <c r="H53" s="46">
        <f t="shared" si="11"/>
        <v>15683</v>
      </c>
      <c r="I53" s="55" t="s">
        <v>456</v>
      </c>
      <c r="J53" s="56" t="s">
        <v>457</v>
      </c>
      <c r="K53" s="55">
        <v>15683</v>
      </c>
      <c r="L53" s="55" t="s">
        <v>431</v>
      </c>
      <c r="M53" s="56" t="s">
        <v>201</v>
      </c>
      <c r="N53" s="56"/>
      <c r="O53" s="57" t="s">
        <v>458</v>
      </c>
      <c r="P53" s="57" t="s">
        <v>455</v>
      </c>
    </row>
    <row r="54" spans="1:16" ht="12.75" customHeight="1" thickBot="1" x14ac:dyDescent="0.25">
      <c r="A54" s="46" t="str">
        <f t="shared" si="6"/>
        <v> BBS 113 </v>
      </c>
      <c r="B54" s="10" t="str">
        <f t="shared" si="7"/>
        <v>I</v>
      </c>
      <c r="C54" s="46">
        <f t="shared" si="8"/>
        <v>50314.364000000001</v>
      </c>
      <c r="D54" s="9" t="str">
        <f t="shared" si="9"/>
        <v>vis</v>
      </c>
      <c r="E54" s="54">
        <f>VLOOKUP(C54,Active!C$21:E$970,3,FALSE)</f>
        <v>15848.008018725899</v>
      </c>
      <c r="F54" s="10" t="s">
        <v>104</v>
      </c>
      <c r="G54" s="9" t="str">
        <f t="shared" si="10"/>
        <v>50314.364</v>
      </c>
      <c r="H54" s="46">
        <f t="shared" si="11"/>
        <v>15848</v>
      </c>
      <c r="I54" s="55" t="s">
        <v>471</v>
      </c>
      <c r="J54" s="56" t="s">
        <v>472</v>
      </c>
      <c r="K54" s="55">
        <v>15848</v>
      </c>
      <c r="L54" s="55" t="s">
        <v>200</v>
      </c>
      <c r="M54" s="56" t="s">
        <v>201</v>
      </c>
      <c r="N54" s="56"/>
      <c r="O54" s="57" t="s">
        <v>348</v>
      </c>
      <c r="P54" s="57" t="s">
        <v>473</v>
      </c>
    </row>
    <row r="55" spans="1:16" ht="12.75" customHeight="1" thickBot="1" x14ac:dyDescent="0.25">
      <c r="A55" s="46" t="str">
        <f t="shared" si="6"/>
        <v> BBS 114 </v>
      </c>
      <c r="B55" s="10" t="str">
        <f t="shared" si="7"/>
        <v>I</v>
      </c>
      <c r="C55" s="46">
        <f t="shared" si="8"/>
        <v>50466.341999999997</v>
      </c>
      <c r="D55" s="9" t="str">
        <f t="shared" si="9"/>
        <v>vis</v>
      </c>
      <c r="E55" s="54">
        <f>VLOOKUP(C55,Active!C$21:E$970,3,FALSE)</f>
        <v>15970.986738790099</v>
      </c>
      <c r="F55" s="10" t="s">
        <v>104</v>
      </c>
      <c r="G55" s="9" t="str">
        <f t="shared" si="10"/>
        <v>50466.342</v>
      </c>
      <c r="H55" s="46">
        <f t="shared" si="11"/>
        <v>15971</v>
      </c>
      <c r="I55" s="55" t="s">
        <v>474</v>
      </c>
      <c r="J55" s="56" t="s">
        <v>475</v>
      </c>
      <c r="K55" s="55">
        <v>15971</v>
      </c>
      <c r="L55" s="55" t="s">
        <v>476</v>
      </c>
      <c r="M55" s="56" t="s">
        <v>201</v>
      </c>
      <c r="N55" s="56"/>
      <c r="O55" s="57" t="s">
        <v>270</v>
      </c>
      <c r="P55" s="57" t="s">
        <v>477</v>
      </c>
    </row>
    <row r="56" spans="1:16" ht="12.75" customHeight="1" thickBot="1" x14ac:dyDescent="0.25">
      <c r="A56" s="46" t="str">
        <f t="shared" si="6"/>
        <v> BBS 116 </v>
      </c>
      <c r="B56" s="10" t="str">
        <f t="shared" si="7"/>
        <v>I</v>
      </c>
      <c r="C56" s="46">
        <f t="shared" si="8"/>
        <v>50676.436999999998</v>
      </c>
      <c r="D56" s="9" t="str">
        <f t="shared" si="9"/>
        <v>vis</v>
      </c>
      <c r="E56" s="54">
        <f>VLOOKUP(C56,Active!C$21:E$970,3,FALSE)</f>
        <v>16140.993017277046</v>
      </c>
      <c r="F56" s="10" t="s">
        <v>104</v>
      </c>
      <c r="G56" s="9" t="str">
        <f t="shared" si="10"/>
        <v>50676.437</v>
      </c>
      <c r="H56" s="46">
        <f t="shared" si="11"/>
        <v>16141</v>
      </c>
      <c r="I56" s="55" t="s">
        <v>478</v>
      </c>
      <c r="J56" s="56" t="s">
        <v>479</v>
      </c>
      <c r="K56" s="55">
        <v>16141</v>
      </c>
      <c r="L56" s="55" t="s">
        <v>183</v>
      </c>
      <c r="M56" s="56" t="s">
        <v>480</v>
      </c>
      <c r="N56" s="56" t="s">
        <v>481</v>
      </c>
      <c r="O56" s="57" t="s">
        <v>482</v>
      </c>
      <c r="P56" s="57" t="s">
        <v>483</v>
      </c>
    </row>
    <row r="57" spans="1:16" ht="12.75" customHeight="1" thickBot="1" x14ac:dyDescent="0.25">
      <c r="A57" s="46" t="str">
        <f t="shared" si="6"/>
        <v> BBS 115 </v>
      </c>
      <c r="B57" s="10" t="str">
        <f t="shared" si="7"/>
        <v>I</v>
      </c>
      <c r="C57" s="46">
        <f t="shared" si="8"/>
        <v>50681.377999999997</v>
      </c>
      <c r="D57" s="9" t="str">
        <f t="shared" si="9"/>
        <v>vis</v>
      </c>
      <c r="E57" s="54">
        <f>VLOOKUP(C57,Active!C$21:E$970,3,FALSE)</f>
        <v>16144.991213435944</v>
      </c>
      <c r="F57" s="10" t="s">
        <v>104</v>
      </c>
      <c r="G57" s="9" t="str">
        <f t="shared" si="10"/>
        <v>50681.378</v>
      </c>
      <c r="H57" s="46">
        <f t="shared" si="11"/>
        <v>16145</v>
      </c>
      <c r="I57" s="55" t="s">
        <v>484</v>
      </c>
      <c r="J57" s="56" t="s">
        <v>485</v>
      </c>
      <c r="K57" s="55">
        <v>16145</v>
      </c>
      <c r="L57" s="55" t="s">
        <v>384</v>
      </c>
      <c r="M57" s="56" t="s">
        <v>201</v>
      </c>
      <c r="N57" s="56"/>
      <c r="O57" s="57" t="s">
        <v>348</v>
      </c>
      <c r="P57" s="57" t="s">
        <v>486</v>
      </c>
    </row>
    <row r="58" spans="1:16" ht="12.75" customHeight="1" thickBot="1" x14ac:dyDescent="0.25">
      <c r="A58" s="46" t="str">
        <f t="shared" si="6"/>
        <v> BBS 116 </v>
      </c>
      <c r="B58" s="10" t="str">
        <f t="shared" si="7"/>
        <v>I</v>
      </c>
      <c r="C58" s="46">
        <f t="shared" si="8"/>
        <v>50702.396000000001</v>
      </c>
      <c r="D58" s="9" t="str">
        <f t="shared" si="9"/>
        <v>vis</v>
      </c>
      <c r="E58" s="54">
        <f>VLOOKUP(C58,Active!C$21:E$970,3,FALSE)</f>
        <v>16161.998719379631</v>
      </c>
      <c r="F58" s="10" t="s">
        <v>104</v>
      </c>
      <c r="G58" s="9" t="str">
        <f t="shared" si="10"/>
        <v>50702.396</v>
      </c>
      <c r="H58" s="46">
        <f t="shared" si="11"/>
        <v>16162</v>
      </c>
      <c r="I58" s="55" t="s">
        <v>487</v>
      </c>
      <c r="J58" s="56" t="s">
        <v>488</v>
      </c>
      <c r="K58" s="55">
        <v>16162</v>
      </c>
      <c r="L58" s="55" t="s">
        <v>489</v>
      </c>
      <c r="M58" s="56" t="s">
        <v>201</v>
      </c>
      <c r="N58" s="56"/>
      <c r="O58" s="57" t="s">
        <v>348</v>
      </c>
      <c r="P58" s="57" t="s">
        <v>483</v>
      </c>
    </row>
    <row r="59" spans="1:16" ht="12.75" customHeight="1" thickBot="1" x14ac:dyDescent="0.25">
      <c r="A59" s="46" t="str">
        <f t="shared" si="6"/>
        <v> BBS 116 </v>
      </c>
      <c r="B59" s="10" t="str">
        <f t="shared" si="7"/>
        <v>I</v>
      </c>
      <c r="C59" s="46">
        <f t="shared" si="8"/>
        <v>50754.286</v>
      </c>
      <c r="D59" s="9" t="str">
        <f t="shared" si="9"/>
        <v>vis</v>
      </c>
      <c r="E59" s="54">
        <f>VLOOKUP(C59,Active!C$21:E$970,3,FALSE)</f>
        <v>16203.987466330715</v>
      </c>
      <c r="F59" s="10" t="s">
        <v>104</v>
      </c>
      <c r="G59" s="9" t="str">
        <f t="shared" si="10"/>
        <v>50754.286</v>
      </c>
      <c r="H59" s="46">
        <f t="shared" si="11"/>
        <v>16204</v>
      </c>
      <c r="I59" s="55" t="s">
        <v>490</v>
      </c>
      <c r="J59" s="56" t="s">
        <v>491</v>
      </c>
      <c r="K59" s="55">
        <v>16204</v>
      </c>
      <c r="L59" s="55" t="s">
        <v>492</v>
      </c>
      <c r="M59" s="56" t="s">
        <v>201</v>
      </c>
      <c r="N59" s="56"/>
      <c r="O59" s="57" t="s">
        <v>348</v>
      </c>
      <c r="P59" s="57" t="s">
        <v>483</v>
      </c>
    </row>
    <row r="60" spans="1:16" ht="12.75" customHeight="1" thickBot="1" x14ac:dyDescent="0.25">
      <c r="A60" s="46" t="str">
        <f t="shared" si="6"/>
        <v> BBS 116 </v>
      </c>
      <c r="B60" s="10" t="str">
        <f t="shared" si="7"/>
        <v>I</v>
      </c>
      <c r="C60" s="46">
        <f t="shared" si="8"/>
        <v>50754.292999999998</v>
      </c>
      <c r="D60" s="9" t="str">
        <f t="shared" si="9"/>
        <v>vis</v>
      </c>
      <c r="E60" s="54">
        <f>VLOOKUP(C60,Active!C$21:E$970,3,FALSE)</f>
        <v>16203.993130644234</v>
      </c>
      <c r="F60" s="10" t="s">
        <v>104</v>
      </c>
      <c r="G60" s="9" t="str">
        <f t="shared" si="10"/>
        <v>50754.293</v>
      </c>
      <c r="H60" s="46">
        <f t="shared" si="11"/>
        <v>16204</v>
      </c>
      <c r="I60" s="55" t="s">
        <v>493</v>
      </c>
      <c r="J60" s="56" t="s">
        <v>494</v>
      </c>
      <c r="K60" s="55">
        <v>16204</v>
      </c>
      <c r="L60" s="55" t="s">
        <v>189</v>
      </c>
      <c r="M60" s="56" t="s">
        <v>201</v>
      </c>
      <c r="N60" s="56"/>
      <c r="O60" s="57" t="s">
        <v>270</v>
      </c>
      <c r="P60" s="57" t="s">
        <v>483</v>
      </c>
    </row>
    <row r="61" spans="1:16" ht="12.75" customHeight="1" thickBot="1" x14ac:dyDescent="0.25">
      <c r="A61" s="46" t="str">
        <f t="shared" si="6"/>
        <v>BAVM 132 </v>
      </c>
      <c r="B61" s="10" t="str">
        <f t="shared" si="7"/>
        <v>I</v>
      </c>
      <c r="C61" s="46">
        <f t="shared" si="8"/>
        <v>51472.288</v>
      </c>
      <c r="D61" s="9" t="str">
        <f t="shared" si="9"/>
        <v>vis</v>
      </c>
      <c r="E61" s="54">
        <f>VLOOKUP(C61,Active!C$21:E$970,3,FALSE)</f>
        <v>16784.985814535972</v>
      </c>
      <c r="F61" s="10" t="s">
        <v>104</v>
      </c>
      <c r="G61" s="9" t="str">
        <f t="shared" si="10"/>
        <v>51472.2880</v>
      </c>
      <c r="H61" s="46">
        <f t="shared" si="11"/>
        <v>16785</v>
      </c>
      <c r="I61" s="55" t="s">
        <v>506</v>
      </c>
      <c r="J61" s="56" t="s">
        <v>507</v>
      </c>
      <c r="K61" s="55">
        <v>16785</v>
      </c>
      <c r="L61" s="55" t="s">
        <v>508</v>
      </c>
      <c r="M61" s="56" t="s">
        <v>480</v>
      </c>
      <c r="N61" s="56" t="s">
        <v>509</v>
      </c>
      <c r="O61" s="57" t="s">
        <v>510</v>
      </c>
      <c r="P61" s="58" t="s">
        <v>511</v>
      </c>
    </row>
    <row r="62" spans="1:16" ht="12.75" customHeight="1" thickBot="1" x14ac:dyDescent="0.25">
      <c r="A62" s="46" t="str">
        <f t="shared" si="6"/>
        <v>BAVM 152 </v>
      </c>
      <c r="B62" s="10" t="str">
        <f t="shared" si="7"/>
        <v>I</v>
      </c>
      <c r="C62" s="46">
        <f t="shared" si="8"/>
        <v>51782.479200000002</v>
      </c>
      <c r="D62" s="9" t="str">
        <f t="shared" si="9"/>
        <v>vis</v>
      </c>
      <c r="E62" s="54">
        <f>VLOOKUP(C62,Active!C$21:E$970,3,FALSE)</f>
        <v>17035.988701474736</v>
      </c>
      <c r="F62" s="10" t="s">
        <v>104</v>
      </c>
      <c r="G62" s="9" t="str">
        <f t="shared" si="10"/>
        <v>51782.4792</v>
      </c>
      <c r="H62" s="46">
        <f t="shared" si="11"/>
        <v>17036</v>
      </c>
      <c r="I62" s="55" t="s">
        <v>522</v>
      </c>
      <c r="J62" s="56" t="s">
        <v>523</v>
      </c>
      <c r="K62" s="55">
        <v>17036</v>
      </c>
      <c r="L62" s="55" t="s">
        <v>524</v>
      </c>
      <c r="M62" s="56" t="s">
        <v>480</v>
      </c>
      <c r="N62" s="56" t="s">
        <v>509</v>
      </c>
      <c r="O62" s="57" t="s">
        <v>510</v>
      </c>
      <c r="P62" s="58" t="s">
        <v>525</v>
      </c>
    </row>
    <row r="63" spans="1:16" ht="12.75" customHeight="1" thickBot="1" x14ac:dyDescent="0.25">
      <c r="A63" s="46" t="str">
        <f t="shared" si="6"/>
        <v>OEJV 0074 </v>
      </c>
      <c r="B63" s="10" t="str">
        <f t="shared" si="7"/>
        <v>I</v>
      </c>
      <c r="C63" s="46">
        <f t="shared" si="8"/>
        <v>52196.483419999997</v>
      </c>
      <c r="D63" s="9" t="str">
        <f t="shared" si="9"/>
        <v>vis</v>
      </c>
      <c r="E63" s="54">
        <f>VLOOKUP(C63,Active!C$21:E$970,3,FALSE)</f>
        <v>17370.995801691734</v>
      </c>
      <c r="F63" s="10" t="s">
        <v>104</v>
      </c>
      <c r="G63" s="9" t="str">
        <f t="shared" si="10"/>
        <v>52196.48342</v>
      </c>
      <c r="H63" s="46">
        <f t="shared" si="11"/>
        <v>17371</v>
      </c>
      <c r="I63" s="55" t="s">
        <v>542</v>
      </c>
      <c r="J63" s="56" t="s">
        <v>543</v>
      </c>
      <c r="K63" s="55">
        <v>17371</v>
      </c>
      <c r="L63" s="55" t="s">
        <v>544</v>
      </c>
      <c r="M63" s="56" t="s">
        <v>545</v>
      </c>
      <c r="N63" s="56" t="s">
        <v>509</v>
      </c>
      <c r="O63" s="57" t="s">
        <v>546</v>
      </c>
      <c r="P63" s="58" t="s">
        <v>521</v>
      </c>
    </row>
    <row r="64" spans="1:16" ht="12.75" customHeight="1" thickBot="1" x14ac:dyDescent="0.25">
      <c r="A64" s="46" t="str">
        <f t="shared" si="6"/>
        <v> BBS 130 </v>
      </c>
      <c r="B64" s="10" t="str">
        <f t="shared" si="7"/>
        <v>I</v>
      </c>
      <c r="C64" s="46">
        <f t="shared" si="8"/>
        <v>52862.589</v>
      </c>
      <c r="D64" s="9" t="str">
        <f t="shared" si="9"/>
        <v>vis</v>
      </c>
      <c r="E64" s="54">
        <f>VLOOKUP(C64,Active!C$21:E$970,3,FALSE)</f>
        <v>17910.000207961224</v>
      </c>
      <c r="F64" s="10" t="s">
        <v>104</v>
      </c>
      <c r="G64" s="9" t="str">
        <f t="shared" si="10"/>
        <v>52862.589</v>
      </c>
      <c r="H64" s="46">
        <f t="shared" si="11"/>
        <v>17910</v>
      </c>
      <c r="I64" s="55" t="s">
        <v>555</v>
      </c>
      <c r="J64" s="56" t="s">
        <v>556</v>
      </c>
      <c r="K64" s="55">
        <v>17910</v>
      </c>
      <c r="L64" s="55" t="s">
        <v>444</v>
      </c>
      <c r="M64" s="56" t="s">
        <v>201</v>
      </c>
      <c r="N64" s="56"/>
      <c r="O64" s="57" t="s">
        <v>270</v>
      </c>
      <c r="P64" s="57" t="s">
        <v>557</v>
      </c>
    </row>
    <row r="65" spans="1:16" ht="12.75" customHeight="1" thickBot="1" x14ac:dyDescent="0.25">
      <c r="A65" s="46" t="str">
        <f t="shared" si="6"/>
        <v>IBVS 5502 </v>
      </c>
      <c r="B65" s="10" t="str">
        <f t="shared" si="7"/>
        <v>I</v>
      </c>
      <c r="C65" s="46">
        <f t="shared" si="8"/>
        <v>52894.716500000002</v>
      </c>
      <c r="D65" s="9" t="str">
        <f t="shared" si="9"/>
        <v>vis</v>
      </c>
      <c r="E65" s="54">
        <f>VLOOKUP(C65,Active!C$21:E$970,3,FALSE)</f>
        <v>17935.997384058181</v>
      </c>
      <c r="F65" s="10" t="s">
        <v>104</v>
      </c>
      <c r="G65" s="9" t="str">
        <f t="shared" si="10"/>
        <v>52894.7165</v>
      </c>
      <c r="H65" s="46">
        <f t="shared" si="11"/>
        <v>17936</v>
      </c>
      <c r="I65" s="55" t="s">
        <v>558</v>
      </c>
      <c r="J65" s="56" t="s">
        <v>559</v>
      </c>
      <c r="K65" s="55">
        <v>17936</v>
      </c>
      <c r="L65" s="55" t="s">
        <v>560</v>
      </c>
      <c r="M65" s="56" t="s">
        <v>480</v>
      </c>
      <c r="N65" s="56" t="s">
        <v>481</v>
      </c>
      <c r="O65" s="57" t="s">
        <v>561</v>
      </c>
      <c r="P65" s="58" t="s">
        <v>562</v>
      </c>
    </row>
    <row r="66" spans="1:16" ht="12.75" customHeight="1" thickBot="1" x14ac:dyDescent="0.25">
      <c r="A66" s="46" t="str">
        <f t="shared" si="6"/>
        <v>IBVS 5577 </v>
      </c>
      <c r="B66" s="10" t="str">
        <f t="shared" si="7"/>
        <v>II</v>
      </c>
      <c r="C66" s="46">
        <f t="shared" si="8"/>
        <v>52985.552600000003</v>
      </c>
      <c r="D66" s="9" t="str">
        <f t="shared" si="9"/>
        <v>vis</v>
      </c>
      <c r="E66" s="54">
        <f>VLOOKUP(C66,Active!C$21:E$970,3,FALSE)</f>
        <v>18009.500833989248</v>
      </c>
      <c r="F66" s="10" t="s">
        <v>104</v>
      </c>
      <c r="G66" s="9" t="str">
        <f t="shared" si="10"/>
        <v>52985.5526</v>
      </c>
      <c r="H66" s="46">
        <f t="shared" si="11"/>
        <v>18009.5</v>
      </c>
      <c r="I66" s="55" t="s">
        <v>563</v>
      </c>
      <c r="J66" s="56" t="s">
        <v>564</v>
      </c>
      <c r="K66" s="55">
        <v>18009.5</v>
      </c>
      <c r="L66" s="55" t="s">
        <v>565</v>
      </c>
      <c r="M66" s="56" t="s">
        <v>480</v>
      </c>
      <c r="N66" s="56" t="s">
        <v>481</v>
      </c>
      <c r="O66" s="57" t="s">
        <v>566</v>
      </c>
      <c r="P66" s="58" t="s">
        <v>567</v>
      </c>
    </row>
    <row r="67" spans="1:16" ht="12.75" customHeight="1" thickBot="1" x14ac:dyDescent="0.25">
      <c r="A67" s="46" t="str">
        <f t="shared" si="6"/>
        <v>IBVS 5577 </v>
      </c>
      <c r="B67" s="10" t="str">
        <f t="shared" si="7"/>
        <v>II</v>
      </c>
      <c r="C67" s="46">
        <f t="shared" si="8"/>
        <v>53128.901599999997</v>
      </c>
      <c r="D67" s="9" t="str">
        <f t="shared" si="9"/>
        <v>vis</v>
      </c>
      <c r="E67" s="54">
        <f>VLOOKUP(C67,Active!C$21:E$970,3,FALSE)</f>
        <v>18125.497073856091</v>
      </c>
      <c r="F67" s="10" t="s">
        <v>104</v>
      </c>
      <c r="G67" s="9" t="str">
        <f t="shared" si="10"/>
        <v>53128.9016</v>
      </c>
      <c r="H67" s="46">
        <f t="shared" si="11"/>
        <v>18125.5</v>
      </c>
      <c r="I67" s="55" t="s">
        <v>568</v>
      </c>
      <c r="J67" s="56" t="s">
        <v>569</v>
      </c>
      <c r="K67" s="55">
        <v>18125.5</v>
      </c>
      <c r="L67" s="55" t="s">
        <v>570</v>
      </c>
      <c r="M67" s="56" t="s">
        <v>480</v>
      </c>
      <c r="N67" s="56" t="s">
        <v>481</v>
      </c>
      <c r="O67" s="57" t="s">
        <v>566</v>
      </c>
      <c r="P67" s="58" t="s">
        <v>567</v>
      </c>
    </row>
    <row r="68" spans="1:16" ht="12.75" customHeight="1" thickBot="1" x14ac:dyDescent="0.25">
      <c r="A68" s="46" t="str">
        <f t="shared" si="6"/>
        <v>IBVS 5577 </v>
      </c>
      <c r="B68" s="10" t="str">
        <f t="shared" si="7"/>
        <v>II</v>
      </c>
      <c r="C68" s="46">
        <f t="shared" si="8"/>
        <v>53190.7</v>
      </c>
      <c r="D68" s="9" t="str">
        <f t="shared" si="9"/>
        <v>vis</v>
      </c>
      <c r="E68" s="54">
        <f>VLOOKUP(C68,Active!C$21:E$970,3,FALSE)</f>
        <v>18175.503575678827</v>
      </c>
      <c r="F68" s="10" t="s">
        <v>104</v>
      </c>
      <c r="G68" s="9" t="str">
        <f t="shared" si="10"/>
        <v>53190.7000</v>
      </c>
      <c r="H68" s="46">
        <f t="shared" si="11"/>
        <v>18175.5</v>
      </c>
      <c r="I68" s="55" t="s">
        <v>571</v>
      </c>
      <c r="J68" s="56" t="s">
        <v>572</v>
      </c>
      <c r="K68" s="55">
        <v>18175.5</v>
      </c>
      <c r="L68" s="55" t="s">
        <v>573</v>
      </c>
      <c r="M68" s="56" t="s">
        <v>480</v>
      </c>
      <c r="N68" s="56" t="s">
        <v>481</v>
      </c>
      <c r="O68" s="57" t="s">
        <v>566</v>
      </c>
      <c r="P68" s="58" t="s">
        <v>567</v>
      </c>
    </row>
    <row r="69" spans="1:16" ht="12.75" customHeight="1" thickBot="1" x14ac:dyDescent="0.25">
      <c r="A69" s="46" t="str">
        <f t="shared" si="6"/>
        <v>IBVS 5577 </v>
      </c>
      <c r="B69" s="10" t="str">
        <f t="shared" si="7"/>
        <v>I</v>
      </c>
      <c r="C69" s="46">
        <f t="shared" si="8"/>
        <v>53198.727400000003</v>
      </c>
      <c r="D69" s="9" t="str">
        <f t="shared" si="9"/>
        <v>vis</v>
      </c>
      <c r="E69" s="54">
        <f>VLOOKUP(C69,Active!C$21:E$970,3,FALSE)</f>
        <v>18181.999248588356</v>
      </c>
      <c r="F69" s="10" t="s">
        <v>104</v>
      </c>
      <c r="G69" s="9" t="str">
        <f t="shared" si="10"/>
        <v>53198.7274</v>
      </c>
      <c r="H69" s="46">
        <f t="shared" si="11"/>
        <v>18182</v>
      </c>
      <c r="I69" s="55" t="s">
        <v>574</v>
      </c>
      <c r="J69" s="56" t="s">
        <v>575</v>
      </c>
      <c r="K69" s="55">
        <v>18182</v>
      </c>
      <c r="L69" s="55" t="s">
        <v>576</v>
      </c>
      <c r="M69" s="56" t="s">
        <v>480</v>
      </c>
      <c r="N69" s="56" t="s">
        <v>481</v>
      </c>
      <c r="O69" s="57" t="s">
        <v>566</v>
      </c>
      <c r="P69" s="58" t="s">
        <v>567</v>
      </c>
    </row>
    <row r="70" spans="1:16" ht="12.75" customHeight="1" thickBot="1" x14ac:dyDescent="0.25">
      <c r="A70" s="46" t="str">
        <f t="shared" si="6"/>
        <v>IBVS 5577 </v>
      </c>
      <c r="B70" s="10" t="str">
        <f t="shared" si="7"/>
        <v>I</v>
      </c>
      <c r="C70" s="46">
        <f t="shared" si="8"/>
        <v>53219.735589999997</v>
      </c>
      <c r="D70" s="9" t="str">
        <f t="shared" si="9"/>
        <v>vis</v>
      </c>
      <c r="E70" s="54">
        <f>VLOOKUP(C70,Active!C$21:E$970,3,FALSE)</f>
        <v>18198.998816401228</v>
      </c>
      <c r="F70" s="10" t="s">
        <v>104</v>
      </c>
      <c r="G70" s="9" t="str">
        <f t="shared" si="10"/>
        <v>53219.73559</v>
      </c>
      <c r="H70" s="46">
        <f t="shared" si="11"/>
        <v>18199</v>
      </c>
      <c r="I70" s="55" t="s">
        <v>577</v>
      </c>
      <c r="J70" s="56" t="s">
        <v>578</v>
      </c>
      <c r="K70" s="55">
        <v>18199</v>
      </c>
      <c r="L70" s="55" t="s">
        <v>579</v>
      </c>
      <c r="M70" s="56" t="s">
        <v>480</v>
      </c>
      <c r="N70" s="56" t="s">
        <v>481</v>
      </c>
      <c r="O70" s="57" t="s">
        <v>566</v>
      </c>
      <c r="P70" s="58" t="s">
        <v>567</v>
      </c>
    </row>
    <row r="71" spans="1:16" ht="12.75" customHeight="1" thickBot="1" x14ac:dyDescent="0.25">
      <c r="A71" s="46" t="str">
        <f t="shared" si="6"/>
        <v>IBVS 5577 </v>
      </c>
      <c r="B71" s="10" t="str">
        <f t="shared" si="7"/>
        <v>I</v>
      </c>
      <c r="C71" s="46">
        <f t="shared" si="8"/>
        <v>53229.622360000001</v>
      </c>
      <c r="D71" s="9" t="str">
        <f t="shared" si="9"/>
        <v>vis</v>
      </c>
      <c r="E71" s="54">
        <f>VLOOKUP(C71,Active!C$21:E$970,3,FALSE)</f>
        <v>18206.999068544101</v>
      </c>
      <c r="F71" s="10" t="s">
        <v>104</v>
      </c>
      <c r="G71" s="9" t="str">
        <f t="shared" si="10"/>
        <v>53229.62236</v>
      </c>
      <c r="H71" s="46">
        <f t="shared" si="11"/>
        <v>18207</v>
      </c>
      <c r="I71" s="55" t="s">
        <v>580</v>
      </c>
      <c r="J71" s="56" t="s">
        <v>581</v>
      </c>
      <c r="K71" s="55">
        <v>18207</v>
      </c>
      <c r="L71" s="55" t="s">
        <v>582</v>
      </c>
      <c r="M71" s="56" t="s">
        <v>480</v>
      </c>
      <c r="N71" s="56" t="s">
        <v>481</v>
      </c>
      <c r="O71" s="57" t="s">
        <v>566</v>
      </c>
      <c r="P71" s="58" t="s">
        <v>567</v>
      </c>
    </row>
    <row r="72" spans="1:16" ht="12.75" customHeight="1" thickBot="1" x14ac:dyDescent="0.25">
      <c r="A72" s="46" t="str">
        <f t="shared" si="6"/>
        <v>OEJV 0003 </v>
      </c>
      <c r="B72" s="10" t="str">
        <f t="shared" si="7"/>
        <v>I</v>
      </c>
      <c r="C72" s="46">
        <f t="shared" si="8"/>
        <v>53250.631999999998</v>
      </c>
      <c r="D72" s="9" t="str">
        <f t="shared" si="9"/>
        <v>vis</v>
      </c>
      <c r="E72" s="54">
        <f>VLOOKUP(C72,Active!C$21:E$970,3,FALSE)</f>
        <v>18223.999809679062</v>
      </c>
      <c r="F72" s="10" t="s">
        <v>104</v>
      </c>
      <c r="G72" s="9" t="str">
        <f t="shared" si="10"/>
        <v>53250.632</v>
      </c>
      <c r="H72" s="46">
        <f t="shared" si="11"/>
        <v>18224</v>
      </c>
      <c r="I72" s="55" t="s">
        <v>583</v>
      </c>
      <c r="J72" s="56" t="s">
        <v>584</v>
      </c>
      <c r="K72" s="55">
        <v>18224</v>
      </c>
      <c r="L72" s="55" t="s">
        <v>585</v>
      </c>
      <c r="M72" s="56" t="s">
        <v>201</v>
      </c>
      <c r="N72" s="56"/>
      <c r="O72" s="57" t="s">
        <v>270</v>
      </c>
      <c r="P72" s="58" t="s">
        <v>586</v>
      </c>
    </row>
    <row r="73" spans="1:16" ht="12.75" customHeight="1" thickBot="1" x14ac:dyDescent="0.25">
      <c r="A73" s="46" t="str">
        <f t="shared" si="6"/>
        <v>BAVM 173 </v>
      </c>
      <c r="B73" s="10" t="str">
        <f t="shared" si="7"/>
        <v>I</v>
      </c>
      <c r="C73" s="46">
        <f t="shared" si="8"/>
        <v>53254.338600000003</v>
      </c>
      <c r="D73" s="9" t="str">
        <f t="shared" si="9"/>
        <v>vis</v>
      </c>
      <c r="E73" s="54">
        <f>VLOOKUP(C73,Active!C$21:E$970,3,FALSE)</f>
        <v>18226.99914460774</v>
      </c>
      <c r="F73" s="10" t="s">
        <v>104</v>
      </c>
      <c r="G73" s="9" t="str">
        <f t="shared" si="10"/>
        <v>53254.3386</v>
      </c>
      <c r="H73" s="46">
        <f t="shared" si="11"/>
        <v>18227</v>
      </c>
      <c r="I73" s="55" t="s">
        <v>587</v>
      </c>
      <c r="J73" s="56" t="s">
        <v>588</v>
      </c>
      <c r="K73" s="55">
        <v>18227</v>
      </c>
      <c r="L73" s="55" t="s">
        <v>589</v>
      </c>
      <c r="M73" s="56" t="s">
        <v>480</v>
      </c>
      <c r="N73" s="56" t="s">
        <v>509</v>
      </c>
      <c r="O73" s="57" t="s">
        <v>590</v>
      </c>
      <c r="P73" s="58" t="s">
        <v>591</v>
      </c>
    </row>
    <row r="74" spans="1:16" ht="12.75" customHeight="1" thickBot="1" x14ac:dyDescent="0.25">
      <c r="A74" s="46" t="str">
        <f t="shared" si="6"/>
        <v>IBVS 5670 </v>
      </c>
      <c r="B74" s="10" t="str">
        <f t="shared" si="7"/>
        <v>II</v>
      </c>
      <c r="C74" s="46">
        <f t="shared" si="8"/>
        <v>53357.5317</v>
      </c>
      <c r="D74" s="9" t="str">
        <f t="shared" si="9"/>
        <v>vis</v>
      </c>
      <c r="E74" s="54">
        <f>VLOOKUP(C74,Active!C$21:E$970,3,FALSE)</f>
        <v>18310.501726280465</v>
      </c>
      <c r="F74" s="10" t="s">
        <v>104</v>
      </c>
      <c r="G74" s="9" t="str">
        <f t="shared" si="10"/>
        <v>53357.5317</v>
      </c>
      <c r="H74" s="46">
        <f t="shared" si="11"/>
        <v>18310.5</v>
      </c>
      <c r="I74" s="55" t="s">
        <v>592</v>
      </c>
      <c r="J74" s="56" t="s">
        <v>593</v>
      </c>
      <c r="K74" s="55">
        <v>18310.5</v>
      </c>
      <c r="L74" s="55" t="s">
        <v>594</v>
      </c>
      <c r="M74" s="56" t="s">
        <v>480</v>
      </c>
      <c r="N74" s="56" t="s">
        <v>481</v>
      </c>
      <c r="O74" s="57" t="s">
        <v>566</v>
      </c>
      <c r="P74" s="58" t="s">
        <v>595</v>
      </c>
    </row>
    <row r="75" spans="1:16" ht="12.75" customHeight="1" thickBot="1" x14ac:dyDescent="0.25">
      <c r="A75" s="46" t="str">
        <f t="shared" ref="A75:A106" si="12">P75</f>
        <v>OEJV 0003 </v>
      </c>
      <c r="B75" s="10" t="str">
        <f t="shared" ref="B75:B106" si="13">IF(H75=INT(H75),"I","II")</f>
        <v>I</v>
      </c>
      <c r="C75" s="46">
        <f t="shared" ref="C75:C106" si="14">1*G75</f>
        <v>53564.521000000001</v>
      </c>
      <c r="D75" s="9" t="str">
        <f t="shared" ref="D75:D106" si="15">VLOOKUP(F75,I$1:J$5,2,FALSE)</f>
        <v>vis</v>
      </c>
      <c r="E75" s="54">
        <f>VLOOKUP(C75,Active!C$21:E$970,3,FALSE)</f>
        <v>18477.994910695219</v>
      </c>
      <c r="F75" s="10" t="s">
        <v>104</v>
      </c>
      <c r="G75" s="9" t="str">
        <f t="shared" ref="G75:G106" si="16">MID(I75,3,LEN(I75)-3)</f>
        <v>53564.521</v>
      </c>
      <c r="H75" s="46">
        <f t="shared" ref="H75:H106" si="17">1*K75</f>
        <v>18478</v>
      </c>
      <c r="I75" s="55" t="s">
        <v>596</v>
      </c>
      <c r="J75" s="56" t="s">
        <v>597</v>
      </c>
      <c r="K75" s="55">
        <v>18478</v>
      </c>
      <c r="L75" s="55" t="s">
        <v>170</v>
      </c>
      <c r="M75" s="56" t="s">
        <v>201</v>
      </c>
      <c r="N75" s="56"/>
      <c r="O75" s="57" t="s">
        <v>270</v>
      </c>
      <c r="P75" s="58" t="s">
        <v>586</v>
      </c>
    </row>
    <row r="76" spans="1:16" ht="12.75" customHeight="1" thickBot="1" x14ac:dyDescent="0.25">
      <c r="A76" s="46" t="str">
        <f t="shared" si="12"/>
        <v>BAVM 186 </v>
      </c>
      <c r="B76" s="10" t="str">
        <f t="shared" si="13"/>
        <v>II</v>
      </c>
      <c r="C76" s="46">
        <f t="shared" si="14"/>
        <v>54216.417200000004</v>
      </c>
      <c r="D76" s="9" t="str">
        <f t="shared" si="15"/>
        <v>vis</v>
      </c>
      <c r="E76" s="54">
        <f>VLOOKUP(C76,Active!C$21:E$970,3,FALSE)</f>
        <v>19005.501262211354</v>
      </c>
      <c r="F76" s="10" t="s">
        <v>104</v>
      </c>
      <c r="G76" s="9" t="str">
        <f t="shared" si="16"/>
        <v>54216.4172</v>
      </c>
      <c r="H76" s="46">
        <f t="shared" si="17"/>
        <v>19005.5</v>
      </c>
      <c r="I76" s="55" t="s">
        <v>603</v>
      </c>
      <c r="J76" s="56" t="s">
        <v>604</v>
      </c>
      <c r="K76" s="55">
        <v>19005.5</v>
      </c>
      <c r="L76" s="55" t="s">
        <v>605</v>
      </c>
      <c r="M76" s="56" t="s">
        <v>545</v>
      </c>
      <c r="N76" s="56" t="s">
        <v>606</v>
      </c>
      <c r="O76" s="57" t="s">
        <v>607</v>
      </c>
      <c r="P76" s="58" t="s">
        <v>608</v>
      </c>
    </row>
    <row r="77" spans="1:16" ht="12.75" customHeight="1" thickBot="1" x14ac:dyDescent="0.25">
      <c r="A77" s="46" t="str">
        <f t="shared" si="12"/>
        <v>OEJV 0116 </v>
      </c>
      <c r="B77" s="10" t="str">
        <f t="shared" si="13"/>
        <v>I</v>
      </c>
      <c r="C77" s="46">
        <f t="shared" si="14"/>
        <v>54759.56</v>
      </c>
      <c r="D77" s="9" t="str">
        <f t="shared" si="15"/>
        <v>vis</v>
      </c>
      <c r="E77" s="54">
        <f>VLOOKUP(C77,Active!C$21:E$970,3,FALSE)</f>
        <v>19445.005705986685</v>
      </c>
      <c r="F77" s="10" t="s">
        <v>104</v>
      </c>
      <c r="G77" s="9" t="str">
        <f t="shared" si="16"/>
        <v>54759.560</v>
      </c>
      <c r="H77" s="46">
        <f t="shared" si="17"/>
        <v>19445</v>
      </c>
      <c r="I77" s="55" t="s">
        <v>609</v>
      </c>
      <c r="J77" s="56" t="s">
        <v>610</v>
      </c>
      <c r="K77" s="55" t="s">
        <v>611</v>
      </c>
      <c r="L77" s="55" t="s">
        <v>195</v>
      </c>
      <c r="M77" s="56" t="s">
        <v>545</v>
      </c>
      <c r="N77" s="56" t="s">
        <v>509</v>
      </c>
      <c r="O77" s="57" t="s">
        <v>482</v>
      </c>
      <c r="P77" s="58" t="s">
        <v>612</v>
      </c>
    </row>
    <row r="78" spans="1:16" ht="12.75" customHeight="1" thickBot="1" x14ac:dyDescent="0.25">
      <c r="A78" s="46" t="str">
        <f t="shared" si="12"/>
        <v> JAAVSO 38;85 </v>
      </c>
      <c r="B78" s="10" t="str">
        <f t="shared" si="13"/>
        <v>I</v>
      </c>
      <c r="C78" s="46">
        <f t="shared" si="14"/>
        <v>55073.4594</v>
      </c>
      <c r="D78" s="9" t="str">
        <f t="shared" si="15"/>
        <v>vis</v>
      </c>
      <c r="E78" s="54">
        <f>VLOOKUP(C78,Active!C$21:E$970,3,FALSE)</f>
        <v>19699.009222554359</v>
      </c>
      <c r="F78" s="10" t="s">
        <v>104</v>
      </c>
      <c r="G78" s="9" t="str">
        <f t="shared" si="16"/>
        <v>55073.4594</v>
      </c>
      <c r="H78" s="46">
        <f t="shared" si="17"/>
        <v>19699</v>
      </c>
      <c r="I78" s="55" t="s">
        <v>613</v>
      </c>
      <c r="J78" s="56" t="s">
        <v>614</v>
      </c>
      <c r="K78" s="55" t="s">
        <v>615</v>
      </c>
      <c r="L78" s="55" t="s">
        <v>616</v>
      </c>
      <c r="M78" s="56" t="s">
        <v>545</v>
      </c>
      <c r="N78" s="56" t="s">
        <v>617</v>
      </c>
      <c r="O78" s="57" t="s">
        <v>618</v>
      </c>
      <c r="P78" s="57" t="s">
        <v>619</v>
      </c>
    </row>
    <row r="79" spans="1:16" ht="12.75" customHeight="1" thickBot="1" x14ac:dyDescent="0.25">
      <c r="A79" s="46" t="str">
        <f t="shared" si="12"/>
        <v>BAVM 231 </v>
      </c>
      <c r="B79" s="10" t="str">
        <f t="shared" si="13"/>
        <v>I</v>
      </c>
      <c r="C79" s="46">
        <f t="shared" si="14"/>
        <v>56158.507599999997</v>
      </c>
      <c r="D79" s="9" t="str">
        <f t="shared" si="15"/>
        <v>vis</v>
      </c>
      <c r="E79" s="54">
        <f>VLOOKUP(C79,Active!C$21:E$970,3,FALSE)</f>
        <v>20577.016821311863</v>
      </c>
      <c r="F79" s="10" t="s">
        <v>104</v>
      </c>
      <c r="G79" s="9" t="str">
        <f t="shared" si="16"/>
        <v>56158.5076</v>
      </c>
      <c r="H79" s="46">
        <f t="shared" si="17"/>
        <v>20577</v>
      </c>
      <c r="I79" s="55" t="s">
        <v>620</v>
      </c>
      <c r="J79" s="56" t="s">
        <v>621</v>
      </c>
      <c r="K79" s="55" t="s">
        <v>622</v>
      </c>
      <c r="L79" s="55" t="s">
        <v>623</v>
      </c>
      <c r="M79" s="56" t="s">
        <v>545</v>
      </c>
      <c r="N79" s="56" t="s">
        <v>606</v>
      </c>
      <c r="O79" s="57" t="s">
        <v>607</v>
      </c>
      <c r="P79" s="58" t="s">
        <v>624</v>
      </c>
    </row>
    <row r="80" spans="1:16" ht="12.75" customHeight="1" thickBot="1" x14ac:dyDescent="0.25">
      <c r="A80" s="46" t="str">
        <f t="shared" si="12"/>
        <v>IBVS 6095 </v>
      </c>
      <c r="B80" s="10" t="str">
        <f t="shared" si="13"/>
        <v>I</v>
      </c>
      <c r="C80" s="46">
        <f t="shared" si="14"/>
        <v>56530.4827</v>
      </c>
      <c r="D80" s="9" t="str">
        <f t="shared" si="15"/>
        <v>vis</v>
      </c>
      <c r="E80" s="54">
        <f>VLOOKUP(C80,Active!C$21:E$970,3,FALSE)</f>
        <v>20878.014476852499</v>
      </c>
      <c r="F80" s="10" t="s">
        <v>104</v>
      </c>
      <c r="G80" s="9" t="str">
        <f t="shared" si="16"/>
        <v>56530.4827</v>
      </c>
      <c r="H80" s="46">
        <f t="shared" si="17"/>
        <v>20878</v>
      </c>
      <c r="I80" s="55" t="s">
        <v>625</v>
      </c>
      <c r="J80" s="56" t="s">
        <v>626</v>
      </c>
      <c r="K80" s="55" t="s">
        <v>627</v>
      </c>
      <c r="L80" s="55" t="s">
        <v>628</v>
      </c>
      <c r="M80" s="56" t="s">
        <v>545</v>
      </c>
      <c r="N80" s="56" t="s">
        <v>629</v>
      </c>
      <c r="O80" s="57" t="s">
        <v>630</v>
      </c>
      <c r="P80" s="58" t="s">
        <v>631</v>
      </c>
    </row>
    <row r="81" spans="1:16" ht="12.75" customHeight="1" thickBot="1" x14ac:dyDescent="0.25">
      <c r="A81" s="46" t="str">
        <f t="shared" si="12"/>
        <v> MVS 5.131 </v>
      </c>
      <c r="B81" s="10" t="str">
        <f t="shared" si="13"/>
        <v>I</v>
      </c>
      <c r="C81" s="46">
        <f t="shared" si="14"/>
        <v>26002.285</v>
      </c>
      <c r="D81" s="9" t="str">
        <f t="shared" si="15"/>
        <v>vis</v>
      </c>
      <c r="E81" s="54">
        <f>VLOOKUP(C81,Active!C$21:E$970,3,FALSE)</f>
        <v>-3825.0259567167136</v>
      </c>
      <c r="F81" s="10" t="s">
        <v>104</v>
      </c>
      <c r="G81" s="9" t="str">
        <f t="shared" si="16"/>
        <v>26002.285</v>
      </c>
      <c r="H81" s="46">
        <f t="shared" si="17"/>
        <v>-3825</v>
      </c>
      <c r="I81" s="55" t="s">
        <v>106</v>
      </c>
      <c r="J81" s="56" t="s">
        <v>107</v>
      </c>
      <c r="K81" s="55">
        <v>-3825</v>
      </c>
      <c r="L81" s="55" t="s">
        <v>108</v>
      </c>
      <c r="M81" s="56" t="s">
        <v>109</v>
      </c>
      <c r="N81" s="56"/>
      <c r="O81" s="57" t="s">
        <v>110</v>
      </c>
      <c r="P81" s="57" t="s">
        <v>111</v>
      </c>
    </row>
    <row r="82" spans="1:16" ht="12.75" customHeight="1" thickBot="1" x14ac:dyDescent="0.25">
      <c r="A82" s="46" t="str">
        <f t="shared" si="12"/>
        <v> MVS 5.131 </v>
      </c>
      <c r="B82" s="10" t="str">
        <f t="shared" si="13"/>
        <v>I</v>
      </c>
      <c r="C82" s="46">
        <f t="shared" si="14"/>
        <v>29498.444</v>
      </c>
      <c r="D82" s="9" t="str">
        <f t="shared" si="15"/>
        <v>vis</v>
      </c>
      <c r="E82" s="54">
        <f>VLOOKUP(C82,Active!C$21:E$970,3,FALSE)</f>
        <v>-995.977285455426</v>
      </c>
      <c r="F82" s="10" t="s">
        <v>104</v>
      </c>
      <c r="G82" s="9" t="str">
        <f t="shared" si="16"/>
        <v>29498.444</v>
      </c>
      <c r="H82" s="46">
        <f t="shared" si="17"/>
        <v>-996</v>
      </c>
      <c r="I82" s="55" t="s">
        <v>112</v>
      </c>
      <c r="J82" s="56" t="s">
        <v>113</v>
      </c>
      <c r="K82" s="55">
        <v>-996</v>
      </c>
      <c r="L82" s="55" t="s">
        <v>114</v>
      </c>
      <c r="M82" s="56" t="s">
        <v>109</v>
      </c>
      <c r="N82" s="56"/>
      <c r="O82" s="57" t="s">
        <v>110</v>
      </c>
      <c r="P82" s="57" t="s">
        <v>111</v>
      </c>
    </row>
    <row r="83" spans="1:16" ht="12.75" customHeight="1" thickBot="1" x14ac:dyDescent="0.25">
      <c r="A83" s="46" t="str">
        <f t="shared" si="12"/>
        <v>IBVS 749 </v>
      </c>
      <c r="B83" s="10" t="str">
        <f t="shared" si="13"/>
        <v>I</v>
      </c>
      <c r="C83" s="46">
        <f t="shared" si="14"/>
        <v>29660.31</v>
      </c>
      <c r="D83" s="9" t="str">
        <f t="shared" si="15"/>
        <v>vis</v>
      </c>
      <c r="E83" s="54">
        <f>VLOOKUP(C83,Active!C$21:E$970,3,FALSE)</f>
        <v>-864.9973179475453</v>
      </c>
      <c r="F83" s="10" t="s">
        <v>104</v>
      </c>
      <c r="G83" s="9" t="str">
        <f t="shared" si="16"/>
        <v>29660.310</v>
      </c>
      <c r="H83" s="46">
        <f t="shared" si="17"/>
        <v>-865</v>
      </c>
      <c r="I83" s="55" t="s">
        <v>115</v>
      </c>
      <c r="J83" s="56" t="s">
        <v>116</v>
      </c>
      <c r="K83" s="55">
        <v>-865</v>
      </c>
      <c r="L83" s="55" t="s">
        <v>117</v>
      </c>
      <c r="M83" s="56" t="s">
        <v>109</v>
      </c>
      <c r="N83" s="56"/>
      <c r="O83" s="57" t="s">
        <v>118</v>
      </c>
      <c r="P83" s="58" t="s">
        <v>119</v>
      </c>
    </row>
    <row r="84" spans="1:16" ht="12.75" customHeight="1" thickBot="1" x14ac:dyDescent="0.25">
      <c r="A84" s="46" t="str">
        <f t="shared" si="12"/>
        <v>IBVS 749 </v>
      </c>
      <c r="B84" s="10" t="str">
        <f t="shared" si="13"/>
        <v>I</v>
      </c>
      <c r="C84" s="46">
        <f t="shared" si="14"/>
        <v>30515.491000000002</v>
      </c>
      <c r="D84" s="9" t="str">
        <f t="shared" si="15"/>
        <v>vis</v>
      </c>
      <c r="E84" s="54">
        <f>VLOOKUP(C84,Active!C$21:E$970,3,FALSE)</f>
        <v>-172.99541765127705</v>
      </c>
      <c r="F84" s="10" t="s">
        <v>104</v>
      </c>
      <c r="G84" s="9" t="str">
        <f t="shared" si="16"/>
        <v>30515.491</v>
      </c>
      <c r="H84" s="46">
        <f t="shared" si="17"/>
        <v>-173</v>
      </c>
      <c r="I84" s="55" t="s">
        <v>120</v>
      </c>
      <c r="J84" s="56" t="s">
        <v>121</v>
      </c>
      <c r="K84" s="55">
        <v>-173</v>
      </c>
      <c r="L84" s="55" t="s">
        <v>122</v>
      </c>
      <c r="M84" s="56" t="s">
        <v>109</v>
      </c>
      <c r="N84" s="56"/>
      <c r="O84" s="57" t="s">
        <v>118</v>
      </c>
      <c r="P84" s="58" t="s">
        <v>119</v>
      </c>
    </row>
    <row r="85" spans="1:16" ht="12.75" customHeight="1" thickBot="1" x14ac:dyDescent="0.25">
      <c r="A85" s="46" t="str">
        <f t="shared" si="12"/>
        <v>IBVS 749 </v>
      </c>
      <c r="B85" s="10" t="str">
        <f t="shared" si="13"/>
        <v>I</v>
      </c>
      <c r="C85" s="46">
        <f t="shared" si="14"/>
        <v>30729.278999999999</v>
      </c>
      <c r="D85" s="9" t="str">
        <f t="shared" si="15"/>
        <v>vis</v>
      </c>
      <c r="E85" s="54">
        <f>VLOOKUP(C85,Active!C$21:E$970,3,FALSE)</f>
        <v>-8.091876461675916E-4</v>
      </c>
      <c r="F85" s="10" t="s">
        <v>104</v>
      </c>
      <c r="G85" s="9" t="str">
        <f t="shared" si="16"/>
        <v>30729.279</v>
      </c>
      <c r="H85" s="46">
        <f t="shared" si="17"/>
        <v>0</v>
      </c>
      <c r="I85" s="55" t="s">
        <v>123</v>
      </c>
      <c r="J85" s="56" t="s">
        <v>124</v>
      </c>
      <c r="K85" s="55">
        <v>0</v>
      </c>
      <c r="L85" s="55" t="s">
        <v>125</v>
      </c>
      <c r="M85" s="56" t="s">
        <v>109</v>
      </c>
      <c r="N85" s="56"/>
      <c r="O85" s="57" t="s">
        <v>118</v>
      </c>
      <c r="P85" s="58" t="s">
        <v>119</v>
      </c>
    </row>
    <row r="86" spans="1:16" ht="12.75" customHeight="1" thickBot="1" x14ac:dyDescent="0.25">
      <c r="A86" s="46" t="str">
        <f t="shared" si="12"/>
        <v> MVS 5.131 </v>
      </c>
      <c r="B86" s="10" t="str">
        <f t="shared" si="13"/>
        <v>I</v>
      </c>
      <c r="C86" s="46">
        <f t="shared" si="14"/>
        <v>30960.39</v>
      </c>
      <c r="D86" s="9" t="str">
        <f t="shared" si="15"/>
        <v>vis</v>
      </c>
      <c r="E86" s="54">
        <f>VLOOKUP(C86,Active!C$21:E$970,3,FALSE)</f>
        <v>187.01135686769334</v>
      </c>
      <c r="F86" s="10" t="s">
        <v>104</v>
      </c>
      <c r="G86" s="9" t="str">
        <f t="shared" si="16"/>
        <v>30960.390</v>
      </c>
      <c r="H86" s="46">
        <f t="shared" si="17"/>
        <v>187</v>
      </c>
      <c r="I86" s="55" t="s">
        <v>126</v>
      </c>
      <c r="J86" s="56" t="s">
        <v>127</v>
      </c>
      <c r="K86" s="55">
        <v>187</v>
      </c>
      <c r="L86" s="55" t="s">
        <v>128</v>
      </c>
      <c r="M86" s="56" t="s">
        <v>109</v>
      </c>
      <c r="N86" s="56"/>
      <c r="O86" s="57" t="s">
        <v>110</v>
      </c>
      <c r="P86" s="57" t="s">
        <v>111</v>
      </c>
    </row>
    <row r="87" spans="1:16" ht="12.75" customHeight="1" thickBot="1" x14ac:dyDescent="0.25">
      <c r="A87" s="46" t="str">
        <f t="shared" si="12"/>
        <v>IBVS 749 </v>
      </c>
      <c r="B87" s="10" t="str">
        <f t="shared" si="13"/>
        <v>I</v>
      </c>
      <c r="C87" s="46">
        <f t="shared" si="14"/>
        <v>31028.346000000001</v>
      </c>
      <c r="D87" s="9" t="str">
        <f t="shared" si="15"/>
        <v>vis</v>
      </c>
      <c r="E87" s="54">
        <f>VLOOKUP(C87,Active!C$21:E$970,3,FALSE)</f>
        <v>242.00051253945702</v>
      </c>
      <c r="F87" s="10" t="s">
        <v>104</v>
      </c>
      <c r="G87" s="9" t="str">
        <f t="shared" si="16"/>
        <v>31028.346</v>
      </c>
      <c r="H87" s="46">
        <f t="shared" si="17"/>
        <v>242</v>
      </c>
      <c r="I87" s="55" t="s">
        <v>129</v>
      </c>
      <c r="J87" s="56" t="s">
        <v>130</v>
      </c>
      <c r="K87" s="55">
        <v>242</v>
      </c>
      <c r="L87" s="55" t="s">
        <v>131</v>
      </c>
      <c r="M87" s="56" t="s">
        <v>109</v>
      </c>
      <c r="N87" s="56"/>
      <c r="O87" s="57" t="s">
        <v>118</v>
      </c>
      <c r="P87" s="58" t="s">
        <v>119</v>
      </c>
    </row>
    <row r="88" spans="1:16" ht="12.75" customHeight="1" thickBot="1" x14ac:dyDescent="0.25">
      <c r="A88" s="46" t="str">
        <f t="shared" si="12"/>
        <v> MVS 5.131 </v>
      </c>
      <c r="B88" s="10" t="str">
        <f t="shared" si="13"/>
        <v>I</v>
      </c>
      <c r="C88" s="46">
        <f t="shared" si="14"/>
        <v>31296.52</v>
      </c>
      <c r="D88" s="9" t="str">
        <f t="shared" si="15"/>
        <v>vis</v>
      </c>
      <c r="E88" s="54">
        <f>VLOOKUP(C88,Active!C$21:E$970,3,FALSE)</f>
        <v>459.00360031859464</v>
      </c>
      <c r="F88" s="10" t="s">
        <v>104</v>
      </c>
      <c r="G88" s="9" t="str">
        <f t="shared" si="16"/>
        <v>31296.520</v>
      </c>
      <c r="H88" s="46">
        <f t="shared" si="17"/>
        <v>459</v>
      </c>
      <c r="I88" s="55" t="s">
        <v>132</v>
      </c>
      <c r="J88" s="56" t="s">
        <v>133</v>
      </c>
      <c r="K88" s="55">
        <v>459</v>
      </c>
      <c r="L88" s="55" t="s">
        <v>134</v>
      </c>
      <c r="M88" s="56" t="s">
        <v>109</v>
      </c>
      <c r="N88" s="56"/>
      <c r="O88" s="57" t="s">
        <v>110</v>
      </c>
      <c r="P88" s="57" t="s">
        <v>111</v>
      </c>
    </row>
    <row r="89" spans="1:16" ht="12.75" customHeight="1" thickBot="1" x14ac:dyDescent="0.25">
      <c r="A89" s="46" t="str">
        <f t="shared" si="12"/>
        <v>IBVS 749 </v>
      </c>
      <c r="B89" s="10" t="str">
        <f t="shared" si="13"/>
        <v>I</v>
      </c>
      <c r="C89" s="46">
        <f t="shared" si="14"/>
        <v>32066.42</v>
      </c>
      <c r="D89" s="9" t="str">
        <f t="shared" si="15"/>
        <v>vis</v>
      </c>
      <c r="E89" s="54">
        <f>VLOOKUP(C89,Active!C$21:E$970,3,FALSE)</f>
        <v>1081.9971689761012</v>
      </c>
      <c r="F89" s="10" t="s">
        <v>104</v>
      </c>
      <c r="G89" s="9" t="str">
        <f t="shared" si="16"/>
        <v>32066.420</v>
      </c>
      <c r="H89" s="46">
        <f t="shared" si="17"/>
        <v>1082</v>
      </c>
      <c r="I89" s="55" t="s">
        <v>135</v>
      </c>
      <c r="J89" s="56" t="s">
        <v>136</v>
      </c>
      <c r="K89" s="55">
        <v>1082</v>
      </c>
      <c r="L89" s="55" t="s">
        <v>105</v>
      </c>
      <c r="M89" s="56" t="s">
        <v>109</v>
      </c>
      <c r="N89" s="56"/>
      <c r="O89" s="57" t="s">
        <v>118</v>
      </c>
      <c r="P89" s="58" t="s">
        <v>119</v>
      </c>
    </row>
    <row r="90" spans="1:16" ht="12.75" customHeight="1" thickBot="1" x14ac:dyDescent="0.25">
      <c r="A90" s="46" t="str">
        <f t="shared" si="12"/>
        <v> MVS 5.131 </v>
      </c>
      <c r="B90" s="10" t="str">
        <f t="shared" si="13"/>
        <v>I</v>
      </c>
      <c r="C90" s="46">
        <f t="shared" si="14"/>
        <v>36541.281000000003</v>
      </c>
      <c r="D90" s="9" t="str">
        <f t="shared" si="15"/>
        <v>vis</v>
      </c>
      <c r="E90" s="54">
        <f>VLOOKUP(C90,Active!C$21:E$970,3,FALSE)</f>
        <v>4702.9994077555648</v>
      </c>
      <c r="F90" s="10" t="s">
        <v>104</v>
      </c>
      <c r="G90" s="9" t="str">
        <f t="shared" si="16"/>
        <v>36541.281</v>
      </c>
      <c r="H90" s="46">
        <f t="shared" si="17"/>
        <v>4703</v>
      </c>
      <c r="I90" s="55" t="s">
        <v>137</v>
      </c>
      <c r="J90" s="56" t="s">
        <v>138</v>
      </c>
      <c r="K90" s="55">
        <v>4703</v>
      </c>
      <c r="L90" s="55" t="s">
        <v>125</v>
      </c>
      <c r="M90" s="56" t="s">
        <v>109</v>
      </c>
      <c r="N90" s="56"/>
      <c r="O90" s="57" t="s">
        <v>110</v>
      </c>
      <c r="P90" s="57" t="s">
        <v>111</v>
      </c>
    </row>
    <row r="91" spans="1:16" ht="12.75" customHeight="1" thickBot="1" x14ac:dyDescent="0.25">
      <c r="A91" s="46" t="str">
        <f t="shared" si="12"/>
        <v> MVS 5.131 </v>
      </c>
      <c r="B91" s="10" t="str">
        <f t="shared" si="13"/>
        <v>I</v>
      </c>
      <c r="C91" s="46">
        <f t="shared" si="14"/>
        <v>36851.427000000003</v>
      </c>
      <c r="D91" s="9" t="str">
        <f t="shared" si="15"/>
        <v>vis</v>
      </c>
      <c r="E91" s="54">
        <f>VLOOKUP(C91,Active!C$21:E$970,3,FALSE)</f>
        <v>4953.9657194127303</v>
      </c>
      <c r="F91" s="10" t="s">
        <v>104</v>
      </c>
      <c r="G91" s="9" t="str">
        <f t="shared" si="16"/>
        <v>36851.427</v>
      </c>
      <c r="H91" s="46">
        <f t="shared" si="17"/>
        <v>4954</v>
      </c>
      <c r="I91" s="55" t="s">
        <v>139</v>
      </c>
      <c r="J91" s="56" t="s">
        <v>140</v>
      </c>
      <c r="K91" s="55">
        <v>4954</v>
      </c>
      <c r="L91" s="55" t="s">
        <v>141</v>
      </c>
      <c r="M91" s="56" t="s">
        <v>109</v>
      </c>
      <c r="N91" s="56"/>
      <c r="O91" s="57" t="s">
        <v>110</v>
      </c>
      <c r="P91" s="57" t="s">
        <v>111</v>
      </c>
    </row>
    <row r="92" spans="1:16" ht="12.75" customHeight="1" thickBot="1" x14ac:dyDescent="0.25">
      <c r="A92" s="46" t="str">
        <f t="shared" si="12"/>
        <v> MVS 5.131 </v>
      </c>
      <c r="B92" s="10" t="str">
        <f t="shared" si="13"/>
        <v>I</v>
      </c>
      <c r="C92" s="46">
        <f t="shared" si="14"/>
        <v>36903.356</v>
      </c>
      <c r="D92" s="9" t="str">
        <f t="shared" si="15"/>
        <v>vis</v>
      </c>
      <c r="E92" s="54">
        <f>VLOOKUP(C92,Active!C$21:E$970,3,FALSE)</f>
        <v>4995.9860246820035</v>
      </c>
      <c r="F92" s="10" t="s">
        <v>104</v>
      </c>
      <c r="G92" s="9" t="str">
        <f t="shared" si="16"/>
        <v>36903.356</v>
      </c>
      <c r="H92" s="46">
        <f t="shared" si="17"/>
        <v>4996</v>
      </c>
      <c r="I92" s="55" t="s">
        <v>142</v>
      </c>
      <c r="J92" s="56" t="s">
        <v>143</v>
      </c>
      <c r="K92" s="55">
        <v>4996</v>
      </c>
      <c r="L92" s="55" t="s">
        <v>144</v>
      </c>
      <c r="M92" s="56" t="s">
        <v>109</v>
      </c>
      <c r="N92" s="56"/>
      <c r="O92" s="57" t="s">
        <v>110</v>
      </c>
      <c r="P92" s="57" t="s">
        <v>111</v>
      </c>
    </row>
    <row r="93" spans="1:16" ht="12.75" customHeight="1" thickBot="1" x14ac:dyDescent="0.25">
      <c r="A93" s="46" t="str">
        <f t="shared" si="12"/>
        <v> MVS 5.131 </v>
      </c>
      <c r="B93" s="10" t="str">
        <f t="shared" si="13"/>
        <v>I</v>
      </c>
      <c r="C93" s="46">
        <f t="shared" si="14"/>
        <v>37668.283000000003</v>
      </c>
      <c r="D93" s="9" t="str">
        <f t="shared" si="15"/>
        <v>vis</v>
      </c>
      <c r="E93" s="54">
        <f>VLOOKUP(C93,Active!C$21:E$970,3,FALSE)</f>
        <v>5614.9555031759437</v>
      </c>
      <c r="F93" s="10" t="s">
        <v>104</v>
      </c>
      <c r="G93" s="9" t="str">
        <f t="shared" si="16"/>
        <v>37668.283</v>
      </c>
      <c r="H93" s="46">
        <f t="shared" si="17"/>
        <v>5615</v>
      </c>
      <c r="I93" s="55" t="s">
        <v>145</v>
      </c>
      <c r="J93" s="56" t="s">
        <v>146</v>
      </c>
      <c r="K93" s="55">
        <v>5615</v>
      </c>
      <c r="L93" s="55" t="s">
        <v>147</v>
      </c>
      <c r="M93" s="56" t="s">
        <v>109</v>
      </c>
      <c r="N93" s="56"/>
      <c r="O93" s="57" t="s">
        <v>110</v>
      </c>
      <c r="P93" s="57" t="s">
        <v>111</v>
      </c>
    </row>
    <row r="94" spans="1:16" ht="12.75" customHeight="1" thickBot="1" x14ac:dyDescent="0.25">
      <c r="A94" s="46" t="str">
        <f t="shared" si="12"/>
        <v> MVS 5.131 </v>
      </c>
      <c r="B94" s="10" t="str">
        <f t="shared" si="13"/>
        <v>I</v>
      </c>
      <c r="C94" s="46">
        <f t="shared" si="14"/>
        <v>37821.533000000003</v>
      </c>
      <c r="D94" s="9" t="str">
        <f t="shared" si="15"/>
        <v>vis</v>
      </c>
      <c r="E94" s="54">
        <f>VLOOKUP(C94,Active!C$21:E$970,3,FALSE)</f>
        <v>5738.963509925863</v>
      </c>
      <c r="F94" s="10" t="s">
        <v>104</v>
      </c>
      <c r="G94" s="9" t="str">
        <f t="shared" si="16"/>
        <v>37821.533</v>
      </c>
      <c r="H94" s="46">
        <f t="shared" si="17"/>
        <v>5739</v>
      </c>
      <c r="I94" s="55" t="s">
        <v>148</v>
      </c>
      <c r="J94" s="56" t="s">
        <v>149</v>
      </c>
      <c r="K94" s="55">
        <v>5739</v>
      </c>
      <c r="L94" s="55" t="s">
        <v>150</v>
      </c>
      <c r="M94" s="56" t="s">
        <v>109</v>
      </c>
      <c r="N94" s="56"/>
      <c r="O94" s="57" t="s">
        <v>110</v>
      </c>
      <c r="P94" s="57" t="s">
        <v>111</v>
      </c>
    </row>
    <row r="95" spans="1:16" ht="12.75" customHeight="1" thickBot="1" x14ac:dyDescent="0.25">
      <c r="A95" s="46" t="str">
        <f t="shared" si="12"/>
        <v> MVS 5.131 </v>
      </c>
      <c r="B95" s="10" t="str">
        <f t="shared" si="13"/>
        <v>I</v>
      </c>
      <c r="C95" s="46">
        <f t="shared" si="14"/>
        <v>37956.307000000001</v>
      </c>
      <c r="D95" s="9" t="str">
        <f t="shared" si="15"/>
        <v>vis</v>
      </c>
      <c r="E95" s="54">
        <f>VLOOKUP(C95,Active!C$21:E$970,3,FALSE)</f>
        <v>5848.0209657282339</v>
      </c>
      <c r="F95" s="10" t="s">
        <v>104</v>
      </c>
      <c r="G95" s="9" t="str">
        <f t="shared" si="16"/>
        <v>37956.307</v>
      </c>
      <c r="H95" s="46">
        <f t="shared" si="17"/>
        <v>5848</v>
      </c>
      <c r="I95" s="55" t="s">
        <v>151</v>
      </c>
      <c r="J95" s="56" t="s">
        <v>152</v>
      </c>
      <c r="K95" s="55">
        <v>5848</v>
      </c>
      <c r="L95" s="55" t="s">
        <v>153</v>
      </c>
      <c r="M95" s="56" t="s">
        <v>109</v>
      </c>
      <c r="N95" s="56"/>
      <c r="O95" s="57" t="s">
        <v>110</v>
      </c>
      <c r="P95" s="57" t="s">
        <v>111</v>
      </c>
    </row>
    <row r="96" spans="1:16" ht="12.75" customHeight="1" thickBot="1" x14ac:dyDescent="0.25">
      <c r="A96" s="46" t="str">
        <f t="shared" si="12"/>
        <v> MVS 5.131 </v>
      </c>
      <c r="B96" s="10" t="str">
        <f t="shared" si="13"/>
        <v>I</v>
      </c>
      <c r="C96" s="46">
        <f t="shared" si="14"/>
        <v>38235.53</v>
      </c>
      <c r="D96" s="9" t="str">
        <f t="shared" si="15"/>
        <v>vis</v>
      </c>
      <c r="E96" s="54">
        <f>VLOOKUP(C96,Active!C$21:E$970,3,FALSE)</f>
        <v>6073.9647678080555</v>
      </c>
      <c r="F96" s="10" t="s">
        <v>104</v>
      </c>
      <c r="G96" s="9" t="str">
        <f t="shared" si="16"/>
        <v>38235.530</v>
      </c>
      <c r="H96" s="46">
        <f t="shared" si="17"/>
        <v>6074</v>
      </c>
      <c r="I96" s="55" t="s">
        <v>154</v>
      </c>
      <c r="J96" s="56" t="s">
        <v>155</v>
      </c>
      <c r="K96" s="55">
        <v>6074</v>
      </c>
      <c r="L96" s="55" t="s">
        <v>156</v>
      </c>
      <c r="M96" s="56" t="s">
        <v>109</v>
      </c>
      <c r="N96" s="56"/>
      <c r="O96" s="57" t="s">
        <v>110</v>
      </c>
      <c r="P96" s="57" t="s">
        <v>111</v>
      </c>
    </row>
    <row r="97" spans="1:16" ht="12.75" customHeight="1" thickBot="1" x14ac:dyDescent="0.25">
      <c r="A97" s="46" t="str">
        <f t="shared" si="12"/>
        <v> MVS 5.131 </v>
      </c>
      <c r="B97" s="10" t="str">
        <f t="shared" si="13"/>
        <v>I</v>
      </c>
      <c r="C97" s="46">
        <f t="shared" si="14"/>
        <v>38240.51</v>
      </c>
      <c r="D97" s="9" t="str">
        <f t="shared" si="15"/>
        <v>vis</v>
      </c>
      <c r="E97" s="54">
        <f>VLOOKUP(C97,Active!C$21:E$970,3,FALSE)</f>
        <v>6077.9945222851511</v>
      </c>
      <c r="F97" s="10" t="s">
        <v>104</v>
      </c>
      <c r="G97" s="9" t="str">
        <f t="shared" si="16"/>
        <v>38240.510</v>
      </c>
      <c r="H97" s="46">
        <f t="shared" si="17"/>
        <v>6078</v>
      </c>
      <c r="I97" s="55" t="s">
        <v>157</v>
      </c>
      <c r="J97" s="56" t="s">
        <v>158</v>
      </c>
      <c r="K97" s="55">
        <v>6078</v>
      </c>
      <c r="L97" s="55" t="s">
        <v>159</v>
      </c>
      <c r="M97" s="56" t="s">
        <v>109</v>
      </c>
      <c r="N97" s="56"/>
      <c r="O97" s="57" t="s">
        <v>110</v>
      </c>
      <c r="P97" s="57" t="s">
        <v>111</v>
      </c>
    </row>
    <row r="98" spans="1:16" ht="12.75" customHeight="1" thickBot="1" x14ac:dyDescent="0.25">
      <c r="A98" s="46" t="str">
        <f t="shared" si="12"/>
        <v> MVS 5.131 </v>
      </c>
      <c r="B98" s="10" t="str">
        <f t="shared" si="13"/>
        <v>I</v>
      </c>
      <c r="C98" s="46">
        <f t="shared" si="14"/>
        <v>38272.614000000001</v>
      </c>
      <c r="D98" s="9" t="str">
        <f t="shared" si="15"/>
        <v>vis</v>
      </c>
      <c r="E98" s="54">
        <f>VLOOKUP(C98,Active!C$21:E$970,3,FALSE)</f>
        <v>6103.972682472423</v>
      </c>
      <c r="F98" s="10" t="s">
        <v>104</v>
      </c>
      <c r="G98" s="9" t="str">
        <f t="shared" si="16"/>
        <v>38272.614</v>
      </c>
      <c r="H98" s="46">
        <f t="shared" si="17"/>
        <v>6104</v>
      </c>
      <c r="I98" s="55" t="s">
        <v>160</v>
      </c>
      <c r="J98" s="56" t="s">
        <v>161</v>
      </c>
      <c r="K98" s="55">
        <v>6104</v>
      </c>
      <c r="L98" s="55" t="s">
        <v>162</v>
      </c>
      <c r="M98" s="56" t="s">
        <v>109</v>
      </c>
      <c r="N98" s="56"/>
      <c r="O98" s="57" t="s">
        <v>110</v>
      </c>
      <c r="P98" s="57" t="s">
        <v>111</v>
      </c>
    </row>
    <row r="99" spans="1:16" ht="12.75" customHeight="1" thickBot="1" x14ac:dyDescent="0.25">
      <c r="A99" s="46" t="str">
        <f t="shared" si="12"/>
        <v> MVS 5.131 </v>
      </c>
      <c r="B99" s="10" t="str">
        <f t="shared" si="13"/>
        <v>I</v>
      </c>
      <c r="C99" s="46">
        <f t="shared" si="14"/>
        <v>38287.46</v>
      </c>
      <c r="D99" s="9" t="str">
        <f t="shared" si="15"/>
        <v>vis</v>
      </c>
      <c r="E99" s="54">
        <f>VLOOKUP(C99,Active!C$21:E$970,3,FALSE)</f>
        <v>6115.9858822649776</v>
      </c>
      <c r="F99" s="10" t="s">
        <v>104</v>
      </c>
      <c r="G99" s="9" t="str">
        <f t="shared" si="16"/>
        <v>38287.460</v>
      </c>
      <c r="H99" s="46">
        <f t="shared" si="17"/>
        <v>6116</v>
      </c>
      <c r="I99" s="55" t="s">
        <v>163</v>
      </c>
      <c r="J99" s="56" t="s">
        <v>164</v>
      </c>
      <c r="K99" s="55">
        <v>6116</v>
      </c>
      <c r="L99" s="55" t="s">
        <v>144</v>
      </c>
      <c r="M99" s="56" t="s">
        <v>109</v>
      </c>
      <c r="N99" s="56"/>
      <c r="O99" s="57" t="s">
        <v>110</v>
      </c>
      <c r="P99" s="57" t="s">
        <v>111</v>
      </c>
    </row>
    <row r="100" spans="1:16" ht="12.75" customHeight="1" thickBot="1" x14ac:dyDescent="0.25">
      <c r="A100" s="46" t="str">
        <f t="shared" si="12"/>
        <v> MVS 5.131 </v>
      </c>
      <c r="B100" s="10" t="str">
        <f t="shared" si="13"/>
        <v>I</v>
      </c>
      <c r="C100" s="46">
        <f t="shared" si="14"/>
        <v>38318.36</v>
      </c>
      <c r="D100" s="9" t="str">
        <f t="shared" si="15"/>
        <v>vis</v>
      </c>
      <c r="E100" s="54">
        <f>VLOOKUP(C100,Active!C$21:E$970,3,FALSE)</f>
        <v>6140.9897805264636</v>
      </c>
      <c r="F100" s="10" t="s">
        <v>104</v>
      </c>
      <c r="G100" s="9" t="str">
        <f t="shared" si="16"/>
        <v>38318.360</v>
      </c>
      <c r="H100" s="46">
        <f t="shared" si="17"/>
        <v>6141</v>
      </c>
      <c r="I100" s="55" t="s">
        <v>165</v>
      </c>
      <c r="J100" s="56" t="s">
        <v>166</v>
      </c>
      <c r="K100" s="55">
        <v>6141</v>
      </c>
      <c r="L100" s="55" t="s">
        <v>167</v>
      </c>
      <c r="M100" s="56" t="s">
        <v>109</v>
      </c>
      <c r="N100" s="56"/>
      <c r="O100" s="57" t="s">
        <v>110</v>
      </c>
      <c r="P100" s="57" t="s">
        <v>111</v>
      </c>
    </row>
    <row r="101" spans="1:16" ht="12.75" customHeight="1" thickBot="1" x14ac:dyDescent="0.25">
      <c r="A101" s="46" t="str">
        <f t="shared" si="12"/>
        <v> MVS 5.131 </v>
      </c>
      <c r="B101" s="10" t="str">
        <f t="shared" si="13"/>
        <v>I</v>
      </c>
      <c r="C101" s="46">
        <f t="shared" si="14"/>
        <v>38412.288</v>
      </c>
      <c r="D101" s="9" t="str">
        <f t="shared" si="15"/>
        <v>vis</v>
      </c>
      <c r="E101" s="54">
        <f>VLOOKUP(C101,Active!C$21:E$970,3,FALSE)</f>
        <v>6216.9951577402089</v>
      </c>
      <c r="F101" s="10" t="s">
        <v>104</v>
      </c>
      <c r="G101" s="9" t="str">
        <f t="shared" si="16"/>
        <v>38412.288</v>
      </c>
      <c r="H101" s="46">
        <f t="shared" si="17"/>
        <v>6217</v>
      </c>
      <c r="I101" s="55" t="s">
        <v>168</v>
      </c>
      <c r="J101" s="56" t="s">
        <v>169</v>
      </c>
      <c r="K101" s="55">
        <v>6217</v>
      </c>
      <c r="L101" s="55" t="s">
        <v>170</v>
      </c>
      <c r="M101" s="56" t="s">
        <v>109</v>
      </c>
      <c r="N101" s="56"/>
      <c r="O101" s="57" t="s">
        <v>110</v>
      </c>
      <c r="P101" s="57" t="s">
        <v>111</v>
      </c>
    </row>
    <row r="102" spans="1:16" ht="12.75" customHeight="1" thickBot="1" x14ac:dyDescent="0.25">
      <c r="A102" s="46" t="str">
        <f t="shared" si="12"/>
        <v> MVS 5.131 </v>
      </c>
      <c r="B102" s="10" t="str">
        <f t="shared" si="13"/>
        <v>I</v>
      </c>
      <c r="C102" s="46">
        <f t="shared" si="14"/>
        <v>38622.33</v>
      </c>
      <c r="D102" s="9" t="str">
        <f t="shared" si="15"/>
        <v>vis</v>
      </c>
      <c r="E102" s="54">
        <f>VLOOKUP(C102,Active!C$21:E$970,3,FALSE)</f>
        <v>6386.9585492819169</v>
      </c>
      <c r="F102" s="10" t="s">
        <v>104</v>
      </c>
      <c r="G102" s="9" t="str">
        <f t="shared" si="16"/>
        <v>38622.330</v>
      </c>
      <c r="H102" s="46">
        <f t="shared" si="17"/>
        <v>6387</v>
      </c>
      <c r="I102" s="55" t="s">
        <v>171</v>
      </c>
      <c r="J102" s="56" t="s">
        <v>172</v>
      </c>
      <c r="K102" s="55">
        <v>6387</v>
      </c>
      <c r="L102" s="55" t="s">
        <v>173</v>
      </c>
      <c r="M102" s="56" t="s">
        <v>109</v>
      </c>
      <c r="N102" s="56"/>
      <c r="O102" s="57" t="s">
        <v>110</v>
      </c>
      <c r="P102" s="57" t="s">
        <v>111</v>
      </c>
    </row>
    <row r="103" spans="1:16" ht="12.75" customHeight="1" thickBot="1" x14ac:dyDescent="0.25">
      <c r="A103" s="46" t="str">
        <f t="shared" si="12"/>
        <v> MVS 5.131 </v>
      </c>
      <c r="B103" s="10" t="str">
        <f t="shared" si="13"/>
        <v>I</v>
      </c>
      <c r="C103" s="46">
        <f t="shared" si="14"/>
        <v>38638.44</v>
      </c>
      <c r="D103" s="9" t="str">
        <f t="shared" si="15"/>
        <v>vis</v>
      </c>
      <c r="E103" s="54">
        <f>VLOOKUP(C103,Active!C$21:E$970,3,FALSE)</f>
        <v>6399.9945622590212</v>
      </c>
      <c r="F103" s="10" t="s">
        <v>104</v>
      </c>
      <c r="G103" s="9" t="str">
        <f t="shared" si="16"/>
        <v>38638.440</v>
      </c>
      <c r="H103" s="46">
        <f t="shared" si="17"/>
        <v>6400</v>
      </c>
      <c r="I103" s="55" t="s">
        <v>174</v>
      </c>
      <c r="J103" s="56" t="s">
        <v>175</v>
      </c>
      <c r="K103" s="55">
        <v>6400</v>
      </c>
      <c r="L103" s="55" t="s">
        <v>159</v>
      </c>
      <c r="M103" s="56" t="s">
        <v>109</v>
      </c>
      <c r="N103" s="56"/>
      <c r="O103" s="57" t="s">
        <v>110</v>
      </c>
      <c r="P103" s="57" t="s">
        <v>111</v>
      </c>
    </row>
    <row r="104" spans="1:16" ht="12.75" customHeight="1" thickBot="1" x14ac:dyDescent="0.25">
      <c r="A104" s="46" t="str">
        <f t="shared" si="12"/>
        <v> MVS 5.131 </v>
      </c>
      <c r="B104" s="10" t="str">
        <f t="shared" si="13"/>
        <v>I</v>
      </c>
      <c r="C104" s="46">
        <f t="shared" si="14"/>
        <v>39026.445</v>
      </c>
      <c r="D104" s="9" t="str">
        <f t="shared" si="15"/>
        <v>vis</v>
      </c>
      <c r="E104" s="54">
        <f>VLOOKUP(C104,Active!C$21:E$970,3,FALSE)</f>
        <v>6713.9634148463119</v>
      </c>
      <c r="F104" s="10" t="s">
        <v>104</v>
      </c>
      <c r="G104" s="9" t="str">
        <f t="shared" si="16"/>
        <v>39026.445</v>
      </c>
      <c r="H104" s="46">
        <f t="shared" si="17"/>
        <v>6714</v>
      </c>
      <c r="I104" s="55" t="s">
        <v>176</v>
      </c>
      <c r="J104" s="56" t="s">
        <v>177</v>
      </c>
      <c r="K104" s="55">
        <v>6714</v>
      </c>
      <c r="L104" s="55" t="s">
        <v>150</v>
      </c>
      <c r="M104" s="56" t="s">
        <v>109</v>
      </c>
      <c r="N104" s="56"/>
      <c r="O104" s="57" t="s">
        <v>110</v>
      </c>
      <c r="P104" s="57" t="s">
        <v>111</v>
      </c>
    </row>
    <row r="105" spans="1:16" ht="12.75" customHeight="1" thickBot="1" x14ac:dyDescent="0.25">
      <c r="A105" s="46" t="str">
        <f t="shared" si="12"/>
        <v> MVS 5.131 </v>
      </c>
      <c r="B105" s="10" t="str">
        <f t="shared" si="13"/>
        <v>I</v>
      </c>
      <c r="C105" s="46">
        <f t="shared" si="14"/>
        <v>39057.402000000002</v>
      </c>
      <c r="D105" s="9" t="str">
        <f t="shared" si="15"/>
        <v>vis</v>
      </c>
      <c r="E105" s="54">
        <f>VLOOKUP(C105,Active!C$21:E$970,3,FALSE)</f>
        <v>6739.0134368036206</v>
      </c>
      <c r="F105" s="10" t="s">
        <v>104</v>
      </c>
      <c r="G105" s="9" t="str">
        <f t="shared" si="16"/>
        <v>39057.402</v>
      </c>
      <c r="H105" s="46">
        <f t="shared" si="17"/>
        <v>6739</v>
      </c>
      <c r="I105" s="55" t="s">
        <v>178</v>
      </c>
      <c r="J105" s="56" t="s">
        <v>179</v>
      </c>
      <c r="K105" s="55">
        <v>6739</v>
      </c>
      <c r="L105" s="55" t="s">
        <v>180</v>
      </c>
      <c r="M105" s="56" t="s">
        <v>109</v>
      </c>
      <c r="N105" s="56"/>
      <c r="O105" s="57" t="s">
        <v>110</v>
      </c>
      <c r="P105" s="57" t="s">
        <v>111</v>
      </c>
    </row>
    <row r="106" spans="1:16" ht="12.75" customHeight="1" thickBot="1" x14ac:dyDescent="0.25">
      <c r="A106" s="46" t="str">
        <f t="shared" si="12"/>
        <v> MVS 5.131 </v>
      </c>
      <c r="B106" s="10" t="str">
        <f t="shared" si="13"/>
        <v>I</v>
      </c>
      <c r="C106" s="46">
        <f t="shared" si="14"/>
        <v>39330.49</v>
      </c>
      <c r="D106" s="9" t="str">
        <f t="shared" si="15"/>
        <v>vis</v>
      </c>
      <c r="E106" s="54">
        <f>VLOOKUP(C106,Active!C$21:E$970,3,FALSE)</f>
        <v>6959.9928726752132</v>
      </c>
      <c r="F106" s="10" t="s">
        <v>104</v>
      </c>
      <c r="G106" s="9" t="str">
        <f t="shared" si="16"/>
        <v>39330.490</v>
      </c>
      <c r="H106" s="46">
        <f t="shared" si="17"/>
        <v>6960</v>
      </c>
      <c r="I106" s="55" t="s">
        <v>181</v>
      </c>
      <c r="J106" s="56" t="s">
        <v>182</v>
      </c>
      <c r="K106" s="55">
        <v>6960</v>
      </c>
      <c r="L106" s="55" t="s">
        <v>183</v>
      </c>
      <c r="M106" s="56" t="s">
        <v>109</v>
      </c>
      <c r="N106" s="56"/>
      <c r="O106" s="57" t="s">
        <v>110</v>
      </c>
      <c r="P106" s="57" t="s">
        <v>111</v>
      </c>
    </row>
    <row r="107" spans="1:16" ht="12.75" customHeight="1" thickBot="1" x14ac:dyDescent="0.25">
      <c r="A107" s="46" t="str">
        <f t="shared" ref="A107:A138" si="18">P107</f>
        <v> MVS 5.131 </v>
      </c>
      <c r="B107" s="10" t="str">
        <f t="shared" ref="B107:B138" si="19">IF(H107=INT(H107),"I","II")</f>
        <v>I</v>
      </c>
      <c r="C107" s="46">
        <f t="shared" ref="C107:C138" si="20">1*G107</f>
        <v>39351.483</v>
      </c>
      <c r="D107" s="9" t="str">
        <f t="shared" ref="D107:D138" si="21">VLOOKUP(F107,I$1:J$5,2,FALSE)</f>
        <v>vis</v>
      </c>
      <c r="E107" s="54">
        <f>VLOOKUP(C107,Active!C$21:E$970,3,FALSE)</f>
        <v>6976.9801489277506</v>
      </c>
      <c r="F107" s="10" t="s">
        <v>104</v>
      </c>
      <c r="G107" s="9" t="str">
        <f t="shared" ref="G107:G138" si="22">MID(I107,3,LEN(I107)-3)</f>
        <v>39351.483</v>
      </c>
      <c r="H107" s="46">
        <f t="shared" ref="H107:H138" si="23">1*K107</f>
        <v>6977</v>
      </c>
      <c r="I107" s="55" t="s">
        <v>184</v>
      </c>
      <c r="J107" s="56" t="s">
        <v>185</v>
      </c>
      <c r="K107" s="55">
        <v>6977</v>
      </c>
      <c r="L107" s="55" t="s">
        <v>186</v>
      </c>
      <c r="M107" s="56" t="s">
        <v>109</v>
      </c>
      <c r="N107" s="56"/>
      <c r="O107" s="57" t="s">
        <v>110</v>
      </c>
      <c r="P107" s="57" t="s">
        <v>111</v>
      </c>
    </row>
    <row r="108" spans="1:16" ht="12.75" customHeight="1" thickBot="1" x14ac:dyDescent="0.25">
      <c r="A108" s="46" t="str">
        <f t="shared" si="18"/>
        <v> MVS 5.131 </v>
      </c>
      <c r="B108" s="10" t="str">
        <f t="shared" si="19"/>
        <v>I</v>
      </c>
      <c r="C108" s="46">
        <f t="shared" si="20"/>
        <v>39508.447</v>
      </c>
      <c r="D108" s="9" t="str">
        <f t="shared" si="21"/>
        <v>vis</v>
      </c>
      <c r="E108" s="54">
        <f>VLOOKUP(C108,Active!C$21:E$970,3,FALSE)</f>
        <v>7103.9934785949245</v>
      </c>
      <c r="F108" s="10" t="s">
        <v>104</v>
      </c>
      <c r="G108" s="9" t="str">
        <f t="shared" si="22"/>
        <v>39508.447</v>
      </c>
      <c r="H108" s="46">
        <f t="shared" si="23"/>
        <v>7104</v>
      </c>
      <c r="I108" s="55" t="s">
        <v>187</v>
      </c>
      <c r="J108" s="56" t="s">
        <v>188</v>
      </c>
      <c r="K108" s="55">
        <v>7104</v>
      </c>
      <c r="L108" s="55" t="s">
        <v>189</v>
      </c>
      <c r="M108" s="56" t="s">
        <v>109</v>
      </c>
      <c r="N108" s="56"/>
      <c r="O108" s="57" t="s">
        <v>110</v>
      </c>
      <c r="P108" s="57" t="s">
        <v>111</v>
      </c>
    </row>
    <row r="109" spans="1:16" ht="12.75" customHeight="1" thickBot="1" x14ac:dyDescent="0.25">
      <c r="A109" s="46" t="str">
        <f t="shared" si="18"/>
        <v> MVS 5.131 </v>
      </c>
      <c r="B109" s="10" t="str">
        <f t="shared" si="19"/>
        <v>I</v>
      </c>
      <c r="C109" s="46">
        <f t="shared" si="20"/>
        <v>39528.277000000002</v>
      </c>
      <c r="D109" s="9" t="str">
        <f t="shared" si="21"/>
        <v>vis</v>
      </c>
      <c r="E109" s="54">
        <f>VLOOKUP(C109,Active!C$21:E$970,3,FALSE)</f>
        <v>7120.0396696151602</v>
      </c>
      <c r="F109" s="10" t="s">
        <v>104</v>
      </c>
      <c r="G109" s="9" t="str">
        <f t="shared" si="22"/>
        <v>39528.277</v>
      </c>
      <c r="H109" s="46">
        <f t="shared" si="23"/>
        <v>7120</v>
      </c>
      <c r="I109" s="55" t="s">
        <v>190</v>
      </c>
      <c r="J109" s="56" t="s">
        <v>191</v>
      </c>
      <c r="K109" s="55">
        <v>7120</v>
      </c>
      <c r="L109" s="55" t="s">
        <v>192</v>
      </c>
      <c r="M109" s="56" t="s">
        <v>109</v>
      </c>
      <c r="N109" s="56"/>
      <c r="O109" s="57" t="s">
        <v>110</v>
      </c>
      <c r="P109" s="57" t="s">
        <v>111</v>
      </c>
    </row>
    <row r="110" spans="1:16" ht="12.75" customHeight="1" thickBot="1" x14ac:dyDescent="0.25">
      <c r="A110" s="46" t="str">
        <f t="shared" si="18"/>
        <v> MVS 5.131 </v>
      </c>
      <c r="B110" s="10" t="str">
        <f t="shared" si="19"/>
        <v>I</v>
      </c>
      <c r="C110" s="46">
        <f t="shared" si="20"/>
        <v>39980.54</v>
      </c>
      <c r="D110" s="9" t="str">
        <f t="shared" si="21"/>
        <v>vis</v>
      </c>
      <c r="E110" s="54">
        <f>VLOOKUP(C110,Active!C$21:E$970,3,FALSE)</f>
        <v>7486.0053019592951</v>
      </c>
      <c r="F110" s="10" t="s">
        <v>104</v>
      </c>
      <c r="G110" s="9" t="str">
        <f t="shared" si="22"/>
        <v>39980.540</v>
      </c>
      <c r="H110" s="46">
        <f t="shared" si="23"/>
        <v>7486</v>
      </c>
      <c r="I110" s="55" t="s">
        <v>193</v>
      </c>
      <c r="J110" s="56" t="s">
        <v>194</v>
      </c>
      <c r="K110" s="55">
        <v>7486</v>
      </c>
      <c r="L110" s="55" t="s">
        <v>195</v>
      </c>
      <c r="M110" s="56" t="s">
        <v>109</v>
      </c>
      <c r="N110" s="56"/>
      <c r="O110" s="57" t="s">
        <v>110</v>
      </c>
      <c r="P110" s="57" t="s">
        <v>111</v>
      </c>
    </row>
    <row r="111" spans="1:16" ht="12.75" customHeight="1" thickBot="1" x14ac:dyDescent="0.25">
      <c r="A111" s="46" t="str">
        <f t="shared" si="18"/>
        <v> MVS 5.131 </v>
      </c>
      <c r="B111" s="10" t="str">
        <f t="shared" si="19"/>
        <v>I</v>
      </c>
      <c r="C111" s="46">
        <f t="shared" si="20"/>
        <v>40173.311000000002</v>
      </c>
      <c r="D111" s="9" t="str">
        <f t="shared" si="21"/>
        <v>vis</v>
      </c>
      <c r="E111" s="54">
        <f>VLOOKUP(C111,Active!C$21:E$970,3,FALSE)</f>
        <v>7641.9932136668895</v>
      </c>
      <c r="F111" s="10" t="s">
        <v>104</v>
      </c>
      <c r="G111" s="9" t="str">
        <f t="shared" si="22"/>
        <v>40173.311</v>
      </c>
      <c r="H111" s="46">
        <f t="shared" si="23"/>
        <v>7642</v>
      </c>
      <c r="I111" s="55" t="s">
        <v>196</v>
      </c>
      <c r="J111" s="56" t="s">
        <v>197</v>
      </c>
      <c r="K111" s="55">
        <v>7642</v>
      </c>
      <c r="L111" s="55" t="s">
        <v>189</v>
      </c>
      <c r="M111" s="56" t="s">
        <v>109</v>
      </c>
      <c r="N111" s="56"/>
      <c r="O111" s="57" t="s">
        <v>110</v>
      </c>
      <c r="P111" s="57" t="s">
        <v>111</v>
      </c>
    </row>
    <row r="112" spans="1:16" ht="12.75" customHeight="1" thickBot="1" x14ac:dyDescent="0.25">
      <c r="A112" s="46" t="str">
        <f t="shared" si="18"/>
        <v> BRNO 26 </v>
      </c>
      <c r="B112" s="10" t="str">
        <f t="shared" si="19"/>
        <v>I</v>
      </c>
      <c r="C112" s="46">
        <f t="shared" si="20"/>
        <v>44822.438999999998</v>
      </c>
      <c r="D112" s="9" t="str">
        <f t="shared" si="21"/>
        <v>vis</v>
      </c>
      <c r="E112" s="54">
        <f>VLOOKUP(C112,Active!C$21:E$970,3,FALSE)</f>
        <v>11404.010155952306</v>
      </c>
      <c r="F112" s="10" t="s">
        <v>104</v>
      </c>
      <c r="G112" s="9" t="str">
        <f t="shared" si="22"/>
        <v>44822.439</v>
      </c>
      <c r="H112" s="46">
        <f t="shared" si="23"/>
        <v>11404</v>
      </c>
      <c r="I112" s="55" t="s">
        <v>216</v>
      </c>
      <c r="J112" s="56" t="s">
        <v>217</v>
      </c>
      <c r="K112" s="55">
        <v>11404</v>
      </c>
      <c r="L112" s="55" t="s">
        <v>210</v>
      </c>
      <c r="M112" s="56" t="s">
        <v>201</v>
      </c>
      <c r="N112" s="56"/>
      <c r="O112" s="57" t="s">
        <v>218</v>
      </c>
      <c r="P112" s="57" t="s">
        <v>219</v>
      </c>
    </row>
    <row r="113" spans="1:16" ht="12.75" customHeight="1" thickBot="1" x14ac:dyDescent="0.25">
      <c r="A113" s="46" t="str">
        <f t="shared" si="18"/>
        <v> BRNO 26 </v>
      </c>
      <c r="B113" s="10" t="str">
        <f t="shared" si="19"/>
        <v>I</v>
      </c>
      <c r="C113" s="46">
        <f t="shared" si="20"/>
        <v>44822.449000000001</v>
      </c>
      <c r="D113" s="9" t="str">
        <f t="shared" si="21"/>
        <v>vis</v>
      </c>
      <c r="E113" s="54">
        <f>VLOOKUP(C113,Active!C$21:E$970,3,FALSE)</f>
        <v>11404.018247828768</v>
      </c>
      <c r="F113" s="10" t="s">
        <v>104</v>
      </c>
      <c r="G113" s="9" t="str">
        <f t="shared" si="22"/>
        <v>44822.449</v>
      </c>
      <c r="H113" s="46">
        <f t="shared" si="23"/>
        <v>11404</v>
      </c>
      <c r="I113" s="55" t="s">
        <v>220</v>
      </c>
      <c r="J113" s="56" t="s">
        <v>221</v>
      </c>
      <c r="K113" s="55">
        <v>11404</v>
      </c>
      <c r="L113" s="55" t="s">
        <v>222</v>
      </c>
      <c r="M113" s="56" t="s">
        <v>201</v>
      </c>
      <c r="N113" s="56"/>
      <c r="O113" s="57" t="s">
        <v>223</v>
      </c>
      <c r="P113" s="57" t="s">
        <v>219</v>
      </c>
    </row>
    <row r="114" spans="1:16" ht="12.75" customHeight="1" thickBot="1" x14ac:dyDescent="0.25">
      <c r="A114" s="46" t="str">
        <f t="shared" si="18"/>
        <v> BRNO 26 </v>
      </c>
      <c r="B114" s="10" t="str">
        <f t="shared" si="19"/>
        <v>I</v>
      </c>
      <c r="C114" s="46">
        <f t="shared" si="20"/>
        <v>44822.451999999997</v>
      </c>
      <c r="D114" s="9" t="str">
        <f t="shared" si="21"/>
        <v>vis</v>
      </c>
      <c r="E114" s="54">
        <f>VLOOKUP(C114,Active!C$21:E$970,3,FALSE)</f>
        <v>11404.020675391705</v>
      </c>
      <c r="F114" s="10" t="s">
        <v>104</v>
      </c>
      <c r="G114" s="9" t="str">
        <f t="shared" si="22"/>
        <v>44822.452</v>
      </c>
      <c r="H114" s="46">
        <f t="shared" si="23"/>
        <v>11404</v>
      </c>
      <c r="I114" s="55" t="s">
        <v>224</v>
      </c>
      <c r="J114" s="56" t="s">
        <v>225</v>
      </c>
      <c r="K114" s="55">
        <v>11404</v>
      </c>
      <c r="L114" s="55" t="s">
        <v>153</v>
      </c>
      <c r="M114" s="56" t="s">
        <v>201</v>
      </c>
      <c r="N114" s="56"/>
      <c r="O114" s="57" t="s">
        <v>226</v>
      </c>
      <c r="P114" s="57" t="s">
        <v>219</v>
      </c>
    </row>
    <row r="115" spans="1:16" ht="12.75" customHeight="1" thickBot="1" x14ac:dyDescent="0.25">
      <c r="A115" s="46" t="str">
        <f t="shared" si="18"/>
        <v> BRNO 26 </v>
      </c>
      <c r="B115" s="10" t="str">
        <f t="shared" si="19"/>
        <v>I</v>
      </c>
      <c r="C115" s="46">
        <f t="shared" si="20"/>
        <v>44885.48</v>
      </c>
      <c r="D115" s="9" t="str">
        <f t="shared" si="21"/>
        <v>vis</v>
      </c>
      <c r="E115" s="54">
        <f>VLOOKUP(C115,Active!C$21:E$970,3,FALSE)</f>
        <v>11455.022154343969</v>
      </c>
      <c r="F115" s="10" t="s">
        <v>104</v>
      </c>
      <c r="G115" s="9" t="str">
        <f t="shared" si="22"/>
        <v>44885.480</v>
      </c>
      <c r="H115" s="46">
        <f t="shared" si="23"/>
        <v>11455</v>
      </c>
      <c r="I115" s="55" t="s">
        <v>227</v>
      </c>
      <c r="J115" s="56" t="s">
        <v>228</v>
      </c>
      <c r="K115" s="55">
        <v>11455</v>
      </c>
      <c r="L115" s="55" t="s">
        <v>229</v>
      </c>
      <c r="M115" s="56" t="s">
        <v>201</v>
      </c>
      <c r="N115" s="56"/>
      <c r="O115" s="57" t="s">
        <v>230</v>
      </c>
      <c r="P115" s="57" t="s">
        <v>219</v>
      </c>
    </row>
    <row r="116" spans="1:16" ht="12.75" customHeight="1" thickBot="1" x14ac:dyDescent="0.25">
      <c r="A116" s="46" t="str">
        <f t="shared" si="18"/>
        <v> BRNO 26 </v>
      </c>
      <c r="B116" s="10" t="str">
        <f t="shared" si="19"/>
        <v>I</v>
      </c>
      <c r="C116" s="46">
        <f t="shared" si="20"/>
        <v>45194.415000000001</v>
      </c>
      <c r="D116" s="9" t="str">
        <f t="shared" si="21"/>
        <v>vis</v>
      </c>
      <c r="E116" s="54">
        <f>VLOOKUP(C116,Active!C$21:E$970,3,FALSE)</f>
        <v>11705.008539761824</v>
      </c>
      <c r="F116" s="10" t="s">
        <v>104</v>
      </c>
      <c r="G116" s="9" t="str">
        <f t="shared" si="22"/>
        <v>45194.415</v>
      </c>
      <c r="H116" s="46">
        <f t="shared" si="23"/>
        <v>11705</v>
      </c>
      <c r="I116" s="55" t="s">
        <v>231</v>
      </c>
      <c r="J116" s="56" t="s">
        <v>232</v>
      </c>
      <c r="K116" s="55">
        <v>11705</v>
      </c>
      <c r="L116" s="55" t="s">
        <v>233</v>
      </c>
      <c r="M116" s="56" t="s">
        <v>201</v>
      </c>
      <c r="N116" s="56"/>
      <c r="O116" s="57" t="s">
        <v>218</v>
      </c>
      <c r="P116" s="57" t="s">
        <v>219</v>
      </c>
    </row>
    <row r="117" spans="1:16" ht="12.75" customHeight="1" thickBot="1" x14ac:dyDescent="0.25">
      <c r="A117" s="46" t="str">
        <f t="shared" si="18"/>
        <v> BRNO 26 </v>
      </c>
      <c r="B117" s="10" t="str">
        <f t="shared" si="19"/>
        <v>I</v>
      </c>
      <c r="C117" s="46">
        <f t="shared" si="20"/>
        <v>45194.436000000002</v>
      </c>
      <c r="D117" s="9" t="str">
        <f t="shared" si="21"/>
        <v>vis</v>
      </c>
      <c r="E117" s="54">
        <f>VLOOKUP(C117,Active!C$21:E$970,3,FALSE)</f>
        <v>11705.02553270239</v>
      </c>
      <c r="F117" s="10" t="s">
        <v>104</v>
      </c>
      <c r="G117" s="9" t="str">
        <f t="shared" si="22"/>
        <v>45194.436</v>
      </c>
      <c r="H117" s="46">
        <f t="shared" si="23"/>
        <v>11705</v>
      </c>
      <c r="I117" s="55" t="s">
        <v>234</v>
      </c>
      <c r="J117" s="56" t="s">
        <v>235</v>
      </c>
      <c r="K117" s="55">
        <v>11705</v>
      </c>
      <c r="L117" s="55" t="s">
        <v>236</v>
      </c>
      <c r="M117" s="56" t="s">
        <v>201</v>
      </c>
      <c r="N117" s="56"/>
      <c r="O117" s="57" t="s">
        <v>223</v>
      </c>
      <c r="P117" s="57" t="s">
        <v>219</v>
      </c>
    </row>
    <row r="118" spans="1:16" ht="12.75" customHeight="1" thickBot="1" x14ac:dyDescent="0.25">
      <c r="A118" s="46" t="str">
        <f t="shared" si="18"/>
        <v> BRNO 26 </v>
      </c>
      <c r="B118" s="10" t="str">
        <f t="shared" si="19"/>
        <v>I</v>
      </c>
      <c r="C118" s="46">
        <f t="shared" si="20"/>
        <v>45556.514000000003</v>
      </c>
      <c r="D118" s="9" t="str">
        <f t="shared" si="21"/>
        <v>vis</v>
      </c>
      <c r="E118" s="54">
        <f>VLOOKUP(C118,Active!C$21:E$970,3,FALSE)</f>
        <v>11998.014577191771</v>
      </c>
      <c r="F118" s="10" t="s">
        <v>104</v>
      </c>
      <c r="G118" s="9" t="str">
        <f t="shared" si="22"/>
        <v>45556.514</v>
      </c>
      <c r="H118" s="46">
        <f t="shared" si="23"/>
        <v>11998</v>
      </c>
      <c r="I118" s="55" t="s">
        <v>237</v>
      </c>
      <c r="J118" s="56" t="s">
        <v>238</v>
      </c>
      <c r="K118" s="55">
        <v>11998</v>
      </c>
      <c r="L118" s="55" t="s">
        <v>239</v>
      </c>
      <c r="M118" s="56" t="s">
        <v>201</v>
      </c>
      <c r="N118" s="56"/>
      <c r="O118" s="57" t="s">
        <v>240</v>
      </c>
      <c r="P118" s="57" t="s">
        <v>219</v>
      </c>
    </row>
    <row r="119" spans="1:16" ht="12.75" customHeight="1" thickBot="1" x14ac:dyDescent="0.25">
      <c r="A119" s="46" t="str">
        <f t="shared" si="18"/>
        <v> BRNO 26 </v>
      </c>
      <c r="B119" s="10" t="str">
        <f t="shared" si="19"/>
        <v>I</v>
      </c>
      <c r="C119" s="46">
        <f t="shared" si="20"/>
        <v>45556.514000000003</v>
      </c>
      <c r="D119" s="9" t="str">
        <f t="shared" si="21"/>
        <v>vis</v>
      </c>
      <c r="E119" s="54">
        <f>VLOOKUP(C119,Active!C$21:E$970,3,FALSE)</f>
        <v>11998.014577191771</v>
      </c>
      <c r="F119" s="10" t="s">
        <v>104</v>
      </c>
      <c r="G119" s="9" t="str">
        <f t="shared" si="22"/>
        <v>45556.514</v>
      </c>
      <c r="H119" s="46">
        <f t="shared" si="23"/>
        <v>11998</v>
      </c>
      <c r="I119" s="55" t="s">
        <v>237</v>
      </c>
      <c r="J119" s="56" t="s">
        <v>238</v>
      </c>
      <c r="K119" s="55">
        <v>11998</v>
      </c>
      <c r="L119" s="55" t="s">
        <v>239</v>
      </c>
      <c r="M119" s="56" t="s">
        <v>201</v>
      </c>
      <c r="N119" s="56"/>
      <c r="O119" s="57" t="s">
        <v>241</v>
      </c>
      <c r="P119" s="57" t="s">
        <v>219</v>
      </c>
    </row>
    <row r="120" spans="1:16" ht="12.75" customHeight="1" thickBot="1" x14ac:dyDescent="0.25">
      <c r="A120" s="46" t="str">
        <f t="shared" si="18"/>
        <v> BRNO 26 </v>
      </c>
      <c r="B120" s="10" t="str">
        <f t="shared" si="19"/>
        <v>I</v>
      </c>
      <c r="C120" s="46">
        <f t="shared" si="20"/>
        <v>45556.517</v>
      </c>
      <c r="D120" s="9" t="str">
        <f t="shared" si="21"/>
        <v>vis</v>
      </c>
      <c r="E120" s="54">
        <f>VLOOKUP(C120,Active!C$21:E$970,3,FALSE)</f>
        <v>11998.017004754705</v>
      </c>
      <c r="F120" s="10" t="s">
        <v>104</v>
      </c>
      <c r="G120" s="9" t="str">
        <f t="shared" si="22"/>
        <v>45556.517</v>
      </c>
      <c r="H120" s="46">
        <f t="shared" si="23"/>
        <v>11998</v>
      </c>
      <c r="I120" s="55" t="s">
        <v>242</v>
      </c>
      <c r="J120" s="56" t="s">
        <v>243</v>
      </c>
      <c r="K120" s="55">
        <v>11998</v>
      </c>
      <c r="L120" s="55" t="s">
        <v>244</v>
      </c>
      <c r="M120" s="56" t="s">
        <v>201</v>
      </c>
      <c r="N120" s="56"/>
      <c r="O120" s="57" t="s">
        <v>245</v>
      </c>
      <c r="P120" s="57" t="s">
        <v>219</v>
      </c>
    </row>
    <row r="121" spans="1:16" ht="12.75" customHeight="1" thickBot="1" x14ac:dyDescent="0.25">
      <c r="A121" s="46" t="str">
        <f t="shared" si="18"/>
        <v> BRNO 26 </v>
      </c>
      <c r="B121" s="10" t="str">
        <f t="shared" si="19"/>
        <v>I</v>
      </c>
      <c r="C121" s="46">
        <f t="shared" si="20"/>
        <v>45556.521000000001</v>
      </c>
      <c r="D121" s="9" t="str">
        <f t="shared" si="21"/>
        <v>vis</v>
      </c>
      <c r="E121" s="54">
        <f>VLOOKUP(C121,Active!C$21:E$970,3,FALSE)</f>
        <v>11998.02024150529</v>
      </c>
      <c r="F121" s="10" t="s">
        <v>104</v>
      </c>
      <c r="G121" s="9" t="str">
        <f t="shared" si="22"/>
        <v>45556.521</v>
      </c>
      <c r="H121" s="46">
        <f t="shared" si="23"/>
        <v>11998</v>
      </c>
      <c r="I121" s="55" t="s">
        <v>246</v>
      </c>
      <c r="J121" s="56" t="s">
        <v>247</v>
      </c>
      <c r="K121" s="55">
        <v>11998</v>
      </c>
      <c r="L121" s="55" t="s">
        <v>248</v>
      </c>
      <c r="M121" s="56" t="s">
        <v>201</v>
      </c>
      <c r="N121" s="56"/>
      <c r="O121" s="57" t="s">
        <v>249</v>
      </c>
      <c r="P121" s="57" t="s">
        <v>219</v>
      </c>
    </row>
    <row r="122" spans="1:16" ht="12.75" customHeight="1" thickBot="1" x14ac:dyDescent="0.25">
      <c r="A122" s="46" t="str">
        <f t="shared" si="18"/>
        <v> BRNO 26 </v>
      </c>
      <c r="B122" s="10" t="str">
        <f t="shared" si="19"/>
        <v>I</v>
      </c>
      <c r="C122" s="46">
        <f t="shared" si="20"/>
        <v>45556.523000000001</v>
      </c>
      <c r="D122" s="9" t="str">
        <f t="shared" si="21"/>
        <v>vis</v>
      </c>
      <c r="E122" s="54">
        <f>VLOOKUP(C122,Active!C$21:E$970,3,FALSE)</f>
        <v>11998.021859880582</v>
      </c>
      <c r="F122" s="10" t="s">
        <v>104</v>
      </c>
      <c r="G122" s="9" t="str">
        <f t="shared" si="22"/>
        <v>45556.523</v>
      </c>
      <c r="H122" s="46">
        <f t="shared" si="23"/>
        <v>11998</v>
      </c>
      <c r="I122" s="55" t="s">
        <v>250</v>
      </c>
      <c r="J122" s="56" t="s">
        <v>251</v>
      </c>
      <c r="K122" s="55">
        <v>11998</v>
      </c>
      <c r="L122" s="55" t="s">
        <v>229</v>
      </c>
      <c r="M122" s="56" t="s">
        <v>201</v>
      </c>
      <c r="N122" s="56"/>
      <c r="O122" s="57" t="s">
        <v>252</v>
      </c>
      <c r="P122" s="57" t="s">
        <v>219</v>
      </c>
    </row>
    <row r="123" spans="1:16" ht="12.75" customHeight="1" thickBot="1" x14ac:dyDescent="0.25">
      <c r="A123" s="46" t="str">
        <f t="shared" si="18"/>
        <v> BRNO 26 </v>
      </c>
      <c r="B123" s="10" t="str">
        <f t="shared" si="19"/>
        <v>I</v>
      </c>
      <c r="C123" s="46">
        <f t="shared" si="20"/>
        <v>45556.529000000002</v>
      </c>
      <c r="D123" s="9" t="str">
        <f t="shared" si="21"/>
        <v>vis</v>
      </c>
      <c r="E123" s="54">
        <f>VLOOKUP(C123,Active!C$21:E$970,3,FALSE)</f>
        <v>11998.026715006459</v>
      </c>
      <c r="F123" s="10" t="s">
        <v>104</v>
      </c>
      <c r="G123" s="9" t="str">
        <f t="shared" si="22"/>
        <v>45556.529</v>
      </c>
      <c r="H123" s="46">
        <f t="shared" si="23"/>
        <v>11998</v>
      </c>
      <c r="I123" s="55" t="s">
        <v>253</v>
      </c>
      <c r="J123" s="56" t="s">
        <v>254</v>
      </c>
      <c r="K123" s="55">
        <v>11998</v>
      </c>
      <c r="L123" s="55" t="s">
        <v>255</v>
      </c>
      <c r="M123" s="56" t="s">
        <v>201</v>
      </c>
      <c r="N123" s="56"/>
      <c r="O123" s="57" t="s">
        <v>256</v>
      </c>
      <c r="P123" s="57" t="s">
        <v>219</v>
      </c>
    </row>
    <row r="124" spans="1:16" ht="12.75" customHeight="1" thickBot="1" x14ac:dyDescent="0.25">
      <c r="A124" s="46" t="str">
        <f t="shared" si="18"/>
        <v> BRNO 26 </v>
      </c>
      <c r="B124" s="10" t="str">
        <f t="shared" si="19"/>
        <v>I</v>
      </c>
      <c r="C124" s="46">
        <f t="shared" si="20"/>
        <v>45561.457999999999</v>
      </c>
      <c r="D124" s="9" t="str">
        <f t="shared" si="21"/>
        <v>vis</v>
      </c>
      <c r="E124" s="54">
        <f>VLOOKUP(C124,Active!C$21:E$970,3,FALSE)</f>
        <v>12002.015200913605</v>
      </c>
      <c r="F124" s="10" t="s">
        <v>104</v>
      </c>
      <c r="G124" s="9" t="str">
        <f t="shared" si="22"/>
        <v>45561.458</v>
      </c>
      <c r="H124" s="46">
        <f t="shared" si="23"/>
        <v>12002</v>
      </c>
      <c r="I124" s="55" t="s">
        <v>257</v>
      </c>
      <c r="J124" s="56" t="s">
        <v>258</v>
      </c>
      <c r="K124" s="55">
        <v>12002</v>
      </c>
      <c r="L124" s="55" t="s">
        <v>259</v>
      </c>
      <c r="M124" s="56" t="s">
        <v>201</v>
      </c>
      <c r="N124" s="56"/>
      <c r="O124" s="57" t="s">
        <v>223</v>
      </c>
      <c r="P124" s="57" t="s">
        <v>219</v>
      </c>
    </row>
    <row r="125" spans="1:16" ht="12.75" customHeight="1" thickBot="1" x14ac:dyDescent="0.25">
      <c r="A125" s="46" t="str">
        <f t="shared" si="18"/>
        <v> BRNO 26 </v>
      </c>
      <c r="B125" s="10" t="str">
        <f t="shared" si="19"/>
        <v>I</v>
      </c>
      <c r="C125" s="46">
        <f t="shared" si="20"/>
        <v>45618.300999999999</v>
      </c>
      <c r="D125" s="9" t="str">
        <f t="shared" si="21"/>
        <v>vis</v>
      </c>
      <c r="E125" s="54">
        <f>VLOOKUP(C125,Active!C$21:E$970,3,FALSE)</f>
        <v>12048.011854275339</v>
      </c>
      <c r="F125" s="10" t="s">
        <v>104</v>
      </c>
      <c r="G125" s="9" t="str">
        <f t="shared" si="22"/>
        <v>45618.301</v>
      </c>
      <c r="H125" s="46">
        <f t="shared" si="23"/>
        <v>12048</v>
      </c>
      <c r="I125" s="55" t="s">
        <v>260</v>
      </c>
      <c r="J125" s="56" t="s">
        <v>261</v>
      </c>
      <c r="K125" s="55">
        <v>12048</v>
      </c>
      <c r="L125" s="55" t="s">
        <v>262</v>
      </c>
      <c r="M125" s="56" t="s">
        <v>201</v>
      </c>
      <c r="N125" s="56"/>
      <c r="O125" s="57" t="s">
        <v>223</v>
      </c>
      <c r="P125" s="57" t="s">
        <v>219</v>
      </c>
    </row>
    <row r="126" spans="1:16" ht="12.75" customHeight="1" thickBot="1" x14ac:dyDescent="0.25">
      <c r="A126" s="46" t="str">
        <f t="shared" si="18"/>
        <v> BRNO 27 </v>
      </c>
      <c r="B126" s="10" t="str">
        <f t="shared" si="19"/>
        <v>I</v>
      </c>
      <c r="C126" s="46">
        <f t="shared" si="20"/>
        <v>45912.428999999996</v>
      </c>
      <c r="D126" s="9" t="str">
        <f t="shared" si="21"/>
        <v>vis</v>
      </c>
      <c r="E126" s="54">
        <f>VLOOKUP(C126,Active!C$21:E$970,3,FALSE)</f>
        <v>12286.01659821883</v>
      </c>
      <c r="F126" s="10" t="s">
        <v>104</v>
      </c>
      <c r="G126" s="9" t="str">
        <f t="shared" si="22"/>
        <v>45912.429</v>
      </c>
      <c r="H126" s="46">
        <f t="shared" si="23"/>
        <v>12286</v>
      </c>
      <c r="I126" s="55" t="s">
        <v>277</v>
      </c>
      <c r="J126" s="56" t="s">
        <v>278</v>
      </c>
      <c r="K126" s="55">
        <v>12286</v>
      </c>
      <c r="L126" s="55" t="s">
        <v>244</v>
      </c>
      <c r="M126" s="56" t="s">
        <v>201</v>
      </c>
      <c r="N126" s="56"/>
      <c r="O126" s="57" t="s">
        <v>279</v>
      </c>
      <c r="P126" s="57" t="s">
        <v>280</v>
      </c>
    </row>
    <row r="127" spans="1:16" ht="12.75" customHeight="1" thickBot="1" x14ac:dyDescent="0.25">
      <c r="A127" s="46" t="str">
        <f t="shared" si="18"/>
        <v> BRNO 27 </v>
      </c>
      <c r="B127" s="10" t="str">
        <f t="shared" si="19"/>
        <v>I</v>
      </c>
      <c r="C127" s="46">
        <f t="shared" si="20"/>
        <v>45912.430999999997</v>
      </c>
      <c r="D127" s="9" t="str">
        <f t="shared" si="21"/>
        <v>vis</v>
      </c>
      <c r="E127" s="54">
        <f>VLOOKUP(C127,Active!C$21:E$970,3,FALSE)</f>
        <v>12286.018216594122</v>
      </c>
      <c r="F127" s="10" t="s">
        <v>104</v>
      </c>
      <c r="G127" s="9" t="str">
        <f t="shared" si="22"/>
        <v>45912.431</v>
      </c>
      <c r="H127" s="46">
        <f t="shared" si="23"/>
        <v>12286</v>
      </c>
      <c r="I127" s="55" t="s">
        <v>281</v>
      </c>
      <c r="J127" s="56" t="s">
        <v>282</v>
      </c>
      <c r="K127" s="55">
        <v>12286</v>
      </c>
      <c r="L127" s="55" t="s">
        <v>222</v>
      </c>
      <c r="M127" s="56" t="s">
        <v>201</v>
      </c>
      <c r="N127" s="56"/>
      <c r="O127" s="57" t="s">
        <v>283</v>
      </c>
      <c r="P127" s="57" t="s">
        <v>280</v>
      </c>
    </row>
    <row r="128" spans="1:16" ht="12.75" customHeight="1" thickBot="1" x14ac:dyDescent="0.25">
      <c r="A128" s="46" t="str">
        <f t="shared" si="18"/>
        <v> BRNO 27 </v>
      </c>
      <c r="B128" s="10" t="str">
        <f t="shared" si="19"/>
        <v>I</v>
      </c>
      <c r="C128" s="46">
        <f t="shared" si="20"/>
        <v>45912.432999999997</v>
      </c>
      <c r="D128" s="9" t="str">
        <f t="shared" si="21"/>
        <v>vis</v>
      </c>
      <c r="E128" s="54">
        <f>VLOOKUP(C128,Active!C$21:E$970,3,FALSE)</f>
        <v>12286.019834969415</v>
      </c>
      <c r="F128" s="10" t="s">
        <v>104</v>
      </c>
      <c r="G128" s="9" t="str">
        <f t="shared" si="22"/>
        <v>45912.433</v>
      </c>
      <c r="H128" s="46">
        <f t="shared" si="23"/>
        <v>12286</v>
      </c>
      <c r="I128" s="55" t="s">
        <v>284</v>
      </c>
      <c r="J128" s="56" t="s">
        <v>285</v>
      </c>
      <c r="K128" s="55">
        <v>12286</v>
      </c>
      <c r="L128" s="55" t="s">
        <v>248</v>
      </c>
      <c r="M128" s="56" t="s">
        <v>201</v>
      </c>
      <c r="N128" s="56"/>
      <c r="O128" s="57" t="s">
        <v>230</v>
      </c>
      <c r="P128" s="57" t="s">
        <v>280</v>
      </c>
    </row>
    <row r="129" spans="1:16" ht="12.75" customHeight="1" thickBot="1" x14ac:dyDescent="0.25">
      <c r="A129" s="46" t="str">
        <f t="shared" si="18"/>
        <v> BRNO 27 </v>
      </c>
      <c r="B129" s="10" t="str">
        <f t="shared" si="19"/>
        <v>I</v>
      </c>
      <c r="C129" s="46">
        <f t="shared" si="20"/>
        <v>45912.438999999998</v>
      </c>
      <c r="D129" s="9" t="str">
        <f t="shared" si="21"/>
        <v>vis</v>
      </c>
      <c r="E129" s="54">
        <f>VLOOKUP(C129,Active!C$21:E$970,3,FALSE)</f>
        <v>12286.024690095292</v>
      </c>
      <c r="F129" s="10" t="s">
        <v>104</v>
      </c>
      <c r="G129" s="9" t="str">
        <f t="shared" si="22"/>
        <v>45912.439</v>
      </c>
      <c r="H129" s="46">
        <f t="shared" si="23"/>
        <v>12286</v>
      </c>
      <c r="I129" s="55" t="s">
        <v>286</v>
      </c>
      <c r="J129" s="56" t="s">
        <v>287</v>
      </c>
      <c r="K129" s="55">
        <v>12286</v>
      </c>
      <c r="L129" s="55" t="s">
        <v>288</v>
      </c>
      <c r="M129" s="56" t="s">
        <v>201</v>
      </c>
      <c r="N129" s="56"/>
      <c r="O129" s="57" t="s">
        <v>245</v>
      </c>
      <c r="P129" s="57" t="s">
        <v>280</v>
      </c>
    </row>
    <row r="130" spans="1:16" ht="12.75" customHeight="1" thickBot="1" x14ac:dyDescent="0.25">
      <c r="A130" s="46" t="str">
        <f t="shared" si="18"/>
        <v> BRNO 27 </v>
      </c>
      <c r="B130" s="10" t="str">
        <f t="shared" si="19"/>
        <v>I</v>
      </c>
      <c r="C130" s="46">
        <f t="shared" si="20"/>
        <v>45912.442000000003</v>
      </c>
      <c r="D130" s="9" t="str">
        <f t="shared" si="21"/>
        <v>vis</v>
      </c>
      <c r="E130" s="54">
        <f>VLOOKUP(C130,Active!C$21:E$970,3,FALSE)</f>
        <v>12286.027117658234</v>
      </c>
      <c r="F130" s="10" t="s">
        <v>104</v>
      </c>
      <c r="G130" s="9" t="str">
        <f t="shared" si="22"/>
        <v>45912.442</v>
      </c>
      <c r="H130" s="46">
        <f t="shared" si="23"/>
        <v>12286</v>
      </c>
      <c r="I130" s="55" t="s">
        <v>289</v>
      </c>
      <c r="J130" s="56" t="s">
        <v>290</v>
      </c>
      <c r="K130" s="55">
        <v>12286</v>
      </c>
      <c r="L130" s="55" t="s">
        <v>291</v>
      </c>
      <c r="M130" s="56" t="s">
        <v>201</v>
      </c>
      <c r="N130" s="56"/>
      <c r="O130" s="57" t="s">
        <v>292</v>
      </c>
      <c r="P130" s="57" t="s">
        <v>280</v>
      </c>
    </row>
    <row r="131" spans="1:16" ht="12.75" customHeight="1" thickBot="1" x14ac:dyDescent="0.25">
      <c r="A131" s="46" t="str">
        <f t="shared" si="18"/>
        <v> BRNO 27 </v>
      </c>
      <c r="B131" s="10" t="str">
        <f t="shared" si="19"/>
        <v>I</v>
      </c>
      <c r="C131" s="46">
        <f t="shared" si="20"/>
        <v>45912.442000000003</v>
      </c>
      <c r="D131" s="9" t="str">
        <f t="shared" si="21"/>
        <v>vis</v>
      </c>
      <c r="E131" s="54">
        <f>VLOOKUP(C131,Active!C$21:E$970,3,FALSE)</f>
        <v>12286.027117658234</v>
      </c>
      <c r="F131" s="10" t="s">
        <v>104</v>
      </c>
      <c r="G131" s="9" t="str">
        <f t="shared" si="22"/>
        <v>45912.442</v>
      </c>
      <c r="H131" s="46">
        <f t="shared" si="23"/>
        <v>12286</v>
      </c>
      <c r="I131" s="55" t="s">
        <v>289</v>
      </c>
      <c r="J131" s="56" t="s">
        <v>290</v>
      </c>
      <c r="K131" s="55">
        <v>12286</v>
      </c>
      <c r="L131" s="55" t="s">
        <v>291</v>
      </c>
      <c r="M131" s="56" t="s">
        <v>201</v>
      </c>
      <c r="N131" s="56"/>
      <c r="O131" s="57" t="s">
        <v>293</v>
      </c>
      <c r="P131" s="57" t="s">
        <v>280</v>
      </c>
    </row>
    <row r="132" spans="1:16" ht="12.75" customHeight="1" thickBot="1" x14ac:dyDescent="0.25">
      <c r="A132" s="46" t="str">
        <f t="shared" si="18"/>
        <v> BRNO 27 </v>
      </c>
      <c r="B132" s="10" t="str">
        <f t="shared" si="19"/>
        <v>I</v>
      </c>
      <c r="C132" s="46">
        <f t="shared" si="20"/>
        <v>45912.445</v>
      </c>
      <c r="D132" s="9" t="str">
        <f t="shared" si="21"/>
        <v>vis</v>
      </c>
      <c r="E132" s="54">
        <f>VLOOKUP(C132,Active!C$21:E$970,3,FALSE)</f>
        <v>12286.029545221169</v>
      </c>
      <c r="F132" s="10" t="s">
        <v>104</v>
      </c>
      <c r="G132" s="9" t="str">
        <f t="shared" si="22"/>
        <v>45912.445</v>
      </c>
      <c r="H132" s="46">
        <f t="shared" si="23"/>
        <v>12286</v>
      </c>
      <c r="I132" s="55" t="s">
        <v>294</v>
      </c>
      <c r="J132" s="56" t="s">
        <v>295</v>
      </c>
      <c r="K132" s="55">
        <v>12286</v>
      </c>
      <c r="L132" s="55" t="s">
        <v>296</v>
      </c>
      <c r="M132" s="56" t="s">
        <v>201</v>
      </c>
      <c r="N132" s="56"/>
      <c r="O132" s="57" t="s">
        <v>297</v>
      </c>
      <c r="P132" s="57" t="s">
        <v>280</v>
      </c>
    </row>
    <row r="133" spans="1:16" ht="12.75" customHeight="1" thickBot="1" x14ac:dyDescent="0.25">
      <c r="A133" s="46" t="str">
        <f t="shared" si="18"/>
        <v> BRNO 27 </v>
      </c>
      <c r="B133" s="10" t="str">
        <f t="shared" si="19"/>
        <v>I</v>
      </c>
      <c r="C133" s="46">
        <f t="shared" si="20"/>
        <v>45912.445</v>
      </c>
      <c r="D133" s="9" t="str">
        <f t="shared" si="21"/>
        <v>vis</v>
      </c>
      <c r="E133" s="54">
        <f>VLOOKUP(C133,Active!C$21:E$970,3,FALSE)</f>
        <v>12286.029545221169</v>
      </c>
      <c r="F133" s="10" t="s">
        <v>104</v>
      </c>
      <c r="G133" s="9" t="str">
        <f t="shared" si="22"/>
        <v>45912.445</v>
      </c>
      <c r="H133" s="46">
        <f t="shared" si="23"/>
        <v>12286</v>
      </c>
      <c r="I133" s="55" t="s">
        <v>294</v>
      </c>
      <c r="J133" s="56" t="s">
        <v>295</v>
      </c>
      <c r="K133" s="55">
        <v>12286</v>
      </c>
      <c r="L133" s="55" t="s">
        <v>296</v>
      </c>
      <c r="M133" s="56" t="s">
        <v>201</v>
      </c>
      <c r="N133" s="56"/>
      <c r="O133" s="57" t="s">
        <v>252</v>
      </c>
      <c r="P133" s="57" t="s">
        <v>280</v>
      </c>
    </row>
    <row r="134" spans="1:16" ht="12.75" customHeight="1" thickBot="1" x14ac:dyDescent="0.25">
      <c r="A134" s="46" t="str">
        <f t="shared" si="18"/>
        <v> BRNO 27 </v>
      </c>
      <c r="B134" s="10" t="str">
        <f t="shared" si="19"/>
        <v>I</v>
      </c>
      <c r="C134" s="46">
        <f t="shared" si="20"/>
        <v>45944.546999999999</v>
      </c>
      <c r="D134" s="9" t="str">
        <f t="shared" si="21"/>
        <v>vis</v>
      </c>
      <c r="E134" s="54">
        <f>VLOOKUP(C134,Active!C$21:E$970,3,FALSE)</f>
        <v>12312.006087033147</v>
      </c>
      <c r="F134" s="10" t="s">
        <v>104</v>
      </c>
      <c r="G134" s="9" t="str">
        <f t="shared" si="22"/>
        <v>45944.547</v>
      </c>
      <c r="H134" s="46">
        <f t="shared" si="23"/>
        <v>12312</v>
      </c>
      <c r="I134" s="55" t="s">
        <v>298</v>
      </c>
      <c r="J134" s="56" t="s">
        <v>299</v>
      </c>
      <c r="K134" s="55">
        <v>12312</v>
      </c>
      <c r="L134" s="55" t="s">
        <v>269</v>
      </c>
      <c r="M134" s="56" t="s">
        <v>201</v>
      </c>
      <c r="N134" s="56"/>
      <c r="O134" s="57" t="s">
        <v>300</v>
      </c>
      <c r="P134" s="57" t="s">
        <v>280</v>
      </c>
    </row>
    <row r="135" spans="1:16" ht="12.75" customHeight="1" thickBot="1" x14ac:dyDescent="0.25">
      <c r="A135" s="46" t="str">
        <f t="shared" si="18"/>
        <v> BRNO 27 </v>
      </c>
      <c r="B135" s="10" t="str">
        <f t="shared" si="19"/>
        <v>I</v>
      </c>
      <c r="C135" s="46">
        <f t="shared" si="20"/>
        <v>45944.55</v>
      </c>
      <c r="D135" s="9" t="str">
        <f t="shared" si="21"/>
        <v>vis</v>
      </c>
      <c r="E135" s="54">
        <f>VLOOKUP(C135,Active!C$21:E$970,3,FALSE)</f>
        <v>12312.008514596089</v>
      </c>
      <c r="F135" s="10" t="s">
        <v>104</v>
      </c>
      <c r="G135" s="9" t="str">
        <f t="shared" si="22"/>
        <v>45944.550</v>
      </c>
      <c r="H135" s="46">
        <f t="shared" si="23"/>
        <v>12312</v>
      </c>
      <c r="I135" s="55" t="s">
        <v>301</v>
      </c>
      <c r="J135" s="56" t="s">
        <v>302</v>
      </c>
      <c r="K135" s="55">
        <v>12312</v>
      </c>
      <c r="L135" s="55" t="s">
        <v>233</v>
      </c>
      <c r="M135" s="56" t="s">
        <v>201</v>
      </c>
      <c r="N135" s="56"/>
      <c r="O135" s="57" t="s">
        <v>303</v>
      </c>
      <c r="P135" s="57" t="s">
        <v>280</v>
      </c>
    </row>
    <row r="136" spans="1:16" ht="12.75" customHeight="1" thickBot="1" x14ac:dyDescent="0.25">
      <c r="A136" s="46" t="str">
        <f t="shared" si="18"/>
        <v> BRNO 27 </v>
      </c>
      <c r="B136" s="10" t="str">
        <f t="shared" si="19"/>
        <v>I</v>
      </c>
      <c r="C136" s="46">
        <f t="shared" si="20"/>
        <v>45944.550999999999</v>
      </c>
      <c r="D136" s="9" t="str">
        <f t="shared" si="21"/>
        <v>vis</v>
      </c>
      <c r="E136" s="54">
        <f>VLOOKUP(C136,Active!C$21:E$970,3,FALSE)</f>
        <v>12312.009323783732</v>
      </c>
      <c r="F136" s="10" t="s">
        <v>104</v>
      </c>
      <c r="G136" s="9" t="str">
        <f t="shared" si="22"/>
        <v>45944.551</v>
      </c>
      <c r="H136" s="46">
        <f t="shared" si="23"/>
        <v>12312</v>
      </c>
      <c r="I136" s="55" t="s">
        <v>304</v>
      </c>
      <c r="J136" s="56" t="s">
        <v>305</v>
      </c>
      <c r="K136" s="55">
        <v>12312</v>
      </c>
      <c r="L136" s="55" t="s">
        <v>265</v>
      </c>
      <c r="M136" s="56" t="s">
        <v>201</v>
      </c>
      <c r="N136" s="56"/>
      <c r="O136" s="57" t="s">
        <v>279</v>
      </c>
      <c r="P136" s="57" t="s">
        <v>280</v>
      </c>
    </row>
    <row r="137" spans="1:16" ht="12.75" customHeight="1" thickBot="1" x14ac:dyDescent="0.25">
      <c r="A137" s="46" t="str">
        <f t="shared" si="18"/>
        <v> BRNO 27 </v>
      </c>
      <c r="B137" s="10" t="str">
        <f t="shared" si="19"/>
        <v>I</v>
      </c>
      <c r="C137" s="46">
        <f t="shared" si="20"/>
        <v>45944.550999999999</v>
      </c>
      <c r="D137" s="9" t="str">
        <f t="shared" si="21"/>
        <v>vis</v>
      </c>
      <c r="E137" s="54">
        <f>VLOOKUP(C137,Active!C$21:E$970,3,FALSE)</f>
        <v>12312.009323783732</v>
      </c>
      <c r="F137" s="10" t="s">
        <v>104</v>
      </c>
      <c r="G137" s="9" t="str">
        <f t="shared" si="22"/>
        <v>45944.551</v>
      </c>
      <c r="H137" s="46">
        <f t="shared" si="23"/>
        <v>12312</v>
      </c>
      <c r="I137" s="55" t="s">
        <v>304</v>
      </c>
      <c r="J137" s="56" t="s">
        <v>305</v>
      </c>
      <c r="K137" s="55">
        <v>12312</v>
      </c>
      <c r="L137" s="55" t="s">
        <v>265</v>
      </c>
      <c r="M137" s="56" t="s">
        <v>201</v>
      </c>
      <c r="N137" s="56"/>
      <c r="O137" s="57" t="s">
        <v>306</v>
      </c>
      <c r="P137" s="57" t="s">
        <v>280</v>
      </c>
    </row>
    <row r="138" spans="1:16" ht="12.75" customHeight="1" thickBot="1" x14ac:dyDescent="0.25">
      <c r="A138" s="46" t="str">
        <f t="shared" si="18"/>
        <v> BRNO 30 </v>
      </c>
      <c r="B138" s="10" t="str">
        <f t="shared" si="19"/>
        <v>I</v>
      </c>
      <c r="C138" s="46">
        <f t="shared" si="20"/>
        <v>46997.457000000002</v>
      </c>
      <c r="D138" s="9" t="str">
        <f t="shared" si="21"/>
        <v>vis</v>
      </c>
      <c r="E138" s="54">
        <f>VLOOKUP(C138,Active!C$21:E$970,3,FALSE)</f>
        <v>13164.007851385893</v>
      </c>
      <c r="F138" s="10" t="str">
        <f>LEFT(M138,1)</f>
        <v>V</v>
      </c>
      <c r="G138" s="9" t="str">
        <f t="shared" si="22"/>
        <v>46997.457</v>
      </c>
      <c r="H138" s="46">
        <f t="shared" si="23"/>
        <v>13164</v>
      </c>
      <c r="I138" s="55" t="s">
        <v>319</v>
      </c>
      <c r="J138" s="56" t="s">
        <v>320</v>
      </c>
      <c r="K138" s="55">
        <v>13164</v>
      </c>
      <c r="L138" s="55" t="s">
        <v>200</v>
      </c>
      <c r="M138" s="56" t="s">
        <v>201</v>
      </c>
      <c r="N138" s="56"/>
      <c r="O138" s="57" t="s">
        <v>321</v>
      </c>
      <c r="P138" s="57" t="s">
        <v>322</v>
      </c>
    </row>
    <row r="139" spans="1:16" ht="12.75" customHeight="1" thickBot="1" x14ac:dyDescent="0.25">
      <c r="A139" s="46" t="str">
        <f t="shared" ref="A139:A170" si="24">P139</f>
        <v> BRNO 30 </v>
      </c>
      <c r="B139" s="10" t="str">
        <f t="shared" ref="B139:B170" si="25">IF(H139=INT(H139),"I","II")</f>
        <v>I</v>
      </c>
      <c r="C139" s="46">
        <f t="shared" ref="C139:C170" si="26">1*G139</f>
        <v>46997.457000000002</v>
      </c>
      <c r="D139" s="9" t="str">
        <f t="shared" ref="D139:D170" si="27">VLOOKUP(F139,I$1:J$5,2,FALSE)</f>
        <v>vis</v>
      </c>
      <c r="E139" s="54">
        <f>VLOOKUP(C139,Active!C$21:E$970,3,FALSE)</f>
        <v>13164.007851385893</v>
      </c>
      <c r="F139" s="10" t="str">
        <f>LEFT(M139,1)</f>
        <v>V</v>
      </c>
      <c r="G139" s="9" t="str">
        <f t="shared" ref="G139:G170" si="28">MID(I139,3,LEN(I139)-3)</f>
        <v>46997.457</v>
      </c>
      <c r="H139" s="46">
        <f t="shared" ref="H139:H170" si="29">1*K139</f>
        <v>13164</v>
      </c>
      <c r="I139" s="55" t="s">
        <v>319</v>
      </c>
      <c r="J139" s="56" t="s">
        <v>320</v>
      </c>
      <c r="K139" s="55">
        <v>13164</v>
      </c>
      <c r="L139" s="55" t="s">
        <v>200</v>
      </c>
      <c r="M139" s="56" t="s">
        <v>201</v>
      </c>
      <c r="N139" s="56"/>
      <c r="O139" s="57" t="s">
        <v>323</v>
      </c>
      <c r="P139" s="57" t="s">
        <v>322</v>
      </c>
    </row>
    <row r="140" spans="1:16" ht="12.75" customHeight="1" thickBot="1" x14ac:dyDescent="0.25">
      <c r="A140" s="46" t="str">
        <f t="shared" si="24"/>
        <v> BRNO 30 </v>
      </c>
      <c r="B140" s="10" t="str">
        <f t="shared" si="25"/>
        <v>I</v>
      </c>
      <c r="C140" s="46">
        <f t="shared" si="26"/>
        <v>46997.459000000003</v>
      </c>
      <c r="D140" s="9" t="str">
        <f t="shared" si="27"/>
        <v>vis</v>
      </c>
      <c r="E140" s="54">
        <f>VLOOKUP(C140,Active!C$21:E$970,3,FALSE)</f>
        <v>13164.009469761186</v>
      </c>
      <c r="F140" s="10" t="str">
        <f>LEFT(M140,1)</f>
        <v>V</v>
      </c>
      <c r="G140" s="9" t="str">
        <f t="shared" si="28"/>
        <v>46997.459</v>
      </c>
      <c r="H140" s="46">
        <f t="shared" si="29"/>
        <v>13164</v>
      </c>
      <c r="I140" s="55" t="s">
        <v>324</v>
      </c>
      <c r="J140" s="56" t="s">
        <v>325</v>
      </c>
      <c r="K140" s="55">
        <v>13164</v>
      </c>
      <c r="L140" s="55" t="s">
        <v>265</v>
      </c>
      <c r="M140" s="56" t="s">
        <v>201</v>
      </c>
      <c r="N140" s="56"/>
      <c r="O140" s="57" t="s">
        <v>326</v>
      </c>
      <c r="P140" s="57" t="s">
        <v>322</v>
      </c>
    </row>
    <row r="141" spans="1:16" ht="12.75" customHeight="1" thickBot="1" x14ac:dyDescent="0.25">
      <c r="A141" s="46" t="str">
        <f t="shared" si="24"/>
        <v> BRNO 30 </v>
      </c>
      <c r="B141" s="10" t="str">
        <f t="shared" si="25"/>
        <v>I</v>
      </c>
      <c r="C141" s="46">
        <f t="shared" si="26"/>
        <v>46997.459000000003</v>
      </c>
      <c r="D141" s="9" t="str">
        <f t="shared" si="27"/>
        <v>vis</v>
      </c>
      <c r="E141" s="54">
        <f>VLOOKUP(C141,Active!C$21:E$970,3,FALSE)</f>
        <v>13164.009469761186</v>
      </c>
      <c r="F141" s="10" t="s">
        <v>104</v>
      </c>
      <c r="G141" s="9" t="str">
        <f t="shared" si="28"/>
        <v>46997.459</v>
      </c>
      <c r="H141" s="46">
        <f t="shared" si="29"/>
        <v>13164</v>
      </c>
      <c r="I141" s="55" t="s">
        <v>324</v>
      </c>
      <c r="J141" s="56" t="s">
        <v>325</v>
      </c>
      <c r="K141" s="55">
        <v>13164</v>
      </c>
      <c r="L141" s="55" t="s">
        <v>265</v>
      </c>
      <c r="M141" s="56" t="s">
        <v>201</v>
      </c>
      <c r="N141" s="56"/>
      <c r="O141" s="57" t="s">
        <v>279</v>
      </c>
      <c r="P141" s="57" t="s">
        <v>322</v>
      </c>
    </row>
    <row r="142" spans="1:16" ht="12.75" customHeight="1" thickBot="1" x14ac:dyDescent="0.25">
      <c r="A142" s="46" t="str">
        <f t="shared" si="24"/>
        <v> BRNO 30 </v>
      </c>
      <c r="B142" s="10" t="str">
        <f t="shared" si="25"/>
        <v>I</v>
      </c>
      <c r="C142" s="46">
        <f t="shared" si="26"/>
        <v>46997.462</v>
      </c>
      <c r="D142" s="9" t="str">
        <f t="shared" si="27"/>
        <v>vis</v>
      </c>
      <c r="E142" s="54">
        <f>VLOOKUP(C142,Active!C$21:E$970,3,FALSE)</f>
        <v>13164.011897324122</v>
      </c>
      <c r="F142" s="10" t="s">
        <v>104</v>
      </c>
      <c r="G142" s="9" t="str">
        <f t="shared" si="28"/>
        <v>46997.462</v>
      </c>
      <c r="H142" s="46">
        <f t="shared" si="29"/>
        <v>13164</v>
      </c>
      <c r="I142" s="55" t="s">
        <v>327</v>
      </c>
      <c r="J142" s="56" t="s">
        <v>328</v>
      </c>
      <c r="K142" s="55">
        <v>13164</v>
      </c>
      <c r="L142" s="55" t="s">
        <v>262</v>
      </c>
      <c r="M142" s="56" t="s">
        <v>201</v>
      </c>
      <c r="N142" s="56"/>
      <c r="O142" s="57" t="s">
        <v>329</v>
      </c>
      <c r="P142" s="57" t="s">
        <v>322</v>
      </c>
    </row>
    <row r="143" spans="1:16" ht="12.75" customHeight="1" thickBot="1" x14ac:dyDescent="0.25">
      <c r="A143" s="46" t="str">
        <f t="shared" si="24"/>
        <v> BRNO 30 </v>
      </c>
      <c r="B143" s="10" t="str">
        <f t="shared" si="25"/>
        <v>I</v>
      </c>
      <c r="C143" s="46">
        <f t="shared" si="26"/>
        <v>46997.466</v>
      </c>
      <c r="D143" s="9" t="str">
        <f t="shared" si="27"/>
        <v>vis</v>
      </c>
      <c r="E143" s="54">
        <f>VLOOKUP(C143,Active!C$21:E$970,3,FALSE)</f>
        <v>13164.015134074707</v>
      </c>
      <c r="F143" s="10" t="s">
        <v>104</v>
      </c>
      <c r="G143" s="9" t="str">
        <f t="shared" si="28"/>
        <v>46997.466</v>
      </c>
      <c r="H143" s="46">
        <f t="shared" si="29"/>
        <v>13164</v>
      </c>
      <c r="I143" s="55" t="s">
        <v>330</v>
      </c>
      <c r="J143" s="56" t="s">
        <v>331</v>
      </c>
      <c r="K143" s="55">
        <v>13164</v>
      </c>
      <c r="L143" s="55" t="s">
        <v>259</v>
      </c>
      <c r="M143" s="56" t="s">
        <v>201</v>
      </c>
      <c r="N143" s="56"/>
      <c r="O143" s="57" t="s">
        <v>332</v>
      </c>
      <c r="P143" s="57" t="s">
        <v>322</v>
      </c>
    </row>
    <row r="144" spans="1:16" ht="12.75" customHeight="1" thickBot="1" x14ac:dyDescent="0.25">
      <c r="A144" s="46" t="str">
        <f t="shared" si="24"/>
        <v> BRNO 30 </v>
      </c>
      <c r="B144" s="10" t="str">
        <f t="shared" si="25"/>
        <v>I</v>
      </c>
      <c r="C144" s="46">
        <f t="shared" si="26"/>
        <v>47039.472999999998</v>
      </c>
      <c r="D144" s="9" t="str">
        <f t="shared" si="27"/>
        <v>vis</v>
      </c>
      <c r="E144" s="54">
        <f>VLOOKUP(C144,Active!C$21:E$970,3,FALSE)</f>
        <v>13198.006679520342</v>
      </c>
      <c r="F144" s="10" t="s">
        <v>104</v>
      </c>
      <c r="G144" s="9" t="str">
        <f t="shared" si="28"/>
        <v>47039.473</v>
      </c>
      <c r="H144" s="46">
        <f t="shared" si="29"/>
        <v>13198</v>
      </c>
      <c r="I144" s="55" t="s">
        <v>337</v>
      </c>
      <c r="J144" s="56" t="s">
        <v>338</v>
      </c>
      <c r="K144" s="55">
        <v>13198</v>
      </c>
      <c r="L144" s="55" t="s">
        <v>269</v>
      </c>
      <c r="M144" s="56" t="s">
        <v>201</v>
      </c>
      <c r="N144" s="56"/>
      <c r="O144" s="57" t="s">
        <v>339</v>
      </c>
      <c r="P144" s="57" t="s">
        <v>322</v>
      </c>
    </row>
    <row r="145" spans="1:16" ht="12.75" customHeight="1" thickBot="1" x14ac:dyDescent="0.25">
      <c r="A145" s="46" t="str">
        <f t="shared" si="24"/>
        <v> BRNO 30 </v>
      </c>
      <c r="B145" s="10" t="str">
        <f t="shared" si="25"/>
        <v>I</v>
      </c>
      <c r="C145" s="46">
        <f t="shared" si="26"/>
        <v>47039.472999999998</v>
      </c>
      <c r="D145" s="9" t="str">
        <f t="shared" si="27"/>
        <v>vis</v>
      </c>
      <c r="E145" s="54">
        <f>VLOOKUP(C145,Active!C$21:E$970,3,FALSE)</f>
        <v>13198.006679520342</v>
      </c>
      <c r="F145" s="10" t="s">
        <v>104</v>
      </c>
      <c r="G145" s="9" t="str">
        <f t="shared" si="28"/>
        <v>47039.473</v>
      </c>
      <c r="H145" s="46">
        <f t="shared" si="29"/>
        <v>13198</v>
      </c>
      <c r="I145" s="55" t="s">
        <v>337</v>
      </c>
      <c r="J145" s="56" t="s">
        <v>338</v>
      </c>
      <c r="K145" s="55">
        <v>13198</v>
      </c>
      <c r="L145" s="55" t="s">
        <v>269</v>
      </c>
      <c r="M145" s="56" t="s">
        <v>201</v>
      </c>
      <c r="N145" s="56"/>
      <c r="O145" s="57" t="s">
        <v>256</v>
      </c>
      <c r="P145" s="57" t="s">
        <v>322</v>
      </c>
    </row>
    <row r="146" spans="1:16" ht="12.75" customHeight="1" thickBot="1" x14ac:dyDescent="0.25">
      <c r="A146" s="46" t="str">
        <f t="shared" si="24"/>
        <v> BRNO 30 </v>
      </c>
      <c r="B146" s="10" t="str">
        <f t="shared" si="25"/>
        <v>I</v>
      </c>
      <c r="C146" s="46">
        <f t="shared" si="26"/>
        <v>47096.317999999999</v>
      </c>
      <c r="D146" s="9" t="str">
        <f t="shared" si="27"/>
        <v>vis</v>
      </c>
      <c r="E146" s="54">
        <f>VLOOKUP(C146,Active!C$21:E$970,3,FALSE)</f>
        <v>13244.004951257368</v>
      </c>
      <c r="F146" s="10" t="s">
        <v>104</v>
      </c>
      <c r="G146" s="9" t="str">
        <f t="shared" si="28"/>
        <v>47096.318</v>
      </c>
      <c r="H146" s="46">
        <f t="shared" si="29"/>
        <v>13244</v>
      </c>
      <c r="I146" s="55" t="s">
        <v>340</v>
      </c>
      <c r="J146" s="56" t="s">
        <v>341</v>
      </c>
      <c r="K146" s="55">
        <v>13244</v>
      </c>
      <c r="L146" s="55" t="s">
        <v>122</v>
      </c>
      <c r="M146" s="56" t="s">
        <v>201</v>
      </c>
      <c r="N146" s="56"/>
      <c r="O146" s="57" t="s">
        <v>342</v>
      </c>
      <c r="P146" s="57" t="s">
        <v>322</v>
      </c>
    </row>
    <row r="147" spans="1:16" ht="12.75" customHeight="1" thickBot="1" x14ac:dyDescent="0.25">
      <c r="A147" s="46" t="str">
        <f t="shared" si="24"/>
        <v> BRNO 30 </v>
      </c>
      <c r="B147" s="10" t="str">
        <f t="shared" si="25"/>
        <v>I</v>
      </c>
      <c r="C147" s="46">
        <f t="shared" si="26"/>
        <v>47825.444000000003</v>
      </c>
      <c r="D147" s="9" t="str">
        <f t="shared" si="27"/>
        <v>vis</v>
      </c>
      <c r="E147" s="54">
        <f>VLOOKUP(C147,Active!C$21:E$970,3,FALSE)</f>
        <v>13834.004702836764</v>
      </c>
      <c r="F147" s="10" t="s">
        <v>104</v>
      </c>
      <c r="G147" s="9" t="str">
        <f t="shared" si="28"/>
        <v>47825.444</v>
      </c>
      <c r="H147" s="46">
        <f t="shared" si="29"/>
        <v>13834</v>
      </c>
      <c r="I147" s="55" t="s">
        <v>361</v>
      </c>
      <c r="J147" s="56" t="s">
        <v>362</v>
      </c>
      <c r="K147" s="55">
        <v>13834</v>
      </c>
      <c r="L147" s="55" t="s">
        <v>122</v>
      </c>
      <c r="M147" s="56" t="s">
        <v>201</v>
      </c>
      <c r="N147" s="56"/>
      <c r="O147" s="57" t="s">
        <v>363</v>
      </c>
      <c r="P147" s="57" t="s">
        <v>322</v>
      </c>
    </row>
    <row r="148" spans="1:16" ht="12.75" customHeight="1" thickBot="1" x14ac:dyDescent="0.25">
      <c r="A148" s="46" t="str">
        <f t="shared" si="24"/>
        <v> BRNO 30 </v>
      </c>
      <c r="B148" s="10" t="str">
        <f t="shared" si="25"/>
        <v>I</v>
      </c>
      <c r="C148" s="46">
        <f t="shared" si="26"/>
        <v>47841.517999999996</v>
      </c>
      <c r="D148" s="9" t="str">
        <f t="shared" si="27"/>
        <v>vis</v>
      </c>
      <c r="E148" s="54">
        <f>VLOOKUP(C148,Active!C$21:E$970,3,FALSE)</f>
        <v>13847.011585058606</v>
      </c>
      <c r="F148" s="10" t="s">
        <v>104</v>
      </c>
      <c r="G148" s="9" t="str">
        <f t="shared" si="28"/>
        <v>47841.518</v>
      </c>
      <c r="H148" s="46">
        <f t="shared" si="29"/>
        <v>13847</v>
      </c>
      <c r="I148" s="55" t="s">
        <v>366</v>
      </c>
      <c r="J148" s="56" t="s">
        <v>367</v>
      </c>
      <c r="K148" s="55">
        <v>13847</v>
      </c>
      <c r="L148" s="55" t="s">
        <v>128</v>
      </c>
      <c r="M148" s="56" t="s">
        <v>201</v>
      </c>
      <c r="N148" s="56"/>
      <c r="O148" s="57" t="s">
        <v>368</v>
      </c>
      <c r="P148" s="57" t="s">
        <v>322</v>
      </c>
    </row>
    <row r="149" spans="1:16" ht="12.75" customHeight="1" thickBot="1" x14ac:dyDescent="0.25">
      <c r="A149" s="46" t="str">
        <f t="shared" si="24"/>
        <v> BRNO 31 </v>
      </c>
      <c r="B149" s="10" t="str">
        <f t="shared" si="25"/>
        <v>I</v>
      </c>
      <c r="C149" s="46">
        <f t="shared" si="26"/>
        <v>48449.51</v>
      </c>
      <c r="D149" s="9" t="str">
        <f t="shared" si="27"/>
        <v>vis</v>
      </c>
      <c r="E149" s="54">
        <f>VLOOKUP(C149,Active!C$21:E$970,3,FALSE)</f>
        <v>14338.991200327107</v>
      </c>
      <c r="F149" s="10" t="s">
        <v>104</v>
      </c>
      <c r="G149" s="9" t="str">
        <f t="shared" si="28"/>
        <v>48449.510</v>
      </c>
      <c r="H149" s="46">
        <f t="shared" si="29"/>
        <v>14339</v>
      </c>
      <c r="I149" s="55" t="s">
        <v>382</v>
      </c>
      <c r="J149" s="56" t="s">
        <v>383</v>
      </c>
      <c r="K149" s="55">
        <v>14339</v>
      </c>
      <c r="L149" s="55" t="s">
        <v>384</v>
      </c>
      <c r="M149" s="56" t="s">
        <v>201</v>
      </c>
      <c r="N149" s="56"/>
      <c r="O149" s="57" t="s">
        <v>368</v>
      </c>
      <c r="P149" s="57" t="s">
        <v>385</v>
      </c>
    </row>
    <row r="150" spans="1:16" ht="12.75" customHeight="1" thickBot="1" x14ac:dyDescent="0.25">
      <c r="A150" s="46" t="str">
        <f t="shared" si="24"/>
        <v> BRNO 31 </v>
      </c>
      <c r="B150" s="10" t="str">
        <f t="shared" si="25"/>
        <v>I</v>
      </c>
      <c r="C150" s="46">
        <f t="shared" si="26"/>
        <v>48512.557000000001</v>
      </c>
      <c r="D150" s="9" t="str">
        <f t="shared" si="27"/>
        <v>vis</v>
      </c>
      <c r="E150" s="54">
        <f>VLOOKUP(C150,Active!C$21:E$970,3,FALSE)</f>
        <v>14390.008053844642</v>
      </c>
      <c r="F150" s="10" t="s">
        <v>104</v>
      </c>
      <c r="G150" s="9" t="str">
        <f t="shared" si="28"/>
        <v>48512.557</v>
      </c>
      <c r="H150" s="46">
        <f t="shared" si="29"/>
        <v>14390</v>
      </c>
      <c r="I150" s="55" t="s">
        <v>391</v>
      </c>
      <c r="J150" s="56" t="s">
        <v>392</v>
      </c>
      <c r="K150" s="55">
        <v>14390</v>
      </c>
      <c r="L150" s="55" t="s">
        <v>200</v>
      </c>
      <c r="M150" s="56" t="s">
        <v>201</v>
      </c>
      <c r="N150" s="56"/>
      <c r="O150" s="57" t="s">
        <v>393</v>
      </c>
      <c r="P150" s="57" t="s">
        <v>385</v>
      </c>
    </row>
    <row r="151" spans="1:16" ht="12.75" customHeight="1" thickBot="1" x14ac:dyDescent="0.25">
      <c r="A151" s="46" t="str">
        <f t="shared" si="24"/>
        <v> BRNO 31 </v>
      </c>
      <c r="B151" s="10" t="str">
        <f t="shared" si="25"/>
        <v>I</v>
      </c>
      <c r="C151" s="46">
        <f t="shared" si="26"/>
        <v>48543.446000000004</v>
      </c>
      <c r="D151" s="9" t="str">
        <f t="shared" si="27"/>
        <v>vis</v>
      </c>
      <c r="E151" s="54">
        <f>VLOOKUP(C151,Active!C$21:E$970,3,FALSE)</f>
        <v>14415.003051042022</v>
      </c>
      <c r="F151" s="10" t="s">
        <v>104</v>
      </c>
      <c r="G151" s="9" t="str">
        <f t="shared" si="28"/>
        <v>48543.446</v>
      </c>
      <c r="H151" s="46">
        <f t="shared" si="29"/>
        <v>14415</v>
      </c>
      <c r="I151" s="55" t="s">
        <v>394</v>
      </c>
      <c r="J151" s="56" t="s">
        <v>395</v>
      </c>
      <c r="K151" s="55">
        <v>14415</v>
      </c>
      <c r="L151" s="55" t="s">
        <v>134</v>
      </c>
      <c r="M151" s="56" t="s">
        <v>201</v>
      </c>
      <c r="N151" s="56"/>
      <c r="O151" s="57" t="s">
        <v>396</v>
      </c>
      <c r="P151" s="57" t="s">
        <v>385</v>
      </c>
    </row>
    <row r="152" spans="1:16" ht="12.75" customHeight="1" thickBot="1" x14ac:dyDescent="0.25">
      <c r="A152" s="46" t="str">
        <f t="shared" si="24"/>
        <v> BRNO 31 </v>
      </c>
      <c r="B152" s="10" t="str">
        <f t="shared" si="25"/>
        <v>I</v>
      </c>
      <c r="C152" s="46">
        <f t="shared" si="26"/>
        <v>49177.421000000002</v>
      </c>
      <c r="D152" s="9" t="str">
        <f t="shared" si="27"/>
        <v>vis</v>
      </c>
      <c r="E152" s="54">
        <f>VLOOKUP(C152,Active!C$21:E$970,3,FALSE)</f>
        <v>14928.007788916608</v>
      </c>
      <c r="F152" s="10" t="s">
        <v>104</v>
      </c>
      <c r="G152" s="9" t="str">
        <f t="shared" si="28"/>
        <v>49177.421</v>
      </c>
      <c r="H152" s="46">
        <f t="shared" si="29"/>
        <v>14928</v>
      </c>
      <c r="I152" s="55" t="s">
        <v>414</v>
      </c>
      <c r="J152" s="56" t="s">
        <v>415</v>
      </c>
      <c r="K152" s="55">
        <v>14928</v>
      </c>
      <c r="L152" s="55" t="s">
        <v>200</v>
      </c>
      <c r="M152" s="56" t="s">
        <v>201</v>
      </c>
      <c r="N152" s="56"/>
      <c r="O152" s="57" t="s">
        <v>416</v>
      </c>
      <c r="P152" s="57" t="s">
        <v>385</v>
      </c>
    </row>
    <row r="153" spans="1:16" ht="12.75" customHeight="1" thickBot="1" x14ac:dyDescent="0.25">
      <c r="A153" s="46" t="str">
        <f t="shared" si="24"/>
        <v> BRNO 31 </v>
      </c>
      <c r="B153" s="10" t="str">
        <f t="shared" si="25"/>
        <v>I</v>
      </c>
      <c r="C153" s="46">
        <f t="shared" si="26"/>
        <v>49177.43</v>
      </c>
      <c r="D153" s="9" t="str">
        <f t="shared" si="27"/>
        <v>vis</v>
      </c>
      <c r="E153" s="54">
        <f>VLOOKUP(C153,Active!C$21:E$970,3,FALSE)</f>
        <v>14928.01507160542</v>
      </c>
      <c r="F153" s="10" t="s">
        <v>104</v>
      </c>
      <c r="G153" s="9" t="str">
        <f t="shared" si="28"/>
        <v>49177.430</v>
      </c>
      <c r="H153" s="46">
        <f t="shared" si="29"/>
        <v>14928</v>
      </c>
      <c r="I153" s="55" t="s">
        <v>417</v>
      </c>
      <c r="J153" s="56" t="s">
        <v>418</v>
      </c>
      <c r="K153" s="55">
        <v>14928</v>
      </c>
      <c r="L153" s="55" t="s">
        <v>259</v>
      </c>
      <c r="M153" s="56" t="s">
        <v>201</v>
      </c>
      <c r="N153" s="56"/>
      <c r="O153" s="57" t="s">
        <v>419</v>
      </c>
      <c r="P153" s="57" t="s">
        <v>385</v>
      </c>
    </row>
    <row r="154" spans="1:16" ht="12.75" customHeight="1" thickBot="1" x14ac:dyDescent="0.25">
      <c r="A154" s="46" t="str">
        <f t="shared" si="24"/>
        <v> BRNO 31 </v>
      </c>
      <c r="B154" s="10" t="str">
        <f t="shared" si="25"/>
        <v>I</v>
      </c>
      <c r="C154" s="46">
        <f t="shared" si="26"/>
        <v>49177.43</v>
      </c>
      <c r="D154" s="9" t="str">
        <f t="shared" si="27"/>
        <v>vis</v>
      </c>
      <c r="E154" s="54">
        <f>VLOOKUP(C154,Active!C$21:E$970,3,FALSE)</f>
        <v>14928.01507160542</v>
      </c>
      <c r="F154" s="10" t="s">
        <v>104</v>
      </c>
      <c r="G154" s="9" t="str">
        <f t="shared" si="28"/>
        <v>49177.430</v>
      </c>
      <c r="H154" s="46">
        <f t="shared" si="29"/>
        <v>14928</v>
      </c>
      <c r="I154" s="55" t="s">
        <v>417</v>
      </c>
      <c r="J154" s="56" t="s">
        <v>418</v>
      </c>
      <c r="K154" s="55">
        <v>14928</v>
      </c>
      <c r="L154" s="55" t="s">
        <v>259</v>
      </c>
      <c r="M154" s="56" t="s">
        <v>201</v>
      </c>
      <c r="N154" s="56"/>
      <c r="O154" s="57" t="s">
        <v>420</v>
      </c>
      <c r="P154" s="57" t="s">
        <v>385</v>
      </c>
    </row>
    <row r="155" spans="1:16" ht="12.75" customHeight="1" thickBot="1" x14ac:dyDescent="0.25">
      <c r="A155" s="46" t="str">
        <f t="shared" si="24"/>
        <v> BRNO 31 </v>
      </c>
      <c r="B155" s="10" t="str">
        <f t="shared" si="25"/>
        <v>I</v>
      </c>
      <c r="C155" s="46">
        <f t="shared" si="26"/>
        <v>49214.478999999999</v>
      </c>
      <c r="D155" s="9" t="str">
        <f t="shared" si="27"/>
        <v>vis</v>
      </c>
      <c r="E155" s="54">
        <f>VLOOKUP(C155,Active!C$21:E$970,3,FALSE)</f>
        <v>14957.994664702175</v>
      </c>
      <c r="F155" s="10" t="s">
        <v>104</v>
      </c>
      <c r="G155" s="9" t="str">
        <f t="shared" si="28"/>
        <v>49214.479</v>
      </c>
      <c r="H155" s="46">
        <f t="shared" si="29"/>
        <v>14958</v>
      </c>
      <c r="I155" s="55" t="s">
        <v>425</v>
      </c>
      <c r="J155" s="56" t="s">
        <v>426</v>
      </c>
      <c r="K155" s="55">
        <v>14958</v>
      </c>
      <c r="L155" s="55" t="s">
        <v>159</v>
      </c>
      <c r="M155" s="56" t="s">
        <v>201</v>
      </c>
      <c r="N155" s="56"/>
      <c r="O155" s="57" t="s">
        <v>342</v>
      </c>
      <c r="P155" s="57" t="s">
        <v>385</v>
      </c>
    </row>
    <row r="156" spans="1:16" ht="12.75" customHeight="1" thickBot="1" x14ac:dyDescent="0.25">
      <c r="A156" s="46" t="str">
        <f t="shared" si="24"/>
        <v> BRNO 31 </v>
      </c>
      <c r="B156" s="10" t="str">
        <f t="shared" si="25"/>
        <v>I</v>
      </c>
      <c r="C156" s="46">
        <f t="shared" si="26"/>
        <v>49214.485000000001</v>
      </c>
      <c r="D156" s="9" t="str">
        <f t="shared" si="27"/>
        <v>vis</v>
      </c>
      <c r="E156" s="54">
        <f>VLOOKUP(C156,Active!C$21:E$970,3,FALSE)</f>
        <v>14957.999519828052</v>
      </c>
      <c r="F156" s="10" t="s">
        <v>104</v>
      </c>
      <c r="G156" s="9" t="str">
        <f t="shared" si="28"/>
        <v>49214.485</v>
      </c>
      <c r="H156" s="46">
        <f t="shared" si="29"/>
        <v>14958</v>
      </c>
      <c r="I156" s="55" t="s">
        <v>427</v>
      </c>
      <c r="J156" s="56" t="s">
        <v>428</v>
      </c>
      <c r="K156" s="55">
        <v>14958</v>
      </c>
      <c r="L156" s="55" t="s">
        <v>125</v>
      </c>
      <c r="M156" s="56" t="s">
        <v>201</v>
      </c>
      <c r="N156" s="56"/>
      <c r="O156" s="57" t="s">
        <v>306</v>
      </c>
      <c r="P156" s="57" t="s">
        <v>385</v>
      </c>
    </row>
    <row r="157" spans="1:16" ht="12.75" customHeight="1" thickBot="1" x14ac:dyDescent="0.25">
      <c r="A157" s="46" t="str">
        <f t="shared" si="24"/>
        <v> BRNO 31 </v>
      </c>
      <c r="B157" s="10" t="str">
        <f t="shared" si="25"/>
        <v>I</v>
      </c>
      <c r="C157" s="46">
        <f t="shared" si="26"/>
        <v>49214.487999999998</v>
      </c>
      <c r="D157" s="9" t="str">
        <f t="shared" si="27"/>
        <v>vis</v>
      </c>
      <c r="E157" s="54">
        <f>VLOOKUP(C157,Active!C$21:E$970,3,FALSE)</f>
        <v>14958.001947390987</v>
      </c>
      <c r="F157" s="10" t="s">
        <v>104</v>
      </c>
      <c r="G157" s="9" t="str">
        <f t="shared" si="28"/>
        <v>49214.488</v>
      </c>
      <c r="H157" s="46">
        <f t="shared" si="29"/>
        <v>14958</v>
      </c>
      <c r="I157" s="55" t="s">
        <v>429</v>
      </c>
      <c r="J157" s="56" t="s">
        <v>430</v>
      </c>
      <c r="K157" s="55">
        <v>14958</v>
      </c>
      <c r="L157" s="55" t="s">
        <v>431</v>
      </c>
      <c r="M157" s="56" t="s">
        <v>201</v>
      </c>
      <c r="N157" s="56"/>
      <c r="O157" s="57" t="s">
        <v>432</v>
      </c>
      <c r="P157" s="57" t="s">
        <v>385</v>
      </c>
    </row>
    <row r="158" spans="1:16" ht="12.75" customHeight="1" thickBot="1" x14ac:dyDescent="0.25">
      <c r="A158" s="46" t="str">
        <f t="shared" si="24"/>
        <v> BRNO 31 </v>
      </c>
      <c r="B158" s="10" t="str">
        <f t="shared" si="25"/>
        <v>I</v>
      </c>
      <c r="C158" s="46">
        <f t="shared" si="26"/>
        <v>49214.495000000003</v>
      </c>
      <c r="D158" s="9" t="str">
        <f t="shared" si="27"/>
        <v>vis</v>
      </c>
      <c r="E158" s="54">
        <f>VLOOKUP(C158,Active!C$21:E$970,3,FALSE)</f>
        <v>14958.007611704514</v>
      </c>
      <c r="F158" s="10" t="s">
        <v>104</v>
      </c>
      <c r="G158" s="9" t="str">
        <f t="shared" si="28"/>
        <v>49214.495</v>
      </c>
      <c r="H158" s="46">
        <f t="shared" si="29"/>
        <v>14958</v>
      </c>
      <c r="I158" s="55" t="s">
        <v>433</v>
      </c>
      <c r="J158" s="56" t="s">
        <v>434</v>
      </c>
      <c r="K158" s="55">
        <v>14958</v>
      </c>
      <c r="L158" s="55" t="s">
        <v>214</v>
      </c>
      <c r="M158" s="56" t="s">
        <v>201</v>
      </c>
      <c r="N158" s="56"/>
      <c r="O158" s="57" t="s">
        <v>435</v>
      </c>
      <c r="P158" s="57" t="s">
        <v>385</v>
      </c>
    </row>
    <row r="159" spans="1:16" ht="12.75" customHeight="1" thickBot="1" x14ac:dyDescent="0.25">
      <c r="A159" s="46" t="str">
        <f t="shared" si="24"/>
        <v> BRNO 32 </v>
      </c>
      <c r="B159" s="10" t="str">
        <f t="shared" si="25"/>
        <v>I</v>
      </c>
      <c r="C159" s="46">
        <f t="shared" si="26"/>
        <v>50283.4516</v>
      </c>
      <c r="D159" s="9" t="str">
        <f t="shared" si="27"/>
        <v>vis</v>
      </c>
      <c r="E159" s="54">
        <f>VLOOKUP(C159,Active!C$21:E$970,3,FALSE)</f>
        <v>15822.994086537603</v>
      </c>
      <c r="F159" s="10" t="s">
        <v>104</v>
      </c>
      <c r="G159" s="9" t="str">
        <f t="shared" si="28"/>
        <v>50283.4516</v>
      </c>
      <c r="H159" s="46">
        <f t="shared" si="29"/>
        <v>15823</v>
      </c>
      <c r="I159" s="55" t="s">
        <v>459</v>
      </c>
      <c r="J159" s="56" t="s">
        <v>460</v>
      </c>
      <c r="K159" s="55">
        <v>15823</v>
      </c>
      <c r="L159" s="55" t="s">
        <v>461</v>
      </c>
      <c r="M159" s="56" t="s">
        <v>201</v>
      </c>
      <c r="N159" s="56"/>
      <c r="O159" s="57" t="s">
        <v>462</v>
      </c>
      <c r="P159" s="57" t="s">
        <v>463</v>
      </c>
    </row>
    <row r="160" spans="1:16" ht="12.75" customHeight="1" thickBot="1" x14ac:dyDescent="0.25">
      <c r="A160" s="46" t="str">
        <f t="shared" si="24"/>
        <v> BRNO 32 </v>
      </c>
      <c r="B160" s="10" t="str">
        <f t="shared" si="25"/>
        <v>I</v>
      </c>
      <c r="C160" s="46">
        <f t="shared" si="26"/>
        <v>50283.4787</v>
      </c>
      <c r="D160" s="9" t="str">
        <f t="shared" si="27"/>
        <v>vis</v>
      </c>
      <c r="E160" s="54">
        <f>VLOOKUP(C160,Active!C$21:E$970,3,FALSE)</f>
        <v>15823.016015522808</v>
      </c>
      <c r="F160" s="10" t="s">
        <v>104</v>
      </c>
      <c r="G160" s="9" t="str">
        <f t="shared" si="28"/>
        <v>50283.4787</v>
      </c>
      <c r="H160" s="46">
        <f t="shared" si="29"/>
        <v>15823</v>
      </c>
      <c r="I160" s="55" t="s">
        <v>464</v>
      </c>
      <c r="J160" s="56" t="s">
        <v>465</v>
      </c>
      <c r="K160" s="55">
        <v>15823</v>
      </c>
      <c r="L160" s="55" t="s">
        <v>466</v>
      </c>
      <c r="M160" s="56" t="s">
        <v>201</v>
      </c>
      <c r="N160" s="56"/>
      <c r="O160" s="57" t="s">
        <v>416</v>
      </c>
      <c r="P160" s="57" t="s">
        <v>463</v>
      </c>
    </row>
    <row r="161" spans="1:16" ht="12.75" customHeight="1" thickBot="1" x14ac:dyDescent="0.25">
      <c r="A161" s="46" t="str">
        <f t="shared" si="24"/>
        <v> BRNO 32 </v>
      </c>
      <c r="B161" s="10" t="str">
        <f t="shared" si="25"/>
        <v>I</v>
      </c>
      <c r="C161" s="46">
        <f t="shared" si="26"/>
        <v>50283.482199999999</v>
      </c>
      <c r="D161" s="9" t="str">
        <f t="shared" si="27"/>
        <v>vis</v>
      </c>
      <c r="E161" s="54">
        <f>VLOOKUP(C161,Active!C$21:E$970,3,FALSE)</f>
        <v>15823.018847679568</v>
      </c>
      <c r="F161" s="10" t="s">
        <v>104</v>
      </c>
      <c r="G161" s="9" t="str">
        <f t="shared" si="28"/>
        <v>50283.4822</v>
      </c>
      <c r="H161" s="46">
        <f t="shared" si="29"/>
        <v>15823</v>
      </c>
      <c r="I161" s="55" t="s">
        <v>467</v>
      </c>
      <c r="J161" s="56" t="s">
        <v>468</v>
      </c>
      <c r="K161" s="55">
        <v>15823</v>
      </c>
      <c r="L161" s="55" t="s">
        <v>469</v>
      </c>
      <c r="M161" s="56" t="s">
        <v>201</v>
      </c>
      <c r="N161" s="56"/>
      <c r="O161" s="57" t="s">
        <v>470</v>
      </c>
      <c r="P161" s="57" t="s">
        <v>463</v>
      </c>
    </row>
    <row r="162" spans="1:16" ht="12.75" customHeight="1" thickBot="1" x14ac:dyDescent="0.25">
      <c r="A162" s="46" t="str">
        <f t="shared" si="24"/>
        <v> BRNO 32 </v>
      </c>
      <c r="B162" s="10" t="str">
        <f t="shared" si="25"/>
        <v>I</v>
      </c>
      <c r="C162" s="46">
        <f t="shared" si="26"/>
        <v>50754.299800000001</v>
      </c>
      <c r="D162" s="9" t="str">
        <f t="shared" si="27"/>
        <v>vis</v>
      </c>
      <c r="E162" s="54">
        <f>VLOOKUP(C162,Active!C$21:E$970,3,FALSE)</f>
        <v>16203.998633120229</v>
      </c>
      <c r="F162" s="10" t="s">
        <v>104</v>
      </c>
      <c r="G162" s="9" t="str">
        <f t="shared" si="28"/>
        <v>50754.2998</v>
      </c>
      <c r="H162" s="46">
        <f t="shared" si="29"/>
        <v>16204</v>
      </c>
      <c r="I162" s="55" t="s">
        <v>495</v>
      </c>
      <c r="J162" s="56" t="s">
        <v>496</v>
      </c>
      <c r="K162" s="55">
        <v>16204</v>
      </c>
      <c r="L162" s="55" t="s">
        <v>497</v>
      </c>
      <c r="M162" s="56" t="s">
        <v>201</v>
      </c>
      <c r="N162" s="56"/>
      <c r="O162" s="57" t="s">
        <v>498</v>
      </c>
      <c r="P162" s="57" t="s">
        <v>463</v>
      </c>
    </row>
    <row r="163" spans="1:16" ht="12.75" customHeight="1" thickBot="1" x14ac:dyDescent="0.25">
      <c r="A163" s="46" t="str">
        <f t="shared" si="24"/>
        <v> BBS 119 </v>
      </c>
      <c r="B163" s="10" t="str">
        <f t="shared" si="25"/>
        <v>I</v>
      </c>
      <c r="C163" s="46">
        <f t="shared" si="26"/>
        <v>51079.315000000002</v>
      </c>
      <c r="D163" s="9" t="str">
        <f t="shared" si="27"/>
        <v>vis</v>
      </c>
      <c r="E163" s="54">
        <f>VLOOKUP(C163,Active!C$21:E$970,3,FALSE)</f>
        <v>16466.99691772334</v>
      </c>
      <c r="F163" s="10" t="s">
        <v>104</v>
      </c>
      <c r="G163" s="9" t="str">
        <f t="shared" si="28"/>
        <v>51079.315</v>
      </c>
      <c r="H163" s="46">
        <f t="shared" si="29"/>
        <v>16467</v>
      </c>
      <c r="I163" s="55" t="s">
        <v>499</v>
      </c>
      <c r="J163" s="56" t="s">
        <v>500</v>
      </c>
      <c r="K163" s="55">
        <v>16467</v>
      </c>
      <c r="L163" s="55" t="s">
        <v>501</v>
      </c>
      <c r="M163" s="56" t="s">
        <v>201</v>
      </c>
      <c r="N163" s="56"/>
      <c r="O163" s="57" t="s">
        <v>270</v>
      </c>
      <c r="P163" s="57" t="s">
        <v>502</v>
      </c>
    </row>
    <row r="164" spans="1:16" ht="12.75" customHeight="1" thickBot="1" x14ac:dyDescent="0.25">
      <c r="A164" s="46" t="str">
        <f t="shared" si="24"/>
        <v> BRNO 32 </v>
      </c>
      <c r="B164" s="10" t="str">
        <f t="shared" si="25"/>
        <v>I</v>
      </c>
      <c r="C164" s="46">
        <f t="shared" si="26"/>
        <v>51399.3842</v>
      </c>
      <c r="D164" s="9" t="str">
        <f t="shared" si="27"/>
        <v>vis</v>
      </c>
      <c r="E164" s="54">
        <f>VLOOKUP(C164,Active!C$21:E$970,3,FALSE)</f>
        <v>16725.99296022932</v>
      </c>
      <c r="F164" s="10" t="s">
        <v>104</v>
      </c>
      <c r="G164" s="9" t="str">
        <f t="shared" si="28"/>
        <v>51399.3842</v>
      </c>
      <c r="H164" s="46">
        <f t="shared" si="29"/>
        <v>16726</v>
      </c>
      <c r="I164" s="55" t="s">
        <v>503</v>
      </c>
      <c r="J164" s="56" t="s">
        <v>504</v>
      </c>
      <c r="K164" s="55">
        <v>16726</v>
      </c>
      <c r="L164" s="55" t="s">
        <v>505</v>
      </c>
      <c r="M164" s="56" t="s">
        <v>201</v>
      </c>
      <c r="N164" s="56"/>
      <c r="O164" s="57" t="s">
        <v>306</v>
      </c>
      <c r="P164" s="57" t="s">
        <v>463</v>
      </c>
    </row>
    <row r="165" spans="1:16" ht="12.75" customHeight="1" thickBot="1" x14ac:dyDescent="0.25">
      <c r="A165" s="46" t="str">
        <f t="shared" si="24"/>
        <v> BBS 121 </v>
      </c>
      <c r="B165" s="10" t="str">
        <f t="shared" si="25"/>
        <v>I</v>
      </c>
      <c r="C165" s="46">
        <f t="shared" si="26"/>
        <v>51483.425000000003</v>
      </c>
      <c r="D165" s="9" t="str">
        <f t="shared" si="27"/>
        <v>vis</v>
      </c>
      <c r="E165" s="54">
        <f>VLOOKUP(C165,Active!C$21:E$970,3,FALSE)</f>
        <v>16793.997737349506</v>
      </c>
      <c r="F165" s="10" t="s">
        <v>104</v>
      </c>
      <c r="G165" s="9" t="str">
        <f t="shared" si="28"/>
        <v>51483.425</v>
      </c>
      <c r="H165" s="46">
        <f t="shared" si="29"/>
        <v>16794</v>
      </c>
      <c r="I165" s="55" t="s">
        <v>512</v>
      </c>
      <c r="J165" s="56" t="s">
        <v>513</v>
      </c>
      <c r="K165" s="55">
        <v>16794</v>
      </c>
      <c r="L165" s="55" t="s">
        <v>105</v>
      </c>
      <c r="M165" s="56" t="s">
        <v>201</v>
      </c>
      <c r="N165" s="56"/>
      <c r="O165" s="57" t="s">
        <v>270</v>
      </c>
      <c r="P165" s="57" t="s">
        <v>514</v>
      </c>
    </row>
    <row r="166" spans="1:16" ht="12.75" customHeight="1" thickBot="1" x14ac:dyDescent="0.25">
      <c r="A166" s="46" t="str">
        <f t="shared" si="24"/>
        <v> BBS 122 </v>
      </c>
      <c r="B166" s="10" t="str">
        <f t="shared" si="25"/>
        <v>I</v>
      </c>
      <c r="C166" s="46">
        <f t="shared" si="26"/>
        <v>51656.432999999997</v>
      </c>
      <c r="D166" s="9" t="str">
        <f t="shared" si="27"/>
        <v>vis</v>
      </c>
      <c r="E166" s="54">
        <f>VLOOKUP(C166,Active!C$21:E$970,3,FALSE)</f>
        <v>16933.993673609144</v>
      </c>
      <c r="F166" s="10" t="s">
        <v>104</v>
      </c>
      <c r="G166" s="9" t="str">
        <f t="shared" si="28"/>
        <v>51656.433</v>
      </c>
      <c r="H166" s="46">
        <f t="shared" si="29"/>
        <v>16934</v>
      </c>
      <c r="I166" s="55" t="s">
        <v>515</v>
      </c>
      <c r="J166" s="56" t="s">
        <v>516</v>
      </c>
      <c r="K166" s="55">
        <v>16934</v>
      </c>
      <c r="L166" s="55" t="s">
        <v>189</v>
      </c>
      <c r="M166" s="56" t="s">
        <v>201</v>
      </c>
      <c r="N166" s="56"/>
      <c r="O166" s="57" t="s">
        <v>270</v>
      </c>
      <c r="P166" s="57" t="s">
        <v>517</v>
      </c>
    </row>
    <row r="167" spans="1:16" ht="12.75" customHeight="1" thickBot="1" x14ac:dyDescent="0.25">
      <c r="A167" s="46" t="str">
        <f t="shared" si="24"/>
        <v>OEJV 0074 </v>
      </c>
      <c r="B167" s="10" t="str">
        <f t="shared" si="25"/>
        <v>I</v>
      </c>
      <c r="C167" s="46">
        <f t="shared" si="26"/>
        <v>51677.440000000002</v>
      </c>
      <c r="D167" s="9" t="str">
        <f t="shared" si="27"/>
        <v>vis</v>
      </c>
      <c r="E167" s="54" t="e">
        <f>VLOOKUP(C167,Active!C$21:E$970,3,FALSE)</f>
        <v>#N/A</v>
      </c>
      <c r="F167" s="10" t="s">
        <v>104</v>
      </c>
      <c r="G167" s="9" t="str">
        <f t="shared" si="28"/>
        <v>51677.440</v>
      </c>
      <c r="H167" s="46">
        <f t="shared" si="29"/>
        <v>16951</v>
      </c>
      <c r="I167" s="55" t="s">
        <v>518</v>
      </c>
      <c r="J167" s="56" t="s">
        <v>519</v>
      </c>
      <c r="K167" s="55">
        <v>16951</v>
      </c>
      <c r="L167" s="55" t="s">
        <v>412</v>
      </c>
      <c r="M167" s="56" t="s">
        <v>201</v>
      </c>
      <c r="N167" s="56"/>
      <c r="O167" s="57" t="s">
        <v>520</v>
      </c>
      <c r="P167" s="58" t="s">
        <v>521</v>
      </c>
    </row>
    <row r="168" spans="1:16" ht="12.75" customHeight="1" thickBot="1" x14ac:dyDescent="0.25">
      <c r="A168" s="46" t="str">
        <f t="shared" si="24"/>
        <v> BBS 124 </v>
      </c>
      <c r="B168" s="10" t="str">
        <f t="shared" si="25"/>
        <v>I</v>
      </c>
      <c r="C168" s="46">
        <f t="shared" si="26"/>
        <v>51855.4</v>
      </c>
      <c r="D168" s="9" t="str">
        <f t="shared" si="27"/>
        <v>vis</v>
      </c>
      <c r="E168" s="54">
        <f>VLOOKUP(C168,Active!C$21:E$970,3,FALSE)</f>
        <v>17094.995311971375</v>
      </c>
      <c r="F168" s="10" t="s">
        <v>104</v>
      </c>
      <c r="G168" s="9" t="str">
        <f t="shared" si="28"/>
        <v>51855.400</v>
      </c>
      <c r="H168" s="46">
        <f t="shared" si="29"/>
        <v>17095</v>
      </c>
      <c r="I168" s="55" t="s">
        <v>526</v>
      </c>
      <c r="J168" s="56" t="s">
        <v>527</v>
      </c>
      <c r="K168" s="55">
        <v>17095</v>
      </c>
      <c r="L168" s="55" t="s">
        <v>170</v>
      </c>
      <c r="M168" s="56" t="s">
        <v>201</v>
      </c>
      <c r="N168" s="56"/>
      <c r="O168" s="57" t="s">
        <v>270</v>
      </c>
      <c r="P168" s="57" t="s">
        <v>528</v>
      </c>
    </row>
    <row r="169" spans="1:16" ht="12.75" customHeight="1" thickBot="1" x14ac:dyDescent="0.25">
      <c r="A169" s="46" t="str">
        <f t="shared" si="24"/>
        <v>OEJV 0074 </v>
      </c>
      <c r="B169" s="10" t="str">
        <f t="shared" si="25"/>
        <v>I</v>
      </c>
      <c r="C169" s="46">
        <f t="shared" si="26"/>
        <v>52049.413</v>
      </c>
      <c r="D169" s="9" t="str">
        <f t="shared" si="27"/>
        <v>vis</v>
      </c>
      <c r="E169" s="54" t="e">
        <f>VLOOKUP(C169,Active!C$21:E$970,3,FALSE)</f>
        <v>#N/A</v>
      </c>
      <c r="F169" s="10" t="s">
        <v>104</v>
      </c>
      <c r="G169" s="9" t="str">
        <f t="shared" si="28"/>
        <v>52049.413</v>
      </c>
      <c r="H169" s="46">
        <f t="shared" si="29"/>
        <v>17252</v>
      </c>
      <c r="I169" s="55" t="s">
        <v>529</v>
      </c>
      <c r="J169" s="56" t="s">
        <v>530</v>
      </c>
      <c r="K169" s="55">
        <v>17252</v>
      </c>
      <c r="L169" s="55" t="s">
        <v>492</v>
      </c>
      <c r="M169" s="56" t="s">
        <v>201</v>
      </c>
      <c r="N169" s="56"/>
      <c r="O169" s="57" t="s">
        <v>531</v>
      </c>
      <c r="P169" s="58" t="s">
        <v>521</v>
      </c>
    </row>
    <row r="170" spans="1:16" ht="12.75" customHeight="1" thickBot="1" x14ac:dyDescent="0.25">
      <c r="A170" s="46" t="str">
        <f t="shared" si="24"/>
        <v> BBS 125 </v>
      </c>
      <c r="B170" s="10" t="str">
        <f t="shared" si="25"/>
        <v>I</v>
      </c>
      <c r="C170" s="46">
        <f t="shared" si="26"/>
        <v>52081.553</v>
      </c>
      <c r="D170" s="9" t="str">
        <f t="shared" si="27"/>
        <v>vis</v>
      </c>
      <c r="E170" s="54">
        <f>VLOOKUP(C170,Active!C$21:E$970,3,FALSE)</f>
        <v>17277.99552567783</v>
      </c>
      <c r="F170" s="10" t="s">
        <v>104</v>
      </c>
      <c r="G170" s="9" t="str">
        <f t="shared" si="28"/>
        <v>52081.553</v>
      </c>
      <c r="H170" s="46">
        <f t="shared" si="29"/>
        <v>17278</v>
      </c>
      <c r="I170" s="55" t="s">
        <v>532</v>
      </c>
      <c r="J170" s="56" t="s">
        <v>533</v>
      </c>
      <c r="K170" s="55">
        <v>17278</v>
      </c>
      <c r="L170" s="55" t="s">
        <v>170</v>
      </c>
      <c r="M170" s="56" t="s">
        <v>201</v>
      </c>
      <c r="N170" s="56"/>
      <c r="O170" s="57" t="s">
        <v>270</v>
      </c>
      <c r="P170" s="57" t="s">
        <v>534</v>
      </c>
    </row>
    <row r="171" spans="1:16" ht="12.75" customHeight="1" thickBot="1" x14ac:dyDescent="0.25">
      <c r="A171" s="46" t="str">
        <f t="shared" ref="A171:A176" si="30">P171</f>
        <v> BBS 126 </v>
      </c>
      <c r="B171" s="10" t="str">
        <f t="shared" ref="B171:B176" si="31">IF(H171=INT(H171),"I","II")</f>
        <v>I</v>
      </c>
      <c r="C171" s="46">
        <f t="shared" ref="C171:C176" si="32">1*G171</f>
        <v>52117.392</v>
      </c>
      <c r="D171" s="9" t="str">
        <f t="shared" ref="D171:D176" si="33">VLOOKUP(F171,I$1:J$5,2,FALSE)</f>
        <v>vis</v>
      </c>
      <c r="E171" s="54">
        <f>VLOOKUP(C171,Active!C$21:E$970,3,FALSE)</f>
        <v>17306.996001722924</v>
      </c>
      <c r="F171" s="10" t="s">
        <v>104</v>
      </c>
      <c r="G171" s="9" t="str">
        <f t="shared" ref="G171:G176" si="34">MID(I171,3,LEN(I171)-3)</f>
        <v>52117.392</v>
      </c>
      <c r="H171" s="46">
        <f t="shared" ref="H171:H176" si="35">1*K171</f>
        <v>17307</v>
      </c>
      <c r="I171" s="55" t="s">
        <v>535</v>
      </c>
      <c r="J171" s="56" t="s">
        <v>536</v>
      </c>
      <c r="K171" s="55">
        <v>17307</v>
      </c>
      <c r="L171" s="55" t="s">
        <v>206</v>
      </c>
      <c r="M171" s="56" t="s">
        <v>201</v>
      </c>
      <c r="N171" s="56"/>
      <c r="O171" s="57" t="s">
        <v>270</v>
      </c>
      <c r="P171" s="57" t="s">
        <v>537</v>
      </c>
    </row>
    <row r="172" spans="1:16" ht="12.75" customHeight="1" thickBot="1" x14ac:dyDescent="0.25">
      <c r="A172" s="46" t="str">
        <f t="shared" si="30"/>
        <v>OEJV 0074 </v>
      </c>
      <c r="B172" s="10" t="str">
        <f t="shared" si="31"/>
        <v>I</v>
      </c>
      <c r="C172" s="46">
        <f t="shared" si="32"/>
        <v>52133.45</v>
      </c>
      <c r="D172" s="9" t="str">
        <f t="shared" si="33"/>
        <v>vis</v>
      </c>
      <c r="E172" s="54" t="e">
        <f>VLOOKUP(C172,Active!C$21:E$970,3,FALSE)</f>
        <v>#N/A</v>
      </c>
      <c r="F172" s="10" t="s">
        <v>104</v>
      </c>
      <c r="G172" s="9" t="str">
        <f t="shared" si="34"/>
        <v>52133.450</v>
      </c>
      <c r="H172" s="46">
        <f t="shared" si="35"/>
        <v>17320</v>
      </c>
      <c r="I172" s="55" t="s">
        <v>538</v>
      </c>
      <c r="J172" s="56" t="s">
        <v>539</v>
      </c>
      <c r="K172" s="55">
        <v>17320</v>
      </c>
      <c r="L172" s="55" t="s">
        <v>540</v>
      </c>
      <c r="M172" s="56" t="s">
        <v>201</v>
      </c>
      <c r="N172" s="56"/>
      <c r="O172" s="57" t="s">
        <v>541</v>
      </c>
      <c r="P172" s="58" t="s">
        <v>521</v>
      </c>
    </row>
    <row r="173" spans="1:16" ht="12.75" customHeight="1" thickBot="1" x14ac:dyDescent="0.25">
      <c r="A173" s="46" t="str">
        <f t="shared" si="30"/>
        <v> BBS 127 </v>
      </c>
      <c r="B173" s="10" t="str">
        <f t="shared" si="31"/>
        <v>I</v>
      </c>
      <c r="C173" s="46">
        <f t="shared" si="32"/>
        <v>52217.485999999997</v>
      </c>
      <c r="D173" s="9" t="str">
        <f t="shared" si="33"/>
        <v>vis</v>
      </c>
      <c r="E173" s="54">
        <f>VLOOKUP(C173,Active!C$21:E$970,3,FALSE)</f>
        <v>17387.99082996192</v>
      </c>
      <c r="F173" s="10" t="s">
        <v>104</v>
      </c>
      <c r="G173" s="9" t="str">
        <f t="shared" si="34"/>
        <v>52217.486</v>
      </c>
      <c r="H173" s="46">
        <f t="shared" si="35"/>
        <v>17388</v>
      </c>
      <c r="I173" s="55" t="s">
        <v>547</v>
      </c>
      <c r="J173" s="56" t="s">
        <v>548</v>
      </c>
      <c r="K173" s="55">
        <v>17388</v>
      </c>
      <c r="L173" s="55" t="s">
        <v>384</v>
      </c>
      <c r="M173" s="56" t="s">
        <v>480</v>
      </c>
      <c r="N173" s="56" t="s">
        <v>481</v>
      </c>
      <c r="O173" s="57" t="s">
        <v>202</v>
      </c>
      <c r="P173" s="57" t="s">
        <v>549</v>
      </c>
    </row>
    <row r="174" spans="1:16" ht="12.75" customHeight="1" thickBot="1" x14ac:dyDescent="0.25">
      <c r="A174" s="46" t="str">
        <f t="shared" si="30"/>
        <v> BBS 127 </v>
      </c>
      <c r="B174" s="10" t="str">
        <f t="shared" si="31"/>
        <v>I</v>
      </c>
      <c r="C174" s="46">
        <f t="shared" si="32"/>
        <v>52359.597999999998</v>
      </c>
      <c r="D174" s="9" t="str">
        <f t="shared" si="33"/>
        <v>vis</v>
      </c>
      <c r="E174" s="54">
        <f>VLOOKUP(C174,Active!C$21:E$970,3,FALSE)</f>
        <v>17502.986104710661</v>
      </c>
      <c r="F174" s="10" t="s">
        <v>104</v>
      </c>
      <c r="G174" s="9" t="str">
        <f t="shared" si="34"/>
        <v>52359.598</v>
      </c>
      <c r="H174" s="46">
        <f t="shared" si="35"/>
        <v>17503</v>
      </c>
      <c r="I174" s="55" t="s">
        <v>550</v>
      </c>
      <c r="J174" s="56" t="s">
        <v>551</v>
      </c>
      <c r="K174" s="55">
        <v>17503</v>
      </c>
      <c r="L174" s="55" t="s">
        <v>144</v>
      </c>
      <c r="M174" s="56" t="s">
        <v>201</v>
      </c>
      <c r="N174" s="56"/>
      <c r="O174" s="57" t="s">
        <v>270</v>
      </c>
      <c r="P174" s="57" t="s">
        <v>549</v>
      </c>
    </row>
    <row r="175" spans="1:16" ht="12.75" customHeight="1" thickBot="1" x14ac:dyDescent="0.25">
      <c r="A175" s="46" t="str">
        <f t="shared" si="30"/>
        <v> BBS 128 </v>
      </c>
      <c r="B175" s="10" t="str">
        <f t="shared" si="31"/>
        <v>I</v>
      </c>
      <c r="C175" s="46">
        <f t="shared" si="32"/>
        <v>52411.51</v>
      </c>
      <c r="D175" s="9" t="str">
        <f t="shared" si="33"/>
        <v>vis</v>
      </c>
      <c r="E175" s="54">
        <f>VLOOKUP(C175,Active!C$21:E$970,3,FALSE)</f>
        <v>17544.992653789959</v>
      </c>
      <c r="F175" s="10" t="s">
        <v>104</v>
      </c>
      <c r="G175" s="9" t="str">
        <f t="shared" si="34"/>
        <v>52411.510</v>
      </c>
      <c r="H175" s="46">
        <f t="shared" si="35"/>
        <v>17545</v>
      </c>
      <c r="I175" s="55" t="s">
        <v>552</v>
      </c>
      <c r="J175" s="56" t="s">
        <v>553</v>
      </c>
      <c r="K175" s="55">
        <v>17545</v>
      </c>
      <c r="L175" s="55" t="s">
        <v>183</v>
      </c>
      <c r="M175" s="56" t="s">
        <v>201</v>
      </c>
      <c r="N175" s="56"/>
      <c r="O175" s="57" t="s">
        <v>270</v>
      </c>
      <c r="P175" s="57" t="s">
        <v>554</v>
      </c>
    </row>
    <row r="176" spans="1:16" ht="12.75" customHeight="1" thickBot="1" x14ac:dyDescent="0.25">
      <c r="A176" s="46" t="str">
        <f t="shared" si="30"/>
        <v>IBVS 5741 </v>
      </c>
      <c r="B176" s="10" t="str">
        <f t="shared" si="31"/>
        <v>I</v>
      </c>
      <c r="C176" s="46">
        <f t="shared" si="32"/>
        <v>53653.508300000001</v>
      </c>
      <c r="D176" s="9" t="str">
        <f t="shared" si="33"/>
        <v>vis</v>
      </c>
      <c r="E176" s="54">
        <f>VLOOKUP(C176,Active!C$21:E$970,3,FALSE)</f>
        <v>18550.00233450636</v>
      </c>
      <c r="F176" s="10" t="s">
        <v>104</v>
      </c>
      <c r="G176" s="9" t="str">
        <f t="shared" si="34"/>
        <v>53653.5083</v>
      </c>
      <c r="H176" s="46">
        <f t="shared" si="35"/>
        <v>18550</v>
      </c>
      <c r="I176" s="55" t="s">
        <v>598</v>
      </c>
      <c r="J176" s="56" t="s">
        <v>599</v>
      </c>
      <c r="K176" s="55">
        <v>18550</v>
      </c>
      <c r="L176" s="55" t="s">
        <v>600</v>
      </c>
      <c r="M176" s="56" t="s">
        <v>480</v>
      </c>
      <c r="N176" s="56" t="s">
        <v>481</v>
      </c>
      <c r="O176" s="57" t="s">
        <v>601</v>
      </c>
      <c r="P176" s="58" t="s">
        <v>602</v>
      </c>
    </row>
    <row r="177" spans="2:6" x14ac:dyDescent="0.2">
      <c r="B177" s="10"/>
      <c r="E177" s="54"/>
      <c r="F177" s="10"/>
    </row>
    <row r="178" spans="2:6" x14ac:dyDescent="0.2">
      <c r="B178" s="10"/>
      <c r="E178" s="54"/>
      <c r="F178" s="10"/>
    </row>
    <row r="179" spans="2:6" x14ac:dyDescent="0.2">
      <c r="B179" s="10"/>
      <c r="E179" s="54"/>
      <c r="F179" s="10"/>
    </row>
    <row r="180" spans="2:6" x14ac:dyDescent="0.2">
      <c r="B180" s="10"/>
      <c r="E180" s="54"/>
      <c r="F180" s="10"/>
    </row>
    <row r="181" spans="2:6" x14ac:dyDescent="0.2">
      <c r="B181" s="10"/>
      <c r="E181" s="54"/>
      <c r="F181" s="10"/>
    </row>
    <row r="182" spans="2:6" x14ac:dyDescent="0.2">
      <c r="B182" s="10"/>
      <c r="E182" s="54"/>
      <c r="F182" s="10"/>
    </row>
    <row r="183" spans="2:6" x14ac:dyDescent="0.2">
      <c r="B183" s="10"/>
      <c r="E183" s="54"/>
      <c r="F183" s="10"/>
    </row>
    <row r="184" spans="2:6" x14ac:dyDescent="0.2">
      <c r="B184" s="10"/>
      <c r="E184" s="54"/>
      <c r="F184" s="10"/>
    </row>
    <row r="185" spans="2:6" x14ac:dyDescent="0.2">
      <c r="B185" s="10"/>
      <c r="E185" s="54"/>
      <c r="F185" s="10"/>
    </row>
    <row r="186" spans="2:6" x14ac:dyDescent="0.2">
      <c r="B186" s="10"/>
      <c r="E186" s="54"/>
      <c r="F186" s="10"/>
    </row>
    <row r="187" spans="2:6" x14ac:dyDescent="0.2">
      <c r="B187" s="10"/>
      <c r="E187" s="54"/>
      <c r="F187" s="10"/>
    </row>
    <row r="188" spans="2:6" x14ac:dyDescent="0.2">
      <c r="B188" s="10"/>
      <c r="E188" s="54"/>
      <c r="F188" s="10"/>
    </row>
    <row r="189" spans="2:6" x14ac:dyDescent="0.2">
      <c r="B189" s="10"/>
      <c r="E189" s="54"/>
      <c r="F189" s="10"/>
    </row>
    <row r="190" spans="2:6" x14ac:dyDescent="0.2">
      <c r="B190" s="10"/>
      <c r="E190" s="54"/>
      <c r="F190" s="10"/>
    </row>
    <row r="191" spans="2:6" x14ac:dyDescent="0.2">
      <c r="B191" s="10"/>
      <c r="E191" s="54"/>
      <c r="F191" s="10"/>
    </row>
    <row r="192" spans="2:6" x14ac:dyDescent="0.2">
      <c r="B192" s="10"/>
      <c r="E192" s="54"/>
      <c r="F192" s="10"/>
    </row>
    <row r="193" spans="2:6" x14ac:dyDescent="0.2">
      <c r="B193" s="10"/>
      <c r="E193" s="54"/>
      <c r="F193" s="10"/>
    </row>
    <row r="194" spans="2:6" x14ac:dyDescent="0.2">
      <c r="B194" s="10"/>
      <c r="E194" s="54"/>
      <c r="F194" s="10"/>
    </row>
    <row r="195" spans="2:6" x14ac:dyDescent="0.2">
      <c r="B195" s="10"/>
      <c r="E195" s="54"/>
      <c r="F195" s="10"/>
    </row>
    <row r="196" spans="2:6" x14ac:dyDescent="0.2">
      <c r="B196" s="10"/>
      <c r="E196" s="54"/>
      <c r="F196" s="10"/>
    </row>
    <row r="197" spans="2:6" x14ac:dyDescent="0.2">
      <c r="B197" s="10"/>
      <c r="E197" s="54"/>
      <c r="F197" s="10"/>
    </row>
    <row r="198" spans="2:6" x14ac:dyDescent="0.2">
      <c r="B198" s="10"/>
      <c r="E198" s="54"/>
      <c r="F198" s="10"/>
    </row>
    <row r="199" spans="2:6" x14ac:dyDescent="0.2">
      <c r="B199" s="10"/>
      <c r="E199" s="54"/>
      <c r="F199" s="10"/>
    </row>
    <row r="200" spans="2:6" x14ac:dyDescent="0.2">
      <c r="B200" s="10"/>
      <c r="E200" s="54"/>
      <c r="F200" s="10"/>
    </row>
    <row r="201" spans="2:6" x14ac:dyDescent="0.2">
      <c r="B201" s="10"/>
      <c r="E201" s="54"/>
      <c r="F201" s="10"/>
    </row>
    <row r="202" spans="2:6" x14ac:dyDescent="0.2">
      <c r="B202" s="10"/>
      <c r="E202" s="54"/>
      <c r="F202" s="10"/>
    </row>
    <row r="203" spans="2:6" x14ac:dyDescent="0.2">
      <c r="B203" s="10"/>
      <c r="E203" s="54"/>
      <c r="F203" s="10"/>
    </row>
    <row r="204" spans="2:6" x14ac:dyDescent="0.2">
      <c r="B204" s="10"/>
      <c r="E204" s="54"/>
      <c r="F204" s="10"/>
    </row>
    <row r="205" spans="2:6" x14ac:dyDescent="0.2">
      <c r="B205" s="10"/>
      <c r="E205" s="54"/>
      <c r="F205" s="10"/>
    </row>
    <row r="206" spans="2:6" x14ac:dyDescent="0.2">
      <c r="B206" s="10"/>
      <c r="E206" s="54"/>
      <c r="F206" s="10"/>
    </row>
    <row r="207" spans="2:6" x14ac:dyDescent="0.2">
      <c r="B207" s="10"/>
      <c r="E207" s="54"/>
      <c r="F207" s="10"/>
    </row>
    <row r="208" spans="2:6" x14ac:dyDescent="0.2">
      <c r="B208" s="10"/>
      <c r="E208" s="54"/>
      <c r="F208" s="10"/>
    </row>
    <row r="209" spans="2:6" x14ac:dyDescent="0.2">
      <c r="B209" s="10"/>
      <c r="E209" s="54"/>
      <c r="F209" s="10"/>
    </row>
    <row r="210" spans="2:6" x14ac:dyDescent="0.2">
      <c r="B210" s="10"/>
      <c r="E210" s="54"/>
      <c r="F210" s="10"/>
    </row>
    <row r="211" spans="2:6" x14ac:dyDescent="0.2">
      <c r="B211" s="10"/>
      <c r="E211" s="54"/>
      <c r="F211" s="10"/>
    </row>
    <row r="212" spans="2:6" x14ac:dyDescent="0.2">
      <c r="B212" s="10"/>
      <c r="E212" s="54"/>
      <c r="F212" s="10"/>
    </row>
    <row r="213" spans="2:6" x14ac:dyDescent="0.2">
      <c r="B213" s="10"/>
      <c r="E213" s="54"/>
      <c r="F213" s="10"/>
    </row>
    <row r="214" spans="2:6" x14ac:dyDescent="0.2">
      <c r="B214" s="10"/>
      <c r="E214" s="54"/>
      <c r="F214" s="10"/>
    </row>
    <row r="215" spans="2:6" x14ac:dyDescent="0.2">
      <c r="B215" s="10"/>
      <c r="E215" s="54"/>
      <c r="F215" s="10"/>
    </row>
    <row r="216" spans="2:6" x14ac:dyDescent="0.2">
      <c r="B216" s="10"/>
      <c r="E216" s="54"/>
      <c r="F216" s="10"/>
    </row>
    <row r="217" spans="2:6" x14ac:dyDescent="0.2">
      <c r="B217" s="10"/>
      <c r="E217" s="54"/>
      <c r="F217" s="10"/>
    </row>
    <row r="218" spans="2:6" x14ac:dyDescent="0.2">
      <c r="B218" s="10"/>
      <c r="E218" s="54"/>
      <c r="F218" s="10"/>
    </row>
    <row r="219" spans="2:6" x14ac:dyDescent="0.2">
      <c r="B219" s="10"/>
      <c r="E219" s="54"/>
      <c r="F219" s="10"/>
    </row>
    <row r="220" spans="2:6" x14ac:dyDescent="0.2">
      <c r="B220" s="10"/>
      <c r="E220" s="54"/>
      <c r="F220" s="10"/>
    </row>
    <row r="221" spans="2:6" x14ac:dyDescent="0.2">
      <c r="B221" s="10"/>
      <c r="E221" s="54"/>
      <c r="F221" s="10"/>
    </row>
    <row r="222" spans="2:6" x14ac:dyDescent="0.2">
      <c r="B222" s="10"/>
      <c r="E222" s="54"/>
      <c r="F222" s="10"/>
    </row>
    <row r="223" spans="2:6" x14ac:dyDescent="0.2">
      <c r="B223" s="10"/>
      <c r="E223" s="54"/>
      <c r="F223" s="10"/>
    </row>
    <row r="224" spans="2:6" x14ac:dyDescent="0.2">
      <c r="B224" s="10"/>
      <c r="E224" s="54"/>
      <c r="F224" s="10"/>
    </row>
    <row r="225" spans="2:6" x14ac:dyDescent="0.2">
      <c r="B225" s="10"/>
      <c r="E225" s="54"/>
      <c r="F225" s="10"/>
    </row>
    <row r="226" spans="2:6" x14ac:dyDescent="0.2">
      <c r="B226" s="10"/>
      <c r="E226" s="54"/>
      <c r="F226" s="10"/>
    </row>
    <row r="227" spans="2:6" x14ac:dyDescent="0.2">
      <c r="B227" s="10"/>
      <c r="E227" s="54"/>
      <c r="F227" s="10"/>
    </row>
    <row r="228" spans="2:6" x14ac:dyDescent="0.2">
      <c r="B228" s="10"/>
      <c r="E228" s="54"/>
      <c r="F228" s="10"/>
    </row>
    <row r="229" spans="2:6" x14ac:dyDescent="0.2">
      <c r="B229" s="10"/>
      <c r="E229" s="54"/>
      <c r="F229" s="10"/>
    </row>
    <row r="230" spans="2:6" x14ac:dyDescent="0.2">
      <c r="B230" s="10"/>
      <c r="E230" s="54"/>
      <c r="F230" s="10"/>
    </row>
    <row r="231" spans="2:6" x14ac:dyDescent="0.2">
      <c r="B231" s="10"/>
      <c r="E231" s="54"/>
      <c r="F231" s="10"/>
    </row>
    <row r="232" spans="2:6" x14ac:dyDescent="0.2">
      <c r="B232" s="10"/>
      <c r="E232" s="54"/>
      <c r="F232" s="10"/>
    </row>
    <row r="233" spans="2:6" x14ac:dyDescent="0.2">
      <c r="B233" s="10"/>
      <c r="E233" s="54"/>
      <c r="F233" s="10"/>
    </row>
    <row r="234" spans="2:6" x14ac:dyDescent="0.2">
      <c r="B234" s="10"/>
      <c r="E234" s="54"/>
      <c r="F234" s="10"/>
    </row>
    <row r="235" spans="2:6" x14ac:dyDescent="0.2">
      <c r="B235" s="10"/>
      <c r="E235" s="54"/>
      <c r="F235" s="10"/>
    </row>
    <row r="236" spans="2:6" x14ac:dyDescent="0.2">
      <c r="B236" s="10"/>
      <c r="E236" s="54"/>
      <c r="F236" s="10"/>
    </row>
    <row r="237" spans="2:6" x14ac:dyDescent="0.2">
      <c r="B237" s="10"/>
      <c r="E237" s="54"/>
      <c r="F237" s="10"/>
    </row>
    <row r="238" spans="2:6" x14ac:dyDescent="0.2">
      <c r="B238" s="10"/>
      <c r="E238" s="54"/>
      <c r="F238" s="10"/>
    </row>
    <row r="239" spans="2:6" x14ac:dyDescent="0.2">
      <c r="B239" s="10"/>
      <c r="E239" s="54"/>
      <c r="F239" s="10"/>
    </row>
    <row r="240" spans="2:6" x14ac:dyDescent="0.2">
      <c r="B240" s="10"/>
      <c r="E240" s="54"/>
      <c r="F240" s="10"/>
    </row>
    <row r="241" spans="2:6" x14ac:dyDescent="0.2">
      <c r="B241" s="10"/>
      <c r="E241" s="54"/>
      <c r="F241" s="10"/>
    </row>
    <row r="242" spans="2:6" x14ac:dyDescent="0.2">
      <c r="B242" s="10"/>
      <c r="E242" s="54"/>
      <c r="F242" s="10"/>
    </row>
    <row r="243" spans="2:6" x14ac:dyDescent="0.2">
      <c r="B243" s="10"/>
      <c r="E243" s="54"/>
      <c r="F243" s="10"/>
    </row>
    <row r="244" spans="2:6" x14ac:dyDescent="0.2">
      <c r="B244" s="10"/>
      <c r="E244" s="54"/>
      <c r="F244" s="10"/>
    </row>
    <row r="245" spans="2:6" x14ac:dyDescent="0.2">
      <c r="B245" s="10"/>
      <c r="E245" s="54"/>
      <c r="F245" s="10"/>
    </row>
    <row r="246" spans="2:6" x14ac:dyDescent="0.2">
      <c r="B246" s="10"/>
      <c r="E246" s="54"/>
      <c r="F246" s="10"/>
    </row>
    <row r="247" spans="2:6" x14ac:dyDescent="0.2">
      <c r="B247" s="10"/>
      <c r="E247" s="54"/>
      <c r="F247" s="10"/>
    </row>
    <row r="248" spans="2:6" x14ac:dyDescent="0.2">
      <c r="B248" s="10"/>
      <c r="E248" s="54"/>
      <c r="F248" s="10"/>
    </row>
    <row r="249" spans="2:6" x14ac:dyDescent="0.2">
      <c r="B249" s="10"/>
      <c r="E249" s="54"/>
      <c r="F249" s="10"/>
    </row>
    <row r="250" spans="2:6" x14ac:dyDescent="0.2">
      <c r="B250" s="10"/>
      <c r="E250" s="54"/>
      <c r="F250" s="10"/>
    </row>
    <row r="251" spans="2:6" x14ac:dyDescent="0.2">
      <c r="B251" s="10"/>
      <c r="E251" s="54"/>
      <c r="F251" s="10"/>
    </row>
    <row r="252" spans="2:6" x14ac:dyDescent="0.2">
      <c r="B252" s="10"/>
      <c r="E252" s="54"/>
      <c r="F252" s="10"/>
    </row>
    <row r="253" spans="2:6" x14ac:dyDescent="0.2">
      <c r="B253" s="10"/>
      <c r="E253" s="54"/>
      <c r="F253" s="10"/>
    </row>
    <row r="254" spans="2:6" x14ac:dyDescent="0.2">
      <c r="B254" s="10"/>
      <c r="E254" s="54"/>
      <c r="F254" s="10"/>
    </row>
    <row r="255" spans="2:6" x14ac:dyDescent="0.2">
      <c r="B255" s="10"/>
      <c r="E255" s="54"/>
      <c r="F255" s="10"/>
    </row>
    <row r="256" spans="2:6" x14ac:dyDescent="0.2">
      <c r="B256" s="10"/>
      <c r="E256" s="54"/>
      <c r="F256" s="10"/>
    </row>
    <row r="257" spans="2:6" x14ac:dyDescent="0.2">
      <c r="B257" s="10"/>
      <c r="E257" s="54"/>
      <c r="F257" s="10"/>
    </row>
    <row r="258" spans="2:6" x14ac:dyDescent="0.2">
      <c r="B258" s="10"/>
      <c r="E258" s="54"/>
      <c r="F258" s="10"/>
    </row>
    <row r="259" spans="2:6" x14ac:dyDescent="0.2">
      <c r="B259" s="10"/>
      <c r="E259" s="54"/>
      <c r="F259" s="10"/>
    </row>
    <row r="260" spans="2:6" x14ac:dyDescent="0.2">
      <c r="B260" s="10"/>
      <c r="E260" s="54"/>
      <c r="F260" s="10"/>
    </row>
    <row r="261" spans="2:6" x14ac:dyDescent="0.2">
      <c r="B261" s="10"/>
      <c r="E261" s="54"/>
      <c r="F261" s="10"/>
    </row>
    <row r="262" spans="2:6" x14ac:dyDescent="0.2">
      <c r="B262" s="10"/>
      <c r="E262" s="54"/>
      <c r="F262" s="10"/>
    </row>
    <row r="263" spans="2:6" x14ac:dyDescent="0.2">
      <c r="B263" s="10"/>
      <c r="E263" s="54"/>
      <c r="F263" s="10"/>
    </row>
    <row r="264" spans="2:6" x14ac:dyDescent="0.2">
      <c r="B264" s="10"/>
      <c r="E264" s="54"/>
      <c r="F264" s="10"/>
    </row>
    <row r="265" spans="2:6" x14ac:dyDescent="0.2">
      <c r="B265" s="10"/>
      <c r="E265" s="54"/>
      <c r="F265" s="10"/>
    </row>
    <row r="266" spans="2:6" x14ac:dyDescent="0.2">
      <c r="B266" s="10"/>
      <c r="E266" s="54"/>
      <c r="F266" s="10"/>
    </row>
    <row r="267" spans="2:6" x14ac:dyDescent="0.2">
      <c r="B267" s="10"/>
      <c r="E267" s="54"/>
      <c r="F267" s="10"/>
    </row>
    <row r="268" spans="2:6" x14ac:dyDescent="0.2">
      <c r="B268" s="10"/>
      <c r="E268" s="54"/>
      <c r="F268" s="10"/>
    </row>
    <row r="269" spans="2:6" x14ac:dyDescent="0.2">
      <c r="B269" s="10"/>
      <c r="E269" s="54"/>
      <c r="F269" s="10"/>
    </row>
    <row r="270" spans="2:6" x14ac:dyDescent="0.2">
      <c r="B270" s="10"/>
      <c r="E270" s="54"/>
      <c r="F270" s="10"/>
    </row>
    <row r="271" spans="2:6" x14ac:dyDescent="0.2">
      <c r="B271" s="10"/>
      <c r="E271" s="54"/>
      <c r="F271" s="10"/>
    </row>
    <row r="272" spans="2:6" x14ac:dyDescent="0.2">
      <c r="B272" s="10"/>
      <c r="E272" s="54"/>
      <c r="F272" s="10"/>
    </row>
    <row r="273" spans="2:6" x14ac:dyDescent="0.2">
      <c r="B273" s="10"/>
      <c r="E273" s="54"/>
      <c r="F273" s="10"/>
    </row>
    <row r="274" spans="2:6" x14ac:dyDescent="0.2">
      <c r="B274" s="10"/>
      <c r="E274" s="54"/>
      <c r="F274" s="10"/>
    </row>
    <row r="275" spans="2:6" x14ac:dyDescent="0.2">
      <c r="B275" s="10"/>
      <c r="E275" s="54"/>
      <c r="F275" s="10"/>
    </row>
    <row r="276" spans="2:6" x14ac:dyDescent="0.2">
      <c r="B276" s="10"/>
      <c r="E276" s="54"/>
      <c r="F276" s="10"/>
    </row>
    <row r="277" spans="2:6" x14ac:dyDescent="0.2">
      <c r="B277" s="10"/>
      <c r="E277" s="54"/>
      <c r="F277" s="10"/>
    </row>
    <row r="278" spans="2:6" x14ac:dyDescent="0.2">
      <c r="B278" s="10"/>
      <c r="E278" s="54"/>
      <c r="F278" s="10"/>
    </row>
    <row r="279" spans="2:6" x14ac:dyDescent="0.2">
      <c r="B279" s="10"/>
      <c r="E279" s="54"/>
      <c r="F279" s="10"/>
    </row>
    <row r="280" spans="2:6" x14ac:dyDescent="0.2">
      <c r="B280" s="10"/>
      <c r="E280" s="54"/>
      <c r="F280" s="10"/>
    </row>
    <row r="281" spans="2:6" x14ac:dyDescent="0.2">
      <c r="B281" s="10"/>
      <c r="E281" s="54"/>
      <c r="F281" s="10"/>
    </row>
    <row r="282" spans="2:6" x14ac:dyDescent="0.2">
      <c r="B282" s="10"/>
      <c r="E282" s="54"/>
      <c r="F282" s="10"/>
    </row>
    <row r="283" spans="2:6" x14ac:dyDescent="0.2">
      <c r="B283" s="10"/>
      <c r="E283" s="54"/>
      <c r="F283" s="10"/>
    </row>
    <row r="284" spans="2:6" x14ac:dyDescent="0.2">
      <c r="B284" s="10"/>
      <c r="E284" s="54"/>
      <c r="F284" s="10"/>
    </row>
    <row r="285" spans="2:6" x14ac:dyDescent="0.2">
      <c r="B285" s="10"/>
      <c r="E285" s="54"/>
      <c r="F285" s="10"/>
    </row>
    <row r="286" spans="2:6" x14ac:dyDescent="0.2">
      <c r="B286" s="10"/>
      <c r="E286" s="54"/>
      <c r="F286" s="10"/>
    </row>
    <row r="287" spans="2:6" x14ac:dyDescent="0.2">
      <c r="B287" s="10"/>
      <c r="E287" s="54"/>
      <c r="F287" s="10"/>
    </row>
    <row r="288" spans="2:6" x14ac:dyDescent="0.2">
      <c r="B288" s="10"/>
      <c r="E288" s="54"/>
      <c r="F288" s="10"/>
    </row>
    <row r="289" spans="2:6" x14ac:dyDescent="0.2">
      <c r="B289" s="10"/>
      <c r="E289" s="54"/>
      <c r="F289" s="10"/>
    </row>
    <row r="290" spans="2:6" x14ac:dyDescent="0.2">
      <c r="B290" s="10"/>
      <c r="E290" s="54"/>
      <c r="F290" s="10"/>
    </row>
    <row r="291" spans="2:6" x14ac:dyDescent="0.2">
      <c r="B291" s="10"/>
      <c r="E291" s="54"/>
      <c r="F291" s="10"/>
    </row>
    <row r="292" spans="2:6" x14ac:dyDescent="0.2">
      <c r="B292" s="10"/>
      <c r="E292" s="54"/>
      <c r="F292" s="10"/>
    </row>
    <row r="293" spans="2:6" x14ac:dyDescent="0.2">
      <c r="B293" s="10"/>
      <c r="E293" s="54"/>
      <c r="F293" s="10"/>
    </row>
    <row r="294" spans="2:6" x14ac:dyDescent="0.2">
      <c r="B294" s="10"/>
      <c r="E294" s="54"/>
      <c r="F294" s="10"/>
    </row>
    <row r="295" spans="2:6" x14ac:dyDescent="0.2">
      <c r="B295" s="10"/>
      <c r="E295" s="54"/>
      <c r="F295" s="10"/>
    </row>
    <row r="296" spans="2:6" x14ac:dyDescent="0.2">
      <c r="B296" s="10"/>
      <c r="E296" s="54"/>
      <c r="F296" s="10"/>
    </row>
    <row r="297" spans="2:6" x14ac:dyDescent="0.2">
      <c r="B297" s="10"/>
      <c r="E297" s="54"/>
      <c r="F297" s="10"/>
    </row>
    <row r="298" spans="2:6" x14ac:dyDescent="0.2">
      <c r="B298" s="10"/>
      <c r="E298" s="54"/>
      <c r="F298" s="10"/>
    </row>
    <row r="299" spans="2:6" x14ac:dyDescent="0.2">
      <c r="B299" s="10"/>
      <c r="E299" s="54"/>
      <c r="F299" s="10"/>
    </row>
    <row r="300" spans="2:6" x14ac:dyDescent="0.2">
      <c r="B300" s="10"/>
      <c r="E300" s="54"/>
      <c r="F300" s="10"/>
    </row>
    <row r="301" spans="2:6" x14ac:dyDescent="0.2">
      <c r="B301" s="10"/>
      <c r="E301" s="54"/>
      <c r="F301" s="10"/>
    </row>
    <row r="302" spans="2:6" x14ac:dyDescent="0.2">
      <c r="B302" s="10"/>
      <c r="E302" s="54"/>
      <c r="F302" s="10"/>
    </row>
    <row r="303" spans="2:6" x14ac:dyDescent="0.2">
      <c r="B303" s="10"/>
      <c r="E303" s="54"/>
      <c r="F303" s="10"/>
    </row>
    <row r="304" spans="2:6" x14ac:dyDescent="0.2">
      <c r="B304" s="10"/>
      <c r="E304" s="54"/>
      <c r="F304" s="10"/>
    </row>
    <row r="305" spans="2:6" x14ac:dyDescent="0.2">
      <c r="B305" s="10"/>
      <c r="E305" s="54"/>
      <c r="F305" s="10"/>
    </row>
    <row r="306" spans="2:6" x14ac:dyDescent="0.2">
      <c r="B306" s="10"/>
      <c r="E306" s="54"/>
      <c r="F306" s="10"/>
    </row>
    <row r="307" spans="2:6" x14ac:dyDescent="0.2">
      <c r="B307" s="10"/>
      <c r="E307" s="54"/>
      <c r="F307" s="10"/>
    </row>
    <row r="308" spans="2:6" x14ac:dyDescent="0.2">
      <c r="B308" s="10"/>
      <c r="E308" s="54"/>
      <c r="F308" s="10"/>
    </row>
    <row r="309" spans="2:6" x14ac:dyDescent="0.2">
      <c r="B309" s="10"/>
      <c r="E309" s="54"/>
      <c r="F309" s="10"/>
    </row>
    <row r="310" spans="2:6" x14ac:dyDescent="0.2">
      <c r="B310" s="10"/>
      <c r="E310" s="54"/>
      <c r="F310" s="10"/>
    </row>
    <row r="311" spans="2:6" x14ac:dyDescent="0.2">
      <c r="B311" s="10"/>
      <c r="E311" s="54"/>
      <c r="F311" s="10"/>
    </row>
    <row r="312" spans="2:6" x14ac:dyDescent="0.2">
      <c r="B312" s="10"/>
      <c r="E312" s="54"/>
      <c r="F312" s="10"/>
    </row>
    <row r="313" spans="2:6" x14ac:dyDescent="0.2">
      <c r="B313" s="10"/>
      <c r="E313" s="54"/>
      <c r="F313" s="10"/>
    </row>
    <row r="314" spans="2:6" x14ac:dyDescent="0.2">
      <c r="B314" s="10"/>
      <c r="E314" s="54"/>
      <c r="F314" s="10"/>
    </row>
    <row r="315" spans="2:6" x14ac:dyDescent="0.2">
      <c r="B315" s="10"/>
      <c r="E315" s="54"/>
      <c r="F315" s="10"/>
    </row>
    <row r="316" spans="2:6" x14ac:dyDescent="0.2">
      <c r="B316" s="10"/>
      <c r="E316" s="54"/>
      <c r="F316" s="10"/>
    </row>
    <row r="317" spans="2:6" x14ac:dyDescent="0.2">
      <c r="B317" s="10"/>
      <c r="E317" s="54"/>
      <c r="F317" s="10"/>
    </row>
    <row r="318" spans="2:6" x14ac:dyDescent="0.2">
      <c r="B318" s="10"/>
      <c r="E318" s="54"/>
      <c r="F318" s="10"/>
    </row>
    <row r="319" spans="2:6" x14ac:dyDescent="0.2">
      <c r="B319" s="10"/>
      <c r="E319" s="54"/>
      <c r="F319" s="10"/>
    </row>
    <row r="320" spans="2:6" x14ac:dyDescent="0.2">
      <c r="B320" s="10"/>
      <c r="E320" s="54"/>
      <c r="F320" s="10"/>
    </row>
    <row r="321" spans="2:6" x14ac:dyDescent="0.2">
      <c r="B321" s="10"/>
      <c r="E321" s="54"/>
      <c r="F321" s="10"/>
    </row>
    <row r="322" spans="2:6" x14ac:dyDescent="0.2">
      <c r="B322" s="10"/>
      <c r="E322" s="54"/>
      <c r="F322" s="10"/>
    </row>
    <row r="323" spans="2:6" x14ac:dyDescent="0.2">
      <c r="B323" s="10"/>
      <c r="E323" s="54"/>
      <c r="F323" s="10"/>
    </row>
    <row r="324" spans="2:6" x14ac:dyDescent="0.2">
      <c r="B324" s="10"/>
      <c r="E324" s="54"/>
      <c r="F324" s="10"/>
    </row>
    <row r="325" spans="2:6" x14ac:dyDescent="0.2">
      <c r="B325" s="10"/>
      <c r="E325" s="54"/>
      <c r="F325" s="10"/>
    </row>
    <row r="326" spans="2:6" x14ac:dyDescent="0.2">
      <c r="B326" s="10"/>
      <c r="E326" s="54"/>
      <c r="F326" s="10"/>
    </row>
    <row r="327" spans="2:6" x14ac:dyDescent="0.2">
      <c r="B327" s="10"/>
      <c r="E327" s="54"/>
      <c r="F327" s="10"/>
    </row>
    <row r="328" spans="2:6" x14ac:dyDescent="0.2">
      <c r="B328" s="10"/>
      <c r="E328" s="54"/>
      <c r="F328" s="10"/>
    </row>
    <row r="329" spans="2:6" x14ac:dyDescent="0.2">
      <c r="B329" s="10"/>
      <c r="E329" s="54"/>
      <c r="F329" s="10"/>
    </row>
    <row r="330" spans="2:6" x14ac:dyDescent="0.2">
      <c r="B330" s="10"/>
      <c r="E330" s="54"/>
      <c r="F330" s="10"/>
    </row>
    <row r="331" spans="2:6" x14ac:dyDescent="0.2">
      <c r="B331" s="10"/>
      <c r="E331" s="54"/>
      <c r="F331" s="10"/>
    </row>
    <row r="332" spans="2:6" x14ac:dyDescent="0.2">
      <c r="B332" s="10"/>
      <c r="F332" s="10"/>
    </row>
    <row r="333" spans="2:6" x14ac:dyDescent="0.2">
      <c r="B333" s="10"/>
      <c r="F333" s="10"/>
    </row>
    <row r="334" spans="2:6" x14ac:dyDescent="0.2">
      <c r="B334" s="10"/>
      <c r="F334" s="10"/>
    </row>
    <row r="335" spans="2:6" x14ac:dyDescent="0.2">
      <c r="B335" s="10"/>
      <c r="F335" s="10"/>
    </row>
    <row r="336" spans="2:6" x14ac:dyDescent="0.2">
      <c r="B336" s="10"/>
      <c r="F336" s="10"/>
    </row>
    <row r="337" spans="2:6" x14ac:dyDescent="0.2">
      <c r="B337" s="10"/>
      <c r="F337" s="10"/>
    </row>
    <row r="338" spans="2:6" x14ac:dyDescent="0.2">
      <c r="B338" s="10"/>
      <c r="F338" s="10"/>
    </row>
    <row r="339" spans="2:6" x14ac:dyDescent="0.2">
      <c r="B339" s="10"/>
      <c r="F339" s="10"/>
    </row>
    <row r="340" spans="2:6" x14ac:dyDescent="0.2">
      <c r="B340" s="10"/>
      <c r="F340" s="10"/>
    </row>
    <row r="341" spans="2:6" x14ac:dyDescent="0.2">
      <c r="B341" s="10"/>
      <c r="F341" s="10"/>
    </row>
    <row r="342" spans="2:6" x14ac:dyDescent="0.2">
      <c r="B342" s="10"/>
      <c r="F342" s="10"/>
    </row>
    <row r="343" spans="2:6" x14ac:dyDescent="0.2">
      <c r="B343" s="10"/>
      <c r="F343" s="10"/>
    </row>
    <row r="344" spans="2:6" x14ac:dyDescent="0.2">
      <c r="B344" s="10"/>
      <c r="F344" s="10"/>
    </row>
    <row r="345" spans="2:6" x14ac:dyDescent="0.2">
      <c r="B345" s="10"/>
      <c r="F345" s="10"/>
    </row>
    <row r="346" spans="2:6" x14ac:dyDescent="0.2">
      <c r="B346" s="10"/>
      <c r="F346" s="10"/>
    </row>
    <row r="347" spans="2:6" x14ac:dyDescent="0.2">
      <c r="B347" s="10"/>
      <c r="F347" s="10"/>
    </row>
    <row r="348" spans="2:6" x14ac:dyDescent="0.2">
      <c r="B348" s="10"/>
      <c r="F348" s="10"/>
    </row>
    <row r="349" spans="2:6" x14ac:dyDescent="0.2">
      <c r="B349" s="10"/>
      <c r="F349" s="10"/>
    </row>
    <row r="350" spans="2:6" x14ac:dyDescent="0.2">
      <c r="B350" s="10"/>
      <c r="F350" s="10"/>
    </row>
    <row r="351" spans="2:6" x14ac:dyDescent="0.2">
      <c r="B351" s="10"/>
      <c r="F351" s="10"/>
    </row>
    <row r="352" spans="2:6" x14ac:dyDescent="0.2">
      <c r="B352" s="10"/>
      <c r="F352" s="10"/>
    </row>
    <row r="353" spans="2:6" x14ac:dyDescent="0.2">
      <c r="B353" s="10"/>
      <c r="F353" s="10"/>
    </row>
    <row r="354" spans="2:6" x14ac:dyDescent="0.2">
      <c r="B354" s="10"/>
      <c r="F354" s="10"/>
    </row>
    <row r="355" spans="2:6" x14ac:dyDescent="0.2">
      <c r="B355" s="10"/>
      <c r="F355" s="10"/>
    </row>
    <row r="356" spans="2:6" x14ac:dyDescent="0.2">
      <c r="B356" s="10"/>
      <c r="F356" s="10"/>
    </row>
    <row r="357" spans="2:6" x14ac:dyDescent="0.2">
      <c r="B357" s="10"/>
      <c r="F357" s="10"/>
    </row>
    <row r="358" spans="2:6" x14ac:dyDescent="0.2">
      <c r="B358" s="10"/>
      <c r="F358" s="10"/>
    </row>
    <row r="359" spans="2:6" x14ac:dyDescent="0.2">
      <c r="B359" s="10"/>
      <c r="F359" s="10"/>
    </row>
    <row r="360" spans="2:6" x14ac:dyDescent="0.2">
      <c r="B360" s="10"/>
      <c r="F360" s="10"/>
    </row>
    <row r="361" spans="2:6" x14ac:dyDescent="0.2">
      <c r="B361" s="10"/>
      <c r="F361" s="10"/>
    </row>
    <row r="362" spans="2:6" x14ac:dyDescent="0.2">
      <c r="B362" s="10"/>
      <c r="F362" s="10"/>
    </row>
    <row r="363" spans="2:6" x14ac:dyDescent="0.2">
      <c r="B363" s="10"/>
      <c r="F363" s="10"/>
    </row>
    <row r="364" spans="2:6" x14ac:dyDescent="0.2">
      <c r="B364" s="10"/>
      <c r="F364" s="10"/>
    </row>
    <row r="365" spans="2:6" x14ac:dyDescent="0.2">
      <c r="B365" s="10"/>
      <c r="F365" s="10"/>
    </row>
    <row r="366" spans="2:6" x14ac:dyDescent="0.2">
      <c r="B366" s="10"/>
      <c r="F366" s="10"/>
    </row>
    <row r="367" spans="2:6" x14ac:dyDescent="0.2">
      <c r="B367" s="10"/>
      <c r="F367" s="10"/>
    </row>
    <row r="368" spans="2:6" x14ac:dyDescent="0.2">
      <c r="B368" s="10"/>
      <c r="F368" s="10"/>
    </row>
    <row r="369" spans="2:6" x14ac:dyDescent="0.2">
      <c r="B369" s="10"/>
      <c r="F369" s="10"/>
    </row>
    <row r="370" spans="2:6" x14ac:dyDescent="0.2">
      <c r="B370" s="10"/>
      <c r="F370" s="10"/>
    </row>
    <row r="371" spans="2:6" x14ac:dyDescent="0.2">
      <c r="B371" s="10"/>
      <c r="F371" s="10"/>
    </row>
    <row r="372" spans="2:6" x14ac:dyDescent="0.2">
      <c r="B372" s="10"/>
      <c r="F372" s="10"/>
    </row>
    <row r="373" spans="2:6" x14ac:dyDescent="0.2">
      <c r="B373" s="10"/>
      <c r="F373" s="10"/>
    </row>
    <row r="374" spans="2:6" x14ac:dyDescent="0.2">
      <c r="B374" s="10"/>
      <c r="F374" s="10"/>
    </row>
    <row r="375" spans="2:6" x14ac:dyDescent="0.2">
      <c r="B375" s="10"/>
      <c r="F375" s="10"/>
    </row>
    <row r="376" spans="2:6" x14ac:dyDescent="0.2">
      <c r="B376" s="10"/>
      <c r="F376" s="10"/>
    </row>
    <row r="377" spans="2:6" x14ac:dyDescent="0.2">
      <c r="B377" s="10"/>
      <c r="F377" s="10"/>
    </row>
    <row r="378" spans="2:6" x14ac:dyDescent="0.2">
      <c r="B378" s="10"/>
      <c r="F378" s="10"/>
    </row>
    <row r="379" spans="2:6" x14ac:dyDescent="0.2">
      <c r="B379" s="10"/>
      <c r="F379" s="10"/>
    </row>
    <row r="380" spans="2:6" x14ac:dyDescent="0.2">
      <c r="B380" s="10"/>
      <c r="F380" s="10"/>
    </row>
    <row r="381" spans="2:6" x14ac:dyDescent="0.2">
      <c r="B381" s="10"/>
      <c r="F381" s="10"/>
    </row>
    <row r="382" spans="2:6" x14ac:dyDescent="0.2">
      <c r="B382" s="10"/>
      <c r="F382" s="10"/>
    </row>
    <row r="383" spans="2:6" x14ac:dyDescent="0.2">
      <c r="B383" s="10"/>
      <c r="F383" s="10"/>
    </row>
    <row r="384" spans="2:6" x14ac:dyDescent="0.2">
      <c r="B384" s="10"/>
      <c r="F384" s="10"/>
    </row>
    <row r="385" spans="2:6" x14ac:dyDescent="0.2">
      <c r="B385" s="10"/>
      <c r="F385" s="10"/>
    </row>
    <row r="386" spans="2:6" x14ac:dyDescent="0.2">
      <c r="B386" s="10"/>
      <c r="F386" s="10"/>
    </row>
    <row r="387" spans="2:6" x14ac:dyDescent="0.2">
      <c r="B387" s="10"/>
      <c r="F387" s="10"/>
    </row>
    <row r="388" spans="2:6" x14ac:dyDescent="0.2">
      <c r="B388" s="10"/>
      <c r="F388" s="10"/>
    </row>
    <row r="389" spans="2:6" x14ac:dyDescent="0.2">
      <c r="B389" s="10"/>
      <c r="F389" s="10"/>
    </row>
    <row r="390" spans="2:6" x14ac:dyDescent="0.2">
      <c r="B390" s="10"/>
      <c r="F390" s="10"/>
    </row>
    <row r="391" spans="2:6" x14ac:dyDescent="0.2">
      <c r="B391" s="10"/>
      <c r="F391" s="10"/>
    </row>
    <row r="392" spans="2:6" x14ac:dyDescent="0.2">
      <c r="B392" s="10"/>
      <c r="F392" s="10"/>
    </row>
    <row r="393" spans="2:6" x14ac:dyDescent="0.2">
      <c r="B393" s="10"/>
      <c r="F393" s="10"/>
    </row>
    <row r="394" spans="2:6" x14ac:dyDescent="0.2">
      <c r="B394" s="10"/>
      <c r="F394" s="10"/>
    </row>
    <row r="395" spans="2:6" x14ac:dyDescent="0.2">
      <c r="B395" s="10"/>
      <c r="F395" s="10"/>
    </row>
    <row r="396" spans="2:6" x14ac:dyDescent="0.2">
      <c r="B396" s="10"/>
      <c r="F396" s="10"/>
    </row>
    <row r="397" spans="2:6" x14ac:dyDescent="0.2">
      <c r="B397" s="10"/>
      <c r="F397" s="10"/>
    </row>
    <row r="398" spans="2:6" x14ac:dyDescent="0.2">
      <c r="B398" s="10"/>
      <c r="F398" s="10"/>
    </row>
    <row r="399" spans="2:6" x14ac:dyDescent="0.2">
      <c r="B399" s="10"/>
      <c r="F399" s="10"/>
    </row>
    <row r="400" spans="2:6" x14ac:dyDescent="0.2">
      <c r="B400" s="10"/>
      <c r="F400" s="10"/>
    </row>
    <row r="401" spans="2:6" x14ac:dyDescent="0.2">
      <c r="B401" s="10"/>
      <c r="F401" s="10"/>
    </row>
    <row r="402" spans="2:6" x14ac:dyDescent="0.2">
      <c r="B402" s="10"/>
      <c r="F402" s="10"/>
    </row>
    <row r="403" spans="2:6" x14ac:dyDescent="0.2">
      <c r="B403" s="10"/>
      <c r="F403" s="10"/>
    </row>
    <row r="404" spans="2:6" x14ac:dyDescent="0.2">
      <c r="B404" s="10"/>
      <c r="F404" s="10"/>
    </row>
    <row r="405" spans="2:6" x14ac:dyDescent="0.2">
      <c r="B405" s="10"/>
      <c r="F405" s="10"/>
    </row>
    <row r="406" spans="2:6" x14ac:dyDescent="0.2">
      <c r="B406" s="10"/>
      <c r="F406" s="10"/>
    </row>
    <row r="407" spans="2:6" x14ac:dyDescent="0.2">
      <c r="B407" s="10"/>
      <c r="F407" s="10"/>
    </row>
    <row r="408" spans="2:6" x14ac:dyDescent="0.2">
      <c r="B408" s="10"/>
      <c r="F408" s="10"/>
    </row>
    <row r="409" spans="2:6" x14ac:dyDescent="0.2">
      <c r="B409" s="10"/>
      <c r="F409" s="10"/>
    </row>
    <row r="410" spans="2:6" x14ac:dyDescent="0.2">
      <c r="B410" s="10"/>
      <c r="F410" s="10"/>
    </row>
    <row r="411" spans="2:6" x14ac:dyDescent="0.2">
      <c r="B411" s="10"/>
      <c r="F411" s="10"/>
    </row>
    <row r="412" spans="2:6" x14ac:dyDescent="0.2">
      <c r="B412" s="10"/>
      <c r="F412" s="10"/>
    </row>
    <row r="413" spans="2:6" x14ac:dyDescent="0.2">
      <c r="B413" s="10"/>
      <c r="F413" s="10"/>
    </row>
    <row r="414" spans="2:6" x14ac:dyDescent="0.2">
      <c r="B414" s="10"/>
      <c r="F414" s="10"/>
    </row>
    <row r="415" spans="2:6" x14ac:dyDescent="0.2">
      <c r="B415" s="10"/>
      <c r="F415" s="10"/>
    </row>
    <row r="416" spans="2:6" x14ac:dyDescent="0.2">
      <c r="B416" s="10"/>
      <c r="F416" s="10"/>
    </row>
    <row r="417" spans="2:6" x14ac:dyDescent="0.2">
      <c r="B417" s="10"/>
      <c r="F417" s="10"/>
    </row>
    <row r="418" spans="2:6" x14ac:dyDescent="0.2">
      <c r="B418" s="10"/>
      <c r="F418" s="10"/>
    </row>
    <row r="419" spans="2:6" x14ac:dyDescent="0.2">
      <c r="B419" s="10"/>
      <c r="F419" s="10"/>
    </row>
    <row r="420" spans="2:6" x14ac:dyDescent="0.2">
      <c r="B420" s="10"/>
      <c r="F420" s="10"/>
    </row>
    <row r="421" spans="2:6" x14ac:dyDescent="0.2">
      <c r="B421" s="10"/>
      <c r="F421" s="10"/>
    </row>
    <row r="422" spans="2:6" x14ac:dyDescent="0.2">
      <c r="B422" s="10"/>
      <c r="F422" s="10"/>
    </row>
    <row r="423" spans="2:6" x14ac:dyDescent="0.2">
      <c r="B423" s="10"/>
      <c r="F423" s="10"/>
    </row>
    <row r="424" spans="2:6" x14ac:dyDescent="0.2">
      <c r="B424" s="10"/>
      <c r="F424" s="10"/>
    </row>
    <row r="425" spans="2:6" x14ac:dyDescent="0.2">
      <c r="B425" s="10"/>
      <c r="F425" s="10"/>
    </row>
    <row r="426" spans="2:6" x14ac:dyDescent="0.2">
      <c r="B426" s="10"/>
      <c r="F426" s="10"/>
    </row>
    <row r="427" spans="2:6" x14ac:dyDescent="0.2">
      <c r="B427" s="10"/>
      <c r="F427" s="10"/>
    </row>
    <row r="428" spans="2:6" x14ac:dyDescent="0.2">
      <c r="B428" s="10"/>
      <c r="F428" s="10"/>
    </row>
    <row r="429" spans="2:6" x14ac:dyDescent="0.2">
      <c r="B429" s="10"/>
      <c r="F429" s="10"/>
    </row>
    <row r="430" spans="2:6" x14ac:dyDescent="0.2">
      <c r="B430" s="10"/>
      <c r="F430" s="10"/>
    </row>
    <row r="431" spans="2:6" x14ac:dyDescent="0.2">
      <c r="B431" s="10"/>
      <c r="F431" s="10"/>
    </row>
    <row r="432" spans="2:6" x14ac:dyDescent="0.2">
      <c r="B432" s="10"/>
      <c r="F432" s="10"/>
    </row>
    <row r="433" spans="2:6" x14ac:dyDescent="0.2">
      <c r="B433" s="10"/>
      <c r="F433" s="10"/>
    </row>
    <row r="434" spans="2:6" x14ac:dyDescent="0.2">
      <c r="B434" s="10"/>
      <c r="F434" s="10"/>
    </row>
    <row r="435" spans="2:6" x14ac:dyDescent="0.2">
      <c r="B435" s="10"/>
      <c r="F435" s="10"/>
    </row>
    <row r="436" spans="2:6" x14ac:dyDescent="0.2">
      <c r="B436" s="10"/>
      <c r="F436" s="10"/>
    </row>
    <row r="437" spans="2:6" x14ac:dyDescent="0.2">
      <c r="B437" s="10"/>
      <c r="F437" s="10"/>
    </row>
    <row r="438" spans="2:6" x14ac:dyDescent="0.2">
      <c r="B438" s="10"/>
      <c r="F438" s="10"/>
    </row>
    <row r="439" spans="2:6" x14ac:dyDescent="0.2">
      <c r="B439" s="10"/>
      <c r="F439" s="10"/>
    </row>
    <row r="440" spans="2:6" x14ac:dyDescent="0.2">
      <c r="B440" s="10"/>
      <c r="F440" s="10"/>
    </row>
    <row r="441" spans="2:6" x14ac:dyDescent="0.2">
      <c r="B441" s="10"/>
      <c r="F441" s="10"/>
    </row>
    <row r="442" spans="2:6" x14ac:dyDescent="0.2">
      <c r="B442" s="10"/>
      <c r="F442" s="10"/>
    </row>
    <row r="443" spans="2:6" x14ac:dyDescent="0.2">
      <c r="B443" s="10"/>
      <c r="F443" s="10"/>
    </row>
    <row r="444" spans="2:6" x14ac:dyDescent="0.2">
      <c r="B444" s="10"/>
      <c r="F444" s="10"/>
    </row>
    <row r="445" spans="2:6" x14ac:dyDescent="0.2">
      <c r="B445" s="10"/>
      <c r="F445" s="10"/>
    </row>
    <row r="446" spans="2:6" x14ac:dyDescent="0.2">
      <c r="B446" s="10"/>
      <c r="F446" s="10"/>
    </row>
    <row r="447" spans="2:6" x14ac:dyDescent="0.2">
      <c r="B447" s="10"/>
      <c r="F447" s="10"/>
    </row>
    <row r="448" spans="2:6" x14ac:dyDescent="0.2">
      <c r="B448" s="10"/>
      <c r="F448" s="10"/>
    </row>
    <row r="449" spans="2:6" x14ac:dyDescent="0.2">
      <c r="B449" s="10"/>
      <c r="F449" s="10"/>
    </row>
    <row r="450" spans="2:6" x14ac:dyDescent="0.2">
      <c r="B450" s="10"/>
      <c r="F450" s="10"/>
    </row>
    <row r="451" spans="2:6" x14ac:dyDescent="0.2">
      <c r="B451" s="10"/>
      <c r="F451" s="10"/>
    </row>
    <row r="452" spans="2:6" x14ac:dyDescent="0.2">
      <c r="B452" s="10"/>
      <c r="F452" s="10"/>
    </row>
    <row r="453" spans="2:6" x14ac:dyDescent="0.2">
      <c r="B453" s="10"/>
      <c r="F453" s="10"/>
    </row>
    <row r="454" spans="2:6" x14ac:dyDescent="0.2">
      <c r="B454" s="10"/>
      <c r="F454" s="10"/>
    </row>
    <row r="455" spans="2:6" x14ac:dyDescent="0.2">
      <c r="B455" s="10"/>
      <c r="F455" s="10"/>
    </row>
    <row r="456" spans="2:6" x14ac:dyDescent="0.2">
      <c r="B456" s="10"/>
      <c r="F456" s="10"/>
    </row>
    <row r="457" spans="2:6" x14ac:dyDescent="0.2">
      <c r="B457" s="10"/>
      <c r="F457" s="10"/>
    </row>
    <row r="458" spans="2:6" x14ac:dyDescent="0.2">
      <c r="B458" s="10"/>
      <c r="F458" s="10"/>
    </row>
    <row r="459" spans="2:6" x14ac:dyDescent="0.2">
      <c r="B459" s="10"/>
      <c r="F459" s="10"/>
    </row>
    <row r="460" spans="2:6" x14ac:dyDescent="0.2">
      <c r="B460" s="10"/>
      <c r="F460" s="10"/>
    </row>
    <row r="461" spans="2:6" x14ac:dyDescent="0.2">
      <c r="B461" s="10"/>
      <c r="F461" s="10"/>
    </row>
    <row r="462" spans="2:6" x14ac:dyDescent="0.2">
      <c r="B462" s="10"/>
      <c r="F462" s="10"/>
    </row>
    <row r="463" spans="2:6" x14ac:dyDescent="0.2">
      <c r="B463" s="10"/>
      <c r="F463" s="10"/>
    </row>
    <row r="464" spans="2:6" x14ac:dyDescent="0.2">
      <c r="B464" s="10"/>
      <c r="F464" s="10"/>
    </row>
    <row r="465" spans="2:6" x14ac:dyDescent="0.2">
      <c r="B465" s="10"/>
      <c r="F465" s="10"/>
    </row>
    <row r="466" spans="2:6" x14ac:dyDescent="0.2">
      <c r="B466" s="10"/>
      <c r="F466" s="10"/>
    </row>
    <row r="467" spans="2:6" x14ac:dyDescent="0.2">
      <c r="B467" s="10"/>
      <c r="F467" s="10"/>
    </row>
    <row r="468" spans="2:6" x14ac:dyDescent="0.2">
      <c r="B468" s="10"/>
      <c r="F468" s="10"/>
    </row>
    <row r="469" spans="2:6" x14ac:dyDescent="0.2">
      <c r="B469" s="10"/>
      <c r="F469" s="10"/>
    </row>
    <row r="470" spans="2:6" x14ac:dyDescent="0.2">
      <c r="B470" s="10"/>
      <c r="F470" s="10"/>
    </row>
    <row r="471" spans="2:6" x14ac:dyDescent="0.2">
      <c r="B471" s="10"/>
      <c r="F471" s="10"/>
    </row>
    <row r="472" spans="2:6" x14ac:dyDescent="0.2">
      <c r="B472" s="10"/>
      <c r="F472" s="10"/>
    </row>
    <row r="473" spans="2:6" x14ac:dyDescent="0.2">
      <c r="B473" s="10"/>
      <c r="F473" s="10"/>
    </row>
    <row r="474" spans="2:6" x14ac:dyDescent="0.2">
      <c r="B474" s="10"/>
      <c r="F474" s="10"/>
    </row>
    <row r="475" spans="2:6" x14ac:dyDescent="0.2">
      <c r="B475" s="10"/>
      <c r="F475" s="10"/>
    </row>
    <row r="476" spans="2:6" x14ac:dyDescent="0.2">
      <c r="B476" s="10"/>
      <c r="F476" s="10"/>
    </row>
    <row r="477" spans="2:6" x14ac:dyDescent="0.2">
      <c r="B477" s="10"/>
      <c r="F477" s="10"/>
    </row>
    <row r="478" spans="2:6" x14ac:dyDescent="0.2">
      <c r="B478" s="10"/>
      <c r="F478" s="10"/>
    </row>
    <row r="479" spans="2:6" x14ac:dyDescent="0.2">
      <c r="B479" s="10"/>
      <c r="F479" s="10"/>
    </row>
    <row r="480" spans="2:6" x14ac:dyDescent="0.2">
      <c r="B480" s="10"/>
      <c r="F480" s="10"/>
    </row>
    <row r="481" spans="2:6" x14ac:dyDescent="0.2">
      <c r="B481" s="10"/>
      <c r="F481" s="10"/>
    </row>
    <row r="482" spans="2:6" x14ac:dyDescent="0.2">
      <c r="B482" s="10"/>
      <c r="F482" s="10"/>
    </row>
    <row r="483" spans="2:6" x14ac:dyDescent="0.2">
      <c r="B483" s="10"/>
      <c r="F483" s="10"/>
    </row>
    <row r="484" spans="2:6" x14ac:dyDescent="0.2">
      <c r="B484" s="10"/>
      <c r="F484" s="10"/>
    </row>
    <row r="485" spans="2:6" x14ac:dyDescent="0.2">
      <c r="B485" s="10"/>
      <c r="F485" s="10"/>
    </row>
    <row r="486" spans="2:6" x14ac:dyDescent="0.2">
      <c r="B486" s="10"/>
      <c r="F486" s="10"/>
    </row>
    <row r="487" spans="2:6" x14ac:dyDescent="0.2">
      <c r="B487" s="10"/>
      <c r="F487" s="10"/>
    </row>
    <row r="488" spans="2:6" x14ac:dyDescent="0.2">
      <c r="B488" s="10"/>
      <c r="F488" s="10"/>
    </row>
    <row r="489" spans="2:6" x14ac:dyDescent="0.2">
      <c r="B489" s="10"/>
      <c r="F489" s="10"/>
    </row>
    <row r="490" spans="2:6" x14ac:dyDescent="0.2">
      <c r="B490" s="10"/>
      <c r="F490" s="10"/>
    </row>
    <row r="491" spans="2:6" x14ac:dyDescent="0.2">
      <c r="B491" s="10"/>
      <c r="F491" s="10"/>
    </row>
    <row r="492" spans="2:6" x14ac:dyDescent="0.2">
      <c r="B492" s="10"/>
      <c r="F492" s="10"/>
    </row>
    <row r="493" spans="2:6" x14ac:dyDescent="0.2">
      <c r="B493" s="10"/>
      <c r="F493" s="10"/>
    </row>
    <row r="494" spans="2:6" x14ac:dyDescent="0.2">
      <c r="B494" s="10"/>
      <c r="F494" s="10"/>
    </row>
    <row r="495" spans="2:6" x14ac:dyDescent="0.2">
      <c r="B495" s="10"/>
      <c r="F495" s="10"/>
    </row>
    <row r="496" spans="2:6" x14ac:dyDescent="0.2">
      <c r="B496" s="10"/>
      <c r="F496" s="10"/>
    </row>
    <row r="497" spans="2:6" x14ac:dyDescent="0.2">
      <c r="B497" s="10"/>
      <c r="F497" s="10"/>
    </row>
    <row r="498" spans="2:6" x14ac:dyDescent="0.2">
      <c r="B498" s="10"/>
      <c r="F498" s="10"/>
    </row>
    <row r="499" spans="2:6" x14ac:dyDescent="0.2">
      <c r="B499" s="10"/>
      <c r="F499" s="10"/>
    </row>
    <row r="500" spans="2:6" x14ac:dyDescent="0.2">
      <c r="B500" s="10"/>
      <c r="F500" s="10"/>
    </row>
    <row r="501" spans="2:6" x14ac:dyDescent="0.2">
      <c r="B501" s="10"/>
      <c r="F501" s="10"/>
    </row>
    <row r="502" spans="2:6" x14ac:dyDescent="0.2">
      <c r="B502" s="10"/>
      <c r="F502" s="10"/>
    </row>
    <row r="503" spans="2:6" x14ac:dyDescent="0.2">
      <c r="B503" s="10"/>
      <c r="F503" s="10"/>
    </row>
    <row r="504" spans="2:6" x14ac:dyDescent="0.2">
      <c r="B504" s="10"/>
      <c r="F504" s="10"/>
    </row>
    <row r="505" spans="2:6" x14ac:dyDescent="0.2">
      <c r="B505" s="10"/>
      <c r="F505" s="10"/>
    </row>
    <row r="506" spans="2:6" x14ac:dyDescent="0.2">
      <c r="B506" s="10"/>
      <c r="F506" s="10"/>
    </row>
    <row r="507" spans="2:6" x14ac:dyDescent="0.2">
      <c r="B507" s="10"/>
      <c r="F507" s="10"/>
    </row>
    <row r="508" spans="2:6" x14ac:dyDescent="0.2">
      <c r="B508" s="10"/>
      <c r="F508" s="10"/>
    </row>
    <row r="509" spans="2:6" x14ac:dyDescent="0.2">
      <c r="B509" s="10"/>
      <c r="F509" s="10"/>
    </row>
    <row r="510" spans="2:6" x14ac:dyDescent="0.2">
      <c r="B510" s="10"/>
      <c r="F510" s="10"/>
    </row>
    <row r="511" spans="2:6" x14ac:dyDescent="0.2">
      <c r="B511" s="10"/>
      <c r="F511" s="10"/>
    </row>
    <row r="512" spans="2:6" x14ac:dyDescent="0.2">
      <c r="B512" s="10"/>
      <c r="F512" s="10"/>
    </row>
    <row r="513" spans="2:6" x14ac:dyDescent="0.2">
      <c r="B513" s="10"/>
      <c r="F513" s="10"/>
    </row>
    <row r="514" spans="2:6" x14ac:dyDescent="0.2">
      <c r="B514" s="10"/>
      <c r="F514" s="10"/>
    </row>
    <row r="515" spans="2:6" x14ac:dyDescent="0.2">
      <c r="B515" s="10"/>
      <c r="F515" s="10"/>
    </row>
    <row r="516" spans="2:6" x14ac:dyDescent="0.2">
      <c r="B516" s="10"/>
      <c r="F516" s="10"/>
    </row>
    <row r="517" spans="2:6" x14ac:dyDescent="0.2">
      <c r="B517" s="10"/>
      <c r="F517" s="10"/>
    </row>
    <row r="518" spans="2:6" x14ac:dyDescent="0.2">
      <c r="B518" s="10"/>
      <c r="F518" s="10"/>
    </row>
    <row r="519" spans="2:6" x14ac:dyDescent="0.2">
      <c r="B519" s="10"/>
      <c r="F519" s="10"/>
    </row>
    <row r="520" spans="2:6" x14ac:dyDescent="0.2">
      <c r="B520" s="10"/>
      <c r="F520" s="10"/>
    </row>
    <row r="521" spans="2:6" x14ac:dyDescent="0.2">
      <c r="B521" s="10"/>
      <c r="F521" s="10"/>
    </row>
    <row r="522" spans="2:6" x14ac:dyDescent="0.2">
      <c r="B522" s="10"/>
      <c r="F522" s="10"/>
    </row>
    <row r="523" spans="2:6" x14ac:dyDescent="0.2">
      <c r="B523" s="10"/>
      <c r="F523" s="10"/>
    </row>
    <row r="524" spans="2:6" x14ac:dyDescent="0.2">
      <c r="B524" s="10"/>
      <c r="F524" s="10"/>
    </row>
    <row r="525" spans="2:6" x14ac:dyDescent="0.2">
      <c r="B525" s="10"/>
      <c r="F525" s="10"/>
    </row>
    <row r="526" spans="2:6" x14ac:dyDescent="0.2">
      <c r="B526" s="10"/>
      <c r="F526" s="10"/>
    </row>
    <row r="527" spans="2:6" x14ac:dyDescent="0.2">
      <c r="B527" s="10"/>
      <c r="F527" s="10"/>
    </row>
    <row r="528" spans="2:6" x14ac:dyDescent="0.2">
      <c r="B528" s="10"/>
      <c r="F528" s="10"/>
    </row>
    <row r="529" spans="2:6" x14ac:dyDescent="0.2">
      <c r="B529" s="10"/>
      <c r="F529" s="10"/>
    </row>
    <row r="530" spans="2:6" x14ac:dyDescent="0.2">
      <c r="B530" s="10"/>
      <c r="F530" s="10"/>
    </row>
    <row r="531" spans="2:6" x14ac:dyDescent="0.2">
      <c r="B531" s="10"/>
      <c r="F531" s="10"/>
    </row>
    <row r="532" spans="2:6" x14ac:dyDescent="0.2">
      <c r="B532" s="10"/>
      <c r="F532" s="10"/>
    </row>
    <row r="533" spans="2:6" x14ac:dyDescent="0.2">
      <c r="B533" s="10"/>
      <c r="F533" s="10"/>
    </row>
    <row r="534" spans="2:6" x14ac:dyDescent="0.2">
      <c r="B534" s="10"/>
      <c r="F534" s="10"/>
    </row>
    <row r="535" spans="2:6" x14ac:dyDescent="0.2">
      <c r="B535" s="10"/>
      <c r="F535" s="10"/>
    </row>
    <row r="536" spans="2:6" x14ac:dyDescent="0.2">
      <c r="B536" s="10"/>
      <c r="F536" s="10"/>
    </row>
    <row r="537" spans="2:6" x14ac:dyDescent="0.2">
      <c r="B537" s="10"/>
      <c r="F537" s="10"/>
    </row>
    <row r="538" spans="2:6" x14ac:dyDescent="0.2">
      <c r="B538" s="10"/>
      <c r="F538" s="10"/>
    </row>
    <row r="539" spans="2:6" x14ac:dyDescent="0.2">
      <c r="B539" s="10"/>
      <c r="F539" s="10"/>
    </row>
    <row r="540" spans="2:6" x14ac:dyDescent="0.2">
      <c r="B540" s="10"/>
      <c r="F540" s="10"/>
    </row>
    <row r="541" spans="2:6" x14ac:dyDescent="0.2">
      <c r="B541" s="10"/>
      <c r="F541" s="10"/>
    </row>
    <row r="542" spans="2:6" x14ac:dyDescent="0.2">
      <c r="B542" s="10"/>
      <c r="F542" s="10"/>
    </row>
    <row r="543" spans="2:6" x14ac:dyDescent="0.2">
      <c r="B543" s="10"/>
      <c r="F543" s="10"/>
    </row>
    <row r="544" spans="2:6" x14ac:dyDescent="0.2">
      <c r="B544" s="10"/>
      <c r="F544" s="10"/>
    </row>
    <row r="545" spans="2:6" x14ac:dyDescent="0.2">
      <c r="B545" s="10"/>
      <c r="F545" s="10"/>
    </row>
    <row r="546" spans="2:6" x14ac:dyDescent="0.2">
      <c r="B546" s="10"/>
      <c r="F546" s="10"/>
    </row>
    <row r="547" spans="2:6" x14ac:dyDescent="0.2">
      <c r="B547" s="10"/>
      <c r="F547" s="10"/>
    </row>
    <row r="548" spans="2:6" x14ac:dyDescent="0.2">
      <c r="B548" s="10"/>
      <c r="F548" s="10"/>
    </row>
    <row r="549" spans="2:6" x14ac:dyDescent="0.2">
      <c r="B549" s="10"/>
      <c r="F549" s="10"/>
    </row>
    <row r="550" spans="2:6" x14ac:dyDescent="0.2">
      <c r="B550" s="10"/>
      <c r="F550" s="10"/>
    </row>
    <row r="551" spans="2:6" x14ac:dyDescent="0.2">
      <c r="B551" s="10"/>
      <c r="F551" s="10"/>
    </row>
    <row r="552" spans="2:6" x14ac:dyDescent="0.2">
      <c r="B552" s="10"/>
      <c r="F552" s="10"/>
    </row>
    <row r="553" spans="2:6" x14ac:dyDescent="0.2">
      <c r="B553" s="10"/>
      <c r="F553" s="10"/>
    </row>
    <row r="554" spans="2:6" x14ac:dyDescent="0.2">
      <c r="B554" s="10"/>
      <c r="F554" s="10"/>
    </row>
    <row r="555" spans="2:6" x14ac:dyDescent="0.2">
      <c r="B555" s="10"/>
      <c r="F555" s="10"/>
    </row>
    <row r="556" spans="2:6" x14ac:dyDescent="0.2">
      <c r="B556" s="10"/>
      <c r="F556" s="10"/>
    </row>
    <row r="557" spans="2:6" x14ac:dyDescent="0.2">
      <c r="B557" s="10"/>
      <c r="F557" s="10"/>
    </row>
    <row r="558" spans="2:6" x14ac:dyDescent="0.2">
      <c r="B558" s="10"/>
      <c r="F558" s="10"/>
    </row>
    <row r="559" spans="2:6" x14ac:dyDescent="0.2">
      <c r="B559" s="10"/>
      <c r="F559" s="10"/>
    </row>
    <row r="560" spans="2:6" x14ac:dyDescent="0.2">
      <c r="B560" s="10"/>
      <c r="F560" s="10"/>
    </row>
    <row r="561" spans="2:6" x14ac:dyDescent="0.2">
      <c r="B561" s="10"/>
      <c r="F561" s="10"/>
    </row>
    <row r="562" spans="2:6" x14ac:dyDescent="0.2">
      <c r="B562" s="10"/>
      <c r="F562" s="10"/>
    </row>
    <row r="563" spans="2:6" x14ac:dyDescent="0.2">
      <c r="B563" s="10"/>
      <c r="F563" s="10"/>
    </row>
    <row r="564" spans="2:6" x14ac:dyDescent="0.2">
      <c r="B564" s="10"/>
      <c r="F564" s="10"/>
    </row>
    <row r="565" spans="2:6" x14ac:dyDescent="0.2">
      <c r="B565" s="10"/>
      <c r="F565" s="10"/>
    </row>
    <row r="566" spans="2:6" x14ac:dyDescent="0.2">
      <c r="B566" s="10"/>
      <c r="F566" s="10"/>
    </row>
    <row r="567" spans="2:6" x14ac:dyDescent="0.2">
      <c r="B567" s="10"/>
      <c r="F567" s="10"/>
    </row>
    <row r="568" spans="2:6" x14ac:dyDescent="0.2">
      <c r="B568" s="10"/>
      <c r="F568" s="10"/>
    </row>
    <row r="569" spans="2:6" x14ac:dyDescent="0.2">
      <c r="B569" s="10"/>
      <c r="F569" s="10"/>
    </row>
    <row r="570" spans="2:6" x14ac:dyDescent="0.2">
      <c r="B570" s="10"/>
      <c r="F570" s="10"/>
    </row>
    <row r="571" spans="2:6" x14ac:dyDescent="0.2">
      <c r="B571" s="10"/>
      <c r="F571" s="10"/>
    </row>
    <row r="572" spans="2:6" x14ac:dyDescent="0.2">
      <c r="B572" s="10"/>
      <c r="F572" s="10"/>
    </row>
    <row r="573" spans="2:6" x14ac:dyDescent="0.2">
      <c r="B573" s="10"/>
      <c r="F573" s="10"/>
    </row>
    <row r="574" spans="2:6" x14ac:dyDescent="0.2">
      <c r="B574" s="10"/>
      <c r="F574" s="10"/>
    </row>
    <row r="575" spans="2:6" x14ac:dyDescent="0.2">
      <c r="B575" s="10"/>
      <c r="F575" s="10"/>
    </row>
    <row r="576" spans="2:6" x14ac:dyDescent="0.2">
      <c r="B576" s="10"/>
      <c r="F576" s="10"/>
    </row>
    <row r="577" spans="2:6" x14ac:dyDescent="0.2">
      <c r="B577" s="10"/>
      <c r="F577" s="10"/>
    </row>
    <row r="578" spans="2:6" x14ac:dyDescent="0.2">
      <c r="B578" s="10"/>
      <c r="F578" s="10"/>
    </row>
    <row r="579" spans="2:6" x14ac:dyDescent="0.2">
      <c r="B579" s="10"/>
      <c r="F579" s="10"/>
    </row>
    <row r="580" spans="2:6" x14ac:dyDescent="0.2">
      <c r="B580" s="10"/>
      <c r="F580" s="10"/>
    </row>
    <row r="581" spans="2:6" x14ac:dyDescent="0.2">
      <c r="B581" s="10"/>
      <c r="F581" s="10"/>
    </row>
    <row r="582" spans="2:6" x14ac:dyDescent="0.2">
      <c r="B582" s="10"/>
      <c r="F582" s="10"/>
    </row>
    <row r="583" spans="2:6" x14ac:dyDescent="0.2">
      <c r="B583" s="10"/>
      <c r="F583" s="10"/>
    </row>
    <row r="584" spans="2:6" x14ac:dyDescent="0.2">
      <c r="B584" s="10"/>
      <c r="F584" s="10"/>
    </row>
    <row r="585" spans="2:6" x14ac:dyDescent="0.2">
      <c r="B585" s="10"/>
      <c r="F585" s="10"/>
    </row>
    <row r="586" spans="2:6" x14ac:dyDescent="0.2">
      <c r="B586" s="10"/>
      <c r="F586" s="10"/>
    </row>
    <row r="587" spans="2:6" x14ac:dyDescent="0.2">
      <c r="B587" s="10"/>
      <c r="F587" s="10"/>
    </row>
    <row r="588" spans="2:6" x14ac:dyDescent="0.2">
      <c r="B588" s="10"/>
      <c r="F588" s="10"/>
    </row>
    <row r="589" spans="2:6" x14ac:dyDescent="0.2">
      <c r="B589" s="10"/>
      <c r="F589" s="10"/>
    </row>
    <row r="590" spans="2:6" x14ac:dyDescent="0.2">
      <c r="B590" s="10"/>
      <c r="F590" s="10"/>
    </row>
    <row r="591" spans="2:6" x14ac:dyDescent="0.2">
      <c r="B591" s="10"/>
      <c r="F591" s="10"/>
    </row>
    <row r="592" spans="2:6" x14ac:dyDescent="0.2">
      <c r="B592" s="10"/>
      <c r="F592" s="10"/>
    </row>
    <row r="593" spans="2:6" x14ac:dyDescent="0.2">
      <c r="B593" s="10"/>
      <c r="F593" s="10"/>
    </row>
    <row r="594" spans="2:6" x14ac:dyDescent="0.2">
      <c r="B594" s="10"/>
      <c r="F594" s="10"/>
    </row>
    <row r="595" spans="2:6" x14ac:dyDescent="0.2">
      <c r="B595" s="10"/>
      <c r="F595" s="10"/>
    </row>
    <row r="596" spans="2:6" x14ac:dyDescent="0.2">
      <c r="B596" s="10"/>
      <c r="F596" s="10"/>
    </row>
    <row r="597" spans="2:6" x14ac:dyDescent="0.2">
      <c r="B597" s="10"/>
      <c r="F597" s="10"/>
    </row>
    <row r="598" spans="2:6" x14ac:dyDescent="0.2">
      <c r="B598" s="10"/>
      <c r="F598" s="10"/>
    </row>
    <row r="599" spans="2:6" x14ac:dyDescent="0.2">
      <c r="B599" s="10"/>
      <c r="F599" s="10"/>
    </row>
    <row r="600" spans="2:6" x14ac:dyDescent="0.2">
      <c r="B600" s="10"/>
      <c r="F600" s="10"/>
    </row>
    <row r="601" spans="2:6" x14ac:dyDescent="0.2">
      <c r="B601" s="10"/>
      <c r="F601" s="10"/>
    </row>
    <row r="602" spans="2:6" x14ac:dyDescent="0.2">
      <c r="B602" s="10"/>
      <c r="F602" s="10"/>
    </row>
    <row r="603" spans="2:6" x14ac:dyDescent="0.2">
      <c r="B603" s="10"/>
      <c r="F603" s="10"/>
    </row>
    <row r="604" spans="2:6" x14ac:dyDescent="0.2">
      <c r="B604" s="10"/>
      <c r="F604" s="10"/>
    </row>
    <row r="605" spans="2:6" x14ac:dyDescent="0.2">
      <c r="B605" s="10"/>
      <c r="F605" s="10"/>
    </row>
    <row r="606" spans="2:6" x14ac:dyDescent="0.2">
      <c r="B606" s="10"/>
      <c r="F606" s="10"/>
    </row>
    <row r="607" spans="2:6" x14ac:dyDescent="0.2">
      <c r="B607" s="10"/>
      <c r="F607" s="10"/>
    </row>
    <row r="608" spans="2:6" x14ac:dyDescent="0.2">
      <c r="B608" s="10"/>
      <c r="F608" s="10"/>
    </row>
    <row r="609" spans="2:6" x14ac:dyDescent="0.2">
      <c r="B609" s="10"/>
      <c r="F609" s="10"/>
    </row>
    <row r="610" spans="2:6" x14ac:dyDescent="0.2">
      <c r="B610" s="10"/>
      <c r="F610" s="10"/>
    </row>
    <row r="611" spans="2:6" x14ac:dyDescent="0.2">
      <c r="B611" s="10"/>
      <c r="F611" s="10"/>
    </row>
    <row r="612" spans="2:6" x14ac:dyDescent="0.2">
      <c r="B612" s="10"/>
      <c r="F612" s="10"/>
    </row>
    <row r="613" spans="2:6" x14ac:dyDescent="0.2">
      <c r="B613" s="10"/>
      <c r="F613" s="10"/>
    </row>
    <row r="614" spans="2:6" x14ac:dyDescent="0.2">
      <c r="B614" s="10"/>
      <c r="F614" s="10"/>
    </row>
    <row r="615" spans="2:6" x14ac:dyDescent="0.2">
      <c r="B615" s="10"/>
      <c r="F615" s="10"/>
    </row>
    <row r="616" spans="2:6" x14ac:dyDescent="0.2">
      <c r="B616" s="10"/>
      <c r="F616" s="10"/>
    </row>
    <row r="617" spans="2:6" x14ac:dyDescent="0.2">
      <c r="B617" s="10"/>
      <c r="F617" s="10"/>
    </row>
    <row r="618" spans="2:6" x14ac:dyDescent="0.2">
      <c r="B618" s="10"/>
      <c r="F618" s="10"/>
    </row>
    <row r="619" spans="2:6" x14ac:dyDescent="0.2">
      <c r="B619" s="10"/>
      <c r="F619" s="10"/>
    </row>
    <row r="620" spans="2:6" x14ac:dyDescent="0.2">
      <c r="B620" s="10"/>
      <c r="F620" s="10"/>
    </row>
    <row r="621" spans="2:6" x14ac:dyDescent="0.2">
      <c r="B621" s="10"/>
      <c r="F621" s="10"/>
    </row>
    <row r="622" spans="2:6" x14ac:dyDescent="0.2">
      <c r="B622" s="10"/>
      <c r="F622" s="10"/>
    </row>
    <row r="623" spans="2:6" x14ac:dyDescent="0.2">
      <c r="B623" s="10"/>
      <c r="F623" s="10"/>
    </row>
    <row r="624" spans="2:6" x14ac:dyDescent="0.2">
      <c r="B624" s="10"/>
      <c r="F624" s="10"/>
    </row>
    <row r="625" spans="2:6" x14ac:dyDescent="0.2">
      <c r="B625" s="10"/>
      <c r="F625" s="10"/>
    </row>
    <row r="626" spans="2:6" x14ac:dyDescent="0.2">
      <c r="B626" s="10"/>
      <c r="F626" s="10"/>
    </row>
    <row r="627" spans="2:6" x14ac:dyDescent="0.2">
      <c r="B627" s="10"/>
      <c r="F627" s="10"/>
    </row>
    <row r="628" spans="2:6" x14ac:dyDescent="0.2">
      <c r="B628" s="10"/>
      <c r="F628" s="10"/>
    </row>
    <row r="629" spans="2:6" x14ac:dyDescent="0.2">
      <c r="B629" s="10"/>
      <c r="F629" s="10"/>
    </row>
    <row r="630" spans="2:6" x14ac:dyDescent="0.2">
      <c r="B630" s="10"/>
      <c r="F630" s="10"/>
    </row>
    <row r="631" spans="2:6" x14ac:dyDescent="0.2">
      <c r="B631" s="10"/>
      <c r="F631" s="10"/>
    </row>
    <row r="632" spans="2:6" x14ac:dyDescent="0.2">
      <c r="B632" s="10"/>
      <c r="F632" s="10"/>
    </row>
    <row r="633" spans="2:6" x14ac:dyDescent="0.2">
      <c r="B633" s="10"/>
      <c r="F633" s="10"/>
    </row>
    <row r="634" spans="2:6" x14ac:dyDescent="0.2">
      <c r="B634" s="10"/>
      <c r="F634" s="10"/>
    </row>
    <row r="635" spans="2:6" x14ac:dyDescent="0.2">
      <c r="B635" s="10"/>
      <c r="F635" s="10"/>
    </row>
    <row r="636" spans="2:6" x14ac:dyDescent="0.2">
      <c r="B636" s="10"/>
      <c r="F636" s="10"/>
    </row>
    <row r="637" spans="2:6" x14ac:dyDescent="0.2">
      <c r="B637" s="10"/>
      <c r="F637" s="10"/>
    </row>
    <row r="638" spans="2:6" x14ac:dyDescent="0.2">
      <c r="B638" s="10"/>
      <c r="F638" s="10"/>
    </row>
    <row r="639" spans="2:6" x14ac:dyDescent="0.2">
      <c r="B639" s="10"/>
      <c r="F639" s="10"/>
    </row>
    <row r="640" spans="2:6" x14ac:dyDescent="0.2">
      <c r="B640" s="10"/>
      <c r="F640" s="10"/>
    </row>
    <row r="641" spans="2:6" x14ac:dyDescent="0.2">
      <c r="B641" s="10"/>
      <c r="F641" s="10"/>
    </row>
    <row r="642" spans="2:6" x14ac:dyDescent="0.2">
      <c r="B642" s="10"/>
      <c r="F642" s="10"/>
    </row>
    <row r="643" spans="2:6" x14ac:dyDescent="0.2">
      <c r="B643" s="10"/>
      <c r="F643" s="10"/>
    </row>
    <row r="644" spans="2:6" x14ac:dyDescent="0.2">
      <c r="B644" s="10"/>
      <c r="F644" s="10"/>
    </row>
    <row r="645" spans="2:6" x14ac:dyDescent="0.2">
      <c r="B645" s="10"/>
      <c r="F645" s="10"/>
    </row>
    <row r="646" spans="2:6" x14ac:dyDescent="0.2">
      <c r="B646" s="10"/>
      <c r="F646" s="10"/>
    </row>
    <row r="647" spans="2:6" x14ac:dyDescent="0.2">
      <c r="B647" s="10"/>
      <c r="F647" s="10"/>
    </row>
    <row r="648" spans="2:6" x14ac:dyDescent="0.2">
      <c r="B648" s="10"/>
      <c r="F648" s="10"/>
    </row>
    <row r="649" spans="2:6" x14ac:dyDescent="0.2">
      <c r="B649" s="10"/>
      <c r="F649" s="10"/>
    </row>
    <row r="650" spans="2:6" x14ac:dyDescent="0.2">
      <c r="B650" s="10"/>
      <c r="F650" s="10"/>
    </row>
    <row r="651" spans="2:6" x14ac:dyDescent="0.2">
      <c r="B651" s="10"/>
      <c r="F651" s="10"/>
    </row>
    <row r="652" spans="2:6" x14ac:dyDescent="0.2">
      <c r="B652" s="10"/>
      <c r="F652" s="10"/>
    </row>
    <row r="653" spans="2:6" x14ac:dyDescent="0.2">
      <c r="B653" s="10"/>
      <c r="F653" s="10"/>
    </row>
    <row r="654" spans="2:6" x14ac:dyDescent="0.2">
      <c r="B654" s="10"/>
      <c r="F654" s="10"/>
    </row>
    <row r="655" spans="2:6" x14ac:dyDescent="0.2">
      <c r="B655" s="10"/>
      <c r="F655" s="10"/>
    </row>
    <row r="656" spans="2:6" x14ac:dyDescent="0.2">
      <c r="B656" s="10"/>
      <c r="F656" s="10"/>
    </row>
    <row r="657" spans="2:6" x14ac:dyDescent="0.2">
      <c r="B657" s="10"/>
      <c r="F657" s="10"/>
    </row>
    <row r="658" spans="2:6" x14ac:dyDescent="0.2">
      <c r="B658" s="10"/>
      <c r="F658" s="10"/>
    </row>
    <row r="659" spans="2:6" x14ac:dyDescent="0.2">
      <c r="B659" s="10"/>
      <c r="F659" s="10"/>
    </row>
    <row r="660" spans="2:6" x14ac:dyDescent="0.2">
      <c r="B660" s="10"/>
      <c r="F660" s="10"/>
    </row>
    <row r="661" spans="2:6" x14ac:dyDescent="0.2">
      <c r="B661" s="10"/>
      <c r="F661" s="10"/>
    </row>
    <row r="662" spans="2:6" x14ac:dyDescent="0.2">
      <c r="B662" s="10"/>
      <c r="F662" s="10"/>
    </row>
    <row r="663" spans="2:6" x14ac:dyDescent="0.2">
      <c r="B663" s="10"/>
      <c r="F663" s="10"/>
    </row>
    <row r="664" spans="2:6" x14ac:dyDescent="0.2">
      <c r="B664" s="10"/>
      <c r="F664" s="10"/>
    </row>
    <row r="665" spans="2:6" x14ac:dyDescent="0.2">
      <c r="B665" s="10"/>
      <c r="F665" s="10"/>
    </row>
    <row r="666" spans="2:6" x14ac:dyDescent="0.2">
      <c r="B666" s="10"/>
      <c r="F666" s="10"/>
    </row>
    <row r="667" spans="2:6" x14ac:dyDescent="0.2">
      <c r="B667" s="10"/>
      <c r="F667" s="10"/>
    </row>
    <row r="668" spans="2:6" x14ac:dyDescent="0.2">
      <c r="B668" s="10"/>
      <c r="F668" s="10"/>
    </row>
    <row r="669" spans="2:6" x14ac:dyDescent="0.2">
      <c r="B669" s="10"/>
      <c r="F669" s="10"/>
    </row>
    <row r="670" spans="2:6" x14ac:dyDescent="0.2">
      <c r="B670" s="10"/>
      <c r="F670" s="10"/>
    </row>
    <row r="671" spans="2:6" x14ac:dyDescent="0.2">
      <c r="B671" s="10"/>
      <c r="F671" s="10"/>
    </row>
    <row r="672" spans="2:6" x14ac:dyDescent="0.2">
      <c r="B672" s="10"/>
      <c r="F672" s="10"/>
    </row>
    <row r="673" spans="2:6" x14ac:dyDescent="0.2">
      <c r="B673" s="10"/>
      <c r="F673" s="10"/>
    </row>
    <row r="674" spans="2:6" x14ac:dyDescent="0.2">
      <c r="B674" s="10"/>
      <c r="F674" s="10"/>
    </row>
    <row r="675" spans="2:6" x14ac:dyDescent="0.2">
      <c r="B675" s="10"/>
      <c r="F675" s="10"/>
    </row>
    <row r="676" spans="2:6" x14ac:dyDescent="0.2">
      <c r="B676" s="10"/>
      <c r="F676" s="10"/>
    </row>
    <row r="677" spans="2:6" x14ac:dyDescent="0.2">
      <c r="B677" s="10"/>
      <c r="F677" s="10"/>
    </row>
    <row r="678" spans="2:6" x14ac:dyDescent="0.2">
      <c r="B678" s="10"/>
      <c r="F678" s="10"/>
    </row>
    <row r="679" spans="2:6" x14ac:dyDescent="0.2">
      <c r="B679" s="10"/>
      <c r="F679" s="10"/>
    </row>
    <row r="680" spans="2:6" x14ac:dyDescent="0.2">
      <c r="B680" s="10"/>
      <c r="F680" s="10"/>
    </row>
    <row r="681" spans="2:6" x14ac:dyDescent="0.2">
      <c r="B681" s="10"/>
      <c r="F681" s="10"/>
    </row>
    <row r="682" spans="2:6" x14ac:dyDescent="0.2">
      <c r="B682" s="10"/>
      <c r="F682" s="10"/>
    </row>
    <row r="683" spans="2:6" x14ac:dyDescent="0.2">
      <c r="B683" s="10"/>
      <c r="F683" s="10"/>
    </row>
    <row r="684" spans="2:6" x14ac:dyDescent="0.2">
      <c r="B684" s="10"/>
      <c r="F684" s="10"/>
    </row>
    <row r="685" spans="2:6" x14ac:dyDescent="0.2">
      <c r="B685" s="10"/>
      <c r="F685" s="10"/>
    </row>
    <row r="686" spans="2:6" x14ac:dyDescent="0.2">
      <c r="B686" s="10"/>
      <c r="F686" s="10"/>
    </row>
    <row r="687" spans="2:6" x14ac:dyDescent="0.2">
      <c r="B687" s="10"/>
      <c r="F687" s="10"/>
    </row>
    <row r="688" spans="2:6" x14ac:dyDescent="0.2">
      <c r="B688" s="10"/>
      <c r="F688" s="10"/>
    </row>
    <row r="689" spans="2:6" x14ac:dyDescent="0.2">
      <c r="B689" s="10"/>
      <c r="F689" s="10"/>
    </row>
    <row r="690" spans="2:6" x14ac:dyDescent="0.2">
      <c r="B690" s="10"/>
      <c r="F690" s="10"/>
    </row>
    <row r="691" spans="2:6" x14ac:dyDescent="0.2">
      <c r="B691" s="10"/>
      <c r="F691" s="10"/>
    </row>
    <row r="692" spans="2:6" x14ac:dyDescent="0.2">
      <c r="B692" s="10"/>
      <c r="F692" s="10"/>
    </row>
    <row r="693" spans="2:6" x14ac:dyDescent="0.2">
      <c r="B693" s="10"/>
      <c r="F693" s="10"/>
    </row>
    <row r="694" spans="2:6" x14ac:dyDescent="0.2">
      <c r="B694" s="10"/>
      <c r="F694" s="10"/>
    </row>
    <row r="695" spans="2:6" x14ac:dyDescent="0.2">
      <c r="B695" s="10"/>
      <c r="F695" s="10"/>
    </row>
    <row r="696" spans="2:6" x14ac:dyDescent="0.2">
      <c r="B696" s="10"/>
      <c r="F696" s="10"/>
    </row>
    <row r="697" spans="2:6" x14ac:dyDescent="0.2">
      <c r="B697" s="10"/>
      <c r="F697" s="10"/>
    </row>
    <row r="698" spans="2:6" x14ac:dyDescent="0.2">
      <c r="B698" s="10"/>
      <c r="F698" s="10"/>
    </row>
    <row r="699" spans="2:6" x14ac:dyDescent="0.2">
      <c r="B699" s="10"/>
      <c r="F699" s="10"/>
    </row>
    <row r="700" spans="2:6" x14ac:dyDescent="0.2">
      <c r="B700" s="10"/>
      <c r="F700" s="10"/>
    </row>
    <row r="701" spans="2:6" x14ac:dyDescent="0.2">
      <c r="B701" s="10"/>
      <c r="F701" s="10"/>
    </row>
    <row r="702" spans="2:6" x14ac:dyDescent="0.2">
      <c r="B702" s="10"/>
      <c r="F702" s="10"/>
    </row>
    <row r="703" spans="2:6" x14ac:dyDescent="0.2">
      <c r="B703" s="10"/>
      <c r="F703" s="10"/>
    </row>
    <row r="704" spans="2:6" x14ac:dyDescent="0.2">
      <c r="B704" s="10"/>
      <c r="F704" s="10"/>
    </row>
    <row r="705" spans="2:6" x14ac:dyDescent="0.2">
      <c r="B705" s="10"/>
      <c r="F705" s="10"/>
    </row>
    <row r="706" spans="2:6" x14ac:dyDescent="0.2">
      <c r="B706" s="10"/>
      <c r="F706" s="10"/>
    </row>
    <row r="707" spans="2:6" x14ac:dyDescent="0.2">
      <c r="B707" s="10"/>
      <c r="F707" s="10"/>
    </row>
    <row r="708" spans="2:6" x14ac:dyDescent="0.2">
      <c r="B708" s="10"/>
      <c r="F708" s="10"/>
    </row>
    <row r="709" spans="2:6" x14ac:dyDescent="0.2">
      <c r="B709" s="10"/>
      <c r="F709" s="10"/>
    </row>
    <row r="710" spans="2:6" x14ac:dyDescent="0.2">
      <c r="B710" s="10"/>
      <c r="F710" s="10"/>
    </row>
    <row r="711" spans="2:6" x14ac:dyDescent="0.2">
      <c r="B711" s="10"/>
      <c r="F711" s="10"/>
    </row>
    <row r="712" spans="2:6" x14ac:dyDescent="0.2">
      <c r="B712" s="10"/>
      <c r="F712" s="10"/>
    </row>
    <row r="713" spans="2:6" x14ac:dyDescent="0.2">
      <c r="B713" s="10"/>
      <c r="F713" s="10"/>
    </row>
    <row r="714" spans="2:6" x14ac:dyDescent="0.2">
      <c r="B714" s="10"/>
      <c r="F714" s="10"/>
    </row>
    <row r="715" spans="2:6" x14ac:dyDescent="0.2">
      <c r="B715" s="10"/>
      <c r="F715" s="10"/>
    </row>
    <row r="716" spans="2:6" x14ac:dyDescent="0.2">
      <c r="B716" s="10"/>
      <c r="F716" s="10"/>
    </row>
    <row r="717" spans="2:6" x14ac:dyDescent="0.2">
      <c r="B717" s="10"/>
      <c r="F717" s="10"/>
    </row>
    <row r="718" spans="2:6" x14ac:dyDescent="0.2">
      <c r="B718" s="10"/>
      <c r="F718" s="10"/>
    </row>
    <row r="719" spans="2:6" x14ac:dyDescent="0.2">
      <c r="B719" s="10"/>
      <c r="F719" s="10"/>
    </row>
    <row r="720" spans="2:6" x14ac:dyDescent="0.2">
      <c r="B720" s="10"/>
      <c r="F720" s="10"/>
    </row>
    <row r="721" spans="2:6" x14ac:dyDescent="0.2">
      <c r="B721" s="10"/>
      <c r="F721" s="10"/>
    </row>
    <row r="722" spans="2:6" x14ac:dyDescent="0.2">
      <c r="B722" s="10"/>
      <c r="F722" s="10"/>
    </row>
    <row r="723" spans="2:6" x14ac:dyDescent="0.2">
      <c r="B723" s="10"/>
      <c r="F723" s="10"/>
    </row>
    <row r="724" spans="2:6" x14ac:dyDescent="0.2">
      <c r="B724" s="10"/>
      <c r="F724" s="10"/>
    </row>
    <row r="725" spans="2:6" x14ac:dyDescent="0.2">
      <c r="B725" s="10"/>
      <c r="F725" s="10"/>
    </row>
    <row r="726" spans="2:6" x14ac:dyDescent="0.2">
      <c r="B726" s="10"/>
      <c r="F726" s="10"/>
    </row>
    <row r="727" spans="2:6" x14ac:dyDescent="0.2">
      <c r="B727" s="10"/>
      <c r="F727" s="10"/>
    </row>
    <row r="728" spans="2:6" x14ac:dyDescent="0.2">
      <c r="B728" s="10"/>
      <c r="F728" s="10"/>
    </row>
    <row r="729" spans="2:6" x14ac:dyDescent="0.2">
      <c r="B729" s="10"/>
      <c r="F729" s="10"/>
    </row>
    <row r="730" spans="2:6" x14ac:dyDescent="0.2">
      <c r="B730" s="10"/>
      <c r="F730" s="10"/>
    </row>
    <row r="731" spans="2:6" x14ac:dyDescent="0.2">
      <c r="B731" s="10"/>
      <c r="F731" s="10"/>
    </row>
    <row r="732" spans="2:6" x14ac:dyDescent="0.2">
      <c r="B732" s="10"/>
      <c r="F732" s="10"/>
    </row>
    <row r="733" spans="2:6" x14ac:dyDescent="0.2">
      <c r="B733" s="10"/>
      <c r="F733" s="10"/>
    </row>
    <row r="734" spans="2:6" x14ac:dyDescent="0.2">
      <c r="B734" s="10"/>
      <c r="F734" s="10"/>
    </row>
    <row r="735" spans="2:6" x14ac:dyDescent="0.2">
      <c r="B735" s="10"/>
      <c r="F735" s="10"/>
    </row>
    <row r="736" spans="2:6" x14ac:dyDescent="0.2">
      <c r="B736" s="10"/>
      <c r="F736" s="10"/>
    </row>
    <row r="737" spans="2:6" x14ac:dyDescent="0.2">
      <c r="B737" s="10"/>
      <c r="F737" s="10"/>
    </row>
    <row r="738" spans="2:6" x14ac:dyDescent="0.2">
      <c r="B738" s="10"/>
      <c r="F738" s="10"/>
    </row>
    <row r="739" spans="2:6" x14ac:dyDescent="0.2">
      <c r="B739" s="10"/>
      <c r="F739" s="10"/>
    </row>
    <row r="740" spans="2:6" x14ac:dyDescent="0.2">
      <c r="B740" s="10"/>
      <c r="F740" s="10"/>
    </row>
    <row r="741" spans="2:6" x14ac:dyDescent="0.2">
      <c r="B741" s="10"/>
      <c r="F741" s="10"/>
    </row>
    <row r="742" spans="2:6" x14ac:dyDescent="0.2">
      <c r="B742" s="10"/>
      <c r="F742" s="10"/>
    </row>
    <row r="743" spans="2:6" x14ac:dyDescent="0.2">
      <c r="B743" s="10"/>
      <c r="F743" s="10"/>
    </row>
    <row r="744" spans="2:6" x14ac:dyDescent="0.2">
      <c r="B744" s="10"/>
      <c r="F744" s="10"/>
    </row>
    <row r="745" spans="2:6" x14ac:dyDescent="0.2">
      <c r="B745" s="10"/>
      <c r="F745" s="10"/>
    </row>
    <row r="746" spans="2:6" x14ac:dyDescent="0.2">
      <c r="B746" s="10"/>
      <c r="F746" s="10"/>
    </row>
    <row r="747" spans="2:6" x14ac:dyDescent="0.2">
      <c r="B747" s="10"/>
      <c r="F747" s="10"/>
    </row>
    <row r="748" spans="2:6" x14ac:dyDescent="0.2">
      <c r="B748" s="10"/>
      <c r="F748" s="10"/>
    </row>
    <row r="749" spans="2:6" x14ac:dyDescent="0.2">
      <c r="B749" s="10"/>
      <c r="F749" s="10"/>
    </row>
    <row r="750" spans="2:6" x14ac:dyDescent="0.2">
      <c r="B750" s="10"/>
      <c r="F750" s="10"/>
    </row>
    <row r="751" spans="2:6" x14ac:dyDescent="0.2">
      <c r="B751" s="10"/>
      <c r="F751" s="10"/>
    </row>
    <row r="752" spans="2:6" x14ac:dyDescent="0.2">
      <c r="B752" s="10"/>
      <c r="F752" s="10"/>
    </row>
    <row r="753" spans="2:6" x14ac:dyDescent="0.2">
      <c r="B753" s="10"/>
      <c r="F753" s="10"/>
    </row>
    <row r="754" spans="2:6" x14ac:dyDescent="0.2">
      <c r="B754" s="10"/>
      <c r="F754" s="10"/>
    </row>
    <row r="755" spans="2:6" x14ac:dyDescent="0.2">
      <c r="B755" s="10"/>
      <c r="F755" s="10"/>
    </row>
    <row r="756" spans="2:6" x14ac:dyDescent="0.2">
      <c r="B756" s="10"/>
      <c r="F756" s="10"/>
    </row>
    <row r="757" spans="2:6" x14ac:dyDescent="0.2">
      <c r="B757" s="10"/>
      <c r="F757" s="10"/>
    </row>
    <row r="758" spans="2:6" x14ac:dyDescent="0.2">
      <c r="B758" s="10"/>
      <c r="F758" s="10"/>
    </row>
    <row r="759" spans="2:6" x14ac:dyDescent="0.2">
      <c r="B759" s="10"/>
      <c r="F759" s="10"/>
    </row>
    <row r="760" spans="2:6" x14ac:dyDescent="0.2">
      <c r="B760" s="10"/>
      <c r="F760" s="10"/>
    </row>
    <row r="761" spans="2:6" x14ac:dyDescent="0.2">
      <c r="B761" s="10"/>
      <c r="F761" s="10"/>
    </row>
    <row r="762" spans="2:6" x14ac:dyDescent="0.2">
      <c r="B762" s="10"/>
      <c r="F762" s="10"/>
    </row>
    <row r="763" spans="2:6" x14ac:dyDescent="0.2">
      <c r="B763" s="10"/>
      <c r="F763" s="10"/>
    </row>
    <row r="764" spans="2:6" x14ac:dyDescent="0.2">
      <c r="B764" s="10"/>
      <c r="F764" s="10"/>
    </row>
    <row r="765" spans="2:6" x14ac:dyDescent="0.2">
      <c r="B765" s="10"/>
      <c r="F765" s="10"/>
    </row>
    <row r="766" spans="2:6" x14ac:dyDescent="0.2">
      <c r="B766" s="10"/>
      <c r="F766" s="10"/>
    </row>
    <row r="767" spans="2:6" x14ac:dyDescent="0.2">
      <c r="B767" s="10"/>
      <c r="F767" s="10"/>
    </row>
    <row r="768" spans="2:6" x14ac:dyDescent="0.2">
      <c r="B768" s="10"/>
      <c r="F768" s="10"/>
    </row>
    <row r="769" spans="2:6" x14ac:dyDescent="0.2">
      <c r="B769" s="10"/>
      <c r="F769" s="10"/>
    </row>
    <row r="770" spans="2:6" x14ac:dyDescent="0.2">
      <c r="B770" s="10"/>
      <c r="F770" s="10"/>
    </row>
    <row r="771" spans="2:6" x14ac:dyDescent="0.2">
      <c r="B771" s="10"/>
      <c r="F771" s="10"/>
    </row>
    <row r="772" spans="2:6" x14ac:dyDescent="0.2">
      <c r="B772" s="10"/>
      <c r="F772" s="10"/>
    </row>
    <row r="773" spans="2:6" x14ac:dyDescent="0.2">
      <c r="B773" s="10"/>
      <c r="F773" s="10"/>
    </row>
    <row r="774" spans="2:6" x14ac:dyDescent="0.2">
      <c r="B774" s="10"/>
      <c r="F774" s="10"/>
    </row>
    <row r="775" spans="2:6" x14ac:dyDescent="0.2">
      <c r="B775" s="10"/>
      <c r="F775" s="10"/>
    </row>
    <row r="776" spans="2:6" x14ac:dyDescent="0.2">
      <c r="B776" s="10"/>
      <c r="F776" s="10"/>
    </row>
    <row r="777" spans="2:6" x14ac:dyDescent="0.2">
      <c r="B777" s="10"/>
      <c r="F777" s="10"/>
    </row>
    <row r="778" spans="2:6" x14ac:dyDescent="0.2">
      <c r="B778" s="10"/>
      <c r="F778" s="10"/>
    </row>
    <row r="779" spans="2:6" x14ac:dyDescent="0.2">
      <c r="B779" s="10"/>
      <c r="F779" s="10"/>
    </row>
    <row r="780" spans="2:6" x14ac:dyDescent="0.2">
      <c r="B780" s="10"/>
      <c r="F780" s="10"/>
    </row>
    <row r="781" spans="2:6" x14ac:dyDescent="0.2">
      <c r="B781" s="10"/>
      <c r="F781" s="10"/>
    </row>
    <row r="782" spans="2:6" x14ac:dyDescent="0.2">
      <c r="B782" s="10"/>
      <c r="F782" s="10"/>
    </row>
    <row r="783" spans="2:6" x14ac:dyDescent="0.2">
      <c r="B783" s="10"/>
      <c r="F783" s="10"/>
    </row>
    <row r="784" spans="2:6" x14ac:dyDescent="0.2">
      <c r="B784" s="10"/>
      <c r="F784" s="10"/>
    </row>
    <row r="785" spans="2:6" x14ac:dyDescent="0.2">
      <c r="B785" s="10"/>
      <c r="F785" s="10"/>
    </row>
    <row r="786" spans="2:6" x14ac:dyDescent="0.2">
      <c r="B786" s="10"/>
      <c r="F786" s="10"/>
    </row>
    <row r="787" spans="2:6" x14ac:dyDescent="0.2">
      <c r="B787" s="10"/>
      <c r="F787" s="10"/>
    </row>
    <row r="788" spans="2:6" x14ac:dyDescent="0.2">
      <c r="B788" s="10"/>
      <c r="F788" s="10"/>
    </row>
    <row r="789" spans="2:6" x14ac:dyDescent="0.2">
      <c r="B789" s="10"/>
      <c r="F789" s="10"/>
    </row>
    <row r="790" spans="2:6" x14ac:dyDescent="0.2">
      <c r="B790" s="10"/>
      <c r="F790" s="10"/>
    </row>
    <row r="791" spans="2:6" x14ac:dyDescent="0.2">
      <c r="B791" s="10"/>
      <c r="F791" s="10"/>
    </row>
    <row r="792" spans="2:6" x14ac:dyDescent="0.2">
      <c r="B792" s="10"/>
      <c r="F792" s="10"/>
    </row>
    <row r="793" spans="2:6" x14ac:dyDescent="0.2">
      <c r="B793" s="10"/>
      <c r="F793" s="10"/>
    </row>
    <row r="794" spans="2:6" x14ac:dyDescent="0.2">
      <c r="B794" s="10"/>
      <c r="F794" s="10"/>
    </row>
    <row r="795" spans="2:6" x14ac:dyDescent="0.2">
      <c r="B795" s="10"/>
      <c r="F795" s="10"/>
    </row>
    <row r="796" spans="2:6" x14ac:dyDescent="0.2">
      <c r="B796" s="10"/>
      <c r="F796" s="10"/>
    </row>
    <row r="797" spans="2:6" x14ac:dyDescent="0.2">
      <c r="B797" s="10"/>
      <c r="F797" s="10"/>
    </row>
    <row r="798" spans="2:6" x14ac:dyDescent="0.2">
      <c r="B798" s="10"/>
      <c r="F798" s="10"/>
    </row>
    <row r="799" spans="2:6" x14ac:dyDescent="0.2">
      <c r="B799" s="10"/>
      <c r="F799" s="10"/>
    </row>
    <row r="800" spans="2:6" x14ac:dyDescent="0.2">
      <c r="B800" s="10"/>
      <c r="F800" s="10"/>
    </row>
    <row r="801" spans="2:6" x14ac:dyDescent="0.2">
      <c r="B801" s="10"/>
      <c r="F801" s="10"/>
    </row>
    <row r="802" spans="2:6" x14ac:dyDescent="0.2">
      <c r="B802" s="10"/>
      <c r="F802" s="10"/>
    </row>
    <row r="803" spans="2:6" x14ac:dyDescent="0.2">
      <c r="B803" s="10"/>
      <c r="F803" s="10"/>
    </row>
    <row r="804" spans="2:6" x14ac:dyDescent="0.2">
      <c r="B804" s="10"/>
      <c r="F804" s="10"/>
    </row>
    <row r="805" spans="2:6" x14ac:dyDescent="0.2">
      <c r="B805" s="10"/>
      <c r="F805" s="10"/>
    </row>
    <row r="806" spans="2:6" x14ac:dyDescent="0.2">
      <c r="B806" s="10"/>
      <c r="F806" s="10"/>
    </row>
    <row r="807" spans="2:6" x14ac:dyDescent="0.2">
      <c r="B807" s="10"/>
      <c r="F807" s="10"/>
    </row>
    <row r="808" spans="2:6" x14ac:dyDescent="0.2">
      <c r="B808" s="10"/>
      <c r="F808" s="10"/>
    </row>
    <row r="809" spans="2:6" x14ac:dyDescent="0.2">
      <c r="B809" s="10"/>
      <c r="F809" s="10"/>
    </row>
    <row r="810" spans="2:6" x14ac:dyDescent="0.2">
      <c r="B810" s="10"/>
      <c r="F810" s="10"/>
    </row>
    <row r="811" spans="2:6" x14ac:dyDescent="0.2">
      <c r="B811" s="10"/>
      <c r="F811" s="10"/>
    </row>
    <row r="812" spans="2:6" x14ac:dyDescent="0.2">
      <c r="B812" s="10"/>
      <c r="F812" s="10"/>
    </row>
    <row r="813" spans="2:6" x14ac:dyDescent="0.2">
      <c r="B813" s="10"/>
      <c r="F813" s="10"/>
    </row>
    <row r="814" spans="2:6" x14ac:dyDescent="0.2">
      <c r="B814" s="10"/>
      <c r="F814" s="10"/>
    </row>
    <row r="815" spans="2:6" x14ac:dyDescent="0.2">
      <c r="B815" s="10"/>
      <c r="F815" s="10"/>
    </row>
    <row r="816" spans="2:6" x14ac:dyDescent="0.2">
      <c r="B816" s="10"/>
      <c r="F816" s="10"/>
    </row>
    <row r="817" spans="2:6" x14ac:dyDescent="0.2">
      <c r="B817" s="10"/>
      <c r="F817" s="10"/>
    </row>
    <row r="818" spans="2:6" x14ac:dyDescent="0.2">
      <c r="B818" s="10"/>
      <c r="F818" s="10"/>
    </row>
    <row r="819" spans="2:6" x14ac:dyDescent="0.2">
      <c r="B819" s="10"/>
      <c r="F819" s="10"/>
    </row>
    <row r="820" spans="2:6" x14ac:dyDescent="0.2">
      <c r="B820" s="10"/>
      <c r="F820" s="10"/>
    </row>
    <row r="821" spans="2:6" x14ac:dyDescent="0.2">
      <c r="B821" s="10"/>
      <c r="F821" s="10"/>
    </row>
    <row r="822" spans="2:6" x14ac:dyDescent="0.2">
      <c r="B822" s="10"/>
      <c r="F822" s="10"/>
    </row>
    <row r="823" spans="2:6" x14ac:dyDescent="0.2">
      <c r="B823" s="10"/>
      <c r="F823" s="10"/>
    </row>
    <row r="824" spans="2:6" x14ac:dyDescent="0.2">
      <c r="B824" s="10"/>
      <c r="F824" s="10"/>
    </row>
    <row r="825" spans="2:6" x14ac:dyDescent="0.2">
      <c r="B825" s="10"/>
      <c r="F825" s="10"/>
    </row>
    <row r="826" spans="2:6" x14ac:dyDescent="0.2">
      <c r="B826" s="10"/>
      <c r="F826" s="10"/>
    </row>
    <row r="827" spans="2:6" x14ac:dyDescent="0.2">
      <c r="B827" s="10"/>
      <c r="F827" s="10"/>
    </row>
    <row r="828" spans="2:6" x14ac:dyDescent="0.2">
      <c r="B828" s="10"/>
      <c r="F828" s="10"/>
    </row>
    <row r="829" spans="2:6" x14ac:dyDescent="0.2">
      <c r="B829" s="10"/>
      <c r="F829" s="10"/>
    </row>
    <row r="830" spans="2:6" x14ac:dyDescent="0.2">
      <c r="B830" s="10"/>
      <c r="F830" s="10"/>
    </row>
    <row r="831" spans="2:6" x14ac:dyDescent="0.2">
      <c r="B831" s="10"/>
      <c r="F831" s="10"/>
    </row>
    <row r="832" spans="2:6" x14ac:dyDescent="0.2">
      <c r="B832" s="10"/>
      <c r="F832" s="10"/>
    </row>
    <row r="833" spans="2:6" x14ac:dyDescent="0.2">
      <c r="B833" s="10"/>
      <c r="F833" s="10"/>
    </row>
    <row r="834" spans="2:6" x14ac:dyDescent="0.2">
      <c r="B834" s="10"/>
      <c r="F834" s="10"/>
    </row>
    <row r="835" spans="2:6" x14ac:dyDescent="0.2">
      <c r="B835" s="10"/>
      <c r="F835" s="10"/>
    </row>
    <row r="836" spans="2:6" x14ac:dyDescent="0.2">
      <c r="B836" s="10"/>
      <c r="F836" s="10"/>
    </row>
    <row r="837" spans="2:6" x14ac:dyDescent="0.2">
      <c r="B837" s="10"/>
      <c r="F837" s="10"/>
    </row>
    <row r="838" spans="2:6" x14ac:dyDescent="0.2">
      <c r="B838" s="10"/>
      <c r="F838" s="10"/>
    </row>
    <row r="839" spans="2:6" x14ac:dyDescent="0.2">
      <c r="B839" s="10"/>
      <c r="F839" s="10"/>
    </row>
    <row r="840" spans="2:6" x14ac:dyDescent="0.2">
      <c r="B840" s="10"/>
      <c r="F840" s="10"/>
    </row>
    <row r="841" spans="2:6" x14ac:dyDescent="0.2">
      <c r="B841" s="10"/>
      <c r="F841" s="10"/>
    </row>
    <row r="842" spans="2:6" x14ac:dyDescent="0.2">
      <c r="B842" s="10"/>
      <c r="F842" s="10"/>
    </row>
    <row r="843" spans="2:6" x14ac:dyDescent="0.2">
      <c r="B843" s="10"/>
      <c r="F843" s="10"/>
    </row>
    <row r="844" spans="2:6" x14ac:dyDescent="0.2">
      <c r="B844" s="10"/>
      <c r="F844" s="10"/>
    </row>
    <row r="845" spans="2:6" x14ac:dyDescent="0.2">
      <c r="B845" s="10"/>
      <c r="F845" s="10"/>
    </row>
    <row r="846" spans="2:6" x14ac:dyDescent="0.2">
      <c r="B846" s="10"/>
      <c r="F846" s="10"/>
    </row>
    <row r="847" spans="2:6" x14ac:dyDescent="0.2">
      <c r="B847" s="10"/>
      <c r="F847" s="10"/>
    </row>
    <row r="848" spans="2:6" x14ac:dyDescent="0.2">
      <c r="B848" s="10"/>
      <c r="F848" s="10"/>
    </row>
    <row r="849" spans="2:6" x14ac:dyDescent="0.2">
      <c r="B849" s="10"/>
      <c r="F849" s="10"/>
    </row>
    <row r="850" spans="2:6" x14ac:dyDescent="0.2">
      <c r="B850" s="10"/>
      <c r="F850" s="10"/>
    </row>
    <row r="851" spans="2:6" x14ac:dyDescent="0.2">
      <c r="B851" s="10"/>
      <c r="F851" s="10"/>
    </row>
    <row r="852" spans="2:6" x14ac:dyDescent="0.2">
      <c r="B852" s="10"/>
      <c r="F852" s="10"/>
    </row>
    <row r="853" spans="2:6" x14ac:dyDescent="0.2">
      <c r="B853" s="10"/>
      <c r="F853" s="10"/>
    </row>
    <row r="854" spans="2:6" x14ac:dyDescent="0.2">
      <c r="B854" s="10"/>
      <c r="F854" s="10"/>
    </row>
    <row r="855" spans="2:6" x14ac:dyDescent="0.2">
      <c r="B855" s="10"/>
      <c r="F855" s="10"/>
    </row>
    <row r="856" spans="2:6" x14ac:dyDescent="0.2">
      <c r="B856" s="10"/>
      <c r="F856" s="10"/>
    </row>
    <row r="857" spans="2:6" x14ac:dyDescent="0.2">
      <c r="B857" s="10"/>
      <c r="F857" s="10"/>
    </row>
    <row r="858" spans="2:6" x14ac:dyDescent="0.2">
      <c r="B858" s="10"/>
      <c r="F858" s="10"/>
    </row>
    <row r="859" spans="2:6" x14ac:dyDescent="0.2">
      <c r="B859" s="10"/>
      <c r="F859" s="10"/>
    </row>
    <row r="860" spans="2:6" x14ac:dyDescent="0.2">
      <c r="B860" s="10"/>
      <c r="F860" s="10"/>
    </row>
    <row r="861" spans="2:6" x14ac:dyDescent="0.2">
      <c r="B861" s="10"/>
      <c r="F861" s="10"/>
    </row>
    <row r="862" spans="2:6" x14ac:dyDescent="0.2">
      <c r="B862" s="10"/>
      <c r="F862" s="10"/>
    </row>
    <row r="863" spans="2:6" x14ac:dyDescent="0.2">
      <c r="B863" s="10"/>
      <c r="F863" s="10"/>
    </row>
    <row r="864" spans="2:6" x14ac:dyDescent="0.2">
      <c r="B864" s="10"/>
      <c r="F864" s="10"/>
    </row>
    <row r="865" spans="2:6" x14ac:dyDescent="0.2">
      <c r="B865" s="10"/>
      <c r="F865" s="10"/>
    </row>
    <row r="866" spans="2:6" x14ac:dyDescent="0.2">
      <c r="B866" s="10"/>
      <c r="F866" s="10"/>
    </row>
    <row r="867" spans="2:6" x14ac:dyDescent="0.2">
      <c r="B867" s="10"/>
      <c r="F867" s="10"/>
    </row>
    <row r="868" spans="2:6" x14ac:dyDescent="0.2">
      <c r="B868" s="10"/>
      <c r="F868" s="10"/>
    </row>
    <row r="869" spans="2:6" x14ac:dyDescent="0.2">
      <c r="B869" s="10"/>
      <c r="F869" s="10"/>
    </row>
    <row r="870" spans="2:6" x14ac:dyDescent="0.2">
      <c r="B870" s="10"/>
      <c r="F870" s="10"/>
    </row>
    <row r="871" spans="2:6" x14ac:dyDescent="0.2">
      <c r="B871" s="10"/>
      <c r="F871" s="10"/>
    </row>
    <row r="872" spans="2:6" x14ac:dyDescent="0.2">
      <c r="B872" s="10"/>
      <c r="F872" s="10"/>
    </row>
    <row r="873" spans="2:6" x14ac:dyDescent="0.2">
      <c r="B873" s="10"/>
      <c r="F873" s="10"/>
    </row>
    <row r="874" spans="2:6" x14ac:dyDescent="0.2">
      <c r="B874" s="10"/>
      <c r="F874" s="10"/>
    </row>
    <row r="875" spans="2:6" x14ac:dyDescent="0.2">
      <c r="B875" s="10"/>
      <c r="F875" s="10"/>
    </row>
    <row r="876" spans="2:6" x14ac:dyDescent="0.2">
      <c r="B876" s="10"/>
      <c r="F876" s="10"/>
    </row>
    <row r="877" spans="2:6" x14ac:dyDescent="0.2">
      <c r="B877" s="10"/>
      <c r="F877" s="10"/>
    </row>
    <row r="878" spans="2:6" x14ac:dyDescent="0.2">
      <c r="B878" s="10"/>
      <c r="F878" s="10"/>
    </row>
    <row r="879" spans="2:6" x14ac:dyDescent="0.2">
      <c r="B879" s="10"/>
      <c r="F879" s="10"/>
    </row>
    <row r="880" spans="2:6" x14ac:dyDescent="0.2">
      <c r="B880" s="10"/>
      <c r="F880" s="10"/>
    </row>
    <row r="881" spans="2:6" x14ac:dyDescent="0.2">
      <c r="B881" s="10"/>
      <c r="F881" s="10"/>
    </row>
    <row r="882" spans="2:6" x14ac:dyDescent="0.2">
      <c r="B882" s="10"/>
      <c r="F882" s="10"/>
    </row>
    <row r="883" spans="2:6" x14ac:dyDescent="0.2">
      <c r="B883" s="10"/>
      <c r="F883" s="10"/>
    </row>
    <row r="884" spans="2:6" x14ac:dyDescent="0.2">
      <c r="B884" s="10"/>
      <c r="F884" s="10"/>
    </row>
    <row r="885" spans="2:6" x14ac:dyDescent="0.2">
      <c r="B885" s="10"/>
      <c r="F885" s="10"/>
    </row>
    <row r="886" spans="2:6" x14ac:dyDescent="0.2">
      <c r="B886" s="10"/>
      <c r="F886" s="10"/>
    </row>
    <row r="887" spans="2:6" x14ac:dyDescent="0.2">
      <c r="B887" s="10"/>
      <c r="F887" s="10"/>
    </row>
    <row r="888" spans="2:6" x14ac:dyDescent="0.2">
      <c r="B888" s="10"/>
      <c r="F888" s="10"/>
    </row>
    <row r="889" spans="2:6" x14ac:dyDescent="0.2">
      <c r="B889" s="10"/>
      <c r="F889" s="10"/>
    </row>
    <row r="890" spans="2:6" x14ac:dyDescent="0.2">
      <c r="B890" s="10"/>
      <c r="F890" s="10"/>
    </row>
    <row r="891" spans="2:6" x14ac:dyDescent="0.2">
      <c r="B891" s="10"/>
      <c r="F891" s="10"/>
    </row>
    <row r="892" spans="2:6" x14ac:dyDescent="0.2">
      <c r="B892" s="10"/>
      <c r="F892" s="10"/>
    </row>
    <row r="893" spans="2:6" x14ac:dyDescent="0.2">
      <c r="B893" s="10"/>
      <c r="F893" s="10"/>
    </row>
    <row r="894" spans="2:6" x14ac:dyDescent="0.2">
      <c r="B894" s="10"/>
      <c r="F894" s="10"/>
    </row>
    <row r="895" spans="2:6" x14ac:dyDescent="0.2">
      <c r="B895" s="10"/>
      <c r="F895" s="10"/>
    </row>
    <row r="896" spans="2:6" x14ac:dyDescent="0.2">
      <c r="B896" s="10"/>
      <c r="F896" s="10"/>
    </row>
    <row r="897" spans="2:6" x14ac:dyDescent="0.2">
      <c r="B897" s="10"/>
      <c r="F897" s="10"/>
    </row>
    <row r="898" spans="2:6" x14ac:dyDescent="0.2">
      <c r="B898" s="10"/>
      <c r="F898" s="10"/>
    </row>
    <row r="899" spans="2:6" x14ac:dyDescent="0.2">
      <c r="B899" s="10"/>
      <c r="F899" s="10"/>
    </row>
    <row r="900" spans="2:6" x14ac:dyDescent="0.2">
      <c r="B900" s="10"/>
      <c r="F900" s="10"/>
    </row>
    <row r="901" spans="2:6" x14ac:dyDescent="0.2">
      <c r="B901" s="10"/>
      <c r="F901" s="10"/>
    </row>
    <row r="902" spans="2:6" x14ac:dyDescent="0.2">
      <c r="B902" s="10"/>
      <c r="F902" s="10"/>
    </row>
    <row r="903" spans="2:6" x14ac:dyDescent="0.2">
      <c r="B903" s="10"/>
      <c r="F903" s="10"/>
    </row>
    <row r="904" spans="2:6" x14ac:dyDescent="0.2">
      <c r="B904" s="10"/>
      <c r="F904" s="10"/>
    </row>
    <row r="905" spans="2:6" x14ac:dyDescent="0.2">
      <c r="B905" s="10"/>
      <c r="F905" s="10"/>
    </row>
    <row r="906" spans="2:6" x14ac:dyDescent="0.2">
      <c r="B906" s="10"/>
      <c r="F906" s="10"/>
    </row>
    <row r="907" spans="2:6" x14ac:dyDescent="0.2">
      <c r="B907" s="10"/>
      <c r="F907" s="10"/>
    </row>
    <row r="908" spans="2:6" x14ac:dyDescent="0.2">
      <c r="B908" s="10"/>
      <c r="F908" s="10"/>
    </row>
    <row r="909" spans="2:6" x14ac:dyDescent="0.2">
      <c r="B909" s="10"/>
      <c r="F909" s="10"/>
    </row>
    <row r="910" spans="2:6" x14ac:dyDescent="0.2">
      <c r="B910" s="10"/>
      <c r="F910" s="10"/>
    </row>
    <row r="911" spans="2:6" x14ac:dyDescent="0.2">
      <c r="B911" s="10"/>
      <c r="F911" s="10"/>
    </row>
    <row r="912" spans="2:6" x14ac:dyDescent="0.2">
      <c r="B912" s="10"/>
      <c r="F912" s="10"/>
    </row>
    <row r="913" spans="2:6" x14ac:dyDescent="0.2">
      <c r="B913" s="10"/>
      <c r="F913" s="10"/>
    </row>
    <row r="914" spans="2:6" x14ac:dyDescent="0.2">
      <c r="B914" s="10"/>
      <c r="F914" s="10"/>
    </row>
    <row r="915" spans="2:6" x14ac:dyDescent="0.2">
      <c r="B915" s="10"/>
      <c r="F915" s="10"/>
    </row>
    <row r="916" spans="2:6" x14ac:dyDescent="0.2">
      <c r="B916" s="10"/>
      <c r="F916" s="10"/>
    </row>
    <row r="917" spans="2:6" x14ac:dyDescent="0.2">
      <c r="B917" s="10"/>
      <c r="F917" s="10"/>
    </row>
    <row r="918" spans="2:6" x14ac:dyDescent="0.2">
      <c r="B918" s="10"/>
      <c r="F918" s="10"/>
    </row>
    <row r="919" spans="2:6" x14ac:dyDescent="0.2">
      <c r="B919" s="10"/>
      <c r="F919" s="10"/>
    </row>
    <row r="920" spans="2:6" x14ac:dyDescent="0.2">
      <c r="B920" s="10"/>
      <c r="F920" s="10"/>
    </row>
    <row r="921" spans="2:6" x14ac:dyDescent="0.2">
      <c r="B921" s="10"/>
      <c r="F921" s="10"/>
    </row>
    <row r="922" spans="2:6" x14ac:dyDescent="0.2">
      <c r="B922" s="10"/>
      <c r="F922" s="10"/>
    </row>
    <row r="923" spans="2:6" x14ac:dyDescent="0.2">
      <c r="B923" s="10"/>
      <c r="F923" s="10"/>
    </row>
    <row r="924" spans="2:6" x14ac:dyDescent="0.2">
      <c r="B924" s="10"/>
      <c r="F924" s="10"/>
    </row>
    <row r="925" spans="2:6" x14ac:dyDescent="0.2">
      <c r="B925" s="10"/>
      <c r="F925" s="10"/>
    </row>
    <row r="926" spans="2:6" x14ac:dyDescent="0.2">
      <c r="B926" s="10"/>
      <c r="F926" s="10"/>
    </row>
    <row r="927" spans="2:6" x14ac:dyDescent="0.2">
      <c r="B927" s="10"/>
      <c r="F927" s="10"/>
    </row>
    <row r="928" spans="2:6" x14ac:dyDescent="0.2">
      <c r="B928" s="10"/>
      <c r="F928" s="10"/>
    </row>
    <row r="929" spans="2:6" x14ac:dyDescent="0.2">
      <c r="B929" s="10"/>
      <c r="F929" s="10"/>
    </row>
    <row r="930" spans="2:6" x14ac:dyDescent="0.2">
      <c r="B930" s="10"/>
      <c r="F930" s="10"/>
    </row>
    <row r="931" spans="2:6" x14ac:dyDescent="0.2">
      <c r="B931" s="10"/>
      <c r="F931" s="10"/>
    </row>
    <row r="932" spans="2:6" x14ac:dyDescent="0.2">
      <c r="B932" s="10"/>
      <c r="F932" s="10"/>
    </row>
    <row r="933" spans="2:6" x14ac:dyDescent="0.2">
      <c r="B933" s="10"/>
      <c r="F933" s="10"/>
    </row>
    <row r="934" spans="2:6" x14ac:dyDescent="0.2">
      <c r="B934" s="10"/>
      <c r="F934" s="10"/>
    </row>
    <row r="935" spans="2:6" x14ac:dyDescent="0.2">
      <c r="B935" s="10"/>
      <c r="F935" s="10"/>
    </row>
    <row r="936" spans="2:6" x14ac:dyDescent="0.2">
      <c r="B936" s="10"/>
      <c r="F936" s="10"/>
    </row>
    <row r="937" spans="2:6" x14ac:dyDescent="0.2">
      <c r="B937" s="10"/>
      <c r="F937" s="10"/>
    </row>
    <row r="938" spans="2:6" x14ac:dyDescent="0.2">
      <c r="B938" s="10"/>
      <c r="F938" s="10"/>
    </row>
    <row r="939" spans="2:6" x14ac:dyDescent="0.2">
      <c r="B939" s="10"/>
      <c r="F939" s="10"/>
    </row>
    <row r="940" spans="2:6" x14ac:dyDescent="0.2">
      <c r="B940" s="10"/>
      <c r="F940" s="10"/>
    </row>
    <row r="941" spans="2:6" x14ac:dyDescent="0.2">
      <c r="B941" s="10"/>
      <c r="F941" s="10"/>
    </row>
    <row r="942" spans="2:6" x14ac:dyDescent="0.2">
      <c r="B942" s="10"/>
      <c r="F942" s="10"/>
    </row>
    <row r="943" spans="2:6" x14ac:dyDescent="0.2">
      <c r="B943" s="10"/>
      <c r="F943" s="10"/>
    </row>
    <row r="944" spans="2:6" x14ac:dyDescent="0.2">
      <c r="B944" s="10"/>
      <c r="F944" s="10"/>
    </row>
    <row r="945" spans="2:6" x14ac:dyDescent="0.2">
      <c r="B945" s="10"/>
      <c r="F945" s="10"/>
    </row>
    <row r="946" spans="2:6" x14ac:dyDescent="0.2">
      <c r="B946" s="10"/>
      <c r="F946" s="10"/>
    </row>
    <row r="947" spans="2:6" x14ac:dyDescent="0.2">
      <c r="B947" s="10"/>
      <c r="F947" s="10"/>
    </row>
    <row r="948" spans="2:6" x14ac:dyDescent="0.2">
      <c r="B948" s="10"/>
      <c r="F948" s="10"/>
    </row>
    <row r="949" spans="2:6" x14ac:dyDescent="0.2">
      <c r="B949" s="10"/>
      <c r="F949" s="10"/>
    </row>
    <row r="950" spans="2:6" x14ac:dyDescent="0.2">
      <c r="B950" s="10"/>
      <c r="F950" s="10"/>
    </row>
    <row r="951" spans="2:6" x14ac:dyDescent="0.2">
      <c r="B951" s="10"/>
      <c r="F951" s="10"/>
    </row>
    <row r="952" spans="2:6" x14ac:dyDescent="0.2">
      <c r="B952" s="10"/>
      <c r="F952" s="10"/>
    </row>
    <row r="953" spans="2:6" x14ac:dyDescent="0.2">
      <c r="B953" s="10"/>
      <c r="F953" s="10"/>
    </row>
    <row r="954" spans="2:6" x14ac:dyDescent="0.2">
      <c r="B954" s="10"/>
      <c r="F954" s="10"/>
    </row>
    <row r="955" spans="2:6" x14ac:dyDescent="0.2">
      <c r="B955" s="10"/>
      <c r="F955" s="10"/>
    </row>
    <row r="956" spans="2:6" x14ac:dyDescent="0.2">
      <c r="B956" s="10"/>
      <c r="F956" s="10"/>
    </row>
    <row r="957" spans="2:6" x14ac:dyDescent="0.2">
      <c r="B957" s="10"/>
      <c r="F957" s="10"/>
    </row>
    <row r="958" spans="2:6" x14ac:dyDescent="0.2">
      <c r="B958" s="10"/>
      <c r="F958" s="10"/>
    </row>
    <row r="959" spans="2:6" x14ac:dyDescent="0.2">
      <c r="B959" s="10"/>
      <c r="F959" s="10"/>
    </row>
    <row r="960" spans="2:6" x14ac:dyDescent="0.2">
      <c r="B960" s="10"/>
      <c r="F960" s="10"/>
    </row>
    <row r="961" spans="2:6" x14ac:dyDescent="0.2">
      <c r="B961" s="10"/>
      <c r="F961" s="10"/>
    </row>
    <row r="962" spans="2:6" x14ac:dyDescent="0.2">
      <c r="B962" s="10"/>
      <c r="F962" s="10"/>
    </row>
    <row r="963" spans="2:6" x14ac:dyDescent="0.2">
      <c r="B963" s="10"/>
      <c r="F963" s="10"/>
    </row>
    <row r="964" spans="2:6" x14ac:dyDescent="0.2">
      <c r="B964" s="10"/>
      <c r="F964" s="10"/>
    </row>
    <row r="965" spans="2:6" x14ac:dyDescent="0.2">
      <c r="B965" s="10"/>
      <c r="F965" s="10"/>
    </row>
    <row r="966" spans="2:6" x14ac:dyDescent="0.2">
      <c r="B966" s="10"/>
      <c r="F966" s="10"/>
    </row>
    <row r="967" spans="2:6" x14ac:dyDescent="0.2">
      <c r="B967" s="10"/>
      <c r="F967" s="10"/>
    </row>
    <row r="968" spans="2:6" x14ac:dyDescent="0.2">
      <c r="B968" s="10"/>
      <c r="F968" s="10"/>
    </row>
    <row r="969" spans="2:6" x14ac:dyDescent="0.2">
      <c r="B969" s="10"/>
      <c r="F969" s="10"/>
    </row>
    <row r="970" spans="2:6" x14ac:dyDescent="0.2">
      <c r="B970" s="10"/>
      <c r="F970" s="10"/>
    </row>
    <row r="971" spans="2:6" x14ac:dyDescent="0.2">
      <c r="B971" s="10"/>
      <c r="F971" s="10"/>
    </row>
    <row r="972" spans="2:6" x14ac:dyDescent="0.2">
      <c r="B972" s="10"/>
      <c r="F972" s="10"/>
    </row>
    <row r="973" spans="2:6" x14ac:dyDescent="0.2">
      <c r="B973" s="10"/>
      <c r="F973" s="10"/>
    </row>
    <row r="974" spans="2:6" x14ac:dyDescent="0.2">
      <c r="B974" s="10"/>
      <c r="F974" s="10"/>
    </row>
    <row r="975" spans="2:6" x14ac:dyDescent="0.2">
      <c r="B975" s="10"/>
      <c r="F975" s="10"/>
    </row>
    <row r="976" spans="2:6" x14ac:dyDescent="0.2">
      <c r="B976" s="10"/>
      <c r="F976" s="10"/>
    </row>
    <row r="977" spans="2:6" x14ac:dyDescent="0.2">
      <c r="B977" s="10"/>
      <c r="F977" s="10"/>
    </row>
    <row r="978" spans="2:6" x14ac:dyDescent="0.2">
      <c r="B978" s="10"/>
      <c r="F978" s="10"/>
    </row>
    <row r="979" spans="2:6" x14ac:dyDescent="0.2">
      <c r="B979" s="10"/>
      <c r="F979" s="10"/>
    </row>
    <row r="980" spans="2:6" x14ac:dyDescent="0.2">
      <c r="B980" s="10"/>
      <c r="F980" s="10"/>
    </row>
    <row r="981" spans="2:6" x14ac:dyDescent="0.2">
      <c r="B981" s="10"/>
      <c r="F981" s="10"/>
    </row>
    <row r="982" spans="2:6" x14ac:dyDescent="0.2">
      <c r="B982" s="10"/>
      <c r="F982" s="10"/>
    </row>
    <row r="983" spans="2:6" x14ac:dyDescent="0.2">
      <c r="B983" s="10"/>
      <c r="F983" s="10"/>
    </row>
    <row r="984" spans="2:6" x14ac:dyDescent="0.2">
      <c r="B984" s="10"/>
      <c r="F984" s="10"/>
    </row>
    <row r="985" spans="2:6" x14ac:dyDescent="0.2">
      <c r="B985" s="10"/>
      <c r="F985" s="10"/>
    </row>
    <row r="986" spans="2:6" x14ac:dyDescent="0.2">
      <c r="B986" s="10"/>
      <c r="F986" s="10"/>
    </row>
    <row r="987" spans="2:6" x14ac:dyDescent="0.2">
      <c r="B987" s="10"/>
      <c r="F987" s="10"/>
    </row>
    <row r="988" spans="2:6" x14ac:dyDescent="0.2">
      <c r="B988" s="10"/>
      <c r="F988" s="10"/>
    </row>
    <row r="989" spans="2:6" x14ac:dyDescent="0.2">
      <c r="B989" s="10"/>
      <c r="F989" s="10"/>
    </row>
    <row r="990" spans="2:6" x14ac:dyDescent="0.2">
      <c r="B990" s="10"/>
      <c r="F990" s="10"/>
    </row>
    <row r="991" spans="2:6" x14ac:dyDescent="0.2">
      <c r="B991" s="10"/>
      <c r="F991" s="10"/>
    </row>
    <row r="992" spans="2:6" x14ac:dyDescent="0.2">
      <c r="B992" s="10"/>
      <c r="F992" s="10"/>
    </row>
    <row r="993" spans="2:6" x14ac:dyDescent="0.2">
      <c r="B993" s="10"/>
      <c r="F993" s="10"/>
    </row>
    <row r="994" spans="2:6" x14ac:dyDescent="0.2">
      <c r="B994" s="10"/>
      <c r="F994" s="10"/>
    </row>
    <row r="995" spans="2:6" x14ac:dyDescent="0.2">
      <c r="B995" s="10"/>
      <c r="F995" s="10"/>
    </row>
    <row r="996" spans="2:6" x14ac:dyDescent="0.2">
      <c r="B996" s="10"/>
      <c r="F996" s="10"/>
    </row>
    <row r="997" spans="2:6" x14ac:dyDescent="0.2">
      <c r="B997" s="10"/>
      <c r="F997" s="10"/>
    </row>
    <row r="998" spans="2:6" x14ac:dyDescent="0.2">
      <c r="B998" s="10"/>
      <c r="F998" s="10"/>
    </row>
    <row r="999" spans="2:6" x14ac:dyDescent="0.2">
      <c r="B999" s="10"/>
      <c r="F999" s="10"/>
    </row>
    <row r="1000" spans="2:6" x14ac:dyDescent="0.2">
      <c r="B1000" s="10"/>
      <c r="F1000" s="10"/>
    </row>
    <row r="1001" spans="2:6" x14ac:dyDescent="0.2">
      <c r="B1001" s="10"/>
      <c r="F1001" s="10"/>
    </row>
    <row r="1002" spans="2:6" x14ac:dyDescent="0.2">
      <c r="B1002" s="10"/>
      <c r="F1002" s="10"/>
    </row>
    <row r="1003" spans="2:6" x14ac:dyDescent="0.2">
      <c r="B1003" s="10"/>
      <c r="F1003" s="10"/>
    </row>
    <row r="1004" spans="2:6" x14ac:dyDescent="0.2">
      <c r="B1004" s="10"/>
      <c r="F1004" s="10"/>
    </row>
    <row r="1005" spans="2:6" x14ac:dyDescent="0.2">
      <c r="B1005" s="10"/>
      <c r="F1005" s="10"/>
    </row>
    <row r="1006" spans="2:6" x14ac:dyDescent="0.2">
      <c r="B1006" s="10"/>
      <c r="F1006" s="10"/>
    </row>
    <row r="1007" spans="2:6" x14ac:dyDescent="0.2">
      <c r="B1007" s="10"/>
      <c r="F1007" s="10"/>
    </row>
    <row r="1008" spans="2:6" x14ac:dyDescent="0.2">
      <c r="B1008" s="10"/>
      <c r="F1008" s="10"/>
    </row>
    <row r="1009" spans="2:6" x14ac:dyDescent="0.2">
      <c r="B1009" s="10"/>
      <c r="F1009" s="10"/>
    </row>
    <row r="1010" spans="2:6" x14ac:dyDescent="0.2">
      <c r="B1010" s="10"/>
      <c r="F1010" s="10"/>
    </row>
    <row r="1011" spans="2:6" x14ac:dyDescent="0.2">
      <c r="B1011" s="10"/>
      <c r="F1011" s="10"/>
    </row>
    <row r="1012" spans="2:6" x14ac:dyDescent="0.2">
      <c r="B1012" s="10"/>
      <c r="F1012" s="10"/>
    </row>
    <row r="1013" spans="2:6" x14ac:dyDescent="0.2">
      <c r="B1013" s="10"/>
      <c r="F1013" s="10"/>
    </row>
    <row r="1014" spans="2:6" x14ac:dyDescent="0.2">
      <c r="B1014" s="10"/>
      <c r="F1014" s="10"/>
    </row>
    <row r="1015" spans="2:6" x14ac:dyDescent="0.2">
      <c r="B1015" s="10"/>
      <c r="F1015" s="10"/>
    </row>
    <row r="1016" spans="2:6" x14ac:dyDescent="0.2">
      <c r="B1016" s="10"/>
      <c r="F1016" s="10"/>
    </row>
    <row r="1017" spans="2:6" x14ac:dyDescent="0.2">
      <c r="B1017" s="10"/>
      <c r="F1017" s="10"/>
    </row>
    <row r="1018" spans="2:6" x14ac:dyDescent="0.2">
      <c r="B1018" s="10"/>
      <c r="F1018" s="10"/>
    </row>
    <row r="1019" spans="2:6" x14ac:dyDescent="0.2">
      <c r="B1019" s="10"/>
      <c r="F1019" s="10"/>
    </row>
    <row r="1020" spans="2:6" x14ac:dyDescent="0.2">
      <c r="B1020" s="10"/>
      <c r="F1020" s="10"/>
    </row>
    <row r="1021" spans="2:6" x14ac:dyDescent="0.2">
      <c r="B1021" s="10"/>
      <c r="F1021" s="10"/>
    </row>
    <row r="1022" spans="2:6" x14ac:dyDescent="0.2">
      <c r="B1022" s="10"/>
      <c r="F1022" s="10"/>
    </row>
    <row r="1023" spans="2:6" x14ac:dyDescent="0.2">
      <c r="B1023" s="10"/>
      <c r="F1023" s="10"/>
    </row>
    <row r="1024" spans="2:6" x14ac:dyDescent="0.2">
      <c r="B1024" s="10"/>
      <c r="F1024" s="10"/>
    </row>
    <row r="1025" spans="2:6" x14ac:dyDescent="0.2">
      <c r="B1025" s="10"/>
      <c r="F1025" s="10"/>
    </row>
    <row r="1026" spans="2:6" x14ac:dyDescent="0.2">
      <c r="B1026" s="10"/>
      <c r="F1026" s="10"/>
    </row>
    <row r="1027" spans="2:6" x14ac:dyDescent="0.2">
      <c r="B1027" s="10"/>
      <c r="F1027" s="10"/>
    </row>
    <row r="1028" spans="2:6" x14ac:dyDescent="0.2">
      <c r="B1028" s="10"/>
      <c r="F1028" s="10"/>
    </row>
    <row r="1029" spans="2:6" x14ac:dyDescent="0.2">
      <c r="B1029" s="10"/>
      <c r="F1029" s="10"/>
    </row>
    <row r="1030" spans="2:6" x14ac:dyDescent="0.2">
      <c r="B1030" s="10"/>
      <c r="F1030" s="10"/>
    </row>
    <row r="1031" spans="2:6" x14ac:dyDescent="0.2">
      <c r="B1031" s="10"/>
      <c r="F1031" s="10"/>
    </row>
    <row r="1032" spans="2:6" x14ac:dyDescent="0.2">
      <c r="B1032" s="10"/>
      <c r="F1032" s="10"/>
    </row>
    <row r="1033" spans="2:6" x14ac:dyDescent="0.2">
      <c r="B1033" s="10"/>
      <c r="F1033" s="10"/>
    </row>
    <row r="1034" spans="2:6" x14ac:dyDescent="0.2">
      <c r="B1034" s="10"/>
      <c r="F1034" s="10"/>
    </row>
    <row r="1035" spans="2:6" x14ac:dyDescent="0.2">
      <c r="B1035" s="10"/>
      <c r="F1035" s="10"/>
    </row>
    <row r="1036" spans="2:6" x14ac:dyDescent="0.2">
      <c r="B1036" s="10"/>
      <c r="F1036" s="10"/>
    </row>
    <row r="1037" spans="2:6" x14ac:dyDescent="0.2">
      <c r="B1037" s="10"/>
      <c r="F1037" s="10"/>
    </row>
    <row r="1038" spans="2:6" x14ac:dyDescent="0.2">
      <c r="B1038" s="10"/>
      <c r="F1038" s="10"/>
    </row>
    <row r="1039" spans="2:6" x14ac:dyDescent="0.2">
      <c r="B1039" s="10"/>
      <c r="F1039" s="10"/>
    </row>
    <row r="1040" spans="2:6" x14ac:dyDescent="0.2">
      <c r="B1040" s="10"/>
      <c r="F1040" s="10"/>
    </row>
    <row r="1041" spans="2:6" x14ac:dyDescent="0.2">
      <c r="B1041" s="10"/>
      <c r="F1041" s="10"/>
    </row>
    <row r="1042" spans="2:6" x14ac:dyDescent="0.2">
      <c r="B1042" s="10"/>
      <c r="F1042" s="10"/>
    </row>
    <row r="1043" spans="2:6" x14ac:dyDescent="0.2">
      <c r="B1043" s="10"/>
      <c r="F1043" s="10"/>
    </row>
    <row r="1044" spans="2:6" x14ac:dyDescent="0.2">
      <c r="B1044" s="10"/>
      <c r="F1044" s="10"/>
    </row>
    <row r="1045" spans="2:6" x14ac:dyDescent="0.2">
      <c r="B1045" s="10"/>
      <c r="F1045" s="10"/>
    </row>
    <row r="1046" spans="2:6" x14ac:dyDescent="0.2">
      <c r="B1046" s="10"/>
      <c r="F1046" s="10"/>
    </row>
    <row r="1047" spans="2:6" x14ac:dyDescent="0.2">
      <c r="B1047" s="10"/>
      <c r="F1047" s="10"/>
    </row>
    <row r="1048" spans="2:6" x14ac:dyDescent="0.2">
      <c r="B1048" s="10"/>
      <c r="F1048" s="10"/>
    </row>
    <row r="1049" spans="2:6" x14ac:dyDescent="0.2">
      <c r="B1049" s="10"/>
      <c r="F1049" s="10"/>
    </row>
    <row r="1050" spans="2:6" x14ac:dyDescent="0.2">
      <c r="B1050" s="10"/>
      <c r="F1050" s="10"/>
    </row>
    <row r="1051" spans="2:6" x14ac:dyDescent="0.2">
      <c r="B1051" s="10"/>
      <c r="F1051" s="10"/>
    </row>
    <row r="1052" spans="2:6" x14ac:dyDescent="0.2">
      <c r="B1052" s="10"/>
      <c r="F1052" s="10"/>
    </row>
    <row r="1053" spans="2:6" x14ac:dyDescent="0.2">
      <c r="B1053" s="10"/>
      <c r="F1053" s="10"/>
    </row>
    <row r="1054" spans="2:6" x14ac:dyDescent="0.2">
      <c r="B1054" s="10"/>
      <c r="F1054" s="10"/>
    </row>
    <row r="1055" spans="2:6" x14ac:dyDescent="0.2">
      <c r="B1055" s="10"/>
      <c r="F1055" s="10"/>
    </row>
    <row r="1056" spans="2:6" x14ac:dyDescent="0.2">
      <c r="B1056" s="10"/>
      <c r="F1056" s="10"/>
    </row>
    <row r="1057" spans="2:6" x14ac:dyDescent="0.2">
      <c r="B1057" s="10"/>
      <c r="F1057" s="10"/>
    </row>
    <row r="1058" spans="2:6" x14ac:dyDescent="0.2">
      <c r="B1058" s="10"/>
      <c r="F1058" s="10"/>
    </row>
    <row r="1059" spans="2:6" x14ac:dyDescent="0.2">
      <c r="B1059" s="10"/>
      <c r="F1059" s="10"/>
    </row>
    <row r="1060" spans="2:6" x14ac:dyDescent="0.2">
      <c r="B1060" s="10"/>
      <c r="F1060" s="10"/>
    </row>
    <row r="1061" spans="2:6" x14ac:dyDescent="0.2">
      <c r="B1061" s="10"/>
      <c r="F1061" s="10"/>
    </row>
    <row r="1062" spans="2:6" x14ac:dyDescent="0.2">
      <c r="B1062" s="10"/>
      <c r="F1062" s="10"/>
    </row>
    <row r="1063" spans="2:6" x14ac:dyDescent="0.2">
      <c r="B1063" s="10"/>
      <c r="F1063" s="10"/>
    </row>
    <row r="1064" spans="2:6" x14ac:dyDescent="0.2">
      <c r="B1064" s="10"/>
      <c r="F1064" s="10"/>
    </row>
    <row r="1065" spans="2:6" x14ac:dyDescent="0.2">
      <c r="B1065" s="10"/>
      <c r="F1065" s="10"/>
    </row>
    <row r="1066" spans="2:6" x14ac:dyDescent="0.2">
      <c r="B1066" s="10"/>
      <c r="F1066" s="10"/>
    </row>
    <row r="1067" spans="2:6" x14ac:dyDescent="0.2">
      <c r="B1067" s="10"/>
      <c r="F1067" s="10"/>
    </row>
    <row r="1068" spans="2:6" x14ac:dyDescent="0.2">
      <c r="B1068" s="10"/>
      <c r="F1068" s="10"/>
    </row>
    <row r="1069" spans="2:6" x14ac:dyDescent="0.2">
      <c r="B1069" s="10"/>
      <c r="F1069" s="10"/>
    </row>
    <row r="1070" spans="2:6" x14ac:dyDescent="0.2">
      <c r="B1070" s="10"/>
      <c r="F1070" s="10"/>
    </row>
    <row r="1071" spans="2:6" x14ac:dyDescent="0.2">
      <c r="B1071" s="10"/>
      <c r="F1071" s="10"/>
    </row>
    <row r="1072" spans="2:6" x14ac:dyDescent="0.2">
      <c r="B1072" s="10"/>
      <c r="F1072" s="10"/>
    </row>
    <row r="1073" spans="2:6" x14ac:dyDescent="0.2">
      <c r="B1073" s="10"/>
      <c r="F1073" s="10"/>
    </row>
    <row r="1074" spans="2:6" x14ac:dyDescent="0.2">
      <c r="B1074" s="10"/>
      <c r="F1074" s="10"/>
    </row>
    <row r="1075" spans="2:6" x14ac:dyDescent="0.2">
      <c r="B1075" s="10"/>
      <c r="F1075" s="10"/>
    </row>
    <row r="1076" spans="2:6" x14ac:dyDescent="0.2">
      <c r="B1076" s="10"/>
      <c r="F1076" s="10"/>
    </row>
    <row r="1077" spans="2:6" x14ac:dyDescent="0.2">
      <c r="B1077" s="10"/>
      <c r="F1077" s="10"/>
    </row>
    <row r="1078" spans="2:6" x14ac:dyDescent="0.2">
      <c r="B1078" s="10"/>
      <c r="F1078" s="10"/>
    </row>
    <row r="1079" spans="2:6" x14ac:dyDescent="0.2">
      <c r="B1079" s="10"/>
      <c r="F1079" s="10"/>
    </row>
    <row r="1080" spans="2:6" x14ac:dyDescent="0.2">
      <c r="B1080" s="10"/>
      <c r="F1080" s="10"/>
    </row>
    <row r="1081" spans="2:6" x14ac:dyDescent="0.2">
      <c r="B1081" s="10"/>
      <c r="F1081" s="10"/>
    </row>
    <row r="1082" spans="2:6" x14ac:dyDescent="0.2">
      <c r="B1082" s="10"/>
      <c r="F1082" s="10"/>
    </row>
    <row r="1083" spans="2:6" x14ac:dyDescent="0.2">
      <c r="B1083" s="10"/>
      <c r="F1083" s="10"/>
    </row>
    <row r="1084" spans="2:6" x14ac:dyDescent="0.2">
      <c r="B1084" s="10"/>
      <c r="F1084" s="10"/>
    </row>
    <row r="1085" spans="2:6" x14ac:dyDescent="0.2">
      <c r="B1085" s="10"/>
      <c r="F1085" s="10"/>
    </row>
    <row r="1086" spans="2:6" x14ac:dyDescent="0.2">
      <c r="B1086" s="10"/>
      <c r="F1086" s="10"/>
    </row>
    <row r="1087" spans="2:6" x14ac:dyDescent="0.2">
      <c r="B1087" s="10"/>
      <c r="F1087" s="10"/>
    </row>
    <row r="1088" spans="2:6" x14ac:dyDescent="0.2">
      <c r="B1088" s="10"/>
      <c r="F1088" s="10"/>
    </row>
    <row r="1089" spans="2:6" x14ac:dyDescent="0.2">
      <c r="B1089" s="10"/>
      <c r="F1089" s="10"/>
    </row>
    <row r="1090" spans="2:6" x14ac:dyDescent="0.2">
      <c r="B1090" s="10"/>
      <c r="F1090" s="10"/>
    </row>
    <row r="1091" spans="2:6" x14ac:dyDescent="0.2">
      <c r="B1091" s="10"/>
      <c r="F1091" s="10"/>
    </row>
    <row r="1092" spans="2:6" x14ac:dyDescent="0.2">
      <c r="B1092" s="10"/>
      <c r="F1092" s="10"/>
    </row>
    <row r="1093" spans="2:6" x14ac:dyDescent="0.2">
      <c r="B1093" s="10"/>
      <c r="F1093" s="10"/>
    </row>
    <row r="1094" spans="2:6" x14ac:dyDescent="0.2">
      <c r="B1094" s="10"/>
      <c r="F1094" s="10"/>
    </row>
    <row r="1095" spans="2:6" x14ac:dyDescent="0.2">
      <c r="B1095" s="10"/>
      <c r="F1095" s="10"/>
    </row>
    <row r="1096" spans="2:6" x14ac:dyDescent="0.2">
      <c r="B1096" s="10"/>
      <c r="F1096" s="10"/>
    </row>
    <row r="1097" spans="2:6" x14ac:dyDescent="0.2">
      <c r="B1097" s="10"/>
      <c r="F1097" s="10"/>
    </row>
    <row r="1098" spans="2:6" x14ac:dyDescent="0.2">
      <c r="B1098" s="10"/>
      <c r="F1098" s="10"/>
    </row>
    <row r="1099" spans="2:6" x14ac:dyDescent="0.2">
      <c r="B1099" s="10"/>
      <c r="F1099" s="10"/>
    </row>
    <row r="1100" spans="2:6" x14ac:dyDescent="0.2">
      <c r="B1100" s="10"/>
      <c r="F1100" s="10"/>
    </row>
    <row r="1101" spans="2:6" x14ac:dyDescent="0.2">
      <c r="B1101" s="10"/>
      <c r="F1101" s="10"/>
    </row>
    <row r="1102" spans="2:6" x14ac:dyDescent="0.2">
      <c r="B1102" s="10"/>
      <c r="F1102" s="10"/>
    </row>
    <row r="1103" spans="2:6" x14ac:dyDescent="0.2">
      <c r="B1103" s="10"/>
      <c r="F1103" s="10"/>
    </row>
    <row r="1104" spans="2:6" x14ac:dyDescent="0.2">
      <c r="B1104" s="10"/>
      <c r="F1104" s="10"/>
    </row>
    <row r="1105" spans="2:6" x14ac:dyDescent="0.2">
      <c r="B1105" s="10"/>
      <c r="F1105" s="10"/>
    </row>
    <row r="1106" spans="2:6" x14ac:dyDescent="0.2">
      <c r="B1106" s="10"/>
      <c r="F1106" s="10"/>
    </row>
    <row r="1107" spans="2:6" x14ac:dyDescent="0.2">
      <c r="B1107" s="10"/>
      <c r="F1107" s="10"/>
    </row>
    <row r="1108" spans="2:6" x14ac:dyDescent="0.2">
      <c r="B1108" s="10"/>
      <c r="F1108" s="10"/>
    </row>
    <row r="1109" spans="2:6" x14ac:dyDescent="0.2">
      <c r="B1109" s="10"/>
      <c r="F1109" s="10"/>
    </row>
    <row r="1110" spans="2:6" x14ac:dyDescent="0.2">
      <c r="B1110" s="10"/>
      <c r="F1110" s="10"/>
    </row>
    <row r="1111" spans="2:6" x14ac:dyDescent="0.2">
      <c r="B1111" s="10"/>
      <c r="F1111" s="10"/>
    </row>
    <row r="1112" spans="2:6" x14ac:dyDescent="0.2">
      <c r="B1112" s="10"/>
      <c r="F1112" s="10"/>
    </row>
    <row r="1113" spans="2:6" x14ac:dyDescent="0.2">
      <c r="B1113" s="10"/>
      <c r="F1113" s="10"/>
    </row>
    <row r="1114" spans="2:6" x14ac:dyDescent="0.2">
      <c r="B1114" s="10"/>
      <c r="F1114" s="10"/>
    </row>
    <row r="1115" spans="2:6" x14ac:dyDescent="0.2">
      <c r="B1115" s="10"/>
      <c r="F1115" s="10"/>
    </row>
    <row r="1116" spans="2:6" x14ac:dyDescent="0.2">
      <c r="B1116" s="10"/>
      <c r="F1116" s="10"/>
    </row>
    <row r="1117" spans="2:6" x14ac:dyDescent="0.2">
      <c r="B1117" s="10"/>
      <c r="F1117" s="10"/>
    </row>
    <row r="1118" spans="2:6" x14ac:dyDescent="0.2">
      <c r="B1118" s="10"/>
      <c r="F1118" s="10"/>
    </row>
    <row r="1119" spans="2:6" x14ac:dyDescent="0.2">
      <c r="B1119" s="10"/>
      <c r="F1119" s="10"/>
    </row>
  </sheetData>
  <phoneticPr fontId="7" type="noConversion"/>
  <hyperlinks>
    <hyperlink ref="P83" r:id="rId1" display="http://www.konkoly.hu/cgi-bin/IBVS?749" xr:uid="{00000000-0004-0000-0100-000000000000}"/>
    <hyperlink ref="P84" r:id="rId2" display="http://www.konkoly.hu/cgi-bin/IBVS?749" xr:uid="{00000000-0004-0000-0100-000001000000}"/>
    <hyperlink ref="P85" r:id="rId3" display="http://www.konkoly.hu/cgi-bin/IBVS?749" xr:uid="{00000000-0004-0000-0100-000002000000}"/>
    <hyperlink ref="P87" r:id="rId4" display="http://www.konkoly.hu/cgi-bin/IBVS?749" xr:uid="{00000000-0004-0000-0100-000003000000}"/>
    <hyperlink ref="P89" r:id="rId5" display="http://www.konkoly.hu/cgi-bin/IBVS?749" xr:uid="{00000000-0004-0000-0100-000004000000}"/>
    <hyperlink ref="P61" r:id="rId6" display="http://www.bav-astro.de/sfs/BAVM_link.php?BAVMnr=132" xr:uid="{00000000-0004-0000-0100-000005000000}"/>
    <hyperlink ref="P167" r:id="rId7" display="http://var.astro.cz/oejv/issues/oejv0074.pdf" xr:uid="{00000000-0004-0000-0100-000006000000}"/>
    <hyperlink ref="P62" r:id="rId8" display="http://www.bav-astro.de/sfs/BAVM_link.php?BAVMnr=152" xr:uid="{00000000-0004-0000-0100-000007000000}"/>
    <hyperlink ref="P169" r:id="rId9" display="http://var.astro.cz/oejv/issues/oejv0074.pdf" xr:uid="{00000000-0004-0000-0100-000008000000}"/>
    <hyperlink ref="P172" r:id="rId10" display="http://var.astro.cz/oejv/issues/oejv0074.pdf" xr:uid="{00000000-0004-0000-0100-000009000000}"/>
    <hyperlink ref="P63" r:id="rId11" display="http://var.astro.cz/oejv/issues/oejv0074.pdf" xr:uid="{00000000-0004-0000-0100-00000A000000}"/>
    <hyperlink ref="P65" r:id="rId12" display="http://www.konkoly.hu/cgi-bin/IBVS?5502" xr:uid="{00000000-0004-0000-0100-00000B000000}"/>
    <hyperlink ref="P66" r:id="rId13" display="http://www.konkoly.hu/cgi-bin/IBVS?5577" xr:uid="{00000000-0004-0000-0100-00000C000000}"/>
    <hyperlink ref="P67" r:id="rId14" display="http://www.konkoly.hu/cgi-bin/IBVS?5577" xr:uid="{00000000-0004-0000-0100-00000D000000}"/>
    <hyperlink ref="P68" r:id="rId15" display="http://www.konkoly.hu/cgi-bin/IBVS?5577" xr:uid="{00000000-0004-0000-0100-00000E000000}"/>
    <hyperlink ref="P69" r:id="rId16" display="http://www.konkoly.hu/cgi-bin/IBVS?5577" xr:uid="{00000000-0004-0000-0100-00000F000000}"/>
    <hyperlink ref="P70" r:id="rId17" display="http://www.konkoly.hu/cgi-bin/IBVS?5577" xr:uid="{00000000-0004-0000-0100-000010000000}"/>
    <hyperlink ref="P71" r:id="rId18" display="http://www.konkoly.hu/cgi-bin/IBVS?5577" xr:uid="{00000000-0004-0000-0100-000011000000}"/>
    <hyperlink ref="P72" r:id="rId19" display="http://var.astro.cz/oejv/issues/oejv0003.pdf" xr:uid="{00000000-0004-0000-0100-000012000000}"/>
    <hyperlink ref="P73" r:id="rId20" display="http://www.bav-astro.de/sfs/BAVM_link.php?BAVMnr=173" xr:uid="{00000000-0004-0000-0100-000013000000}"/>
    <hyperlink ref="P74" r:id="rId21" display="http://www.konkoly.hu/cgi-bin/IBVS?5670" xr:uid="{00000000-0004-0000-0100-000014000000}"/>
    <hyperlink ref="P75" r:id="rId22" display="http://var.astro.cz/oejv/issues/oejv0003.pdf" xr:uid="{00000000-0004-0000-0100-000015000000}"/>
    <hyperlink ref="P176" r:id="rId23" display="http://www.konkoly.hu/cgi-bin/IBVS?5741" xr:uid="{00000000-0004-0000-0100-000016000000}"/>
    <hyperlink ref="P76" r:id="rId24" display="http://www.bav-astro.de/sfs/BAVM_link.php?BAVMnr=186" xr:uid="{00000000-0004-0000-0100-000017000000}"/>
    <hyperlink ref="P77" r:id="rId25" display="http://var.astro.cz/oejv/issues/oejv0116.pdf" xr:uid="{00000000-0004-0000-0100-000018000000}"/>
    <hyperlink ref="P79" r:id="rId26" display="http://www.bav-astro.de/sfs/BAVM_link.php?BAVMnr=231" xr:uid="{00000000-0004-0000-0100-000019000000}"/>
    <hyperlink ref="P80" r:id="rId27" display="http://www.konkoly.hu/cgi-bin/IBVS?6095" xr:uid="{00000000-0004-0000-0100-00001A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2023-01-26T06:48:37Z</dcterms:modified>
</cp:coreProperties>
</file>