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096AF71F-1A34-4368-8268-B533089B11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K26" i="1" s="1"/>
  <c r="Q26" i="1"/>
  <c r="E27" i="1"/>
  <c r="F27" i="1" s="1"/>
  <c r="G27" i="1" s="1"/>
  <c r="K27" i="1" s="1"/>
  <c r="Q27" i="1"/>
  <c r="E24" i="1"/>
  <c r="F24" i="1"/>
  <c r="G24" i="1"/>
  <c r="J24" i="1"/>
  <c r="E25" i="1"/>
  <c r="F25" i="1"/>
  <c r="G25" i="1"/>
  <c r="J25" i="1"/>
  <c r="E22" i="1"/>
  <c r="F22" i="1"/>
  <c r="G22" i="1"/>
  <c r="I22" i="1"/>
  <c r="E23" i="1"/>
  <c r="F23" i="1"/>
  <c r="G23" i="1"/>
  <c r="I23" i="1"/>
  <c r="Q24" i="1"/>
  <c r="Q25" i="1"/>
  <c r="G11" i="1"/>
  <c r="F11" i="1"/>
  <c r="C21" i="1"/>
  <c r="E21" i="1"/>
  <c r="F21" i="1"/>
  <c r="Q22" i="1"/>
  <c r="Q23" i="1"/>
  <c r="E14" i="1"/>
  <c r="E15" i="1" s="1"/>
  <c r="C17" i="1"/>
  <c r="G21" i="1"/>
  <c r="H21" i="1"/>
  <c r="Q21" i="1"/>
  <c r="C12" i="1"/>
  <c r="C16" i="1" l="1"/>
  <c r="D18" i="1" s="1"/>
  <c r="C11" i="1"/>
  <c r="O27" i="1" l="1"/>
  <c r="O26" i="1"/>
  <c r="O24" i="1"/>
  <c r="O25" i="1"/>
  <c r="O21" i="1"/>
  <c r="O22" i="1"/>
  <c r="O23" i="1"/>
  <c r="C15" i="1"/>
  <c r="C18" i="1" l="1"/>
  <c r="E16" i="1"/>
  <c r="E17" i="1" s="1"/>
</calcChain>
</file>

<file path=xl/sharedStrings.xml><?xml version="1.0" encoding="utf-8"?>
<sst xmlns="http://schemas.openxmlformats.org/spreadsheetml/2006/main" count="62" uniqueCount="50">
  <si>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</si>
  <si>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</si>
  <si>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</si>
  <si>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</si>
  <si>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</si>
  <si>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</si>
  <si>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</si>
  <si>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</si>
  <si>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</si>
  <si>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</si>
  <si>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</si>
  <si>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</si>
  <si>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</si>
  <si>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</si>
  <si>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</si>
  <si>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</si>
  <si>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</si>
  <si>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</si>
  <si>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</si>
  <si>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</si>
  <si>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</si>
  <si>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</si>
  <si>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</si>
  <si>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</si>
  <si>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</si>
  <si>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</si>
  <si>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</si>
  <si>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</si>
  <si>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</si>
  <si>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</si>
  <si>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</si>
  <si>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</si>
  <si>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</si>
  <si>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</si>
  <si>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</si>
  <si>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</si>
  <si>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</si>
  <si>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</si>
  <si>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</si>
  <si>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</si>
  <si>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</si>
  <si>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EA/DM</t>
  </si>
  <si>
    <t>V0405 Cep / GSC 4516-1246</t>
  </si>
  <si>
    <t>IBVS 5943</t>
  </si>
  <si>
    <t>II</t>
  </si>
  <si>
    <t>I</t>
  </si>
  <si>
    <t>OEJV 0160</t>
  </si>
  <si>
    <t>OEJV</t>
  </si>
  <si>
    <t>JBAV, 60</t>
  </si>
  <si>
    <t>JBAV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</si>
</sst>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65" fontId="17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V0405 Cep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28571428571428"/>
          <c:y val="0.14076246334310852"/>
          <c:w val="0.8436090225563910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4.8999999999999998E-3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4.8999999999999998E-3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3641</c:v>
                </c:pt>
                <c:pt idx="2">
                  <c:v>3641.5</c:v>
                </c:pt>
                <c:pt idx="3">
                  <c:v>3874</c:v>
                </c:pt>
                <c:pt idx="4">
                  <c:v>3874</c:v>
                </c:pt>
                <c:pt idx="5">
                  <c:v>4616</c:v>
                </c:pt>
                <c:pt idx="6">
                  <c:v>4627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88-44E9-8D3F-E702D5A0A67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4.8999999999999998E-3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4.8999999999999998E-3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3641</c:v>
                </c:pt>
                <c:pt idx="2">
                  <c:v>3641.5</c:v>
                </c:pt>
                <c:pt idx="3">
                  <c:v>3874</c:v>
                </c:pt>
                <c:pt idx="4">
                  <c:v>3874</c:v>
                </c:pt>
                <c:pt idx="5">
                  <c:v>4616</c:v>
                </c:pt>
                <c:pt idx="6">
                  <c:v>4627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0.17334339999797521</c:v>
                </c:pt>
                <c:pt idx="2">
                  <c:v>2.3347100002865773E-2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88-44E9-8D3F-E702D5A0A67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4.8999999999999998E-3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4.8999999999999998E-3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3641</c:v>
                </c:pt>
                <c:pt idx="2">
                  <c:v>3641.5</c:v>
                </c:pt>
                <c:pt idx="3">
                  <c:v>3874</c:v>
                </c:pt>
                <c:pt idx="4">
                  <c:v>3874</c:v>
                </c:pt>
                <c:pt idx="5">
                  <c:v>4616</c:v>
                </c:pt>
                <c:pt idx="6">
                  <c:v>4627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-0.50179240000579739</c:v>
                </c:pt>
                <c:pt idx="4">
                  <c:v>-0.50029240000731079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88-44E9-8D3F-E702D5A0A67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JBAV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4.8999999999999998E-3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4.8999999999999998E-3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3641</c:v>
                </c:pt>
                <c:pt idx="2">
                  <c:v>3641.5</c:v>
                </c:pt>
                <c:pt idx="3">
                  <c:v>3874</c:v>
                </c:pt>
                <c:pt idx="4">
                  <c:v>3874</c:v>
                </c:pt>
                <c:pt idx="5">
                  <c:v>4616</c:v>
                </c:pt>
                <c:pt idx="6">
                  <c:v>4627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5">
                  <c:v>8.9058400000794791E-2</c:v>
                </c:pt>
                <c:pt idx="6">
                  <c:v>-0.54166020000411663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88-44E9-8D3F-E702D5A0A67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4.8999999999999998E-3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4.8999999999999998E-3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3641</c:v>
                </c:pt>
                <c:pt idx="2">
                  <c:v>3641.5</c:v>
                </c:pt>
                <c:pt idx="3">
                  <c:v>3874</c:v>
                </c:pt>
                <c:pt idx="4">
                  <c:v>3874</c:v>
                </c:pt>
                <c:pt idx="5">
                  <c:v>4616</c:v>
                </c:pt>
                <c:pt idx="6">
                  <c:v>4627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A88-44E9-8D3F-E702D5A0A67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4.8999999999999998E-3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4.8999999999999998E-3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3641</c:v>
                </c:pt>
                <c:pt idx="2">
                  <c:v>3641.5</c:v>
                </c:pt>
                <c:pt idx="3">
                  <c:v>3874</c:v>
                </c:pt>
                <c:pt idx="4">
                  <c:v>3874</c:v>
                </c:pt>
                <c:pt idx="5">
                  <c:v>4616</c:v>
                </c:pt>
                <c:pt idx="6">
                  <c:v>4627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A88-44E9-8D3F-E702D5A0A67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4.8999999999999998E-3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5.9999999999999995E-4</c:v>
                  </c:pt>
                  <c:pt idx="5">
                    <c:v>4.8999999999999998E-3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3641</c:v>
                </c:pt>
                <c:pt idx="2">
                  <c:v>3641.5</c:v>
                </c:pt>
                <c:pt idx="3">
                  <c:v>3874</c:v>
                </c:pt>
                <c:pt idx="4">
                  <c:v>3874</c:v>
                </c:pt>
                <c:pt idx="5">
                  <c:v>4616</c:v>
                </c:pt>
                <c:pt idx="6">
                  <c:v>4627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A88-44E9-8D3F-E702D5A0A67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3641</c:v>
                </c:pt>
                <c:pt idx="2">
                  <c:v>3641.5</c:v>
                </c:pt>
                <c:pt idx="3">
                  <c:v>3874</c:v>
                </c:pt>
                <c:pt idx="4">
                  <c:v>3874</c:v>
                </c:pt>
                <c:pt idx="5">
                  <c:v>4616</c:v>
                </c:pt>
                <c:pt idx="6">
                  <c:v>4627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0.45255287853562531</c:v>
                </c:pt>
                <c:pt idx="1">
                  <c:v>-0.14344003491509383</c:v>
                </c:pt>
                <c:pt idx="2">
                  <c:v>-0.14352187958873441</c:v>
                </c:pt>
                <c:pt idx="3">
                  <c:v>-0.18157965283160515</c:v>
                </c:pt>
                <c:pt idx="4">
                  <c:v>-0.18157965283160515</c:v>
                </c:pt>
                <c:pt idx="5">
                  <c:v>-0.30303714851422903</c:v>
                </c:pt>
                <c:pt idx="6">
                  <c:v>-0.30483773133432179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A88-44E9-8D3F-E702D5A0A67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3641</c:v>
                </c:pt>
                <c:pt idx="2">
                  <c:v>3641.5</c:v>
                </c:pt>
                <c:pt idx="3">
                  <c:v>3874</c:v>
                </c:pt>
                <c:pt idx="4">
                  <c:v>3874</c:v>
                </c:pt>
                <c:pt idx="5">
                  <c:v>4616</c:v>
                </c:pt>
                <c:pt idx="6">
                  <c:v>4627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A88-44E9-8D3F-E702D5A0A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0258096"/>
        <c:axId val="1"/>
      </c:scatterChart>
      <c:valAx>
        <c:axId val="870258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02580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96240601503761"/>
          <c:y val="0.92375366568914952"/>
          <c:w val="0.7548872180451127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409945CF-D75E-308D-20C6-B569B2C481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23</v>
      </c>
      <c r="B2" t="s">
        <v>41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39002.724000000002</v>
      </c>
      <c r="D7" s="30" t="s">
        <v>40</v>
      </c>
    </row>
    <row r="8" spans="1:7" x14ac:dyDescent="0.2">
      <c r="A8" t="s">
        <v>3</v>
      </c>
      <c r="C8" s="8">
        <v>4.4277926000000001</v>
      </c>
      <c r="D8" s="30" t="s">
        <v>40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0.45255287853562531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SLOPE(INDIRECT($G$11):G992,INDIRECT($F$11):F992)</f>
        <v>-1.6368934728116429E-4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59970.831021874998</v>
      </c>
    </row>
    <row r="15" spans="1:7" x14ac:dyDescent="0.2">
      <c r="A15" s="12" t="s">
        <v>17</v>
      </c>
      <c r="B15" s="10"/>
      <c r="C15" s="13">
        <f ca="1">(C7+C11)+(C8+C12)*INT(MAX(F21:F3533))</f>
        <v>59489.815522468671</v>
      </c>
      <c r="D15" s="14" t="s">
        <v>37</v>
      </c>
      <c r="E15" s="15">
        <f ca="1">ROUND(2*(E14-$C$7)/$C$8,0)/2+E13</f>
        <v>4736.5</v>
      </c>
    </row>
    <row r="16" spans="1:7" x14ac:dyDescent="0.2">
      <c r="A16" s="16" t="s">
        <v>4</v>
      </c>
      <c r="B16" s="10"/>
      <c r="C16" s="17">
        <f ca="1">+C8+C12</f>
        <v>4.4276289106527189</v>
      </c>
      <c r="D16" s="14" t="s">
        <v>38</v>
      </c>
      <c r="E16" s="24">
        <f ca="1">ROUND(2*(E14-$C$15)/$C$16,0)/2+E13</f>
        <v>109.5</v>
      </c>
    </row>
    <row r="17" spans="1:18" ht="13.5" thickBot="1" x14ac:dyDescent="0.25">
      <c r="A17" s="14" t="s">
        <v>28</v>
      </c>
      <c r="B17" s="10"/>
      <c r="C17" s="10">
        <f>COUNT(C21:C2191)</f>
        <v>7</v>
      </c>
      <c r="D17" s="14" t="s">
        <v>32</v>
      </c>
      <c r="E17" s="18">
        <f ca="1">+$C$15+$C$16*E16-15018.5-$C$9/24</f>
        <v>44956.536721518481</v>
      </c>
    </row>
    <row r="18" spans="1:18" ht="14.25" thickTop="1" thickBot="1" x14ac:dyDescent="0.25">
      <c r="A18" s="16" t="s">
        <v>5</v>
      </c>
      <c r="B18" s="10"/>
      <c r="C18" s="19">
        <f ca="1">+C15</f>
        <v>59489.815522468671</v>
      </c>
      <c r="D18" s="20">
        <f ca="1">+C16</f>
        <v>4.4276289106527189</v>
      </c>
      <c r="E18" s="21" t="s">
        <v>33</v>
      </c>
    </row>
    <row r="19" spans="1:18" ht="13.5" thickTop="1" x14ac:dyDescent="0.2">
      <c r="A19" s="25" t="s">
        <v>34</v>
      </c>
      <c r="E19" s="26">
        <v>22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27</v>
      </c>
      <c r="J20" s="7" t="s">
        <v>47</v>
      </c>
      <c r="K20" s="7" t="s">
        <v>49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8" x14ac:dyDescent="0.2">
      <c r="A21" s="31" t="s">
        <v>40</v>
      </c>
      <c r="B21" s="31"/>
      <c r="C21" s="32">
        <f>C7</f>
        <v>39002.724000000002</v>
      </c>
      <c r="D21" s="32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0.45255287853562531</v>
      </c>
      <c r="Q21" s="2">
        <f>+C21-15018.5</f>
        <v>23984.224000000002</v>
      </c>
    </row>
    <row r="22" spans="1:18" x14ac:dyDescent="0.2">
      <c r="A22" s="33" t="s">
        <v>43</v>
      </c>
      <c r="B22" s="34" t="s">
        <v>44</v>
      </c>
      <c r="C22" s="33">
        <v>55124.4902</v>
      </c>
      <c r="D22" s="33">
        <v>6.9999999999999999E-4</v>
      </c>
      <c r="E22">
        <f>+(C22-C$7)/C$8</f>
        <v>3641.039148942974</v>
      </c>
      <c r="F22">
        <f>ROUND(2*E22,0)/2</f>
        <v>3641</v>
      </c>
      <c r="G22">
        <f>+C22-(C$7+F22*C$8)</f>
        <v>0.17334339999797521</v>
      </c>
      <c r="I22">
        <f>+G22</f>
        <v>0.17334339999797521</v>
      </c>
      <c r="O22">
        <f ca="1">+C$11+C$12*$F22</f>
        <v>-0.14344003491509383</v>
      </c>
      <c r="Q22" s="2">
        <f>+C22-15018.5</f>
        <v>40105.9902</v>
      </c>
    </row>
    <row r="23" spans="1:18" x14ac:dyDescent="0.2">
      <c r="A23" s="33" t="s">
        <v>43</v>
      </c>
      <c r="B23" s="34" t="s">
        <v>45</v>
      </c>
      <c r="C23" s="33">
        <v>55126.554100000001</v>
      </c>
      <c r="D23" s="33">
        <v>2.9999999999999997E-4</v>
      </c>
      <c r="E23">
        <f>+(C23-C$7)/C$8</f>
        <v>3641.5052728531141</v>
      </c>
      <c r="F23">
        <f>ROUND(2*E23,0)/2</f>
        <v>3641.5</v>
      </c>
      <c r="G23">
        <f>+C23-(C$7+F23*C$8)</f>
        <v>2.3347100002865773E-2</v>
      </c>
      <c r="I23">
        <f>+G23</f>
        <v>2.3347100002865773E-2</v>
      </c>
      <c r="O23">
        <f ca="1">+C$11+C$12*$F23</f>
        <v>-0.14352187958873441</v>
      </c>
      <c r="Q23" s="2">
        <f>+C23-15018.5</f>
        <v>40108.054100000001</v>
      </c>
    </row>
    <row r="24" spans="1:18" x14ac:dyDescent="0.2">
      <c r="A24" s="35" t="s">
        <v>46</v>
      </c>
      <c r="B24" s="36" t="s">
        <v>45</v>
      </c>
      <c r="C24" s="37">
        <v>56155.490740000001</v>
      </c>
      <c r="D24" s="37">
        <v>1E-4</v>
      </c>
      <c r="E24">
        <f>+(C24-C$7)/C$8</f>
        <v>3873.8866721083546</v>
      </c>
      <c r="F24">
        <f>ROUND(2*E24,0)/2</f>
        <v>3874</v>
      </c>
      <c r="G24">
        <f>+C24-(C$7+F24*C$8)</f>
        <v>-0.50179240000579739</v>
      </c>
      <c r="J24">
        <f>+G24</f>
        <v>-0.50179240000579739</v>
      </c>
      <c r="O24">
        <f ca="1">+C$11+C$12*$F24</f>
        <v>-0.18157965283160515</v>
      </c>
      <c r="Q24" s="2">
        <f>+C24-15018.5</f>
        <v>41136.990740000001</v>
      </c>
    </row>
    <row r="25" spans="1:18" x14ac:dyDescent="0.2">
      <c r="A25" s="35" t="s">
        <v>46</v>
      </c>
      <c r="B25" s="36" t="s">
        <v>45</v>
      </c>
      <c r="C25" s="37">
        <v>56155.49224</v>
      </c>
      <c r="D25" s="37">
        <v>5.9999999999999995E-4</v>
      </c>
      <c r="E25">
        <f>+(C25-C$7)/C$8</f>
        <v>3873.8870108776091</v>
      </c>
      <c r="F25">
        <f>ROUND(2*E25,0)/2</f>
        <v>3874</v>
      </c>
      <c r="G25">
        <f>+C25-(C$7+F25*C$8)</f>
        <v>-0.50029240000731079</v>
      </c>
      <c r="J25">
        <f>+G25</f>
        <v>-0.50029240000731079</v>
      </c>
      <c r="O25">
        <f ca="1">+C$11+C$12*$F25</f>
        <v>-0.18157965283160515</v>
      </c>
      <c r="Q25" s="2">
        <f>+C25-15018.5</f>
        <v>41136.99224</v>
      </c>
    </row>
    <row r="26" spans="1:18" x14ac:dyDescent="0.2">
      <c r="A26" s="38" t="s">
        <v>48</v>
      </c>
      <c r="B26" s="39" t="s">
        <v>45</v>
      </c>
      <c r="C26" s="40">
        <v>59441.503700000001</v>
      </c>
      <c r="D26" s="38">
        <v>4.8999999999999998E-3</v>
      </c>
      <c r="E26">
        <f t="shared" ref="E26:E27" si="0">+(C26-C$7)/C$8</f>
        <v>4616.0201134985409</v>
      </c>
      <c r="F26">
        <f t="shared" ref="F26:F27" si="1">ROUND(2*E26,0)/2</f>
        <v>4616</v>
      </c>
      <c r="G26">
        <f t="shared" ref="G26:G27" si="2">+C26-(C$7+F26*C$8)</f>
        <v>8.9058400000794791E-2</v>
      </c>
      <c r="K26">
        <f>+G26</f>
        <v>8.9058400000794791E-2</v>
      </c>
      <c r="O26">
        <f t="shared" ref="O26:O27" ca="1" si="3">+C$11+C$12*$F26</f>
        <v>-0.30303714851422903</v>
      </c>
      <c r="Q26" s="2">
        <f t="shared" ref="Q26:Q27" si="4">+C26-15018.5</f>
        <v>44423.003700000001</v>
      </c>
    </row>
    <row r="27" spans="1:18" x14ac:dyDescent="0.2">
      <c r="A27" s="38" t="s">
        <v>48</v>
      </c>
      <c r="B27" s="39" t="s">
        <v>45</v>
      </c>
      <c r="C27" s="40">
        <v>59489.578699999998</v>
      </c>
      <c r="D27" s="38">
        <v>4.0000000000000002E-4</v>
      </c>
      <c r="E27">
        <f t="shared" si="0"/>
        <v>4626.8776681184199</v>
      </c>
      <c r="F27">
        <f t="shared" si="1"/>
        <v>4627</v>
      </c>
      <c r="G27">
        <f t="shared" si="2"/>
        <v>-0.54166020000411663</v>
      </c>
      <c r="K27">
        <f>+G27</f>
        <v>-0.54166020000411663</v>
      </c>
      <c r="O27">
        <f t="shared" ca="1" si="3"/>
        <v>-0.30483773133432179</v>
      </c>
      <c r="Q27" s="2">
        <f t="shared" si="4"/>
        <v>44471.078699999998</v>
      </c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2023-01-26T06:56:40Z</dcterms:modified>
</cp:coreProperties>
</file>