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EF63951-E629-4331-BF22-2B49424A3046}" xr6:coauthVersionLast="47" xr6:coauthVersionMax="47" xr10:uidLastSave="{00000000-0000-0000-0000-000000000000}"/>
  <bookViews>
    <workbookView xWindow="14235" yWindow="360" windowWidth="1347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E28" i="1"/>
  <c r="F28" i="1" s="1"/>
  <c r="G28" i="1" s="1"/>
  <c r="K28" i="1" s="1"/>
  <c r="Q28" i="1"/>
  <c r="E30" i="1"/>
  <c r="F30" i="1"/>
  <c r="G30" i="1" s="1"/>
  <c r="K30" i="1" s="1"/>
  <c r="Q30" i="1"/>
  <c r="E31" i="1"/>
  <c r="F31" i="1"/>
  <c r="G31" i="1" s="1"/>
  <c r="K31" i="1" s="1"/>
  <c r="Q31" i="1"/>
  <c r="Q29" i="1"/>
  <c r="E29" i="1"/>
  <c r="F29" i="1" s="1"/>
  <c r="G29" i="1" s="1"/>
  <c r="K29" i="1" s="1"/>
  <c r="E27" i="1"/>
  <c r="F27" i="1"/>
  <c r="G27" i="1" s="1"/>
  <c r="I27" i="1" s="1"/>
  <c r="E21" i="1"/>
  <c r="F21" i="1" s="1"/>
  <c r="G21" i="1" s="1"/>
  <c r="H21" i="1" s="1"/>
  <c r="E22" i="1"/>
  <c r="F22" i="1"/>
  <c r="G22" i="1" s="1"/>
  <c r="K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/>
  <c r="G26" i="1" s="1"/>
  <c r="I26" i="1" s="1"/>
  <c r="Q27" i="1"/>
  <c r="C9" i="1"/>
  <c r="D9" i="1"/>
  <c r="C21" i="1"/>
  <c r="Q26" i="1"/>
  <c r="Q22" i="1"/>
  <c r="Q23" i="1"/>
  <c r="Q24" i="1"/>
  <c r="Q25" i="1"/>
  <c r="A21" i="1"/>
  <c r="F16" i="1"/>
  <c r="F17" i="1" s="1"/>
  <c r="C17" i="1"/>
  <c r="Q21" i="1"/>
  <c r="C11" i="1"/>
  <c r="C12" i="1"/>
  <c r="O32" i="1" l="1"/>
  <c r="O31" i="1"/>
  <c r="O30" i="1"/>
  <c r="O28" i="1"/>
  <c r="O22" i="1"/>
  <c r="O27" i="1"/>
  <c r="O24" i="1"/>
  <c r="O25" i="1"/>
  <c r="C15" i="1"/>
  <c r="O21" i="1"/>
  <c r="O29" i="1"/>
  <c r="O23" i="1"/>
  <c r="O2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<sst xmlns="http://schemas.openxmlformats.org/spreadsheetml/2006/main" count="73" uniqueCount="57">
  <si>
    <t>OEJV 0191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</si>
  <si>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</si>
  <si>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</si>
  <si>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</si>
  <si>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</si>
  <si>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</si>
  <si>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</si>
  <si>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</si>
  <si>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</si>
  <si>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</si>
  <si>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</si>
  <si>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</si>
  <si>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</si>
  <si>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</si>
  <si>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</si>
  <si>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</si>
  <si>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</si>
  <si>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</si>
  <si>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</si>
  <si>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</si>
  <si>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</si>
  <si>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</si>
  <si>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</si>
  <si>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</si>
  <si>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</si>
  <si>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</si>
  <si>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</si>
  <si>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</si>
  <si>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</si>
  <si>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</si>
  <si>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</si>
  <si>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</si>
  <si>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</si>
  <si>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</si>
  <si>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</si>
  <si>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</si>
  <si>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</si>
  <si>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</si>
  <si>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</si>
  <si>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</si>
  <si>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</si>
  <si>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</si>
  <si>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V0441 Cep</t>
  </si>
  <si>
    <t>V0441 Cep / GSC 4600-2466</t>
  </si>
  <si>
    <t>EA</t>
  </si>
  <si>
    <t>VSX</t>
  </si>
  <si>
    <t>OEJV 0160</t>
  </si>
  <si>
    <t>I</t>
  </si>
  <si>
    <t>OEJV 0172</t>
  </si>
  <si>
    <t>G4600-2466</t>
  </si>
  <si>
    <t>vis</t>
  </si>
  <si>
    <t>VSB 069</t>
  </si>
  <si>
    <t>cG</t>
  </si>
  <si>
    <t>JBAV, 60</t>
  </si>
  <si>
    <t>JBAV, 63</t>
  </si>
  <si>
    <t>II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</si>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</sst>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"/>
    <numFmt numFmtId="170" formatCode="0.0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  <xf numFmtId="43" fontId="34" fillId="0" borderId="0" applyFon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165" fontId="14" fillId="0" borderId="0" xfId="0" applyNumberFormat="1" applyFont="1" applyAlignment="1">
      <alignment horizontal="left" vertical="top"/>
    </xf>
    <xf numFmtId="0" fontId="8" fillId="0" borderId="0" xfId="42" applyFont="1" applyAlignment="1">
      <alignment horizontal="left"/>
    </xf>
    <xf numFmtId="0" fontId="31" fillId="0" borderId="0" xfId="42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43" fontId="33" fillId="0" borderId="0" xfId="48" applyFont="1" applyBorder="1"/>
    <xf numFmtId="170" fontId="14" fillId="0" borderId="0" xfId="0" applyNumberFormat="1" applyFont="1" applyAlignment="1">
      <alignment horizontal="left"/>
    </xf>
    <xf numFmtId="170" fontId="14" fillId="0" borderId="0" xfId="0" applyNumberFormat="1" applyFont="1" applyAlignment="1">
      <alignment horizontal="left" vertical="top"/>
    </xf>
    <xf numFmtId="170" fontId="31" fillId="0" borderId="0" xfId="42" applyNumberFormat="1" applyFont="1" applyAlignment="1">
      <alignment horizontal="left"/>
    </xf>
    <xf numFmtId="170" fontId="33" fillId="0" borderId="0" xfId="0" applyNumberFormat="1" applyFont="1" applyAlignment="1">
      <alignment horizontal="left" vertical="center" wrapText="1"/>
    </xf>
    <xf numFmtId="170" fontId="31" fillId="0" borderId="0" xfId="41" applyNumberFormat="1" applyFont="1" applyAlignment="1">
      <alignment horizontal="left"/>
    </xf>
    <xf numFmtId="170" fontId="33" fillId="0" borderId="0" xfId="0" applyNumberFormat="1" applyFont="1" applyAlignment="1" applyProtection="1">
      <alignment horizontal="left" vertical="center" wrapText="1"/>
      <protection locked="0"/>
    </xf>
    <xf numFmtId="170" fontId="0" fillId="0" borderId="0" xfId="0" applyNumberForma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V0441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2D-4BCA-86B9-690C8F0729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">
                  <c:v>0.25500000000465661</c:v>
                </c:pt>
                <c:pt idx="6">
                  <c:v>0.29899999999906868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2D-4BCA-86B9-690C8F0729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2D-4BCA-86B9-690C8F0729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0.22706000000471249</c:v>
                </c:pt>
                <c:pt idx="2">
                  <c:v>0.22613999999884982</c:v>
                </c:pt>
                <c:pt idx="3">
                  <c:v>0.23518999999942025</c:v>
                </c:pt>
                <c:pt idx="4">
                  <c:v>0.24035000000003492</c:v>
                </c:pt>
                <c:pt idx="7">
                  <c:v>0.31149999999615829</c:v>
                </c:pt>
                <c:pt idx="8">
                  <c:v>0.33310000000346918</c:v>
                </c:pt>
                <c:pt idx="9">
                  <c:v>0.32879999999568099</c:v>
                </c:pt>
                <c:pt idx="10">
                  <c:v>0.32800000000133878</c:v>
                </c:pt>
                <c:pt idx="11">
                  <c:v>0.34100000018952414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2D-4BCA-86B9-690C8F0729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2D-4BCA-86B9-690C8F0729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2D-4BCA-86B9-690C8F0729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8.9999999999999993E-3</c:v>
                  </c:pt>
                  <c:pt idx="6">
                    <c:v>0.01</c:v>
                  </c:pt>
                  <c:pt idx="7">
                    <c:v>1E-3</c:v>
                  </c:pt>
                  <c:pt idx="8">
                    <c:v>0</c:v>
                  </c:pt>
                  <c:pt idx="9">
                    <c:v>1.2999999999999999E-3</c:v>
                  </c:pt>
                  <c:pt idx="10">
                    <c:v>6.0000000000000001E-3</c:v>
                  </c:pt>
                  <c:pt idx="1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2D-4BCA-86B9-690C8F0729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3.2916001082979873E-3</c:v>
                </c:pt>
                <c:pt idx="1">
                  <c:v>0.22639419315478945</c:v>
                </c:pt>
                <c:pt idx="2">
                  <c:v>0.22654299435068528</c:v>
                </c:pt>
                <c:pt idx="3">
                  <c:v>0.23175103620703957</c:v>
                </c:pt>
                <c:pt idx="4">
                  <c:v>0.23557026690169941</c:v>
                </c:pt>
                <c:pt idx="5">
                  <c:v>0.25238480203792896</c:v>
                </c:pt>
                <c:pt idx="6">
                  <c:v>0.2983147711711106</c:v>
                </c:pt>
                <c:pt idx="7">
                  <c:v>0.32093255294727785</c:v>
                </c:pt>
                <c:pt idx="8">
                  <c:v>0.32222216331170844</c:v>
                </c:pt>
                <c:pt idx="9">
                  <c:v>0.33293584941620868</c:v>
                </c:pt>
                <c:pt idx="10">
                  <c:v>0.33338225300389618</c:v>
                </c:pt>
                <c:pt idx="11">
                  <c:v>0.3414175175822714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2D-4BCA-86B9-690C8F0729D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4498</c:v>
                </c:pt>
                <c:pt idx="2">
                  <c:v>4501</c:v>
                </c:pt>
                <c:pt idx="3">
                  <c:v>4606</c:v>
                </c:pt>
                <c:pt idx="4">
                  <c:v>4683</c:v>
                </c:pt>
                <c:pt idx="5">
                  <c:v>5022</c:v>
                </c:pt>
                <c:pt idx="6">
                  <c:v>5948</c:v>
                </c:pt>
                <c:pt idx="7">
                  <c:v>6404</c:v>
                </c:pt>
                <c:pt idx="8">
                  <c:v>6430</c:v>
                </c:pt>
                <c:pt idx="9">
                  <c:v>6646</c:v>
                </c:pt>
                <c:pt idx="10">
                  <c:v>6655</c:v>
                </c:pt>
                <c:pt idx="11">
                  <c:v>6817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2D-4BCA-86B9-690C8F072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721072"/>
        <c:axId val="1"/>
      </c:scatterChart>
      <c:valAx>
        <c:axId val="576721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721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3CA645E-EEFC-2862-7685-902B0514C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: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5703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44</v>
      </c>
      <c r="C2" s="3"/>
      <c r="D2" s="3"/>
      <c r="E2" s="10" t="s">
        <v>42</v>
      </c>
      <c r="F2" t="s">
        <v>49</v>
      </c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8">
        <v>48500.93</v>
      </c>
      <c r="D7" s="29" t="s">
        <v>45</v>
      </c>
    </row>
    <row r="8" spans="1:6" x14ac:dyDescent="0.2">
      <c r="A8" t="s">
        <v>7</v>
      </c>
      <c r="C8" s="8">
        <v>1.649</v>
      </c>
      <c r="D8" s="29" t="s">
        <v>45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3.2916001082979873E-3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4.9600398631945635E-5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59742.504417517579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1.6490496003986319</v>
      </c>
      <c r="E16" s="14" t="s">
        <v>34</v>
      </c>
      <c r="F16" s="15">
        <f ca="1">NOW()+15018.5+$C$5/24</f>
        <v>60170.71441296296</v>
      </c>
    </row>
    <row r="17" spans="1:21" ht="13.5" thickBot="1" x14ac:dyDescent="0.25">
      <c r="A17" s="14" t="s">
        <v>31</v>
      </c>
      <c r="B17" s="10"/>
      <c r="C17" s="10">
        <f>COUNT(C21:C2191)</f>
        <v>12</v>
      </c>
      <c r="E17" s="14" t="s">
        <v>39</v>
      </c>
      <c r="F17" s="15">
        <f ca="1">ROUND(2*(F16-$C$7)/$C$8,0)/2+F15</f>
        <v>7078</v>
      </c>
    </row>
    <row r="18" spans="1:21" ht="14.25" thickTop="1" thickBot="1" x14ac:dyDescent="0.25">
      <c r="A18" s="16" t="s">
        <v>9</v>
      </c>
      <c r="B18" s="10"/>
      <c r="C18" s="19">
        <f ca="1">+C15</f>
        <v>59742.504417517579</v>
      </c>
      <c r="D18" s="20">
        <f ca="1">+C16</f>
        <v>1.6490496003986319</v>
      </c>
      <c r="E18" s="14" t="s">
        <v>40</v>
      </c>
      <c r="F18" s="23">
        <f ca="1">ROUND(2*(F16-$C$15)/$C$16,0)/2+F15</f>
        <v>260.5</v>
      </c>
    </row>
    <row r="19" spans="1:21" ht="13.5" thickTop="1" x14ac:dyDescent="0.2">
      <c r="E19" s="14" t="s">
        <v>35</v>
      </c>
      <c r="F19" s="18">
        <f ca="1">+$C$15+$C$16*F18-15018.5-$C$5/24</f>
        <v>45153.977671754757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50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s="30" t="str">
        <f>D7</f>
        <v>VSX</v>
      </c>
      <c r="B21" s="30"/>
      <c r="C21" s="45">
        <f>C$7</f>
        <v>48500.93</v>
      </c>
      <c r="D21" s="31" t="s">
        <v>17</v>
      </c>
      <c r="E21" s="30">
        <f t="shared" ref="E21:E31" si="0">+(C21-C$7)/C$8</f>
        <v>0</v>
      </c>
      <c r="F21">
        <f t="shared" ref="F21:F32" si="1">ROUND(2*E21,0)/2</f>
        <v>0</v>
      </c>
      <c r="G21">
        <f t="shared" ref="G21:G31" si="2">+C21-(C$7+F21*C$8)</f>
        <v>0</v>
      </c>
      <c r="H21">
        <f>+G21</f>
        <v>0</v>
      </c>
      <c r="O21">
        <f t="shared" ref="O21:O31" ca="1" si="3">+C$11+C$12*$F21</f>
        <v>3.2916001082979873E-3</v>
      </c>
      <c r="Q21" s="2">
        <f t="shared" ref="Q21:Q31" si="4">+C21-15018.5</f>
        <v>33482.43</v>
      </c>
    </row>
    <row r="22" spans="1:21" x14ac:dyDescent="0.2">
      <c r="A22" s="32" t="s">
        <v>46</v>
      </c>
      <c r="B22" s="33" t="s">
        <v>47</v>
      </c>
      <c r="C22" s="45">
        <v>55918.359060000003</v>
      </c>
      <c r="D22" s="31">
        <v>1E-4</v>
      </c>
      <c r="E22" s="30">
        <f t="shared" si="0"/>
        <v>4498.1376955730757</v>
      </c>
      <c r="F22">
        <f t="shared" si="1"/>
        <v>4498</v>
      </c>
      <c r="G22">
        <f t="shared" si="2"/>
        <v>0.22706000000471249</v>
      </c>
      <c r="K22">
        <f>+G22</f>
        <v>0.22706000000471249</v>
      </c>
      <c r="O22">
        <f t="shared" ca="1" si="3"/>
        <v>0.22639419315478945</v>
      </c>
      <c r="Q22" s="2">
        <f t="shared" si="4"/>
        <v>40899.859060000003</v>
      </c>
    </row>
    <row r="23" spans="1:21" x14ac:dyDescent="0.2">
      <c r="A23" s="32" t="s">
        <v>46</v>
      </c>
      <c r="B23" s="33" t="s">
        <v>47</v>
      </c>
      <c r="C23" s="45">
        <v>55923.305139999997</v>
      </c>
      <c r="D23" s="31">
        <v>0</v>
      </c>
      <c r="E23" s="30">
        <f t="shared" si="0"/>
        <v>4501.1371376591851</v>
      </c>
      <c r="F23">
        <f t="shared" si="1"/>
        <v>4501</v>
      </c>
      <c r="G23">
        <f t="shared" si="2"/>
        <v>0.22613999999884982</v>
      </c>
      <c r="K23">
        <f>+G23</f>
        <v>0.22613999999884982</v>
      </c>
      <c r="O23">
        <f t="shared" ca="1" si="3"/>
        <v>0.22654299435068528</v>
      </c>
      <c r="Q23" s="2">
        <f t="shared" si="4"/>
        <v>40904.805139999997</v>
      </c>
    </row>
    <row r="24" spans="1:21" x14ac:dyDescent="0.2">
      <c r="A24" s="32" t="s">
        <v>46</v>
      </c>
      <c r="B24" s="33" t="s">
        <v>47</v>
      </c>
      <c r="C24" s="45">
        <v>56096.459190000001</v>
      </c>
      <c r="D24" s="31">
        <v>0</v>
      </c>
      <c r="E24" s="30">
        <f t="shared" si="0"/>
        <v>4606.1426258338397</v>
      </c>
      <c r="F24">
        <f t="shared" si="1"/>
        <v>4606</v>
      </c>
      <c r="G24">
        <f t="shared" si="2"/>
        <v>0.23518999999942025</v>
      </c>
      <c r="K24">
        <f>+G24</f>
        <v>0.23518999999942025</v>
      </c>
      <c r="O24">
        <f t="shared" ca="1" si="3"/>
        <v>0.23175103620703957</v>
      </c>
      <c r="Q24" s="2">
        <f t="shared" si="4"/>
        <v>41077.959190000001</v>
      </c>
    </row>
    <row r="25" spans="1:21" x14ac:dyDescent="0.2">
      <c r="A25" s="32" t="s">
        <v>46</v>
      </c>
      <c r="B25" s="33" t="s">
        <v>47</v>
      </c>
      <c r="C25" s="45">
        <v>56223.43735</v>
      </c>
      <c r="D25" s="31">
        <v>1E-4</v>
      </c>
      <c r="E25" s="30">
        <f t="shared" si="0"/>
        <v>4683.1457550030318</v>
      </c>
      <c r="F25">
        <f t="shared" si="1"/>
        <v>4683</v>
      </c>
      <c r="G25">
        <f t="shared" si="2"/>
        <v>0.24035000000003492</v>
      </c>
      <c r="K25">
        <f>+G25</f>
        <v>0.24035000000003492</v>
      </c>
      <c r="O25">
        <f t="shared" ca="1" si="3"/>
        <v>0.23557026690169941</v>
      </c>
      <c r="Q25" s="2">
        <f t="shared" si="4"/>
        <v>41204.93735</v>
      </c>
    </row>
    <row r="26" spans="1:21" x14ac:dyDescent="0.2">
      <c r="A26" s="34" t="s">
        <v>48</v>
      </c>
      <c r="B26" s="35" t="s">
        <v>47</v>
      </c>
      <c r="C26" s="46">
        <v>56782.463000000003</v>
      </c>
      <c r="D26" s="36">
        <v>8.9999999999999993E-3</v>
      </c>
      <c r="E26" s="30">
        <f t="shared" si="0"/>
        <v>5022.1546391752599</v>
      </c>
      <c r="F26">
        <f t="shared" si="1"/>
        <v>5022</v>
      </c>
      <c r="G26">
        <f t="shared" si="2"/>
        <v>0.25500000000465661</v>
      </c>
      <c r="I26">
        <f>+G26</f>
        <v>0.25500000000465661</v>
      </c>
      <c r="O26">
        <f t="shared" ca="1" si="3"/>
        <v>0.25238480203792896</v>
      </c>
      <c r="Q26" s="2">
        <f t="shared" si="4"/>
        <v>41763.963000000003</v>
      </c>
    </row>
    <row r="27" spans="1:21" x14ac:dyDescent="0.2">
      <c r="A27" s="37" t="s">
        <v>0</v>
      </c>
      <c r="B27" s="37" t="s">
        <v>47</v>
      </c>
      <c r="C27" s="47">
        <v>58309.481</v>
      </c>
      <c r="D27" s="38">
        <v>0.01</v>
      </c>
      <c r="E27" s="30">
        <f t="shared" si="0"/>
        <v>5948.1813220133408</v>
      </c>
      <c r="F27">
        <f t="shared" si="1"/>
        <v>5948</v>
      </c>
      <c r="G27">
        <f t="shared" si="2"/>
        <v>0.29899999999906868</v>
      </c>
      <c r="I27">
        <f>+G27</f>
        <v>0.29899999999906868</v>
      </c>
      <c r="O27">
        <f t="shared" ca="1" si="3"/>
        <v>0.2983147711711106</v>
      </c>
      <c r="Q27" s="2">
        <f t="shared" si="4"/>
        <v>43290.981</v>
      </c>
    </row>
    <row r="28" spans="1:21" x14ac:dyDescent="0.2">
      <c r="A28" s="42" t="s">
        <v>53</v>
      </c>
      <c r="B28" s="43" t="s">
        <v>47</v>
      </c>
      <c r="C28" s="48">
        <v>59061.4375</v>
      </c>
      <c r="D28" s="42">
        <v>1E-3</v>
      </c>
      <c r="E28" s="30">
        <f t="shared" si="0"/>
        <v>6404.1889023650692</v>
      </c>
      <c r="F28">
        <f t="shared" si="1"/>
        <v>6404</v>
      </c>
      <c r="G28">
        <f t="shared" si="2"/>
        <v>0.31149999999615829</v>
      </c>
      <c r="K28">
        <f>+G28</f>
        <v>0.31149999999615829</v>
      </c>
      <c r="O28">
        <f t="shared" ca="1" si="3"/>
        <v>0.32093255294727785</v>
      </c>
      <c r="Q28" s="2">
        <f t="shared" si="4"/>
        <v>44042.9375</v>
      </c>
    </row>
    <row r="29" spans="1:21" x14ac:dyDescent="0.2">
      <c r="A29" s="39" t="s">
        <v>51</v>
      </c>
      <c r="B29" s="40" t="s">
        <v>47</v>
      </c>
      <c r="C29" s="49">
        <v>59104.333100000003</v>
      </c>
      <c r="D29" s="41" t="s">
        <v>52</v>
      </c>
      <c r="E29" s="30">
        <f t="shared" si="0"/>
        <v>6430.2020012128578</v>
      </c>
      <c r="F29">
        <f t="shared" si="1"/>
        <v>6430</v>
      </c>
      <c r="G29">
        <f t="shared" si="2"/>
        <v>0.33310000000346918</v>
      </c>
      <c r="K29">
        <f>+G29</f>
        <v>0.33310000000346918</v>
      </c>
      <c r="O29">
        <f t="shared" ca="1" si="3"/>
        <v>0.32222216331170844</v>
      </c>
      <c r="Q29" s="2">
        <f t="shared" si="4"/>
        <v>44085.833100000003</v>
      </c>
    </row>
    <row r="30" spans="1:21" x14ac:dyDescent="0.2">
      <c r="A30" s="42" t="s">
        <v>53</v>
      </c>
      <c r="B30" s="43" t="s">
        <v>47</v>
      </c>
      <c r="C30" s="48">
        <v>59460.512799999997</v>
      </c>
      <c r="D30" s="42">
        <v>1.2999999999999999E-3</v>
      </c>
      <c r="E30" s="30">
        <f t="shared" si="0"/>
        <v>6646.1993935718592</v>
      </c>
      <c r="F30">
        <f t="shared" si="1"/>
        <v>6646</v>
      </c>
      <c r="G30">
        <f t="shared" si="2"/>
        <v>0.32879999999568099</v>
      </c>
      <c r="K30">
        <f>+G30</f>
        <v>0.32879999999568099</v>
      </c>
      <c r="O30">
        <f t="shared" ca="1" si="3"/>
        <v>0.33293584941620868</v>
      </c>
      <c r="Q30" s="2">
        <f t="shared" si="4"/>
        <v>44442.012799999997</v>
      </c>
    </row>
    <row r="31" spans="1:21" x14ac:dyDescent="0.2">
      <c r="A31" s="42" t="s">
        <v>54</v>
      </c>
      <c r="B31" s="43" t="s">
        <v>55</v>
      </c>
      <c r="C31" s="48">
        <v>59475.353000000003</v>
      </c>
      <c r="D31" s="42">
        <v>6.0000000000000001E-3</v>
      </c>
      <c r="E31" s="30">
        <f t="shared" si="0"/>
        <v>6655.1989084293527</v>
      </c>
      <c r="F31">
        <f t="shared" si="1"/>
        <v>6655</v>
      </c>
      <c r="G31">
        <f t="shared" si="2"/>
        <v>0.32800000000133878</v>
      </c>
      <c r="K31">
        <f>+G31</f>
        <v>0.32800000000133878</v>
      </c>
      <c r="O31">
        <f t="shared" ca="1" si="3"/>
        <v>0.33338225300389618</v>
      </c>
      <c r="Q31" s="2">
        <f t="shared" si="4"/>
        <v>44456.853000000003</v>
      </c>
    </row>
    <row r="32" spans="1:21" x14ac:dyDescent="0.2">
      <c r="A32" s="44" t="s">
        <v>56</v>
      </c>
      <c r="B32" s="44" t="s">
        <v>47</v>
      </c>
      <c r="C32" s="50">
        <v>59742.50400000019</v>
      </c>
      <c r="D32" s="42">
        <v>5.0000000000000001E-3</v>
      </c>
      <c r="E32" s="30">
        <f t="shared" ref="E32" si="5">+(C32-C$7)/C$8</f>
        <v>6817.2067919952633</v>
      </c>
      <c r="F32">
        <f t="shared" si="1"/>
        <v>6817</v>
      </c>
      <c r="G32">
        <f t="shared" ref="G32" si="6">+C32-(C$7+F32*C$8)</f>
        <v>0.34100000018952414</v>
      </c>
      <c r="K32">
        <f>+G32</f>
        <v>0.34100000018952414</v>
      </c>
      <c r="O32">
        <f t="shared" ref="O32" ca="1" si="7">+C$11+C$12*$F32</f>
        <v>0.3414175175822714</v>
      </c>
      <c r="Q32" s="2">
        <f t="shared" ref="Q32" si="8">+C32-15018.5</f>
        <v>44724.00400000019</v>
      </c>
    </row>
    <row r="33" spans="3:17" x14ac:dyDescent="0.2">
      <c r="C33" s="51"/>
      <c r="D33" s="8"/>
      <c r="Q33" s="2"/>
    </row>
    <row r="34" spans="3:17" x14ac:dyDescent="0.2">
      <c r="C34" s="51"/>
      <c r="D34" s="8"/>
    </row>
    <row r="35" spans="3:17" x14ac:dyDescent="0.2">
      <c r="C35" s="51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8:D28" name="Range1"/>
  </protectedRanges>
  <sortState xmlns:xlrd2="http://schemas.microsoft.com/office/spreadsheetml/2017/richdata2" ref="A21:X31">
    <sortCondition ref="C21:C31"/>
  </sortState>
  <phoneticPr fontId="6" type="noConversion"/>
  <hyperlinks>
    <hyperlink ref="H64913" r:id="rId1" display="http://vsolj.cetus-net.org/bulletin.html" xr:uid="{00000000-0004-0000-0000-000000000000}"/>
    <hyperlink ref="H64906" r:id="rId2" display="https://www.aavso.org/ejaavso" xr:uid="{00000000-0004-0000-0000-000001000000}"/>
    <hyperlink ref="AP1057" r:id="rId3" display="http://cdsbib.u-strasbg.fr/cgi-bin/cdsbib?1990RMxAA..21..381G" xr:uid="{00000000-0004-0000-0000-000002000000}"/>
    <hyperlink ref="AP1061" r:id="rId4" display="http://cdsbib.u-strasbg.fr/cgi-bin/cdsbib?1990RMxAA..21..381G" xr:uid="{00000000-0004-0000-0000-000003000000}"/>
    <hyperlink ref="AP1060" r:id="rId5" display="http://cdsbib.u-strasbg.fr/cgi-bin/cdsbib?1990RMxAA..21..381G" xr:uid="{00000000-0004-0000-0000-000004000000}"/>
    <hyperlink ref="AP1041" r:id="rId6" display="http://cdsbib.u-strasbg.fr/cgi-bin/cdsbib?1990RMxAA..21..381G" xr:uid="{00000000-0004-0000-0000-000005000000}"/>
    <hyperlink ref="I64913" r:id="rId7" display="http://vsolj.cetus-net.org/bulletin.html" xr:uid="{00000000-0004-0000-0000-000006000000}"/>
    <hyperlink ref="AQ1197" r:id="rId8" display="http://cdsbib.u-strasbg.fr/cgi-bin/cdsbib?1990RMxAA..21..381G" xr:uid="{00000000-0004-0000-0000-000007000000}"/>
    <hyperlink ref="AQ55963" r:id="rId9" display="http://cdsbib.u-strasbg.fr/cgi-bin/cdsbib?1990RMxAA..21..381G" xr:uid="{00000000-0004-0000-0000-000008000000}"/>
    <hyperlink ref="AQ1198" r:id="rId10" display="http://cdsbib.u-strasbg.fr/cgi-bin/cdsbib?1990RMxAA..21..381G" xr:uid="{00000000-0004-0000-0000-000009000000}"/>
    <hyperlink ref="H64910" r:id="rId11" display="https://www.aavso.org/ejaavso" xr:uid="{00000000-0004-0000-0000-00000A000000}"/>
    <hyperlink ref="H2083" r:id="rId12" display="http://vsolj.cetus-net.org/bulletin.html" xr:uid="{00000000-0004-0000-0000-00000B000000}"/>
    <hyperlink ref="AP3327" r:id="rId13" display="http://cdsbib.u-strasbg.fr/cgi-bin/cdsbib?1990RMxAA..21..381G" xr:uid="{00000000-0004-0000-0000-00000C000000}"/>
    <hyperlink ref="AP3330" r:id="rId14" display="http://cdsbib.u-strasbg.fr/cgi-bin/cdsbib?1990RMxAA..21..381G" xr:uid="{00000000-0004-0000-0000-00000D000000}"/>
    <hyperlink ref="AP3328" r:id="rId15" display="http://cdsbib.u-strasbg.fr/cgi-bin/cdsbib?1990RMxAA..21..381G" xr:uid="{00000000-0004-0000-0000-00000E000000}"/>
    <hyperlink ref="AP3312" r:id="rId16" display="http://cdsbib.u-strasbg.fr/cgi-bin/cdsbib?1990RMxAA..21..381G" xr:uid="{00000000-0004-0000-0000-00000F000000}"/>
    <hyperlink ref="I2083" r:id="rId17" display="http://vsolj.cetus-net.org/bulletin.html" xr:uid="{00000000-0004-0000-0000-000010000000}"/>
    <hyperlink ref="AQ3541" r:id="rId18" display="http://cdsbib.u-strasbg.fr/cgi-bin/cdsbib?1990RMxAA..21..381G" xr:uid="{00000000-0004-0000-0000-000011000000}"/>
    <hyperlink ref="AQ242" r:id="rId19" display="http://cdsbib.u-strasbg.fr/cgi-bin/cdsbib?1990RMxAA..21..381G" xr:uid="{00000000-0004-0000-0000-000012000000}"/>
    <hyperlink ref="AQ354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2023-08-14T05:08:45Z</dcterms:modified>
</cp:coreProperties>
</file>