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E98656-CF1A-4011-AFE5-3367A650F02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0" i="2" l="1"/>
  <c r="F40" i="2" s="1"/>
  <c r="G40" i="2" s="1"/>
  <c r="Q40" i="2"/>
  <c r="E37" i="1"/>
  <c r="F37" i="1" s="1"/>
  <c r="G37" i="1" s="1"/>
  <c r="Q37" i="1"/>
  <c r="E35" i="2"/>
  <c r="F35" i="2" s="1"/>
  <c r="G35" i="2" s="1"/>
  <c r="Q35" i="2"/>
  <c r="Q36" i="1"/>
  <c r="Q29" i="2"/>
  <c r="Q30" i="2"/>
  <c r="Q31" i="2"/>
  <c r="Q32" i="2"/>
  <c r="Q33" i="2"/>
  <c r="Q34" i="2"/>
  <c r="Q36" i="2"/>
  <c r="Q39" i="2"/>
  <c r="E37" i="2"/>
  <c r="F37" i="2" s="1"/>
  <c r="Q37" i="2"/>
  <c r="Q38" i="2"/>
  <c r="E38" i="1"/>
  <c r="F38" i="1" s="1"/>
  <c r="G38" i="1" s="1"/>
  <c r="K38" i="1" s="1"/>
  <c r="D9" i="1"/>
  <c r="C9" i="1"/>
  <c r="Q35" i="1"/>
  <c r="Q38" i="1"/>
  <c r="Q41" i="1"/>
  <c r="Q39" i="1"/>
  <c r="Q40" i="1"/>
  <c r="E36" i="1"/>
  <c r="F36" i="1" s="1"/>
  <c r="G36" i="1" s="1"/>
  <c r="E39" i="1"/>
  <c r="F39" i="1" s="1"/>
  <c r="G39" i="1" s="1"/>
  <c r="K39" i="1" s="1"/>
  <c r="E33" i="1"/>
  <c r="F33" i="1" s="1"/>
  <c r="E29" i="1"/>
  <c r="F29" i="1"/>
  <c r="G29" i="1" s="1"/>
  <c r="K29" i="1" s="1"/>
  <c r="E31" i="1"/>
  <c r="F31" i="1" s="1"/>
  <c r="G31" i="1" s="1"/>
  <c r="J31" i="1" s="1"/>
  <c r="Q32" i="1"/>
  <c r="Q33" i="1"/>
  <c r="Q34" i="1"/>
  <c r="Q23" i="1"/>
  <c r="Q31" i="1"/>
  <c r="Q30" i="1"/>
  <c r="F11" i="2"/>
  <c r="E33" i="2"/>
  <c r="F33" i="2" s="1"/>
  <c r="E22" i="2"/>
  <c r="F22" i="2" s="1"/>
  <c r="E27" i="2"/>
  <c r="F27" i="2" s="1"/>
  <c r="G27" i="2" s="1"/>
  <c r="I27" i="2" s="1"/>
  <c r="G11" i="2"/>
  <c r="E14" i="2"/>
  <c r="E15" i="2" s="1"/>
  <c r="C17" i="2"/>
  <c r="Q21" i="2"/>
  <c r="Q22" i="2"/>
  <c r="Q23" i="2"/>
  <c r="Q24" i="2"/>
  <c r="Q25" i="2"/>
  <c r="Q26" i="2"/>
  <c r="Q27" i="2"/>
  <c r="Q28" i="2"/>
  <c r="Q21" i="1"/>
  <c r="Q22" i="1"/>
  <c r="Q24" i="1"/>
  <c r="Q25" i="1"/>
  <c r="Q26" i="1"/>
  <c r="Q28" i="1"/>
  <c r="Q27" i="1"/>
  <c r="Q29" i="1"/>
  <c r="F16" i="1"/>
  <c r="F17" i="1" s="1"/>
  <c r="C17" i="1"/>
  <c r="E21" i="1"/>
  <c r="F21" i="1" s="1"/>
  <c r="G21" i="1" s="1"/>
  <c r="I21" i="1" s="1"/>
  <c r="E28" i="2"/>
  <c r="F28" i="2" s="1"/>
  <c r="G28" i="2" s="1"/>
  <c r="I28" i="2" s="1"/>
  <c r="E24" i="2"/>
  <c r="F24" i="2" s="1"/>
  <c r="E21" i="2"/>
  <c r="F21" i="2" s="1"/>
  <c r="G21" i="2" s="1"/>
  <c r="I21" i="2" s="1"/>
  <c r="E26" i="1"/>
  <c r="F26" i="1"/>
  <c r="G26" i="1" s="1"/>
  <c r="K26" i="1" s="1"/>
  <c r="I40" i="2" l="1"/>
  <c r="K37" i="1"/>
  <c r="I35" i="2"/>
  <c r="E31" i="2"/>
  <c r="F31" i="2" s="1"/>
  <c r="G31" i="2" s="1"/>
  <c r="I31" i="2" s="1"/>
  <c r="G24" i="2"/>
  <c r="I24" i="2" s="1"/>
  <c r="E26" i="2"/>
  <c r="F26" i="2" s="1"/>
  <c r="G26" i="2" s="1"/>
  <c r="I26" i="2" s="1"/>
  <c r="E38" i="2"/>
  <c r="F38" i="2" s="1"/>
  <c r="G38" i="2" s="1"/>
  <c r="I38" i="2" s="1"/>
  <c r="E30" i="2"/>
  <c r="F30" i="2" s="1"/>
  <c r="G30" i="2" s="1"/>
  <c r="I30" i="2" s="1"/>
  <c r="E39" i="2"/>
  <c r="F39" i="2" s="1"/>
  <c r="G39" i="2" s="1"/>
  <c r="I39" i="2" s="1"/>
  <c r="E34" i="2"/>
  <c r="F34" i="2" s="1"/>
  <c r="G34" i="2" s="1"/>
  <c r="I34" i="2" s="1"/>
  <c r="E23" i="2"/>
  <c r="F23" i="2" s="1"/>
  <c r="G23" i="2" s="1"/>
  <c r="I23" i="2" s="1"/>
  <c r="G37" i="2"/>
  <c r="I37" i="2" s="1"/>
  <c r="E32" i="2"/>
  <c r="F32" i="2" s="1"/>
  <c r="G32" i="2" s="1"/>
  <c r="I32" i="2" s="1"/>
  <c r="E25" i="2"/>
  <c r="F25" i="2" s="1"/>
  <c r="G25" i="2" s="1"/>
  <c r="I25" i="2" s="1"/>
  <c r="G33" i="2"/>
  <c r="I33" i="2" s="1"/>
  <c r="E29" i="2"/>
  <c r="F29" i="2" s="1"/>
  <c r="G29" i="2" s="1"/>
  <c r="I29" i="2" s="1"/>
  <c r="G22" i="2"/>
  <c r="E36" i="2"/>
  <c r="F36" i="2" s="1"/>
  <c r="G36" i="2" s="1"/>
  <c r="I36" i="2" s="1"/>
  <c r="E23" i="1"/>
  <c r="F23" i="1" s="1"/>
  <c r="G23" i="1" s="1"/>
  <c r="K23" i="1" s="1"/>
  <c r="E30" i="1"/>
  <c r="F30" i="1" s="1"/>
  <c r="G30" i="1" s="1"/>
  <c r="J30" i="1" s="1"/>
  <c r="E22" i="1"/>
  <c r="F22" i="1" s="1"/>
  <c r="G22" i="1" s="1"/>
  <c r="K22" i="1" s="1"/>
  <c r="E32" i="1"/>
  <c r="F32" i="1" s="1"/>
  <c r="G32" i="1" s="1"/>
  <c r="K32" i="1" s="1"/>
  <c r="E35" i="1"/>
  <c r="F35" i="1" s="1"/>
  <c r="G35" i="1" s="1"/>
  <c r="K35" i="1" s="1"/>
  <c r="E28" i="1"/>
  <c r="F28" i="1" s="1"/>
  <c r="G28" i="1" s="1"/>
  <c r="K28" i="1" s="1"/>
  <c r="E27" i="1"/>
  <c r="F27" i="1" s="1"/>
  <c r="U27" i="1" s="1"/>
  <c r="E34" i="1"/>
  <c r="F34" i="1" s="1"/>
  <c r="G34" i="1" s="1"/>
  <c r="K34" i="1" s="1"/>
  <c r="E40" i="1"/>
  <c r="F40" i="1" s="1"/>
  <c r="G40" i="1" s="1"/>
  <c r="K40" i="1" s="1"/>
  <c r="G33" i="1"/>
  <c r="E41" i="1"/>
  <c r="F41" i="1" s="1"/>
  <c r="G41" i="1" s="1"/>
  <c r="K41" i="1" s="1"/>
  <c r="E25" i="1"/>
  <c r="F25" i="1" s="1"/>
  <c r="U25" i="1" s="1"/>
  <c r="E24" i="1"/>
  <c r="F24" i="1" s="1"/>
  <c r="G24" i="1" s="1"/>
  <c r="K24" i="1" s="1"/>
  <c r="K36" i="1"/>
  <c r="C12" i="1"/>
  <c r="C11" i="1"/>
  <c r="C11" i="2"/>
  <c r="C12" i="2"/>
  <c r="O40" i="2" l="1"/>
  <c r="R40" i="2" s="1"/>
  <c r="O37" i="1"/>
  <c r="S37" i="1" s="1"/>
  <c r="O35" i="2"/>
  <c r="R35" i="2" s="1"/>
  <c r="O29" i="2"/>
  <c r="R29" i="2" s="1"/>
  <c r="C15" i="2"/>
  <c r="C18" i="2" s="1"/>
  <c r="O23" i="2"/>
  <c r="R23" i="2" s="1"/>
  <c r="O37" i="2"/>
  <c r="R37" i="2" s="1"/>
  <c r="O27" i="2"/>
  <c r="R27" i="2" s="1"/>
  <c r="O26" i="2"/>
  <c r="R26" i="2" s="1"/>
  <c r="O24" i="2"/>
  <c r="R24" i="2" s="1"/>
  <c r="O28" i="2"/>
  <c r="R28" i="2" s="1"/>
  <c r="O38" i="2"/>
  <c r="R38" i="2" s="1"/>
  <c r="O31" i="2"/>
  <c r="R31" i="2" s="1"/>
  <c r="O32" i="2"/>
  <c r="R32" i="2" s="1"/>
  <c r="O36" i="2"/>
  <c r="R36" i="2" s="1"/>
  <c r="O39" i="2"/>
  <c r="R39" i="2" s="1"/>
  <c r="O30" i="2"/>
  <c r="R30" i="2" s="1"/>
  <c r="O25" i="2"/>
  <c r="R25" i="2" s="1"/>
  <c r="O33" i="2"/>
  <c r="R33" i="2" s="1"/>
  <c r="O34" i="2"/>
  <c r="R34" i="2" s="1"/>
  <c r="O21" i="2"/>
  <c r="R21" i="2" s="1"/>
  <c r="O22" i="2"/>
  <c r="R22" i="2" s="1"/>
  <c r="C16" i="2"/>
  <c r="D18" i="2" s="1"/>
  <c r="I22" i="2"/>
  <c r="O25" i="1"/>
  <c r="S25" i="1" s="1"/>
  <c r="O34" i="1"/>
  <c r="S34" i="1" s="1"/>
  <c r="O39" i="1"/>
  <c r="S39" i="1" s="1"/>
  <c r="O22" i="1"/>
  <c r="S22" i="1" s="1"/>
  <c r="O31" i="1"/>
  <c r="S31" i="1" s="1"/>
  <c r="O26" i="1"/>
  <c r="S26" i="1" s="1"/>
  <c r="O29" i="1"/>
  <c r="S29" i="1" s="1"/>
  <c r="O41" i="1"/>
  <c r="S41" i="1" s="1"/>
  <c r="O24" i="1"/>
  <c r="S24" i="1" s="1"/>
  <c r="O40" i="1"/>
  <c r="S40" i="1" s="1"/>
  <c r="C15" i="1"/>
  <c r="C18" i="1" s="1"/>
  <c r="O21" i="1"/>
  <c r="S21" i="1" s="1"/>
  <c r="O33" i="1"/>
  <c r="S33" i="1" s="1"/>
  <c r="O38" i="1"/>
  <c r="S38" i="1" s="1"/>
  <c r="O36" i="1"/>
  <c r="S36" i="1" s="1"/>
  <c r="O28" i="1"/>
  <c r="S28" i="1" s="1"/>
  <c r="O30" i="1"/>
  <c r="S30" i="1" s="1"/>
  <c r="O27" i="1"/>
  <c r="S27" i="1" s="1"/>
  <c r="O32" i="1"/>
  <c r="S32" i="1" s="1"/>
  <c r="O35" i="1"/>
  <c r="S35" i="1" s="1"/>
  <c r="O23" i="1"/>
  <c r="S23" i="1" s="1"/>
  <c r="C16" i="1"/>
  <c r="D18" i="1" s="1"/>
  <c r="K33" i="1"/>
  <c r="R19" i="2" l="1"/>
  <c r="E16" i="2"/>
  <c r="E17" i="2" s="1"/>
  <c r="S19" i="1"/>
  <c r="F18" i="1"/>
  <c r="F19" i="1" s="1"/>
</calcChain>
</file>

<file path=xl/sharedStrings.xml><?xml version="1.0" encoding="utf-8"?>
<sst xmlns="http://schemas.openxmlformats.org/spreadsheetml/2006/main" count="169" uniqueCount="69">
  <si>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</si>
  <si>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</si>
  <si>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</si>
  <si>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</si>
  <si>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</si>
  <si>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</si>
  <si>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</si>
  <si>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</si>
  <si>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</si>
  <si>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</si>
  <si>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</si>
  <si>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</si>
  <si>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</si>
  <si>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</si>
  <si>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</si>
  <si>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</si>
  <si>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</si>
  <si>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</si>
  <si>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</si>
  <si>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</si>
  <si>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</si>
  <si>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</si>
  <si>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</si>
  <si>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</si>
  <si>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</si>
  <si>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</si>
  <si>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</si>
  <si>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</si>
  <si>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</si>
  <si>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</si>
  <si>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</si>
  <si>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</si>
  <si>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</si>
  <si>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</si>
  <si>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</si>
  <si>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</si>
  <si>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</si>
  <si>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</si>
  <si>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</si>
  <si>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</si>
  <si>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</si>
  <si>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</si>
  <si>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</si>
  <si>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</si>
  <si>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</si>
  <si>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6093</t>
  </si>
  <si>
    <t>II</t>
  </si>
  <si>
    <t>GCVS</t>
  </si>
  <si>
    <t>IBVS 5570</t>
  </si>
  <si>
    <t>IBVS 5920</t>
  </si>
  <si>
    <t>IBVS 5960</t>
  </si>
  <si>
    <t>IBVS 6011</t>
  </si>
  <si>
    <t>I</t>
  </si>
  <si>
    <t>IBVS 6042</t>
  </si>
  <si>
    <t>IBVS 6029</t>
  </si>
  <si>
    <t>V0919 Cep / GSC 4286-0049</t>
  </si>
  <si>
    <r>
      <t>diff</t>
    </r>
    <r>
      <rPr>
        <b/>
        <vertAlign val="superscript"/>
        <sz val="10"/>
        <rFont val="Arial"/>
        <family val="2"/>
      </rPr>
      <t>2</t>
    </r>
  </si>
  <si>
    <t>IBVS 6152</t>
  </si>
  <si>
    <t>BAD?</t>
  </si>
  <si>
    <t>IBVS 6157</t>
  </si>
  <si>
    <t>0.0096</t>
  </si>
  <si>
    <t>IBVS 6230</t>
  </si>
  <si>
    <t>vis</t>
  </si>
  <si>
    <t>OEJV 0205</t>
  </si>
  <si>
    <t>OEJV 0210</t>
  </si>
  <si>
    <t>Both files active</t>
  </si>
  <si>
    <t>JBAV, 60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</si>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</sst>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1" applyNumberFormat="0" applyFont="0" applyFill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9" fillId="0" borderId="2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7" applyFont="1" applyAlignment="1">
      <alignment horizontal="left" vertical="center" wrapText="1"/>
    </xf>
    <xf numFmtId="0" fontId="22" fillId="0" borderId="0" xfId="7" applyFont="1" applyAlignment="1">
      <alignment horizontal="center" vertical="center" wrapText="1"/>
    </xf>
    <xf numFmtId="0" fontId="22" fillId="0" borderId="0" xfId="7" applyFont="1" applyAlignment="1">
      <alignment horizontal="left" wrapText="1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23" fillId="0" borderId="0" xfId="7" applyFont="1"/>
    <xf numFmtId="0" fontId="23" fillId="0" borderId="0" xfId="7" applyFont="1" applyAlignment="1">
      <alignment horizontal="center"/>
    </xf>
    <xf numFmtId="0" fontId="23" fillId="0" borderId="0" xfId="7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 vertical="center"/>
    </xf>
    <xf numFmtId="166" fontId="22" fillId="0" borderId="0" xfId="7" applyNumberFormat="1" applyFont="1" applyAlignment="1">
      <alignment horizontal="left" wrapText="1"/>
    </xf>
    <xf numFmtId="166" fontId="16" fillId="0" borderId="0" xfId="0" applyNumberFormat="1" applyFont="1" applyAlignment="1">
      <alignment horizontal="left" wrapText="1"/>
    </xf>
    <xf numFmtId="166" fontId="5" fillId="0" borderId="0" xfId="7" applyNumberFormat="1" applyFont="1" applyAlignment="1">
      <alignment horizontal="left" wrapText="1"/>
    </xf>
    <xf numFmtId="166" fontId="23" fillId="0" borderId="0" xfId="7" applyNumberFormat="1" applyFont="1" applyAlignment="1">
      <alignment horizontal="left"/>
    </xf>
    <xf numFmtId="166" fontId="25" fillId="0" borderId="0" xfId="0" applyNumberFormat="1" applyFont="1" applyAlignment="1">
      <alignment vertical="center" wrapText="1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5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wrapText="1"/>
    </xf>
    <xf numFmtId="165" fontId="5" fillId="0" borderId="0" xfId="7" applyNumberFormat="1" applyFont="1" applyAlignment="1">
      <alignment horizontal="left" wrapText="1"/>
    </xf>
    <xf numFmtId="165" fontId="23" fillId="0" borderId="0" xfId="7" applyNumberFormat="1" applyFont="1" applyAlignment="1">
      <alignment horizontal="left"/>
    </xf>
    <xf numFmtId="165" fontId="26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left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165" fontId="25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V919 Cep - O-C Diagr.</a:t>
            </a:r>
          </a:p>
        </c:rich>
      </c:tx>
      <c:layout>
        <c:manualLayout>
          <c:xMode val="edge"/>
          <c:yMode val="edge"/>
          <c:x val="0.3729323681549542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F-4D2A-B868-1FA7BFBFE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F-4D2A-B868-1FA7BFBFE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9">
                  <c:v>-3.2715000001189765E-2</c:v>
                </c:pt>
                <c:pt idx="10">
                  <c:v>-8.7700000003678724E-3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F-4D2A-B868-1FA7BFBFE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-5.9164999998756684E-2</c:v>
                </c:pt>
                <c:pt idx="2">
                  <c:v>-5.8714999999210704E-2</c:v>
                </c:pt>
                <c:pt idx="3">
                  <c:v>-5.8184999994409736E-2</c:v>
                </c:pt>
                <c:pt idx="5">
                  <c:v>-4.8114999997778796E-2</c:v>
                </c:pt>
                <c:pt idx="7">
                  <c:v>-4.7425000004295725E-2</c:v>
                </c:pt>
                <c:pt idx="8">
                  <c:v>-3.4374999995634425E-2</c:v>
                </c:pt>
                <c:pt idx="11">
                  <c:v>-1.3989999999466818E-2</c:v>
                </c:pt>
                <c:pt idx="12">
                  <c:v>-1.021500000206288E-2</c:v>
                </c:pt>
                <c:pt idx="13">
                  <c:v>-8.4100000021862797E-3</c:v>
                </c:pt>
                <c:pt idx="14">
                  <c:v>-1.5039999998407438E-2</c:v>
                </c:pt>
                <c:pt idx="15">
                  <c:v>-2.1690000001399312E-2</c:v>
                </c:pt>
                <c:pt idx="16">
                  <c:v>-2.3710000001301523E-2</c:v>
                </c:pt>
                <c:pt idx="17">
                  <c:v>-1.9729999781702645E-2</c:v>
                </c:pt>
                <c:pt idx="18">
                  <c:v>-1.9638999787275679E-2</c:v>
                </c:pt>
                <c:pt idx="19">
                  <c:v>-1.9003000066732056E-2</c:v>
                </c:pt>
                <c:pt idx="20">
                  <c:v>-1.8980999899213202E-2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F-4D2A-B868-1FA7BFBFE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F-4D2A-B868-1FA7BFBFE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F-4D2A-B868-1FA7BFBFE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F-4D2A-B868-1FA7BFBFE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5.3163659388878376E-2</c:v>
                </c:pt>
                <c:pt idx="1">
                  <c:v>1.7085666629606283E-2</c:v>
                </c:pt>
                <c:pt idx="2">
                  <c:v>1.3868299234829067E-2</c:v>
                </c:pt>
                <c:pt idx="3">
                  <c:v>1.3676996308653121E-2</c:v>
                </c:pt>
                <c:pt idx="4">
                  <c:v>1.0398759801001738E-2</c:v>
                </c:pt>
                <c:pt idx="5">
                  <c:v>1.0390064213448291E-2</c:v>
                </c:pt>
                <c:pt idx="6">
                  <c:v>8.1726893873180426E-3</c:v>
                </c:pt>
                <c:pt idx="7">
                  <c:v>6.8596556667468028E-3</c:v>
                </c:pt>
                <c:pt idx="8">
                  <c:v>4.1640235251766966E-3</c:v>
                </c:pt>
                <c:pt idx="9">
                  <c:v>1.2927090037499755E-4</c:v>
                </c:pt>
                <c:pt idx="10">
                  <c:v>-2.3315803772518962E-3</c:v>
                </c:pt>
                <c:pt idx="11">
                  <c:v>-6.435897702481215E-3</c:v>
                </c:pt>
                <c:pt idx="12">
                  <c:v>-9.6097871594911649E-3</c:v>
                </c:pt>
                <c:pt idx="13">
                  <c:v>-9.8445680234343774E-3</c:v>
                </c:pt>
                <c:pt idx="14">
                  <c:v>-1.4140188274839635E-2</c:v>
                </c:pt>
                <c:pt idx="15">
                  <c:v>-1.9827102534797206E-2</c:v>
                </c:pt>
                <c:pt idx="16">
                  <c:v>-2.0279273087576696E-2</c:v>
                </c:pt>
                <c:pt idx="17">
                  <c:v>-2.0679270115035495E-2</c:v>
                </c:pt>
                <c:pt idx="18">
                  <c:v>-2.0679270115035495E-2</c:v>
                </c:pt>
                <c:pt idx="19">
                  <c:v>-2.0679270115035495E-2</c:v>
                </c:pt>
                <c:pt idx="20">
                  <c:v>-2.0679270115035495E-2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F-4D2A-B868-1FA7BFBFEA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">
                  <c:v>-7.299999997485429E-4</c:v>
                </c:pt>
                <c:pt idx="6">
                  <c:v>-8.9000000298256055E-4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F-4D2A-B868-1FA7BFBF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208"/>
        <c:axId val="1"/>
      </c:scatterChart>
      <c:valAx>
        <c:axId val="8394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85864006214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1404728789986"/>
          <c:y val="0.92397937099967764"/>
          <c:w val="0.699582753824756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F-4FCE-8C4A-7E84C942A0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0">
                  <c:v>0</c:v>
                </c:pt>
                <c:pt idx="1">
                  <c:v>8.0000000161817297E-4</c:v>
                </c:pt>
                <c:pt idx="2">
                  <c:v>1.2225000005855691E-2</c:v>
                </c:pt>
                <c:pt idx="3">
                  <c:v>-1.4850000006845221E-2</c:v>
                </c:pt>
                <c:pt idx="4">
                  <c:v>1.5750000020489097E-3</c:v>
                </c:pt>
                <c:pt idx="5">
                  <c:v>-6.0975000000325963E-2</c:v>
                </c:pt>
                <c:pt idx="6">
                  <c:v>4.3874999995750841E-2</c:v>
                </c:pt>
                <c:pt idx="7">
                  <c:v>8.0000000016298145E-3</c:v>
                </c:pt>
                <c:pt idx="8">
                  <c:v>0.30355000000417931</c:v>
                </c:pt>
                <c:pt idx="9">
                  <c:v>0.28005000000121072</c:v>
                </c:pt>
                <c:pt idx="10">
                  <c:v>0.21702499999810243</c:v>
                </c:pt>
                <c:pt idx="11">
                  <c:v>0.23272499999438878</c:v>
                </c:pt>
                <c:pt idx="12">
                  <c:v>0.23304999999527354</c:v>
                </c:pt>
                <c:pt idx="13">
                  <c:v>-0.15191500000219094</c:v>
                </c:pt>
                <c:pt idx="14">
                  <c:v>0.18877500000235159</c:v>
                </c:pt>
                <c:pt idx="15">
                  <c:v>0.40889000021707034</c:v>
                </c:pt>
                <c:pt idx="16">
                  <c:v>0.4089810002114973</c:v>
                </c:pt>
                <c:pt idx="17">
                  <c:v>0.40961699993204093</c:v>
                </c:pt>
                <c:pt idx="18">
                  <c:v>0.40963900009955978</c:v>
                </c:pt>
                <c:pt idx="19">
                  <c:v>5.6174999997892883E-2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F-4FCE-8C4A-7E84C942A08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F-4FCE-8C4A-7E84C942A08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F-4FCE-8C4A-7E84C942A08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7F-4FCE-8C4A-7E84C942A0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7F-4FCE-8C4A-7E84C942A0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7F-4FCE-8C4A-7E84C942A0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-0.1649291721984685</c:v>
                </c:pt>
                <c:pt idx="1">
                  <c:v>4.0411574110960413E-2</c:v>
                </c:pt>
                <c:pt idx="2">
                  <c:v>5.9812035106532574E-2</c:v>
                </c:pt>
                <c:pt idx="3">
                  <c:v>7.8475186420562809E-2</c:v>
                </c:pt>
                <c:pt idx="4">
                  <c:v>7.8521268275659195E-2</c:v>
                </c:pt>
                <c:pt idx="5">
                  <c:v>9.1147696572064812E-2</c:v>
                </c:pt>
                <c:pt idx="6">
                  <c:v>9.8612957097676895E-2</c:v>
                </c:pt>
                <c:pt idx="7">
                  <c:v>0.11395821484476845</c:v>
                </c:pt>
                <c:pt idx="8">
                  <c:v>0.13690697868276117</c:v>
                </c:pt>
                <c:pt idx="9">
                  <c:v>0.15091586263205795</c:v>
                </c:pt>
                <c:pt idx="10">
                  <c:v>0.17427936316591799</c:v>
                </c:pt>
                <c:pt idx="11">
                  <c:v>0.19234345036369541</c:v>
                </c:pt>
                <c:pt idx="12">
                  <c:v>0.19367982416149018</c:v>
                </c:pt>
                <c:pt idx="13">
                  <c:v>0.21814928921766316</c:v>
                </c:pt>
                <c:pt idx="14">
                  <c:v>0.25049875149531553</c:v>
                </c:pt>
                <c:pt idx="15">
                  <c:v>0.25533734628043447</c:v>
                </c:pt>
                <c:pt idx="16">
                  <c:v>0.25533734628043447</c:v>
                </c:pt>
                <c:pt idx="17">
                  <c:v>0.25533734628043447</c:v>
                </c:pt>
                <c:pt idx="18">
                  <c:v>0.25533734628043447</c:v>
                </c:pt>
                <c:pt idx="19">
                  <c:v>0.25307933538071237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7F-4FCE-8C4A-7E84C942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9912"/>
        <c:axId val="1"/>
      </c:scatterChart>
      <c:valAx>
        <c:axId val="83940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F45D3B-B666-949C-3A0F-7FA3BFC0A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0B544FE-7DC1-889C-049D-56F4A445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7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</cols>
  <sheetData>
    <row r="1" spans="1:6" ht="20.25" x14ac:dyDescent="0.3">
      <c r="A1" s="1" t="s">
        <v>55</v>
      </c>
    </row>
    <row r="2" spans="1:6" x14ac:dyDescent="0.2">
      <c r="A2" t="s">
        <v>28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51295.837</v>
      </c>
      <c r="D4" s="9">
        <v>1.8519699999999999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5</v>
      </c>
    </row>
    <row r="7" spans="1:6" x14ac:dyDescent="0.2">
      <c r="A7" t="s">
        <v>6</v>
      </c>
      <c r="C7">
        <v>51295.837</v>
      </c>
    </row>
    <row r="8" spans="1:6" x14ac:dyDescent="0.2">
      <c r="A8" t="s">
        <v>7</v>
      </c>
      <c r="C8">
        <v>1.8519699999999999</v>
      </c>
    </row>
    <row r="9" spans="1:6" x14ac:dyDescent="0.2">
      <c r="A9" s="27" t="s">
        <v>40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INTERCEPT(INDIRECT($D$9):G989,INDIRECT($C$9):F989)</f>
        <v>5.3163659388878376E-2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SLOPE(INDIRECT($D$9):G989,INDIRECT($C$9):F989)</f>
        <v>-1.7391175106903878E-5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59159.280940729885</v>
      </c>
      <c r="E15" s="16" t="s">
        <v>41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1.851952608824893</v>
      </c>
      <c r="E16" s="16" t="s">
        <v>37</v>
      </c>
      <c r="F16" s="17">
        <f ca="1">NOW()+15018.5+$C$5/24</f>
        <v>60163.490066203703</v>
      </c>
    </row>
    <row r="17" spans="1:21" ht="13.5" thickBot="1" x14ac:dyDescent="0.25">
      <c r="A17" s="16" t="s">
        <v>34</v>
      </c>
      <c r="B17" s="12"/>
      <c r="C17" s="12">
        <f>COUNT(C21:C2188)</f>
        <v>21</v>
      </c>
      <c r="E17" s="16" t="s">
        <v>42</v>
      </c>
      <c r="F17" s="17">
        <f ca="1">ROUND(2*(F16-$C$7)/$C$8,0)/2+F15</f>
        <v>4789</v>
      </c>
    </row>
    <row r="18" spans="1:21" ht="14.25" thickTop="1" thickBot="1" x14ac:dyDescent="0.25">
      <c r="A18" s="18" t="s">
        <v>9</v>
      </c>
      <c r="B18" s="12"/>
      <c r="C18" s="21">
        <f ca="1">+C15</f>
        <v>59159.280940729885</v>
      </c>
      <c r="D18" s="22">
        <f ca="1">+C16</f>
        <v>1.851952608824893</v>
      </c>
      <c r="E18" s="16" t="s">
        <v>43</v>
      </c>
      <c r="F18" s="26">
        <f ca="1">ROUND(2*(F16-$C$15)/$C$16,0)/2+F15</f>
        <v>543</v>
      </c>
    </row>
    <row r="19" spans="1:21" ht="13.5" thickTop="1" x14ac:dyDescent="0.2">
      <c r="E19" s="16" t="s">
        <v>38</v>
      </c>
      <c r="F19" s="20">
        <f ca="1">+$C$15+$C$16*F18-15018.5-$C$5/24</f>
        <v>45146.787040655137</v>
      </c>
      <c r="S19">
        <f ca="1">SQRT(SUM(S21:S28)/(COUNT(S21:S28)-1))</f>
        <v>6.0531772878402251E-2</v>
      </c>
    </row>
    <row r="20" spans="1:21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62</v>
      </c>
      <c r="J20" s="7" t="s">
        <v>1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S20" s="6" t="s">
        <v>56</v>
      </c>
      <c r="U20" s="41" t="s">
        <v>58</v>
      </c>
    </row>
    <row r="21" spans="1:21" x14ac:dyDescent="0.2">
      <c r="A21" s="37" t="s">
        <v>48</v>
      </c>
      <c r="B21" s="37"/>
      <c r="C21" s="56">
        <v>51295.837</v>
      </c>
      <c r="D21" s="31" t="s">
        <v>17</v>
      </c>
      <c r="E21">
        <f t="shared" ref="E21:E41" si="0">+(C21-C$7)/C$8</f>
        <v>0</v>
      </c>
      <c r="F21">
        <f t="shared" ref="F21:F41" si="1">ROUND(2*E21,0)/2</f>
        <v>0</v>
      </c>
      <c r="G21">
        <f>+C21-(C$7+F21*C$8)</f>
        <v>0</v>
      </c>
      <c r="I21">
        <f>+G21</f>
        <v>0</v>
      </c>
      <c r="O21">
        <f t="shared" ref="O21:O41" ca="1" si="2">+C$11+C$12*$F21</f>
        <v>5.3163659388878376E-2</v>
      </c>
      <c r="Q21" s="2">
        <f t="shared" ref="Q21:Q41" si="3">+C21-15018.5</f>
        <v>36277.337</v>
      </c>
      <c r="S21">
        <f ca="1">+(G21-O21)^2</f>
        <v>2.8263746796166759E-3</v>
      </c>
    </row>
    <row r="22" spans="1:21" x14ac:dyDescent="0.2">
      <c r="A22" s="38" t="s">
        <v>49</v>
      </c>
      <c r="B22" s="39" t="s">
        <v>46</v>
      </c>
      <c r="C22" s="57">
        <v>55137.689599999998</v>
      </c>
      <c r="D22" s="38">
        <v>2.9999999999999997E-4</v>
      </c>
      <c r="E22">
        <f t="shared" si="0"/>
        <v>2074.4680529382217</v>
      </c>
      <c r="F22">
        <f t="shared" si="1"/>
        <v>2074.5</v>
      </c>
      <c r="G22">
        <f>+C22-(C$7+F22*C$8)</f>
        <v>-5.9164999998756684E-2</v>
      </c>
      <c r="K22">
        <f>+G22</f>
        <v>-5.9164999998756684E-2</v>
      </c>
      <c r="O22">
        <f t="shared" ca="1" si="2"/>
        <v>1.7085666629606283E-2</v>
      </c>
      <c r="Q22" s="2">
        <f t="shared" si="3"/>
        <v>40119.189599999998</v>
      </c>
      <c r="S22">
        <f ca="1">+(G22-O22)^2</f>
        <v>5.814164161269746E-3</v>
      </c>
    </row>
    <row r="23" spans="1:21" x14ac:dyDescent="0.2">
      <c r="A23" s="45" t="s">
        <v>61</v>
      </c>
      <c r="B23" s="46" t="s">
        <v>46</v>
      </c>
      <c r="C23" s="58">
        <v>55480.304499999998</v>
      </c>
      <c r="D23" s="47">
        <v>2.0000000000000001E-4</v>
      </c>
      <c r="E23">
        <f t="shared" si="0"/>
        <v>2259.4682959227198</v>
      </c>
      <c r="F23">
        <f t="shared" si="1"/>
        <v>2259.5</v>
      </c>
      <c r="G23">
        <f>+C23-(C$7+F23*C$8)</f>
        <v>-5.8714999999210704E-2</v>
      </c>
      <c r="K23">
        <f>+G23</f>
        <v>-5.8714999999210704E-2</v>
      </c>
      <c r="O23">
        <f t="shared" ca="1" si="2"/>
        <v>1.3868299234829067E-2</v>
      </c>
      <c r="Q23" s="2">
        <f t="shared" si="3"/>
        <v>40461.804499999998</v>
      </c>
      <c r="S23">
        <f ca="1">+(G23-O23)^2</f>
        <v>5.2683353276981593E-3</v>
      </c>
    </row>
    <row r="24" spans="1:21" x14ac:dyDescent="0.2">
      <c r="A24" s="40" t="s">
        <v>50</v>
      </c>
      <c r="B24" s="32" t="s">
        <v>46</v>
      </c>
      <c r="C24" s="56">
        <v>55500.676700000004</v>
      </c>
      <c r="D24" s="31">
        <v>2.5999999999999999E-3</v>
      </c>
      <c r="E24">
        <f t="shared" si="0"/>
        <v>2270.4685821044641</v>
      </c>
      <c r="F24">
        <f t="shared" si="1"/>
        <v>2270.5</v>
      </c>
      <c r="G24">
        <f>+C24-(C$7+F24*C$8)</f>
        <v>-5.8184999994409736E-2</v>
      </c>
      <c r="K24">
        <f>+G24</f>
        <v>-5.8184999994409736E-2</v>
      </c>
      <c r="O24">
        <f t="shared" ca="1" si="2"/>
        <v>1.3676996308653121E-2</v>
      </c>
      <c r="Q24" s="2">
        <f t="shared" si="3"/>
        <v>40482.176700000004</v>
      </c>
      <c r="S24">
        <f ca="1">+(G24-O24)^2</f>
        <v>5.1641465126614208E-3</v>
      </c>
    </row>
    <row r="25" spans="1:21" x14ac:dyDescent="0.2">
      <c r="A25" s="38" t="s">
        <v>51</v>
      </c>
      <c r="B25" s="39" t="s">
        <v>52</v>
      </c>
      <c r="C25" s="57">
        <v>55849.830499999996</v>
      </c>
      <c r="D25" s="38">
        <v>2.0999999999999999E-3</v>
      </c>
      <c r="E25">
        <f t="shared" si="0"/>
        <v>2458.9996058251468</v>
      </c>
      <c r="F25">
        <f t="shared" si="1"/>
        <v>2459</v>
      </c>
      <c r="O25">
        <f t="shared" ca="1" si="2"/>
        <v>1.0398759801001738E-2</v>
      </c>
      <c r="Q25" s="2">
        <f t="shared" si="3"/>
        <v>40831.330499999996</v>
      </c>
      <c r="S25">
        <f ca="1">+(U25-O25)^2</f>
        <v>1.2384929470279541E-4</v>
      </c>
      <c r="U25">
        <f>+C25-(C$7+F25*C$8)</f>
        <v>-7.299999997485429E-4</v>
      </c>
    </row>
    <row r="26" spans="1:21" x14ac:dyDescent="0.2">
      <c r="A26" s="38" t="s">
        <v>51</v>
      </c>
      <c r="B26" s="39" t="s">
        <v>46</v>
      </c>
      <c r="C26" s="57">
        <v>55850.7091</v>
      </c>
      <c r="D26" s="38">
        <v>4.0000000000000002E-4</v>
      </c>
      <c r="E26">
        <f t="shared" si="0"/>
        <v>2459.4740195575528</v>
      </c>
      <c r="F26">
        <f t="shared" si="1"/>
        <v>2459.5</v>
      </c>
      <c r="G26">
        <f>+C26-(C$7+F26*C$8)</f>
        <v>-4.8114999997778796E-2</v>
      </c>
      <c r="K26">
        <f>+G26</f>
        <v>-4.8114999997778796E-2</v>
      </c>
      <c r="O26">
        <f t="shared" ca="1" si="2"/>
        <v>1.0390064213448291E-2</v>
      </c>
      <c r="Q26" s="2">
        <f t="shared" si="3"/>
        <v>40832.2091</v>
      </c>
      <c r="S26">
        <f ca="1">+(G26-O26)^2</f>
        <v>3.4228425383598044E-3</v>
      </c>
    </row>
    <row r="27" spans="1:21" x14ac:dyDescent="0.2">
      <c r="A27" s="31" t="s">
        <v>54</v>
      </c>
      <c r="B27" s="32" t="s">
        <v>52</v>
      </c>
      <c r="C27" s="56">
        <v>56086.8825</v>
      </c>
      <c r="D27" s="31">
        <v>1.6999999999999999E-3</v>
      </c>
      <c r="E27">
        <f t="shared" si="0"/>
        <v>2586.9995194306607</v>
      </c>
      <c r="F27">
        <f t="shared" si="1"/>
        <v>2587</v>
      </c>
      <c r="O27">
        <f t="shared" ca="1" si="2"/>
        <v>8.1726893873180426E-3</v>
      </c>
      <c r="Q27" s="2">
        <f t="shared" si="3"/>
        <v>41068.3825</v>
      </c>
      <c r="S27">
        <f ca="1">+(U27-O27)^2</f>
        <v>8.2132338985067114E-5</v>
      </c>
      <c r="U27">
        <f>+C27-(C$7+F27*C$8)</f>
        <v>-8.9000000298256055E-4</v>
      </c>
    </row>
    <row r="28" spans="1:21" x14ac:dyDescent="0.2">
      <c r="A28" s="40" t="s">
        <v>53</v>
      </c>
      <c r="B28" s="32" t="s">
        <v>46</v>
      </c>
      <c r="C28" s="56">
        <v>56226.659699999997</v>
      </c>
      <c r="D28" s="31">
        <v>6.0000000000000006E-4</v>
      </c>
      <c r="E28">
        <f t="shared" si="0"/>
        <v>2662.4743921337804</v>
      </c>
      <c r="F28">
        <f t="shared" si="1"/>
        <v>2662.5</v>
      </c>
      <c r="G28">
        <f t="shared" ref="G28:G41" si="4">+C28-(C$7+F28*C$8)</f>
        <v>-4.7425000004295725E-2</v>
      </c>
      <c r="K28">
        <f>+G28</f>
        <v>-4.7425000004295725E-2</v>
      </c>
      <c r="O28">
        <f t="shared" ca="1" si="2"/>
        <v>6.8596556667468028E-3</v>
      </c>
      <c r="Q28" s="2">
        <f t="shared" si="3"/>
        <v>41208.159699999997</v>
      </c>
      <c r="S28">
        <f t="shared" ref="S28:S41" ca="1" si="5">+(G28-O28)^2</f>
        <v>2.9468238413236495E-3</v>
      </c>
    </row>
    <row r="29" spans="1:21" x14ac:dyDescent="0.2">
      <c r="A29" s="31" t="s">
        <v>45</v>
      </c>
      <c r="B29" s="32" t="s">
        <v>46</v>
      </c>
      <c r="C29" s="56">
        <v>56513.7281</v>
      </c>
      <c r="D29" s="31">
        <v>5.0000000000000001E-4</v>
      </c>
      <c r="E29">
        <f t="shared" si="0"/>
        <v>2817.4814386842127</v>
      </c>
      <c r="F29">
        <f t="shared" si="1"/>
        <v>2817.5</v>
      </c>
      <c r="G29">
        <f t="shared" si="4"/>
        <v>-3.4374999995634425E-2</v>
      </c>
      <c r="K29">
        <f>+G29</f>
        <v>-3.4374999995634425E-2</v>
      </c>
      <c r="O29">
        <f t="shared" ca="1" si="2"/>
        <v>4.1640235251766966E-3</v>
      </c>
      <c r="Q29" s="2">
        <f t="shared" si="3"/>
        <v>41495.2281</v>
      </c>
      <c r="S29">
        <f t="shared" ca="1" si="5"/>
        <v>1.4852563339376329E-3</v>
      </c>
    </row>
    <row r="30" spans="1:21" x14ac:dyDescent="0.2">
      <c r="A30" s="42" t="s">
        <v>57</v>
      </c>
      <c r="B30" s="32"/>
      <c r="C30" s="59">
        <v>56943.3868</v>
      </c>
      <c r="D30" s="42">
        <v>7.4000000000000003E-3</v>
      </c>
      <c r="E30">
        <f t="shared" si="0"/>
        <v>3049.4823350270258</v>
      </c>
      <c r="F30">
        <f t="shared" si="1"/>
        <v>3049.5</v>
      </c>
      <c r="G30">
        <f t="shared" si="4"/>
        <v>-3.2715000001189765E-2</v>
      </c>
      <c r="J30">
        <f>+G30</f>
        <v>-3.2715000001189765E-2</v>
      </c>
      <c r="O30">
        <f t="shared" ca="1" si="2"/>
        <v>1.2927090037499755E-4</v>
      </c>
      <c r="Q30" s="2">
        <f t="shared" si="3"/>
        <v>41924.8868</v>
      </c>
      <c r="S30">
        <f t="shared" ca="1" si="5"/>
        <v>1.0787461310553738E-3</v>
      </c>
    </row>
    <row r="31" spans="1:21" x14ac:dyDescent="0.2">
      <c r="A31" s="43" t="s">
        <v>59</v>
      </c>
      <c r="B31" s="44"/>
      <c r="C31" s="43">
        <v>57205.464500000002</v>
      </c>
      <c r="D31" s="43" t="s">
        <v>60</v>
      </c>
      <c r="E31">
        <f t="shared" si="0"/>
        <v>3190.9952645021262</v>
      </c>
      <c r="F31">
        <f t="shared" si="1"/>
        <v>3191</v>
      </c>
      <c r="G31">
        <f t="shared" si="4"/>
        <v>-8.7700000003678724E-3</v>
      </c>
      <c r="J31">
        <f>+G31</f>
        <v>-8.7700000003678724E-3</v>
      </c>
      <c r="O31">
        <f t="shared" ca="1" si="2"/>
        <v>-2.3315803772518962E-3</v>
      </c>
      <c r="Q31" s="2">
        <f t="shared" si="3"/>
        <v>42186.964500000002</v>
      </c>
      <c r="S31">
        <f t="shared" ca="1" si="5"/>
        <v>4.1453247243324871E-5</v>
      </c>
    </row>
    <row r="32" spans="1:21" x14ac:dyDescent="0.2">
      <c r="A32" s="48" t="s">
        <v>0</v>
      </c>
      <c r="B32" s="49" t="s">
        <v>52</v>
      </c>
      <c r="C32" s="60">
        <v>57642.5242</v>
      </c>
      <c r="D32" s="49">
        <v>4.0000000000000002E-4</v>
      </c>
      <c r="E32">
        <f t="shared" si="0"/>
        <v>3426.9924458819532</v>
      </c>
      <c r="F32">
        <f t="shared" si="1"/>
        <v>3427</v>
      </c>
      <c r="G32">
        <f t="shared" si="4"/>
        <v>-1.3989999999466818E-2</v>
      </c>
      <c r="K32">
        <f t="shared" ref="K32:K41" si="6">+G32</f>
        <v>-1.3989999999466818E-2</v>
      </c>
      <c r="O32">
        <f t="shared" ca="1" si="2"/>
        <v>-6.435897702481215E-3</v>
      </c>
      <c r="Q32" s="2">
        <f t="shared" si="3"/>
        <v>42624.0242</v>
      </c>
      <c r="S32">
        <f t="shared" ca="1" si="5"/>
        <v>5.7064461513323158E-5</v>
      </c>
    </row>
    <row r="33" spans="1:19" s="79" customFormat="1" ht="12" customHeight="1" x14ac:dyDescent="0.2">
      <c r="A33" s="48" t="s">
        <v>0</v>
      </c>
      <c r="B33" s="49" t="s">
        <v>52</v>
      </c>
      <c r="C33" s="60">
        <v>57980.512499999997</v>
      </c>
      <c r="D33" s="49">
        <v>8.9999999999999998E-4</v>
      </c>
      <c r="E33" s="79">
        <f t="shared" si="0"/>
        <v>3609.4944842519035</v>
      </c>
      <c r="F33" s="79">
        <f t="shared" si="1"/>
        <v>3609.5</v>
      </c>
      <c r="G33" s="79">
        <f t="shared" si="4"/>
        <v>-1.021500000206288E-2</v>
      </c>
      <c r="K33" s="79">
        <f t="shared" si="6"/>
        <v>-1.021500000206288E-2</v>
      </c>
      <c r="O33" s="79">
        <f t="shared" ca="1" si="2"/>
        <v>-9.6097871594911649E-3</v>
      </c>
      <c r="Q33" s="80">
        <f t="shared" si="3"/>
        <v>42962.012499999997</v>
      </c>
      <c r="S33" s="79">
        <f t="shared" ca="1" si="5"/>
        <v>3.6628258481373499E-7</v>
      </c>
    </row>
    <row r="34" spans="1:19" s="79" customFormat="1" ht="12" customHeight="1" x14ac:dyDescent="0.2">
      <c r="A34" s="48" t="s">
        <v>0</v>
      </c>
      <c r="B34" s="49" t="s">
        <v>52</v>
      </c>
      <c r="C34" s="60">
        <v>58005.515899999999</v>
      </c>
      <c r="D34" s="49">
        <v>1.6999999999999999E-3</v>
      </c>
      <c r="E34" s="79">
        <f t="shared" si="0"/>
        <v>3622.9954588897226</v>
      </c>
      <c r="F34" s="79">
        <f t="shared" si="1"/>
        <v>3623</v>
      </c>
      <c r="G34" s="79">
        <f t="shared" si="4"/>
        <v>-8.4100000021862797E-3</v>
      </c>
      <c r="K34" s="79">
        <f t="shared" si="6"/>
        <v>-8.4100000021862797E-3</v>
      </c>
      <c r="O34" s="79">
        <f t="shared" ca="1" si="2"/>
        <v>-9.8445680234343774E-3</v>
      </c>
      <c r="Q34" s="80">
        <f t="shared" si="3"/>
        <v>42987.015899999999</v>
      </c>
      <c r="S34" s="79">
        <f t="shared" ca="1" si="5"/>
        <v>2.0579854075876826E-6</v>
      </c>
    </row>
    <row r="35" spans="1:19" s="79" customFormat="1" ht="12" customHeight="1" x14ac:dyDescent="0.2">
      <c r="A35" s="50" t="s">
        <v>63</v>
      </c>
      <c r="B35" s="51" t="s">
        <v>52</v>
      </c>
      <c r="C35" s="61">
        <v>58462.94586</v>
      </c>
      <c r="D35" s="52">
        <v>3.8000000000000002E-4</v>
      </c>
      <c r="E35" s="79">
        <f t="shared" si="0"/>
        <v>3869.9918789181256</v>
      </c>
      <c r="F35" s="79">
        <f t="shared" si="1"/>
        <v>3870</v>
      </c>
      <c r="G35" s="79">
        <f t="shared" si="4"/>
        <v>-1.5039999998407438E-2</v>
      </c>
      <c r="K35" s="79">
        <f t="shared" si="6"/>
        <v>-1.5039999998407438E-2</v>
      </c>
      <c r="O35" s="79">
        <f t="shared" ca="1" si="2"/>
        <v>-1.4140188274839635E-2</v>
      </c>
      <c r="Q35" s="80">
        <f t="shared" si="3"/>
        <v>43444.44586</v>
      </c>
      <c r="S35" s="79">
        <f t="shared" ca="1" si="5"/>
        <v>8.0966113787006082E-7</v>
      </c>
    </row>
    <row r="36" spans="1:19" s="79" customFormat="1" ht="12" customHeight="1" x14ac:dyDescent="0.2">
      <c r="A36" s="54" t="s">
        <v>66</v>
      </c>
      <c r="B36" s="55" t="s">
        <v>52</v>
      </c>
      <c r="C36" s="62">
        <v>59068.5334</v>
      </c>
      <c r="D36" s="54">
        <v>1.5E-3</v>
      </c>
      <c r="E36" s="79">
        <f t="shared" si="0"/>
        <v>4196.9882881472167</v>
      </c>
      <c r="F36" s="79">
        <f t="shared" si="1"/>
        <v>4197</v>
      </c>
      <c r="G36" s="79">
        <f t="shared" si="4"/>
        <v>-2.1690000001399312E-2</v>
      </c>
      <c r="K36" s="79">
        <f t="shared" si="6"/>
        <v>-2.1690000001399312E-2</v>
      </c>
      <c r="O36" s="79">
        <f t="shared" ca="1" si="2"/>
        <v>-1.9827102534797206E-2</v>
      </c>
      <c r="Q36" s="80">
        <f t="shared" si="3"/>
        <v>44050.0334</v>
      </c>
      <c r="S36" s="79">
        <f t="shared" ca="1" si="5"/>
        <v>3.4703869710725464E-6</v>
      </c>
    </row>
    <row r="37" spans="1:19" s="79" customFormat="1" ht="12" customHeight="1" x14ac:dyDescent="0.2">
      <c r="A37" s="77" t="s">
        <v>68</v>
      </c>
      <c r="B37" s="78" t="s">
        <v>52</v>
      </c>
      <c r="C37" s="81">
        <v>59116.6826</v>
      </c>
      <c r="D37" s="54">
        <v>1.1000000000000001E-3</v>
      </c>
      <c r="E37" s="79">
        <f t="shared" si="0"/>
        <v>4222.9871974168054</v>
      </c>
      <c r="F37" s="79">
        <f t="shared" si="1"/>
        <v>4223</v>
      </c>
      <c r="G37" s="79">
        <f t="shared" si="4"/>
        <v>-2.3710000001301523E-2</v>
      </c>
      <c r="K37" s="79">
        <f t="shared" si="6"/>
        <v>-2.3710000001301523E-2</v>
      </c>
      <c r="O37" s="79">
        <f t="shared" ca="1" si="2"/>
        <v>-2.0279273087576696E-2</v>
      </c>
      <c r="Q37" s="80">
        <f t="shared" si="3"/>
        <v>44098.1826</v>
      </c>
      <c r="S37" s="79">
        <f t="shared" ca="1" si="5"/>
        <v>1.1769887156555877E-5</v>
      </c>
    </row>
    <row r="38" spans="1:19" s="79" customFormat="1" ht="12" customHeight="1" x14ac:dyDescent="0.2">
      <c r="A38" s="50" t="s">
        <v>64</v>
      </c>
      <c r="B38" s="51" t="s">
        <v>52</v>
      </c>
      <c r="C38" s="61">
        <v>59159.281890000217</v>
      </c>
      <c r="D38" s="52">
        <v>6.7400000000000001E-4</v>
      </c>
      <c r="E38" s="79">
        <f t="shared" si="0"/>
        <v>4245.9893464798124</v>
      </c>
      <c r="F38" s="79">
        <f t="shared" si="1"/>
        <v>4246</v>
      </c>
      <c r="G38" s="79">
        <f t="shared" si="4"/>
        <v>-1.9729999781702645E-2</v>
      </c>
      <c r="K38" s="79">
        <f t="shared" si="6"/>
        <v>-1.9729999781702645E-2</v>
      </c>
      <c r="O38" s="79">
        <f t="shared" ca="1" si="2"/>
        <v>-2.0679270115035495E-2</v>
      </c>
      <c r="Q38" s="80">
        <f t="shared" si="3"/>
        <v>44140.781890000217</v>
      </c>
      <c r="S38" s="79">
        <f t="shared" ca="1" si="5"/>
        <v>9.0111416574585917E-7</v>
      </c>
    </row>
    <row r="39" spans="1:19" s="79" customFormat="1" ht="12" customHeight="1" x14ac:dyDescent="0.2">
      <c r="A39" s="50" t="s">
        <v>64</v>
      </c>
      <c r="B39" s="51" t="s">
        <v>52</v>
      </c>
      <c r="C39" s="61">
        <v>59159.281981000211</v>
      </c>
      <c r="D39" s="52">
        <v>8.6300000000000005E-4</v>
      </c>
      <c r="E39" s="79">
        <f t="shared" si="0"/>
        <v>4245.9893956166743</v>
      </c>
      <c r="F39" s="79">
        <f t="shared" si="1"/>
        <v>4246</v>
      </c>
      <c r="G39" s="79">
        <f t="shared" si="4"/>
        <v>-1.9638999787275679E-2</v>
      </c>
      <c r="K39" s="79">
        <f t="shared" si="6"/>
        <v>-1.9638999787275679E-2</v>
      </c>
      <c r="O39" s="79">
        <f t="shared" ca="1" si="2"/>
        <v>-2.0679270115035495E-2</v>
      </c>
      <c r="Q39" s="80">
        <f t="shared" si="3"/>
        <v>44140.781981000211</v>
      </c>
      <c r="S39" s="79">
        <f t="shared" ca="1" si="5"/>
        <v>1.0821623548175134E-6</v>
      </c>
    </row>
    <row r="40" spans="1:19" s="79" customFormat="1" ht="12" customHeight="1" x14ac:dyDescent="0.2">
      <c r="A40" s="50" t="s">
        <v>64</v>
      </c>
      <c r="B40" s="51" t="s">
        <v>52</v>
      </c>
      <c r="C40" s="61">
        <v>59159.282616999932</v>
      </c>
      <c r="D40" s="52">
        <v>9.2500000000000004E-4</v>
      </c>
      <c r="E40" s="79">
        <f t="shared" si="0"/>
        <v>4245.9897390346132</v>
      </c>
      <c r="F40" s="79">
        <f t="shared" si="1"/>
        <v>4246</v>
      </c>
      <c r="G40" s="79">
        <f t="shared" si="4"/>
        <v>-1.9003000066732056E-2</v>
      </c>
      <c r="K40" s="79">
        <f t="shared" si="6"/>
        <v>-1.9003000066732056E-2</v>
      </c>
      <c r="O40" s="79">
        <f t="shared" ca="1" si="2"/>
        <v>-2.0679270115035495E-2</v>
      </c>
      <c r="Q40" s="80">
        <f t="shared" si="3"/>
        <v>44140.782616999932</v>
      </c>
      <c r="S40" s="79">
        <f t="shared" ca="1" si="5"/>
        <v>2.809881274839211E-6</v>
      </c>
    </row>
    <row r="41" spans="1:19" s="79" customFormat="1" ht="12" customHeight="1" x14ac:dyDescent="0.2">
      <c r="A41" s="50" t="s">
        <v>64</v>
      </c>
      <c r="B41" s="51" t="s">
        <v>52</v>
      </c>
      <c r="C41" s="61">
        <v>59159.282639000099</v>
      </c>
      <c r="D41" s="52">
        <v>8.9400000000000005E-4</v>
      </c>
      <c r="E41" s="79">
        <f t="shared" si="0"/>
        <v>4245.9897509139455</v>
      </c>
      <c r="F41" s="79">
        <f t="shared" si="1"/>
        <v>4246</v>
      </c>
      <c r="G41" s="79">
        <f t="shared" si="4"/>
        <v>-1.8980999899213202E-2</v>
      </c>
      <c r="K41" s="79">
        <f t="shared" si="6"/>
        <v>-1.8980999899213202E-2</v>
      </c>
      <c r="O41" s="79">
        <f t="shared" ca="1" si="2"/>
        <v>-2.0679270115035495E-2</v>
      </c>
      <c r="Q41" s="80">
        <f t="shared" si="3"/>
        <v>44140.782639000099</v>
      </c>
      <c r="S41" s="79">
        <f t="shared" ca="1" si="5"/>
        <v>2.8841217259490953E-6</v>
      </c>
    </row>
    <row r="42" spans="1:19" s="79" customFormat="1" ht="12" customHeight="1" x14ac:dyDescent="0.2">
      <c r="C42" s="82"/>
      <c r="D42" s="83"/>
    </row>
    <row r="43" spans="1:19" s="79" customFormat="1" ht="12" customHeight="1" x14ac:dyDescent="0.2">
      <c r="C43" s="82"/>
      <c r="D43" s="83"/>
    </row>
    <row r="44" spans="1:19" s="79" customFormat="1" ht="12" customHeight="1" x14ac:dyDescent="0.2">
      <c r="C44" s="82"/>
      <c r="D44" s="83"/>
    </row>
    <row r="45" spans="1:19" s="79" customFormat="1" ht="12" customHeight="1" x14ac:dyDescent="0.2">
      <c r="C45" s="82"/>
      <c r="D45" s="83"/>
    </row>
    <row r="46" spans="1:19" s="79" customFormat="1" ht="12" customHeight="1" x14ac:dyDescent="0.2">
      <c r="C46" s="82"/>
      <c r="D46" s="83"/>
    </row>
    <row r="47" spans="1:19" s="79" customFormat="1" ht="12" customHeight="1" x14ac:dyDescent="0.2">
      <c r="C47" s="82"/>
      <c r="D47" s="83"/>
    </row>
    <row r="48" spans="1:19" s="79" customFormat="1" ht="12" customHeight="1" x14ac:dyDescent="0.2">
      <c r="C48" s="82"/>
      <c r="D48" s="83"/>
    </row>
    <row r="49" spans="3:4" x14ac:dyDescent="0.2">
      <c r="C49" s="63"/>
      <c r="D49" s="10"/>
    </row>
    <row r="50" spans="3:4" x14ac:dyDescent="0.2">
      <c r="C50" s="63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5:D39" name="Range1"/>
  </protectedRanges>
  <sortState xmlns:xlrd2="http://schemas.microsoft.com/office/spreadsheetml/2017/richdata2" ref="A21:U42">
    <sortCondition ref="C21:C42"/>
  </sortState>
  <phoneticPr fontId="8" type="noConversion"/>
  <hyperlinks>
    <hyperlink ref="H64900" r:id="rId1" display="http://vsolj.cetus-net.org/bulletin.html" xr:uid="{00000000-0004-0000-0000-000000000000}"/>
    <hyperlink ref="H64893" r:id="rId2" display="https://www.aavso.org/ejaavso" xr:uid="{00000000-0004-0000-0000-000001000000}"/>
    <hyperlink ref="AP1044" r:id="rId3" display="http://cdsbib.u-strasbg.fr/cgi-bin/cdsbib?1990RMxAA..21..381G" xr:uid="{00000000-0004-0000-0000-000002000000}"/>
    <hyperlink ref="AP1048" r:id="rId4" display="http://cdsbib.u-strasbg.fr/cgi-bin/cdsbib?1990RMxAA..21..381G" xr:uid="{00000000-0004-0000-0000-000003000000}"/>
    <hyperlink ref="AP1047" r:id="rId5" display="http://cdsbib.u-strasbg.fr/cgi-bin/cdsbib?1990RMxAA..21..381G" xr:uid="{00000000-0004-0000-0000-000004000000}"/>
    <hyperlink ref="AP1028" r:id="rId6" display="http://cdsbib.u-strasbg.fr/cgi-bin/cdsbib?1990RMxAA..21..381G" xr:uid="{00000000-0004-0000-0000-000005000000}"/>
    <hyperlink ref="I64900" r:id="rId7" display="http://vsolj.cetus-net.org/bulletin.html" xr:uid="{00000000-0004-0000-0000-000006000000}"/>
    <hyperlink ref="AQ1184" r:id="rId8" display="http://cdsbib.u-strasbg.fr/cgi-bin/cdsbib?1990RMxAA..21..381G" xr:uid="{00000000-0004-0000-0000-000007000000}"/>
    <hyperlink ref="AQ55950" r:id="rId9" display="http://cdsbib.u-strasbg.fr/cgi-bin/cdsbib?1990RMxAA..21..381G" xr:uid="{00000000-0004-0000-0000-000008000000}"/>
    <hyperlink ref="AQ1185" r:id="rId10" display="http://cdsbib.u-strasbg.fr/cgi-bin/cdsbib?1990RMxAA..21..381G" xr:uid="{00000000-0004-0000-0000-000009000000}"/>
    <hyperlink ref="H64897" r:id="rId11" display="https://www.aavso.org/ejaavso" xr:uid="{00000000-0004-0000-0000-00000A000000}"/>
    <hyperlink ref="H2070" r:id="rId12" display="http://vsolj.cetus-net.org/bulletin.html" xr:uid="{00000000-0004-0000-0000-00000B000000}"/>
    <hyperlink ref="AP3314" r:id="rId13" display="http://cdsbib.u-strasbg.fr/cgi-bin/cdsbib?1990RMxAA..21..381G" xr:uid="{00000000-0004-0000-0000-00000C000000}"/>
    <hyperlink ref="AP3317" r:id="rId14" display="http://cdsbib.u-strasbg.fr/cgi-bin/cdsbib?1990RMxAA..21..381G" xr:uid="{00000000-0004-0000-0000-00000D000000}"/>
    <hyperlink ref="AP3315" r:id="rId15" display="http://cdsbib.u-strasbg.fr/cgi-bin/cdsbib?1990RMxAA..21..381G" xr:uid="{00000000-0004-0000-0000-00000E000000}"/>
    <hyperlink ref="AP3299" r:id="rId16" display="http://cdsbib.u-strasbg.fr/cgi-bin/cdsbib?1990RMxAA..21..381G" xr:uid="{00000000-0004-0000-0000-00000F000000}"/>
    <hyperlink ref="I2070" r:id="rId17" display="http://vsolj.cetus-net.org/bulletin.html" xr:uid="{00000000-0004-0000-0000-000010000000}"/>
    <hyperlink ref="AQ3528" r:id="rId18" display="http://cdsbib.u-strasbg.fr/cgi-bin/cdsbib?1990RMxAA..21..381G" xr:uid="{00000000-0004-0000-0000-000011000000}"/>
    <hyperlink ref="AQ229" r:id="rId19" display="http://cdsbib.u-strasbg.fr/cgi-bin/cdsbib?1990RMxAA..21..381G" xr:uid="{00000000-0004-0000-0000-000012000000}"/>
    <hyperlink ref="AQ3532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7"/>
  <sheetViews>
    <sheetView workbookViewId="0">
      <selection sqref="A1:D8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4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28</v>
      </c>
      <c r="B2" t="s">
        <v>44</v>
      </c>
      <c r="D2" s="3"/>
      <c r="E2" s="53" t="s">
        <v>65</v>
      </c>
    </row>
    <row r="3" spans="1:7" ht="13.5" thickBot="1" x14ac:dyDescent="0.25"/>
    <row r="4" spans="1:7" ht="14.25" thickTop="1" thickBot="1" x14ac:dyDescent="0.25">
      <c r="A4" s="5" t="s">
        <v>4</v>
      </c>
      <c r="C4" s="8">
        <v>51295.837</v>
      </c>
      <c r="D4" s="9">
        <v>1.8519699999999999</v>
      </c>
    </row>
    <row r="6" spans="1:7" x14ac:dyDescent="0.2">
      <c r="A6" s="5" t="s">
        <v>5</v>
      </c>
    </row>
    <row r="7" spans="1:7" x14ac:dyDescent="0.2">
      <c r="A7" t="s">
        <v>6</v>
      </c>
      <c r="C7">
        <v>51295.837</v>
      </c>
    </row>
    <row r="8" spans="1:7" x14ac:dyDescent="0.2">
      <c r="A8" t="s">
        <v>7</v>
      </c>
      <c r="C8">
        <v>1.72435</v>
      </c>
    </row>
    <row r="9" spans="1:7" x14ac:dyDescent="0.2">
      <c r="A9" s="11" t="s">
        <v>35</v>
      </c>
      <c r="B9" s="12"/>
      <c r="C9" s="13">
        <v>-9.5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INTERCEPT(INDIRECT($G$11):G989,INDIRECT($F$11):F989)</f>
        <v>-0.1649291721984685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SLOPE(INDIRECT($G$11):G989,INDIRECT($F$11):F989)</f>
        <v>9.2163710192741887E-5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60163.490066203703</v>
      </c>
    </row>
    <row r="15" spans="1:7" x14ac:dyDescent="0.2">
      <c r="A15" s="14" t="s">
        <v>21</v>
      </c>
      <c r="B15" s="12"/>
      <c r="C15" s="15">
        <f ca="1">(C7+C11)+(C8+C12)*INT(MAX(F21:F3530))</f>
        <v>59159.128337346279</v>
      </c>
      <c r="D15" s="16" t="s">
        <v>42</v>
      </c>
      <c r="E15" s="17">
        <f ca="1">ROUND(2*(E14-$C$7)/$C$8,0)/2+E13</f>
        <v>5143.5</v>
      </c>
    </row>
    <row r="16" spans="1:7" x14ac:dyDescent="0.2">
      <c r="A16" s="18" t="s">
        <v>8</v>
      </c>
      <c r="B16" s="12"/>
      <c r="C16" s="19">
        <f ca="1">+C8+C12</f>
        <v>1.7244421637101928</v>
      </c>
      <c r="D16" s="16" t="s">
        <v>43</v>
      </c>
      <c r="E16" s="26">
        <f ca="1">ROUND(2*(E14-$C$15)/$C$16,0)/2+E13</f>
        <v>583.5</v>
      </c>
    </row>
    <row r="17" spans="1:18" ht="13.5" thickBot="1" x14ac:dyDescent="0.25">
      <c r="A17" s="16" t="s">
        <v>34</v>
      </c>
      <c r="B17" s="12"/>
      <c r="C17" s="12">
        <f>COUNT(C21:C2188)</f>
        <v>20</v>
      </c>
      <c r="D17" s="16" t="s">
        <v>38</v>
      </c>
      <c r="E17" s="20">
        <f ca="1">+$C$15+$C$16*E16-15018.5-$C$9/24</f>
        <v>45147.23617320451</v>
      </c>
    </row>
    <row r="18" spans="1:18" ht="14.25" thickTop="1" thickBot="1" x14ac:dyDescent="0.25">
      <c r="A18" s="18" t="s">
        <v>9</v>
      </c>
      <c r="B18" s="12"/>
      <c r="C18" s="21">
        <f ca="1">+C15</f>
        <v>59159.128337346279</v>
      </c>
      <c r="D18" s="22">
        <f ca="1">+C16</f>
        <v>1.7244421637101928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  <c r="R19">
        <f ca="1">SQRT(SUM(R21:R28)/(COUNT(R21:R28)-1))</f>
        <v>0.10891035319472787</v>
      </c>
    </row>
    <row r="20" spans="1:18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47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6" t="s">
        <v>56</v>
      </c>
    </row>
    <row r="21" spans="1:18" x14ac:dyDescent="0.2">
      <c r="A21" s="33" t="s">
        <v>48</v>
      </c>
      <c r="B21" s="33"/>
      <c r="C21" s="67">
        <v>51295.837</v>
      </c>
      <c r="D21" s="29" t="s">
        <v>17</v>
      </c>
      <c r="E21">
        <f t="shared" ref="E21:E39" si="0">+(C21-C$7)/C$8</f>
        <v>0</v>
      </c>
      <c r="F21">
        <f t="shared" ref="F21:F40" si="1">ROUND(2*E21,0)/2</f>
        <v>0</v>
      </c>
      <c r="G21">
        <f t="shared" ref="G21:G39" si="2">+C21-(C$7+F21*C$8)</f>
        <v>0</v>
      </c>
      <c r="I21">
        <f t="shared" ref="I21:I39" si="3">+G21</f>
        <v>0</v>
      </c>
      <c r="O21">
        <f t="shared" ref="O21:O39" ca="1" si="4">+C$11+C$12*$F21</f>
        <v>-0.1649291721984685</v>
      </c>
      <c r="Q21" s="2">
        <f t="shared" ref="Q21:Q39" si="5">+C21-15018.5</f>
        <v>36277.337</v>
      </c>
      <c r="R21">
        <f t="shared" ref="R21:R39" ca="1" si="6">+(G21-O21)^2</f>
        <v>2.7201631842072076E-2</v>
      </c>
    </row>
    <row r="22" spans="1:18" x14ac:dyDescent="0.2">
      <c r="A22" s="34" t="s">
        <v>49</v>
      </c>
      <c r="B22" s="35" t="s">
        <v>46</v>
      </c>
      <c r="C22" s="68">
        <v>55137.689599999998</v>
      </c>
      <c r="D22" s="34">
        <v>2.9999999999999997E-4</v>
      </c>
      <c r="E22">
        <f t="shared" si="0"/>
        <v>2228.0004639429339</v>
      </c>
      <c r="F22">
        <f t="shared" si="1"/>
        <v>2228</v>
      </c>
      <c r="G22">
        <f t="shared" si="2"/>
        <v>8.0000000161817297E-4</v>
      </c>
      <c r="I22">
        <f t="shared" si="3"/>
        <v>8.0000000161817297E-4</v>
      </c>
      <c r="O22">
        <f t="shared" ca="1" si="4"/>
        <v>4.0411574110960413E-2</v>
      </c>
      <c r="Q22" s="2">
        <f t="shared" si="5"/>
        <v>40119.189599999998</v>
      </c>
      <c r="R22">
        <f t="shared" ca="1" si="6"/>
        <v>1.5690768034199124E-3</v>
      </c>
    </row>
    <row r="23" spans="1:18" x14ac:dyDescent="0.2">
      <c r="A23" s="36" t="s">
        <v>50</v>
      </c>
      <c r="B23" s="30" t="s">
        <v>46</v>
      </c>
      <c r="C23" s="67">
        <v>55500.676700000004</v>
      </c>
      <c r="D23" s="29">
        <v>2.5999999999999999E-3</v>
      </c>
      <c r="E23">
        <f t="shared" si="0"/>
        <v>2438.5070896279781</v>
      </c>
      <c r="F23">
        <f t="shared" si="1"/>
        <v>2438.5</v>
      </c>
      <c r="G23">
        <f t="shared" si="2"/>
        <v>1.2225000005855691E-2</v>
      </c>
      <c r="I23">
        <f t="shared" si="3"/>
        <v>1.2225000005855691E-2</v>
      </c>
      <c r="O23">
        <f t="shared" ca="1" si="4"/>
        <v>5.9812035106532574E-2</v>
      </c>
      <c r="Q23" s="2">
        <f t="shared" si="5"/>
        <v>40482.176700000004</v>
      </c>
      <c r="R23">
        <f t="shared" ca="1" si="6"/>
        <v>2.2645259096730538E-3</v>
      </c>
    </row>
    <row r="24" spans="1:18" x14ac:dyDescent="0.2">
      <c r="A24" s="34" t="s">
        <v>51</v>
      </c>
      <c r="B24" s="35" t="s">
        <v>52</v>
      </c>
      <c r="C24" s="69">
        <v>55849.830499999996</v>
      </c>
      <c r="D24" s="34">
        <v>2.0999999999999999E-3</v>
      </c>
      <c r="E24">
        <f t="shared" si="0"/>
        <v>2640.9913880592667</v>
      </c>
      <c r="F24">
        <f t="shared" si="1"/>
        <v>2641</v>
      </c>
      <c r="G24">
        <f t="shared" si="2"/>
        <v>-1.4850000006845221E-2</v>
      </c>
      <c r="I24">
        <f t="shared" si="3"/>
        <v>-1.4850000006845221E-2</v>
      </c>
      <c r="O24">
        <f t="shared" ca="1" si="4"/>
        <v>7.8475186420562809E-2</v>
      </c>
      <c r="Q24" s="2">
        <f t="shared" si="5"/>
        <v>40831.330499999996</v>
      </c>
      <c r="R24">
        <f t="shared" ca="1" si="6"/>
        <v>8.7095904217104649E-3</v>
      </c>
    </row>
    <row r="25" spans="1:18" x14ac:dyDescent="0.2">
      <c r="A25" s="34" t="s">
        <v>51</v>
      </c>
      <c r="B25" s="35" t="s">
        <v>46</v>
      </c>
      <c r="C25" s="69">
        <v>55850.7091</v>
      </c>
      <c r="D25" s="34">
        <v>4.0000000000000002E-4</v>
      </c>
      <c r="E25">
        <f t="shared" si="0"/>
        <v>2641.5009133876533</v>
      </c>
      <c r="F25">
        <f t="shared" si="1"/>
        <v>2641.5</v>
      </c>
      <c r="G25">
        <f t="shared" si="2"/>
        <v>1.5750000020489097E-3</v>
      </c>
      <c r="I25">
        <f t="shared" si="3"/>
        <v>1.5750000020489097E-3</v>
      </c>
      <c r="O25">
        <f t="shared" ca="1" si="4"/>
        <v>7.8521268275659195E-2</v>
      </c>
      <c r="Q25" s="2">
        <f t="shared" si="5"/>
        <v>40832.2091</v>
      </c>
      <c r="R25">
        <f t="shared" ca="1" si="6"/>
        <v>5.9207282012344051E-3</v>
      </c>
    </row>
    <row r="26" spans="1:18" x14ac:dyDescent="0.2">
      <c r="A26" s="29" t="s">
        <v>54</v>
      </c>
      <c r="B26" s="30" t="s">
        <v>52</v>
      </c>
      <c r="C26" s="70">
        <v>56086.8825</v>
      </c>
      <c r="D26" s="29">
        <v>1.6999999999999999E-3</v>
      </c>
      <c r="E26">
        <f t="shared" si="0"/>
        <v>2778.4646388494216</v>
      </c>
      <c r="F26">
        <f t="shared" si="1"/>
        <v>2778.5</v>
      </c>
      <c r="G26">
        <f t="shared" si="2"/>
        <v>-6.0975000000325963E-2</v>
      </c>
      <c r="I26">
        <f t="shared" si="3"/>
        <v>-6.0975000000325963E-2</v>
      </c>
      <c r="O26">
        <f t="shared" ca="1" si="4"/>
        <v>9.1147696572064812E-2</v>
      </c>
      <c r="Q26" s="2">
        <f t="shared" si="5"/>
        <v>41068.3825</v>
      </c>
      <c r="R26">
        <f t="shared" ca="1" si="6"/>
        <v>2.3141314812455672E-2</v>
      </c>
    </row>
    <row r="27" spans="1:18" x14ac:dyDescent="0.2">
      <c r="A27" s="36" t="s">
        <v>53</v>
      </c>
      <c r="B27" s="30" t="s">
        <v>46</v>
      </c>
      <c r="C27" s="70">
        <v>56226.659699999997</v>
      </c>
      <c r="D27" s="29">
        <v>6.0000000000000006E-4</v>
      </c>
      <c r="E27">
        <f t="shared" si="0"/>
        <v>2859.5254443703407</v>
      </c>
      <c r="F27">
        <f t="shared" si="1"/>
        <v>2859.5</v>
      </c>
      <c r="G27">
        <f t="shared" si="2"/>
        <v>4.3874999995750841E-2</v>
      </c>
      <c r="I27">
        <f t="shared" si="3"/>
        <v>4.3874999995750841E-2</v>
      </c>
      <c r="O27">
        <f t="shared" ca="1" si="4"/>
        <v>9.8612957097676895E-2</v>
      </c>
      <c r="Q27" s="2">
        <f t="shared" si="5"/>
        <v>41208.159699999997</v>
      </c>
      <c r="R27">
        <f t="shared" ca="1" si="6"/>
        <v>2.996243947692297E-3</v>
      </c>
    </row>
    <row r="28" spans="1:18" x14ac:dyDescent="0.2">
      <c r="A28" s="31" t="s">
        <v>45</v>
      </c>
      <c r="B28" s="32" t="s">
        <v>46</v>
      </c>
      <c r="C28" s="71">
        <v>56513.7281</v>
      </c>
      <c r="D28" s="31">
        <v>5.0000000000000001E-4</v>
      </c>
      <c r="E28">
        <f t="shared" si="0"/>
        <v>3026.0046394293504</v>
      </c>
      <c r="F28">
        <f t="shared" si="1"/>
        <v>3026</v>
      </c>
      <c r="G28">
        <f t="shared" si="2"/>
        <v>8.0000000016298145E-3</v>
      </c>
      <c r="I28">
        <f t="shared" si="3"/>
        <v>8.0000000016298145E-3</v>
      </c>
      <c r="O28">
        <f t="shared" ca="1" si="4"/>
        <v>0.11395821484476845</v>
      </c>
      <c r="Q28" s="2">
        <f t="shared" si="5"/>
        <v>41495.2281</v>
      </c>
      <c r="R28">
        <f t="shared" ca="1" si="6"/>
        <v>1.1227143292744724E-2</v>
      </c>
    </row>
    <row r="29" spans="1:18" x14ac:dyDescent="0.2">
      <c r="A29" s="42" t="s">
        <v>57</v>
      </c>
      <c r="B29" s="32"/>
      <c r="C29" s="72">
        <v>56943.3868</v>
      </c>
      <c r="D29" s="42">
        <v>7.4000000000000003E-3</v>
      </c>
      <c r="E29">
        <f t="shared" si="0"/>
        <v>3275.1760373474067</v>
      </c>
      <c r="F29">
        <f t="shared" si="1"/>
        <v>3275</v>
      </c>
      <c r="G29">
        <f t="shared" si="2"/>
        <v>0.30355000000417931</v>
      </c>
      <c r="I29">
        <f t="shared" si="3"/>
        <v>0.30355000000417931</v>
      </c>
      <c r="O29">
        <f t="shared" ca="1" si="4"/>
        <v>0.13690697868276117</v>
      </c>
      <c r="Q29" s="2">
        <f t="shared" si="5"/>
        <v>41924.8868</v>
      </c>
      <c r="R29">
        <f t="shared" ca="1" si="6"/>
        <v>2.7769896555130621E-2</v>
      </c>
    </row>
    <row r="30" spans="1:18" x14ac:dyDescent="0.2">
      <c r="A30" s="43" t="s">
        <v>59</v>
      </c>
      <c r="B30" s="44"/>
      <c r="C30" s="43">
        <v>57205.464500000002</v>
      </c>
      <c r="D30" s="43" t="s">
        <v>60</v>
      </c>
      <c r="E30">
        <f t="shared" si="0"/>
        <v>3427.1624090236915</v>
      </c>
      <c r="F30">
        <f t="shared" si="1"/>
        <v>3427</v>
      </c>
      <c r="G30">
        <f t="shared" si="2"/>
        <v>0.28005000000121072</v>
      </c>
      <c r="I30">
        <f t="shared" si="3"/>
        <v>0.28005000000121072</v>
      </c>
      <c r="O30">
        <f t="shared" ca="1" si="4"/>
        <v>0.15091586263205795</v>
      </c>
      <c r="Q30" s="2">
        <f t="shared" si="5"/>
        <v>42186.964500000002</v>
      </c>
      <c r="R30">
        <f t="shared" ca="1" si="6"/>
        <v>1.667562543407522E-2</v>
      </c>
    </row>
    <row r="31" spans="1:18" x14ac:dyDescent="0.2">
      <c r="A31" s="48" t="s">
        <v>0</v>
      </c>
      <c r="B31" s="49" t="s">
        <v>52</v>
      </c>
      <c r="C31" s="73">
        <v>57642.5242</v>
      </c>
      <c r="D31" s="49">
        <v>4.0000000000000002E-4</v>
      </c>
      <c r="E31">
        <f t="shared" si="0"/>
        <v>3680.6258590193406</v>
      </c>
      <c r="F31">
        <f t="shared" si="1"/>
        <v>3680.5</v>
      </c>
      <c r="G31">
        <f t="shared" si="2"/>
        <v>0.21702499999810243</v>
      </c>
      <c r="I31">
        <f t="shared" si="3"/>
        <v>0.21702499999810243</v>
      </c>
      <c r="O31">
        <f t="shared" ca="1" si="4"/>
        <v>0.17427936316591799</v>
      </c>
      <c r="Q31" s="2">
        <f t="shared" si="5"/>
        <v>42624.0242</v>
      </c>
      <c r="R31">
        <f t="shared" ca="1" si="6"/>
        <v>1.8271894681890027E-3</v>
      </c>
    </row>
    <row r="32" spans="1:18" x14ac:dyDescent="0.2">
      <c r="A32" s="48" t="s">
        <v>0</v>
      </c>
      <c r="B32" s="49" t="s">
        <v>52</v>
      </c>
      <c r="C32" s="73">
        <v>57980.512499999997</v>
      </c>
      <c r="D32" s="49">
        <v>8.9999999999999998E-4</v>
      </c>
      <c r="E32">
        <f t="shared" si="0"/>
        <v>3876.6349638994388</v>
      </c>
      <c r="F32">
        <f t="shared" si="1"/>
        <v>3876.5</v>
      </c>
      <c r="G32">
        <f t="shared" si="2"/>
        <v>0.23272499999438878</v>
      </c>
      <c r="I32">
        <f t="shared" si="3"/>
        <v>0.23272499999438878</v>
      </c>
      <c r="O32">
        <f t="shared" ca="1" si="4"/>
        <v>0.19234345036369541</v>
      </c>
      <c r="Q32" s="2">
        <f t="shared" si="5"/>
        <v>42962.012499999997</v>
      </c>
      <c r="R32">
        <f t="shared" ca="1" si="6"/>
        <v>1.6306695505761523E-3</v>
      </c>
    </row>
    <row r="33" spans="1:18" x14ac:dyDescent="0.2">
      <c r="A33" s="48" t="s">
        <v>0</v>
      </c>
      <c r="B33" s="49" t="s">
        <v>52</v>
      </c>
      <c r="C33" s="73">
        <v>58005.515899999999</v>
      </c>
      <c r="D33" s="49">
        <v>1.6999999999999999E-3</v>
      </c>
      <c r="E33">
        <f t="shared" si="0"/>
        <v>3891.1351523762569</v>
      </c>
      <c r="F33">
        <f t="shared" si="1"/>
        <v>3891</v>
      </c>
      <c r="G33">
        <f t="shared" si="2"/>
        <v>0.23304999999527354</v>
      </c>
      <c r="I33">
        <f t="shared" si="3"/>
        <v>0.23304999999527354</v>
      </c>
      <c r="O33">
        <f t="shared" ca="1" si="4"/>
        <v>0.19367982416149018</v>
      </c>
      <c r="Q33" s="2">
        <f t="shared" si="5"/>
        <v>42987.015899999999</v>
      </c>
      <c r="R33">
        <f t="shared" ca="1" si="6"/>
        <v>1.5500107451830189E-3</v>
      </c>
    </row>
    <row r="34" spans="1:18" x14ac:dyDescent="0.2">
      <c r="A34" s="50" t="s">
        <v>63</v>
      </c>
      <c r="B34" s="51" t="s">
        <v>52</v>
      </c>
      <c r="C34" s="74">
        <v>58462.94586</v>
      </c>
      <c r="D34" s="52">
        <v>3.8000000000000002E-4</v>
      </c>
      <c r="E34">
        <f t="shared" si="0"/>
        <v>4156.4119001362833</v>
      </c>
      <c r="F34">
        <f t="shared" si="1"/>
        <v>4156.5</v>
      </c>
      <c r="G34">
        <f t="shared" si="2"/>
        <v>-0.15191500000219094</v>
      </c>
      <c r="I34">
        <f t="shared" si="3"/>
        <v>-0.15191500000219094</v>
      </c>
      <c r="O34">
        <f t="shared" ca="1" si="4"/>
        <v>0.21814928921766316</v>
      </c>
      <c r="Q34" s="2">
        <f t="shared" si="5"/>
        <v>43444.44586</v>
      </c>
      <c r="R34">
        <f t="shared" ca="1" si="6"/>
        <v>0.13694757815579583</v>
      </c>
    </row>
    <row r="35" spans="1:18" x14ac:dyDescent="0.2">
      <c r="A35" s="64" t="s">
        <v>66</v>
      </c>
      <c r="B35" s="65" t="s">
        <v>52</v>
      </c>
      <c r="C35" s="75">
        <v>59068.5334</v>
      </c>
      <c r="D35" s="66">
        <v>1.5E-3</v>
      </c>
      <c r="E35">
        <f t="shared" si="0"/>
        <v>4507.6094760344477</v>
      </c>
      <c r="F35">
        <f t="shared" si="1"/>
        <v>4507.5</v>
      </c>
      <c r="G35">
        <f t="shared" si="2"/>
        <v>0.18877500000235159</v>
      </c>
      <c r="I35">
        <f t="shared" si="3"/>
        <v>0.18877500000235159</v>
      </c>
      <c r="O35">
        <f t="shared" ca="1" si="4"/>
        <v>0.25049875149531553</v>
      </c>
      <c r="Q35" s="2">
        <f t="shared" si="5"/>
        <v>44050.0334</v>
      </c>
      <c r="R35">
        <f t="shared" ca="1" si="6"/>
        <v>3.8098214983651683E-3</v>
      </c>
    </row>
    <row r="36" spans="1:18" x14ac:dyDescent="0.2">
      <c r="A36" s="50" t="s">
        <v>64</v>
      </c>
      <c r="B36" s="51" t="s">
        <v>52</v>
      </c>
      <c r="C36" s="74">
        <v>59159.281890000217</v>
      </c>
      <c r="D36" s="52">
        <v>6.7400000000000001E-4</v>
      </c>
      <c r="E36">
        <f t="shared" si="0"/>
        <v>4560.2371270335007</v>
      </c>
      <c r="F36">
        <f t="shared" si="1"/>
        <v>4560</v>
      </c>
      <c r="G36">
        <f t="shared" si="2"/>
        <v>0.40889000021707034</v>
      </c>
      <c r="I36">
        <f t="shared" si="3"/>
        <v>0.40889000021707034</v>
      </c>
      <c r="O36">
        <f t="shared" ca="1" si="4"/>
        <v>0.25533734628043447</v>
      </c>
      <c r="Q36" s="2">
        <f t="shared" si="5"/>
        <v>44140.781890000217</v>
      </c>
      <c r="R36">
        <f t="shared" ca="1" si="6"/>
        <v>2.3578417530984254E-2</v>
      </c>
    </row>
    <row r="37" spans="1:18" x14ac:dyDescent="0.2">
      <c r="A37" s="50" t="s">
        <v>64</v>
      </c>
      <c r="B37" s="51" t="s">
        <v>52</v>
      </c>
      <c r="C37" s="74">
        <v>59159.281981000211</v>
      </c>
      <c r="D37" s="52">
        <v>8.6300000000000005E-4</v>
      </c>
      <c r="E37">
        <f t="shared" si="0"/>
        <v>4560.2371798070062</v>
      </c>
      <c r="F37">
        <f t="shared" si="1"/>
        <v>4560</v>
      </c>
      <c r="G37">
        <f t="shared" si="2"/>
        <v>0.4089810002114973</v>
      </c>
      <c r="I37">
        <f t="shared" si="3"/>
        <v>0.4089810002114973</v>
      </c>
      <c r="O37">
        <f t="shared" ca="1" si="4"/>
        <v>0.25533734628043447</v>
      </c>
      <c r="Q37" s="2">
        <f t="shared" si="5"/>
        <v>44140.781981000211</v>
      </c>
      <c r="R37">
        <f t="shared" ca="1" si="6"/>
        <v>2.3606372393288198E-2</v>
      </c>
    </row>
    <row r="38" spans="1:18" x14ac:dyDescent="0.2">
      <c r="A38" s="50" t="s">
        <v>64</v>
      </c>
      <c r="B38" s="51" t="s">
        <v>52</v>
      </c>
      <c r="C38" s="74">
        <v>59159.282616999932</v>
      </c>
      <c r="D38" s="52">
        <v>9.2500000000000004E-4</v>
      </c>
      <c r="E38">
        <f t="shared" si="0"/>
        <v>4560.2375486414776</v>
      </c>
      <c r="F38">
        <f t="shared" si="1"/>
        <v>4560</v>
      </c>
      <c r="G38">
        <f t="shared" si="2"/>
        <v>0.40961699993204093</v>
      </c>
      <c r="I38">
        <f t="shared" si="3"/>
        <v>0.40961699993204093</v>
      </c>
      <c r="O38">
        <f t="shared" ca="1" si="4"/>
        <v>0.25533734628043447</v>
      </c>
      <c r="Q38" s="2">
        <f t="shared" si="5"/>
        <v>44140.782616999932</v>
      </c>
      <c r="R38">
        <f t="shared" ca="1" si="6"/>
        <v>2.3802211530859645E-2</v>
      </c>
    </row>
    <row r="39" spans="1:18" x14ac:dyDescent="0.2">
      <c r="A39" s="50" t="s">
        <v>64</v>
      </c>
      <c r="B39" s="51" t="s">
        <v>52</v>
      </c>
      <c r="C39" s="74">
        <v>59159.282639000099</v>
      </c>
      <c r="D39" s="52">
        <v>8.9400000000000005E-4</v>
      </c>
      <c r="E39">
        <f t="shared" si="0"/>
        <v>4560.2375614000057</v>
      </c>
      <c r="F39">
        <f t="shared" si="1"/>
        <v>4560</v>
      </c>
      <c r="G39">
        <f t="shared" si="2"/>
        <v>0.40963900009955978</v>
      </c>
      <c r="I39">
        <f t="shared" si="3"/>
        <v>0.40963900009955978</v>
      </c>
      <c r="O39">
        <f t="shared" ca="1" si="4"/>
        <v>0.25533734628043447</v>
      </c>
      <c r="Q39" s="2">
        <f t="shared" si="5"/>
        <v>44140.782639000099</v>
      </c>
      <c r="R39">
        <f t="shared" ca="1" si="6"/>
        <v>2.3809000371317186E-2</v>
      </c>
    </row>
    <row r="40" spans="1:18" x14ac:dyDescent="0.2">
      <c r="A40" s="77" t="s">
        <v>67</v>
      </c>
      <c r="B40" s="78" t="s">
        <v>52</v>
      </c>
      <c r="C40" s="81">
        <v>59116.6826</v>
      </c>
      <c r="D40" s="54">
        <v>1.1000000000000001E-3</v>
      </c>
      <c r="E40">
        <f t="shared" ref="E40" si="7">+(C40-C$7)/C$8</f>
        <v>4535.5325774929688</v>
      </c>
      <c r="F40">
        <f t="shared" si="1"/>
        <v>4535.5</v>
      </c>
      <c r="G40">
        <f t="shared" ref="G40" si="8">+C40-(C$7+F40*C$8)</f>
        <v>5.6174999997892883E-2</v>
      </c>
      <c r="I40">
        <f t="shared" ref="I40" si="9">+G40</f>
        <v>5.6174999997892883E-2</v>
      </c>
      <c r="O40">
        <f t="shared" ref="O40" ca="1" si="10">+C$11+C$12*$F40</f>
        <v>0.25307933538071237</v>
      </c>
      <c r="Q40" s="2">
        <f t="shared" ref="Q40" si="11">+C40-15018.5</f>
        <v>44098.1826</v>
      </c>
      <c r="R40">
        <f t="shared" ref="R40" ca="1" si="12">+(G40-O40)^2</f>
        <v>3.8771317292549859E-2</v>
      </c>
    </row>
    <row r="41" spans="1:18" x14ac:dyDescent="0.2">
      <c r="C41" s="76"/>
      <c r="D41" s="10"/>
    </row>
    <row r="42" spans="1:18" x14ac:dyDescent="0.2">
      <c r="C42" s="76"/>
      <c r="D42" s="10"/>
    </row>
    <row r="43" spans="1:18" x14ac:dyDescent="0.2">
      <c r="C43" s="76"/>
      <c r="D43" s="10"/>
    </row>
    <row r="44" spans="1:18" x14ac:dyDescent="0.2">
      <c r="C44" s="76"/>
      <c r="D44" s="10"/>
    </row>
    <row r="45" spans="1:18" x14ac:dyDescent="0.2">
      <c r="C45" s="76"/>
      <c r="D45" s="10"/>
    </row>
    <row r="46" spans="1:18" x14ac:dyDescent="0.2">
      <c r="C46" s="76"/>
      <c r="D46" s="10"/>
    </row>
    <row r="47" spans="1:18" x14ac:dyDescent="0.2">
      <c r="C47" s="76"/>
      <c r="D47" s="10"/>
    </row>
    <row r="48" spans="1:18" x14ac:dyDescent="0.2">
      <c r="C48" s="76"/>
      <c r="D48" s="10"/>
    </row>
    <row r="49" spans="3:4" x14ac:dyDescent="0.2">
      <c r="C49" s="76"/>
      <c r="D49" s="10"/>
    </row>
    <row r="50" spans="3:4" x14ac:dyDescent="0.2">
      <c r="C50" s="76"/>
      <c r="D50" s="10"/>
    </row>
    <row r="51" spans="3:4" x14ac:dyDescent="0.2">
      <c r="C51" s="76"/>
      <c r="D51" s="10"/>
    </row>
    <row r="52" spans="3:4" x14ac:dyDescent="0.2">
      <c r="C52" s="76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4:D38" name="Range1"/>
    <protectedRange sqref="A40:D40" name="Range1_1"/>
  </protectedRanges>
  <sortState xmlns:xlrd2="http://schemas.microsoft.com/office/spreadsheetml/2017/richdata2" ref="A21:W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2023-08-06T23:45:41Z</dcterms:modified>
</cp:coreProperties>
</file>