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C476B2C-239A-4306-8B26-A854255F578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Q22" i="1"/>
  <c r="E22" i="1"/>
  <c r="F22" i="1" s="1"/>
  <c r="G22" i="1" s="1"/>
  <c r="K22" i="1" s="1"/>
  <c r="F16" i="1"/>
  <c r="F17" i="1" s="1"/>
  <c r="C17" i="1"/>
  <c r="Q21" i="1"/>
  <c r="E21" i="1"/>
  <c r="F21" i="1" s="1"/>
  <c r="G21" i="1" s="1"/>
  <c r="I21" i="1" s="1"/>
  <c r="C12" i="1"/>
  <c r="C11" i="1"/>
  <c r="O23" i="1" l="1"/>
  <c r="O24" i="1"/>
  <c r="C16" i="1"/>
  <c r="D18" i="1" s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<sst xmlns="http://schemas.openxmlformats.org/spreadsheetml/2006/main" count="60" uniqueCount="54">
  <si>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</si>
  <si>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</si>
  <si>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</si>
  <si>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</si>
  <si>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</si>
  <si>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</si>
  <si>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</si>
  <si>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</si>
  <si>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</si>
  <si>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</si>
  <si>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</si>
  <si>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</si>
  <si>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</si>
  <si>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</si>
  <si>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</si>
  <si>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</si>
  <si>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</si>
  <si>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</si>
  <si>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</si>
  <si>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</si>
  <si>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</si>
  <si>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</si>
  <si>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</si>
  <si>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</si>
  <si>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</si>
  <si>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</si>
  <si>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</si>
  <si>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</si>
  <si>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</si>
  <si>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</si>
  <si>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</si>
  <si>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</si>
  <si>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</si>
  <si>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</si>
  <si>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</si>
  <si>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</si>
  <si>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</si>
  <si>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</si>
  <si>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</si>
  <si>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</si>
  <si>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</si>
  <si>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V0922 Cep</t>
  </si>
  <si>
    <t>G4481-0230</t>
  </si>
  <si>
    <t xml:space="preserve"> V0922 Cep </t>
  </si>
  <si>
    <t>EA</t>
  </si>
  <si>
    <t>GCVS</t>
  </si>
  <si>
    <t>IBVS 6230</t>
  </si>
  <si>
    <t>I</t>
  </si>
  <si>
    <t>Ir</t>
  </si>
  <si>
    <t>V0922 Cep / GSC 4481-0230</t>
  </si>
  <si>
    <t>F21</t>
  </si>
  <si>
    <t>G21</t>
  </si>
  <si>
    <t>JAAVSO 51, 138</t>
  </si>
  <si>
    <t>JBAV, 60,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</si>
</sst>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9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0" fillId="0" borderId="0" xfId="7" applyFont="1" applyAlignment="1">
      <alignment horizontal="left" vertical="center" wrapText="1"/>
    </xf>
    <xf numFmtId="0" fontId="20" fillId="0" borderId="0" xfId="7" applyFont="1" applyAlignment="1">
      <alignment horizontal="center" vertical="center" wrapText="1"/>
    </xf>
    <xf numFmtId="0" fontId="20" fillId="0" borderId="0" xfId="7" applyFont="1" applyAlignment="1">
      <alignment horizontal="left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V0922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F-4BC5-AA12-2BFDBC408D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5F-4BC5-AA12-2BFDBC408D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5F-4BC5-AA12-2BFDBC408D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3.9199999999254942E-2</c:v>
                </c:pt>
                <c:pt idx="2">
                  <c:v>7.3659999994561076E-2</c:v>
                </c:pt>
                <c:pt idx="3">
                  <c:v>0.37610999999742489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5F-4BC5-AA12-2BFDBC408D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5F-4BC5-AA12-2BFDBC408D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5F-4BC5-AA12-2BFDBC408D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6.9999999999999999E-4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5F-4BC5-AA12-2BFDBC408D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-3.4101700772787291E-2</c:v>
                </c:pt>
                <c:pt idx="1">
                  <c:v>9.9225040116769747E-2</c:v>
                </c:pt>
                <c:pt idx="2">
                  <c:v>0.20634420704606193</c:v>
                </c:pt>
                <c:pt idx="3">
                  <c:v>0.21750245360119652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5F-4BC5-AA12-2BFDBC408D7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1165</c:v>
                </c:pt>
                <c:pt idx="2">
                  <c:v>2101</c:v>
                </c:pt>
                <c:pt idx="3">
                  <c:v>2198.5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5F-4BC5-AA12-2BFDBC40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2144"/>
        <c:axId val="1"/>
      </c:scatterChart>
      <c:valAx>
        <c:axId val="578462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462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952A5C0-46C3-D61D-F5A8-8E4832576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49</v>
      </c>
      <c r="F1" s="37" t="s">
        <v>41</v>
      </c>
      <c r="G1" s="30">
        <v>2010</v>
      </c>
      <c r="H1" s="38"/>
      <c r="I1" s="39" t="s">
        <v>42</v>
      </c>
      <c r="J1" s="40" t="s">
        <v>43</v>
      </c>
      <c r="K1" s="41">
        <v>23.013923200000001</v>
      </c>
      <c r="L1" s="32">
        <v>69.424491000000003</v>
      </c>
      <c r="M1" s="33">
        <v>51606.605000000003</v>
      </c>
      <c r="N1" s="33">
        <v>3.5749399999999998</v>
      </c>
      <c r="O1" s="31" t="s">
        <v>44</v>
      </c>
    </row>
    <row r="2" spans="1:15" x14ac:dyDescent="0.2">
      <c r="A2" t="s">
        <v>23</v>
      </c>
      <c r="B2" t="s">
        <v>44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>
        <v>51606.605000000003</v>
      </c>
      <c r="D4" s="27">
        <v>3.5749399999999998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51606.605000000003</v>
      </c>
      <c r="D7" s="28" t="s">
        <v>45</v>
      </c>
    </row>
    <row r="8" spans="1:15" x14ac:dyDescent="0.2">
      <c r="A8" t="s">
        <v>3</v>
      </c>
      <c r="C8" s="8">
        <v>3.5749399999999998</v>
      </c>
      <c r="D8" s="28" t="s">
        <v>45</v>
      </c>
    </row>
    <row r="9" spans="1:15" x14ac:dyDescent="0.2">
      <c r="A9" s="24" t="s">
        <v>32</v>
      </c>
      <c r="B9" s="36">
        <v>21</v>
      </c>
      <c r="C9" s="22" t="s">
        <v>50</v>
      </c>
      <c r="D9" s="23" t="s">
        <v>51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-3.4101700772787291E-2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1.1444355441163695E-4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59464.54056523183</v>
      </c>
      <c r="E15" s="14" t="s">
        <v>34</v>
      </c>
      <c r="F15" s="34">
        <v>1</v>
      </c>
    </row>
    <row r="16" spans="1:15" x14ac:dyDescent="0.2">
      <c r="A16" s="16" t="s">
        <v>4</v>
      </c>
      <c r="B16" s="10"/>
      <c r="C16" s="17">
        <f ca="1">+C8+C12</f>
        <v>3.5750544435544116</v>
      </c>
      <c r="E16" s="14" t="s">
        <v>30</v>
      </c>
      <c r="F16" s="35">
        <f ca="1">NOW()+15018.5+$C$5/24</f>
        <v>60163.489886111107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2394.5</v>
      </c>
    </row>
    <row r="18" spans="1:21" ht="14.25" thickTop="1" thickBot="1" x14ac:dyDescent="0.25">
      <c r="A18" s="16" t="s">
        <v>5</v>
      </c>
      <c r="B18" s="10"/>
      <c r="C18" s="19">
        <f ca="1">+C15</f>
        <v>59464.54056523183</v>
      </c>
      <c r="D18" s="20">
        <f ca="1">+C16</f>
        <v>3.5750544435544116</v>
      </c>
      <c r="E18" s="14" t="s">
        <v>36</v>
      </c>
      <c r="F18" s="23">
        <f ca="1">ROUND(2*(F16-$C$15)/$C$16,0)/2+F15</f>
        <v>196.5</v>
      </c>
    </row>
    <row r="19" spans="1:21" ht="13.5" thickTop="1" x14ac:dyDescent="0.2">
      <c r="E19" s="14" t="s">
        <v>31</v>
      </c>
      <c r="F19" s="18">
        <f ca="1">+$C$15+$C$16*F18-15018.5-$C$5/24</f>
        <v>45148.934596723608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s="48" customFormat="1" ht="12" customHeight="1" x14ac:dyDescent="0.2">
      <c r="A21" s="48" t="s">
        <v>45</v>
      </c>
      <c r="C21" s="51">
        <v>51606.605000000003</v>
      </c>
      <c r="D21" s="51" t="s">
        <v>13</v>
      </c>
      <c r="E21" s="48">
        <f>+(C21-C$7)/C$8</f>
        <v>0</v>
      </c>
      <c r="F21" s="48">
        <f>ROUND(2*E21,0)/2</f>
        <v>0</v>
      </c>
      <c r="G21" s="48">
        <f>+C21-(C$7+F21*C$8)</f>
        <v>0</v>
      </c>
      <c r="I21" s="48">
        <f>+G21</f>
        <v>0</v>
      </c>
      <c r="O21" s="48">
        <f ca="1">+C$11+C$12*$F21</f>
        <v>-3.4101700772787291E-2</v>
      </c>
      <c r="Q21" s="52">
        <f>+C21-15018.5</f>
        <v>36588.105000000003</v>
      </c>
    </row>
    <row r="22" spans="1:21" s="48" customFormat="1" ht="12" customHeight="1" x14ac:dyDescent="0.2">
      <c r="A22" s="42" t="s">
        <v>46</v>
      </c>
      <c r="B22" s="43" t="s">
        <v>47</v>
      </c>
      <c r="C22" s="44">
        <v>55771.4493</v>
      </c>
      <c r="D22" s="44">
        <v>1E-4</v>
      </c>
      <c r="E22" s="48">
        <f>+(C22-C$7)/C$8</f>
        <v>1165.0109652189958</v>
      </c>
      <c r="F22" s="48">
        <f>ROUND(2*E22,0)/2</f>
        <v>1165</v>
      </c>
      <c r="G22" s="48">
        <f>+C22-(C$7+F22*C$8)</f>
        <v>3.9199999999254942E-2</v>
      </c>
      <c r="K22" s="48">
        <f>+G22</f>
        <v>3.9199999999254942E-2</v>
      </c>
      <c r="O22" s="48">
        <f ca="1">+C$11+C$12*$F22</f>
        <v>9.9225040116769747E-2</v>
      </c>
      <c r="Q22" s="52">
        <f>+C22-15018.5</f>
        <v>40752.9493</v>
      </c>
    </row>
    <row r="23" spans="1:21" s="48" customFormat="1" ht="12" customHeight="1" x14ac:dyDescent="0.2">
      <c r="A23" s="49" t="s">
        <v>52</v>
      </c>
      <c r="B23" s="50" t="s">
        <v>47</v>
      </c>
      <c r="C23" s="47">
        <v>59117.6276</v>
      </c>
      <c r="D23" s="45">
        <v>6.9999999999999999E-4</v>
      </c>
      <c r="E23" s="48">
        <f>+(C23-C$7)/C$8</f>
        <v>2101.0206045416139</v>
      </c>
      <c r="F23" s="48">
        <f>ROUND(2*E23,0)/2</f>
        <v>2101</v>
      </c>
      <c r="G23" s="48">
        <f>+C23-(C$7+F23*C$8)</f>
        <v>7.3659999994561076E-2</v>
      </c>
      <c r="K23" s="48">
        <f>+G23</f>
        <v>7.3659999994561076E-2</v>
      </c>
      <c r="O23" s="48">
        <f ca="1">+C$11+C$12*$F23</f>
        <v>0.20634420704606193</v>
      </c>
      <c r="Q23" s="52">
        <f>+C23-15018.5</f>
        <v>44099.1276</v>
      </c>
    </row>
    <row r="24" spans="1:21" s="48" customFormat="1" ht="12" customHeight="1" x14ac:dyDescent="0.2">
      <c r="A24" s="45" t="s">
        <v>53</v>
      </c>
      <c r="B24" s="46" t="s">
        <v>47</v>
      </c>
      <c r="C24" s="47">
        <v>59466.486700000001</v>
      </c>
      <c r="D24" s="45">
        <v>1E-3</v>
      </c>
      <c r="E24" s="48">
        <f>+(C24-C$7)/C$8</f>
        <v>2198.6052073601231</v>
      </c>
      <c r="F24" s="48">
        <f>ROUND(2*E24,0)/2</f>
        <v>2198.5</v>
      </c>
      <c r="G24" s="48">
        <f>+C24-(C$7+F24*C$8)</f>
        <v>0.37610999999742489</v>
      </c>
      <c r="K24" s="48">
        <f>+G24</f>
        <v>0.37610999999742489</v>
      </c>
      <c r="O24" s="48">
        <f ca="1">+C$11+C$12*$F24</f>
        <v>0.21750245360119652</v>
      </c>
      <c r="Q24" s="52">
        <f>+C24-15018.5</f>
        <v>44447.986700000001</v>
      </c>
      <c r="R24" s="48" t="s">
        <v>48</v>
      </c>
    </row>
    <row r="25" spans="1:21" s="48" customFormat="1" ht="12" customHeight="1" x14ac:dyDescent="0.2">
      <c r="C25" s="51"/>
      <c r="D25" s="51"/>
      <c r="Q25" s="52"/>
    </row>
    <row r="26" spans="1:21" s="48" customFormat="1" ht="12" customHeight="1" x14ac:dyDescent="0.2">
      <c r="C26" s="51"/>
      <c r="D26" s="51"/>
      <c r="Q26" s="52"/>
    </row>
    <row r="27" spans="1:21" s="48" customFormat="1" ht="12" customHeight="1" x14ac:dyDescent="0.2">
      <c r="C27" s="51"/>
      <c r="D27" s="51"/>
      <c r="Q27" s="52"/>
    </row>
    <row r="28" spans="1:21" s="48" customFormat="1" ht="12" customHeight="1" x14ac:dyDescent="0.2">
      <c r="C28" s="51"/>
      <c r="D28" s="51"/>
      <c r="Q28" s="52"/>
    </row>
    <row r="29" spans="1:21" s="48" customFormat="1" ht="12" customHeight="1" x14ac:dyDescent="0.2">
      <c r="C29" s="51"/>
      <c r="D29" s="51"/>
      <c r="Q29" s="52"/>
    </row>
    <row r="30" spans="1:21" s="48" customFormat="1" ht="12" customHeight="1" x14ac:dyDescent="0.2">
      <c r="C30" s="51"/>
      <c r="D30" s="51"/>
      <c r="Q30" s="52"/>
    </row>
    <row r="31" spans="1:21" s="48" customFormat="1" ht="12" customHeight="1" x14ac:dyDescent="0.2">
      <c r="C31" s="51"/>
      <c r="D31" s="51"/>
      <c r="Q31" s="5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4">
    <sortCondition ref="C21:C2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2023-08-06T23:45:26Z</dcterms:modified>
</cp:coreProperties>
</file>