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9B009DE-EECF-445E-B1FB-EB65E7A84F7F}" xr6:coauthVersionLast="47" xr6:coauthVersionMax="47" xr10:uidLastSave="{00000000-0000-0000-0000-000000000000}"/>
  <bookViews>
    <workbookView xWindow="14235" yWindow="42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K27" i="1" s="1"/>
  <c r="G28" i="1"/>
  <c r="K28" i="1" s="1"/>
  <c r="G29" i="1"/>
  <c r="K29" i="1" s="1"/>
  <c r="E28" i="1"/>
  <c r="F28" i="1"/>
  <c r="Q28" i="1"/>
  <c r="E29" i="1"/>
  <c r="F29" i="1"/>
  <c r="Q29" i="1"/>
  <c r="E27" i="1"/>
  <c r="F27" i="1"/>
  <c r="U27" i="1"/>
  <c r="D9" i="1"/>
  <c r="C9" i="1"/>
  <c r="E22" i="1"/>
  <c r="F22" i="1"/>
  <c r="G22" i="1"/>
  <c r="K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2" i="1"/>
  <c r="C21" i="1"/>
  <c r="E21" i="1"/>
  <c r="F21" i="1"/>
  <c r="G21" i="1"/>
  <c r="I21" i="1"/>
  <c r="K23" i="1"/>
  <c r="Q26" i="1"/>
  <c r="Q24" i="1"/>
  <c r="Q25" i="1"/>
  <c r="Q23" i="1"/>
  <c r="A21" i="1"/>
  <c r="F16" i="1"/>
  <c r="F17" i="1" s="1"/>
  <c r="C17" i="1"/>
  <c r="Q21" i="1"/>
  <c r="C11" i="1"/>
  <c r="C12" i="1"/>
  <c r="O28" i="1" l="1"/>
  <c r="O29" i="1"/>
  <c r="C16" i="1"/>
  <c r="D18" i="1" s="1"/>
  <c r="O24" i="1"/>
  <c r="O22" i="1"/>
  <c r="O27" i="1"/>
  <c r="O26" i="1"/>
  <c r="O25" i="1"/>
  <c r="O23" i="1"/>
  <c r="O21" i="1"/>
  <c r="C15" i="1"/>
  <c r="F18" i="1" s="1"/>
  <c r="C18" i="1" l="1"/>
  <c r="F19" i="1"/>
</calcChain>
</file>

<file path=xl/sharedStrings.xml><?xml version="1.0" encoding="utf-8"?>
<sst xmlns="http://schemas.openxmlformats.org/spreadsheetml/2006/main" count="66" uniqueCount="53">
  <si>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</si>
  <si>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</si>
  <si>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</si>
  <si>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</si>
  <si>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</si>
  <si>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</si>
  <si>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</si>
  <si>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</si>
  <si>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</si>
  <si>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</si>
  <si>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</si>
  <si>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</si>
  <si>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</si>
  <si>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</si>
  <si>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</si>
  <si>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</si>
  <si>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</si>
  <si>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</si>
  <si>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</si>
  <si>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</si>
  <si>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</si>
  <si>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</si>
  <si>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</si>
  <si>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</si>
  <si>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</si>
  <si>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</si>
  <si>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</si>
  <si>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</si>
  <si>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</si>
  <si>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</si>
  <si>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</si>
  <si>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</si>
  <si>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</si>
  <si>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</si>
  <si>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</si>
  <si>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</si>
  <si>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</si>
  <si>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</si>
  <si>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</si>
  <si>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</si>
  <si>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</si>
  <si>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</si>
  <si>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</si>
  <si>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V0944 Cep</t>
  </si>
  <si>
    <t>V0944 Cep / GSC 4292-0745</t>
  </si>
  <si>
    <t>EA</t>
  </si>
  <si>
    <t>VSX</t>
  </si>
  <si>
    <t>OEJV 0160</t>
  </si>
  <si>
    <t>I</t>
  </si>
  <si>
    <t>vis</t>
  </si>
  <si>
    <t>IBVS 6230</t>
  </si>
  <si>
    <t>G4292-0745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</si>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</sst>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41" applyFont="1" applyAlignment="1">
      <alignment horizontal="left"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wrapText="1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V0944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6-4EBF-951E-F3EFD7A812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6-4EBF-951E-F3EFD7A812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06-4EBF-951E-F3EFD7A812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4.4000000001688022E-2</c:v>
                </c:pt>
                <c:pt idx="2">
                  <c:v>5.7209999999031425E-2</c:v>
                </c:pt>
                <c:pt idx="3">
                  <c:v>7.2399999997287523E-2</c:v>
                </c:pt>
                <c:pt idx="4">
                  <c:v>6.0199999999895226E-2</c:v>
                </c:pt>
                <c:pt idx="5">
                  <c:v>8.4700000006705523E-2</c:v>
                </c:pt>
                <c:pt idx="6">
                  <c:v>0.13290000000415603</c:v>
                </c:pt>
                <c:pt idx="7">
                  <c:v>8.5899999998218846E-2</c:v>
                </c:pt>
                <c:pt idx="8">
                  <c:v>0.11080000000220025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06-4EBF-951E-F3EFD7A812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06-4EBF-951E-F3EFD7A812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06-4EBF-951E-F3EFD7A812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1.1999999999999999E-3</c:v>
                  </c:pt>
                  <c:pt idx="3">
                    <c:v>3.3E-3</c:v>
                  </c:pt>
                  <c:pt idx="4">
                    <c:v>1.8800000000000001E-2</c:v>
                  </c:pt>
                  <c:pt idx="5">
                    <c:v>2.3999999999999998E-3</c:v>
                  </c:pt>
                  <c:pt idx="6">
                    <c:v>8.0000000000000004E-4</c:v>
                  </c:pt>
                  <c:pt idx="7">
                    <c:v>2.5000000000000001E-3</c:v>
                  </c:pt>
                  <c:pt idx="8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06-4EBF-951E-F3EFD7A812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-2.0140734164640794E-2</c:v>
                </c:pt>
                <c:pt idx="1">
                  <c:v>4.6759875263439707E-2</c:v>
                </c:pt>
                <c:pt idx="2">
                  <c:v>6.1142416704004249E-2</c:v>
                </c:pt>
                <c:pt idx="3">
                  <c:v>7.5524958144568777E-2</c:v>
                </c:pt>
                <c:pt idx="4">
                  <c:v>7.6505585970061823E-2</c:v>
                </c:pt>
                <c:pt idx="5">
                  <c:v>8.1190807802972997E-2</c:v>
                </c:pt>
                <c:pt idx="6">
                  <c:v>8.8000723257785754E-2</c:v>
                </c:pt>
                <c:pt idx="7">
                  <c:v>0.10646921397123793</c:v>
                </c:pt>
                <c:pt idx="8">
                  <c:v>0.11251641889511166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06-4EBF-951E-F3EFD7A812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614</c:v>
                </c:pt>
                <c:pt idx="2">
                  <c:v>746</c:v>
                </c:pt>
                <c:pt idx="3">
                  <c:v>878</c:v>
                </c:pt>
                <c:pt idx="4">
                  <c:v>887</c:v>
                </c:pt>
                <c:pt idx="5">
                  <c:v>930</c:v>
                </c:pt>
                <c:pt idx="6">
                  <c:v>992.5</c:v>
                </c:pt>
                <c:pt idx="7">
                  <c:v>1162</c:v>
                </c:pt>
                <c:pt idx="8">
                  <c:v>1217.5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0.13290000000415603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06-4EBF-951E-F3EFD7A8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18936"/>
        <c:axId val="1"/>
      </c:scatterChart>
      <c:valAx>
        <c:axId val="83921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1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4360A5-6B85-C5F1-2264-F4F95D159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10" t="s">
        <v>43</v>
      </c>
      <c r="F2" t="s">
        <v>51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51478.57</v>
      </c>
      <c r="D7" s="29" t="s">
        <v>46</v>
      </c>
    </row>
    <row r="8" spans="1:6" x14ac:dyDescent="0.2">
      <c r="A8" t="s">
        <v>8</v>
      </c>
      <c r="C8" s="8">
        <v>6.56</v>
      </c>
      <c r="D8" s="29" t="s">
        <v>46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-2.0140734164640794E-2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1.0895864727700407E-4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59462.202461939567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6.5601089586472767</v>
      </c>
      <c r="E16" s="14" t="s">
        <v>35</v>
      </c>
      <c r="F16" s="15">
        <f ca="1">NOW()+15018.5+$C$5/24</f>
        <v>59952.750061921295</v>
      </c>
    </row>
    <row r="17" spans="1:21" ht="13.5" thickBot="1" x14ac:dyDescent="0.25">
      <c r="A17" s="14" t="s">
        <v>32</v>
      </c>
      <c r="B17" s="10"/>
      <c r="C17" s="10">
        <f>COUNT(C21:C2191)</f>
        <v>9</v>
      </c>
      <c r="E17" s="14" t="s">
        <v>40</v>
      </c>
      <c r="F17" s="15">
        <f ca="1">ROUND(2*(F16-$C$7)/$C$8,0)/2+F15</f>
        <v>1293</v>
      </c>
    </row>
    <row r="18" spans="1:21" ht="14.25" thickTop="1" thickBot="1" x14ac:dyDescent="0.25">
      <c r="A18" s="16" t="s">
        <v>10</v>
      </c>
      <c r="B18" s="10"/>
      <c r="C18" s="19">
        <f ca="1">+C15</f>
        <v>59462.202461939567</v>
      </c>
      <c r="D18" s="20">
        <f ca="1">+C16</f>
        <v>6.5601089586472767</v>
      </c>
      <c r="E18" s="14" t="s">
        <v>41</v>
      </c>
      <c r="F18" s="23">
        <f ca="1">ROUND(2*(F16-$C$15)/$C$16,0)/2+F15</f>
        <v>76</v>
      </c>
    </row>
    <row r="19" spans="1:21" ht="13.5" thickTop="1" x14ac:dyDescent="0.2">
      <c r="E19" s="14" t="s">
        <v>36</v>
      </c>
      <c r="F19" s="18">
        <f ca="1">+$C$15+$C$16*F18-15018.5-$C$5/24</f>
        <v>44942.666576130097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49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VSX</v>
      </c>
      <c r="C21" s="8">
        <f>C$7</f>
        <v>51478.57</v>
      </c>
      <c r="D21" s="8" t="s">
        <v>18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7" ca="1" si="3">+C$11+C$12*$F21</f>
        <v>-2.0140734164640794E-2</v>
      </c>
      <c r="Q21" s="2">
        <f t="shared" ref="Q21:Q27" si="4">+C21-15018.5</f>
        <v>36460.07</v>
      </c>
    </row>
    <row r="22" spans="1:21" x14ac:dyDescent="0.2">
      <c r="A22" s="36" t="s">
        <v>50</v>
      </c>
      <c r="B22" s="37" t="s">
        <v>48</v>
      </c>
      <c r="C22" s="38">
        <v>55506.453999999998</v>
      </c>
      <c r="D22" s="38">
        <v>1E-4</v>
      </c>
      <c r="E22">
        <f t="shared" si="0"/>
        <v>614.00670731707294</v>
      </c>
      <c r="F22">
        <f t="shared" si="1"/>
        <v>614</v>
      </c>
      <c r="G22">
        <f t="shared" si="2"/>
        <v>4.4000000001688022E-2</v>
      </c>
      <c r="K22">
        <f>+G22</f>
        <v>4.4000000001688022E-2</v>
      </c>
      <c r="O22">
        <f t="shared" ca="1" si="3"/>
        <v>4.6759875263439707E-2</v>
      </c>
      <c r="Q22" s="2">
        <f t="shared" si="4"/>
        <v>40487.953999999998</v>
      </c>
    </row>
    <row r="23" spans="1:21" x14ac:dyDescent="0.2">
      <c r="A23" s="30" t="s">
        <v>47</v>
      </c>
      <c r="B23" s="31" t="s">
        <v>48</v>
      </c>
      <c r="C23" s="32">
        <v>56372.387210000001</v>
      </c>
      <c r="D23" s="32">
        <v>1.1999999999999999E-3</v>
      </c>
      <c r="E23">
        <f t="shared" si="0"/>
        <v>746.0087210365856</v>
      </c>
      <c r="F23">
        <f t="shared" si="1"/>
        <v>746</v>
      </c>
      <c r="G23">
        <f t="shared" si="2"/>
        <v>5.7209999999031425E-2</v>
      </c>
      <c r="K23">
        <f>+G23</f>
        <v>5.7209999999031425E-2</v>
      </c>
      <c r="O23">
        <f t="shared" ca="1" si="3"/>
        <v>6.1142416704004249E-2</v>
      </c>
      <c r="Q23" s="2">
        <f t="shared" si="4"/>
        <v>41353.887210000001</v>
      </c>
    </row>
    <row r="24" spans="1:21" x14ac:dyDescent="0.2">
      <c r="A24" s="33" t="s">
        <v>2</v>
      </c>
      <c r="B24" s="34" t="s">
        <v>48</v>
      </c>
      <c r="C24" s="35">
        <v>57238.322399999997</v>
      </c>
      <c r="D24" s="35">
        <v>3.3E-3</v>
      </c>
      <c r="E24">
        <f t="shared" si="0"/>
        <v>878.01103658536556</v>
      </c>
      <c r="F24">
        <f t="shared" si="1"/>
        <v>878</v>
      </c>
      <c r="G24">
        <f t="shared" si="2"/>
        <v>7.2399999997287523E-2</v>
      </c>
      <c r="K24">
        <f>+G24</f>
        <v>7.2399999997287523E-2</v>
      </c>
      <c r="O24">
        <f t="shared" ca="1" si="3"/>
        <v>7.5524958144568777E-2</v>
      </c>
      <c r="Q24" s="2">
        <f t="shared" si="4"/>
        <v>42219.822399999997</v>
      </c>
    </row>
    <row r="25" spans="1:21" x14ac:dyDescent="0.2">
      <c r="A25" s="33" t="s">
        <v>2</v>
      </c>
      <c r="B25" s="34" t="s">
        <v>48</v>
      </c>
      <c r="C25" s="35">
        <v>57297.350200000001</v>
      </c>
      <c r="D25" s="35">
        <v>1.8800000000000001E-2</v>
      </c>
      <c r="E25">
        <f t="shared" si="0"/>
        <v>887.00917682926854</v>
      </c>
      <c r="F25">
        <f t="shared" si="1"/>
        <v>887</v>
      </c>
      <c r="G25">
        <f t="shared" si="2"/>
        <v>6.0199999999895226E-2</v>
      </c>
      <c r="K25">
        <f>+G25</f>
        <v>6.0199999999895226E-2</v>
      </c>
      <c r="O25">
        <f t="shared" ca="1" si="3"/>
        <v>7.6505585970061823E-2</v>
      </c>
      <c r="Q25" s="2">
        <f t="shared" si="4"/>
        <v>42278.850200000001</v>
      </c>
    </row>
    <row r="26" spans="1:21" x14ac:dyDescent="0.2">
      <c r="A26" s="33" t="s">
        <v>2</v>
      </c>
      <c r="B26" s="34" t="s">
        <v>48</v>
      </c>
      <c r="C26" s="35">
        <v>57579.454700000002</v>
      </c>
      <c r="D26" s="35">
        <v>2.3999999999999998E-3</v>
      </c>
      <c r="E26">
        <f t="shared" si="0"/>
        <v>930.01291158536628</v>
      </c>
      <c r="F26">
        <f t="shared" si="1"/>
        <v>930</v>
      </c>
      <c r="G26">
        <f t="shared" si="2"/>
        <v>8.4700000006705523E-2</v>
      </c>
      <c r="K26">
        <f>+G26</f>
        <v>8.4700000006705523E-2</v>
      </c>
      <c r="O26">
        <f t="shared" ca="1" si="3"/>
        <v>8.1190807802972997E-2</v>
      </c>
      <c r="Q26" s="2">
        <f t="shared" si="4"/>
        <v>42560.954700000002</v>
      </c>
    </row>
    <row r="27" spans="1:21" x14ac:dyDescent="0.2">
      <c r="A27" s="39" t="s">
        <v>0</v>
      </c>
      <c r="B27" s="40" t="s">
        <v>48</v>
      </c>
      <c r="C27" s="40">
        <v>57989.502899999999</v>
      </c>
      <c r="D27" s="40">
        <v>8.0000000000000004E-4</v>
      </c>
      <c r="E27">
        <f t="shared" si="0"/>
        <v>992.52025914634146</v>
      </c>
      <c r="F27">
        <f t="shared" si="1"/>
        <v>992.5</v>
      </c>
      <c r="G27">
        <f t="shared" si="2"/>
        <v>0.13290000000415603</v>
      </c>
      <c r="K27">
        <f t="shared" ref="K27:K29" si="5">+G27</f>
        <v>0.13290000000415603</v>
      </c>
      <c r="O27">
        <f t="shared" ca="1" si="3"/>
        <v>8.8000723257785754E-2</v>
      </c>
      <c r="Q27" s="2">
        <f t="shared" si="4"/>
        <v>42971.002899999999</v>
      </c>
      <c r="U27">
        <f>+C27-(C$7+F27*C$8)</f>
        <v>0.13290000000415603</v>
      </c>
    </row>
    <row r="28" spans="1:21" x14ac:dyDescent="0.2">
      <c r="A28" s="41" t="s">
        <v>52</v>
      </c>
      <c r="B28" s="42" t="s">
        <v>48</v>
      </c>
      <c r="C28" s="43">
        <v>59101.375899999999</v>
      </c>
      <c r="D28" s="41">
        <v>2.5000000000000001E-3</v>
      </c>
      <c r="E28">
        <f t="shared" ref="E28:E29" si="6">+(C28-C$7)/C$8</f>
        <v>1162.013094512195</v>
      </c>
      <c r="F28">
        <f t="shared" ref="F28:F29" si="7">ROUND(2*E28,0)/2</f>
        <v>1162</v>
      </c>
      <c r="G28">
        <f t="shared" si="2"/>
        <v>8.5899999998218846E-2</v>
      </c>
      <c r="K28">
        <f t="shared" si="5"/>
        <v>8.5899999998218846E-2</v>
      </c>
      <c r="O28">
        <f t="shared" ref="O28:O29" ca="1" si="8">+C$11+C$12*$F28</f>
        <v>0.10646921397123793</v>
      </c>
      <c r="Q28" s="2">
        <f t="shared" ref="Q28:Q29" si="9">+C28-15018.5</f>
        <v>44082.875899999999</v>
      </c>
    </row>
    <row r="29" spans="1:21" x14ac:dyDescent="0.2">
      <c r="A29" s="41" t="s">
        <v>52</v>
      </c>
      <c r="B29" s="42" t="s">
        <v>48</v>
      </c>
      <c r="C29" s="43">
        <v>59465.480799999998</v>
      </c>
      <c r="D29" s="41">
        <v>9.4999999999999998E-3</v>
      </c>
      <c r="E29">
        <f t="shared" si="6"/>
        <v>1217.5168902439023</v>
      </c>
      <c r="F29">
        <f t="shared" si="7"/>
        <v>1217.5</v>
      </c>
      <c r="G29">
        <f t="shared" si="2"/>
        <v>0.11080000000220025</v>
      </c>
      <c r="K29">
        <f t="shared" si="5"/>
        <v>0.11080000000220025</v>
      </c>
      <c r="O29">
        <f t="shared" ca="1" si="8"/>
        <v>0.11251641889511166</v>
      </c>
      <c r="Q29" s="2">
        <f t="shared" si="9"/>
        <v>44446.980799999998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834" r:id="rId1" display="http://vsolj.cetus-net.org/bulletin.html"/>
    <hyperlink ref="H64889" r:id="rId2" display="http://vsolj.cetus-net.org/bulletin.html"/>
    <hyperlink ref="H64882" r:id="rId3" display="https://www.aavso.org/ejaavso"/>
    <hyperlink ref="AP1033" r:id="rId4" display="http://cdsbib.u-strasbg.fr/cgi-bin/cdsbib?1990RMxAA..21..381G"/>
    <hyperlink ref="AP1037" r:id="rId5" display="http://cdsbib.u-strasbg.fr/cgi-bin/cdsbib?1990RMxAA..21..381G"/>
    <hyperlink ref="AP1036" r:id="rId6" display="http://cdsbib.u-strasbg.fr/cgi-bin/cdsbib?1990RMxAA..21..381G"/>
    <hyperlink ref="AP1017" r:id="rId7" display="http://cdsbib.u-strasbg.fr/cgi-bin/cdsbib?1990RMxAA..21..381G"/>
    <hyperlink ref="I64889" r:id="rId8" display="http://vsolj.cetus-net.org/bulletin.html"/>
    <hyperlink ref="AQ1173" r:id="rId9" display="http://cdsbib.u-strasbg.fr/cgi-bin/cdsbib?1990RMxAA..21..381G"/>
    <hyperlink ref="AQ55939" r:id="rId10" display="http://cdsbib.u-strasbg.fr/cgi-bin/cdsbib?1990RMxAA..21..381G"/>
    <hyperlink ref="AQ1174" r:id="rId11" display="http://cdsbib.u-strasbg.fr/cgi-bin/cdsbib?1990RMxAA..21..381G"/>
    <hyperlink ref="H64886" r:id="rId12" display="https://www.aavso.org/ejaavso"/>
    <hyperlink ref="H2059" r:id="rId13" display="http://vsolj.cetus-net.org/bulletin.html"/>
    <hyperlink ref="AP3303" r:id="rId14" display="http://cdsbib.u-strasbg.fr/cgi-bin/cdsbib?1990RMxAA..21..381G"/>
    <hyperlink ref="AP3306" r:id="rId15" display="http://cdsbib.u-strasbg.fr/cgi-bin/cdsbib?1990RMxAA..21..381G"/>
    <hyperlink ref="AP3304" r:id="rId16" display="http://cdsbib.u-strasbg.fr/cgi-bin/cdsbib?1990RMxAA..21..381G"/>
    <hyperlink ref="AP3288" r:id="rId17" display="http://cdsbib.u-strasbg.fr/cgi-bin/cdsbib?1990RMxAA..21..381G"/>
    <hyperlink ref="I2059" r:id="rId18" display="http://vsolj.cetus-net.org/bulletin.html"/>
    <hyperlink ref="AQ3517" r:id="rId19" display="http://cdsbib.u-strasbg.fr/cgi-bin/cdsbib?1990RMxAA..21..381G"/>
    <hyperlink ref="AQ218" r:id="rId20" display="http://cdsbib.u-strasbg.fr/cgi-bin/cdsbib?1990RMxAA..21..381G"/>
    <hyperlink ref="AQ3521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2023-01-08T05:00:05Z</dcterms:modified>
</cp:coreProperties>
</file>