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C24FAB2-AB51-49ED-BA72-9FA18000BDD5}" xr6:coauthVersionLast="47" xr6:coauthVersionMax="47" xr10:uidLastSave="{00000000-0000-0000-0000-000000000000}"/>
  <bookViews>
    <workbookView xWindow="15375" yWindow="60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K30" i="1" s="1"/>
  <c r="G31" i="1"/>
  <c r="G32" i="1"/>
  <c r="K31" i="1"/>
  <c r="E30" i="1"/>
  <c r="F30" i="1" s="1"/>
  <c r="Q30" i="1"/>
  <c r="E31" i="1"/>
  <c r="F31" i="1" s="1"/>
  <c r="Q31" i="1"/>
  <c r="C9" i="1"/>
  <c r="D9" i="1"/>
  <c r="E22" i="1"/>
  <c r="F22" i="1"/>
  <c r="G22" i="1"/>
  <c r="K22" i="1" s="1"/>
  <c r="E23" i="1"/>
  <c r="F23" i="1"/>
  <c r="G23" i="1" s="1"/>
  <c r="K23" i="1" s="1"/>
  <c r="E24" i="1"/>
  <c r="F24" i="1"/>
  <c r="G24" i="1"/>
  <c r="K24" i="1" s="1"/>
  <c r="E25" i="1"/>
  <c r="F25" i="1"/>
  <c r="G25" i="1" s="1"/>
  <c r="K25" i="1" s="1"/>
  <c r="E26" i="1"/>
  <c r="F26" i="1"/>
  <c r="G26" i="1"/>
  <c r="K26" i="1" s="1"/>
  <c r="E27" i="1"/>
  <c r="F27" i="1"/>
  <c r="G27" i="1" s="1"/>
  <c r="I27" i="1" s="1"/>
  <c r="E28" i="1"/>
  <c r="F28" i="1"/>
  <c r="G28" i="1"/>
  <c r="I28" i="1" s="1"/>
  <c r="E29" i="1"/>
  <c r="F29" i="1"/>
  <c r="G29" i="1" s="1"/>
  <c r="K29" i="1" s="1"/>
  <c r="E32" i="1"/>
  <c r="F32" i="1"/>
  <c r="U32" i="1" s="1"/>
  <c r="E21" i="1"/>
  <c r="F21" i="1"/>
  <c r="G21" i="1"/>
  <c r="I21" i="1" s="1"/>
  <c r="F16" i="1"/>
  <c r="C17" i="1"/>
  <c r="Q21" i="1"/>
  <c r="Q22" i="1"/>
  <c r="Q23" i="1"/>
  <c r="Q24" i="1"/>
  <c r="Q25" i="1"/>
  <c r="Q26" i="1"/>
  <c r="Q27" i="1"/>
  <c r="Q28" i="1"/>
  <c r="Q29" i="1"/>
  <c r="Q32" i="1"/>
  <c r="C12" i="1"/>
  <c r="C11" i="1"/>
  <c r="O30" i="1" l="1"/>
  <c r="O31" i="1"/>
  <c r="O24" i="1"/>
  <c r="O27" i="1"/>
  <c r="O32" i="1"/>
  <c r="O28" i="1"/>
  <c r="O21" i="1"/>
  <c r="C15" i="1"/>
  <c r="O22" i="1"/>
  <c r="O25" i="1"/>
  <c r="O23" i="1"/>
  <c r="O26" i="1"/>
  <c r="O2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<sst xmlns="http://schemas.openxmlformats.org/spreadsheetml/2006/main" count="76" uniqueCount="60">
  <si>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</si>
  <si>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</si>
  <si>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</si>
  <si>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</si>
  <si>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</si>
  <si>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</si>
  <si>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</si>
  <si>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</si>
  <si>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</si>
  <si>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</si>
  <si>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</si>
  <si>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</si>
  <si>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</si>
  <si>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</si>
  <si>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</si>
  <si>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</si>
  <si>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</si>
  <si>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</si>
  <si>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</si>
  <si>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</si>
  <si>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</si>
  <si>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</si>
  <si>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</si>
  <si>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</si>
  <si>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</si>
  <si>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</si>
  <si>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</si>
  <si>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</si>
  <si>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</si>
  <si>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</si>
  <si>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</si>
  <si>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</si>
  <si>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</si>
  <si>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</si>
  <si>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</si>
  <si>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</si>
  <si>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</si>
  <si>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</si>
  <si>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</si>
  <si>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</si>
  <si>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</si>
  <si>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</si>
  <si>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</si>
  <si>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V1019 Cep</t>
  </si>
  <si>
    <t>2019G</t>
  </si>
  <si>
    <t>G4500-0730</t>
  </si>
  <si>
    <t>EW</t>
  </si>
  <si>
    <t>pr_6</t>
  </si>
  <si>
    <t>V1019 Cep / GSC 4500-0730</t>
  </si>
  <si>
    <t>as of 2019-07-08</t>
  </si>
  <si>
    <t>GCVS</t>
  </si>
  <si>
    <t>OEJV 0107</t>
  </si>
  <si>
    <t>IBVS 6010</t>
  </si>
  <si>
    <t>IBVS 6118</t>
  </si>
  <si>
    <t>IBVS 6195</t>
  </si>
  <si>
    <t>IBVS 6234</t>
  </si>
  <si>
    <t>RHN 2021</t>
  </si>
  <si>
    <t>BAD?</t>
  </si>
  <si>
    <t>JBAV, 60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</si>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</sst>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1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applyFont="1">
      <alignment vertical="top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1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  <xf numFmtId="0" fontId="1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V1019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6-4460-BCFF-09D78A8EFD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6">
                  <c:v>2.3460000011255033E-3</c:v>
                </c:pt>
                <c:pt idx="7">
                  <c:v>-6.5719999984139577E-3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6-4460-BCFF-09D78A8EFD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6-4460-BCFF-09D78A8EFD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4.7120000017457642E-3</c:v>
                </c:pt>
                <c:pt idx="2">
                  <c:v>1.3579999940702692E-3</c:v>
                </c:pt>
                <c:pt idx="3">
                  <c:v>2.003999994485639E-3</c:v>
                </c:pt>
                <c:pt idx="4">
                  <c:v>1.2980000028619543E-3</c:v>
                </c:pt>
                <c:pt idx="5">
                  <c:v>-1.0859999965759926E-3</c:v>
                </c:pt>
                <c:pt idx="8">
                  <c:v>-1.3980000003357418E-3</c:v>
                </c:pt>
                <c:pt idx="9">
                  <c:v>9.837999998126179E-3</c:v>
                </c:pt>
                <c:pt idx="10">
                  <c:v>8.1320000026607886E-3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6-4460-BCFF-09D78A8EFD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6-4460-BCFF-09D78A8EFD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6-4460-BCFF-09D78A8EFD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1.2999999999999999E-3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2.0000000000000001E-4</c:v>
                  </c:pt>
                  <c:pt idx="9">
                    <c:v>1E-3</c:v>
                  </c:pt>
                  <c:pt idx="10">
                    <c:v>5.0000000000000001E-4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6-4460-BCFF-09D78A8EFD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-3.8113744108928078E-3</c:v>
                </c:pt>
                <c:pt idx="1">
                  <c:v>-2.5536198203178831E-4</c:v>
                </c:pt>
                <c:pt idx="2">
                  <c:v>4.9952353406198732E-4</c:v>
                </c:pt>
                <c:pt idx="3">
                  <c:v>1.2423419147078148E-3</c:v>
                </c:pt>
                <c:pt idx="4">
                  <c:v>1.2425143023570718E-3</c:v>
                </c:pt>
                <c:pt idx="5">
                  <c:v>2.8653716324568215E-3</c:v>
                </c:pt>
                <c:pt idx="6">
                  <c:v>2.9219147814129208E-3</c:v>
                </c:pt>
                <c:pt idx="7">
                  <c:v>3.23272971302221E-3</c:v>
                </c:pt>
                <c:pt idx="8">
                  <c:v>3.3053049133591542E-3</c:v>
                </c:pt>
                <c:pt idx="9">
                  <c:v>4.8212819009199352E-3</c:v>
                </c:pt>
                <c:pt idx="10">
                  <c:v>4.8214542885691913E-3</c:v>
                </c:pt>
                <c:pt idx="11">
                  <c:v>4.9009249948763932E-3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6-4460-BCFF-09D78A8EFD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10314</c:v>
                </c:pt>
                <c:pt idx="2">
                  <c:v>12503.5</c:v>
                </c:pt>
                <c:pt idx="3">
                  <c:v>14658</c:v>
                </c:pt>
                <c:pt idx="4">
                  <c:v>14658.5</c:v>
                </c:pt>
                <c:pt idx="5">
                  <c:v>19365.5</c:v>
                </c:pt>
                <c:pt idx="6">
                  <c:v>19529.5</c:v>
                </c:pt>
                <c:pt idx="7">
                  <c:v>20431</c:v>
                </c:pt>
                <c:pt idx="8">
                  <c:v>20641.5</c:v>
                </c:pt>
                <c:pt idx="9">
                  <c:v>25038.5</c:v>
                </c:pt>
                <c:pt idx="10">
                  <c:v>25039</c:v>
                </c:pt>
                <c:pt idx="11">
                  <c:v>25269.5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1">
                  <c:v>8.9659999939613044E-3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96-4460-BCFF-09D78A8EF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13032"/>
        <c:axId val="1"/>
      </c:scatterChart>
      <c:valAx>
        <c:axId val="83921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1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7EEB38-80BC-9D65-BAC2-58EDEB41D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5" t="s">
        <v>43</v>
      </c>
      <c r="G1" s="36" t="s">
        <v>44</v>
      </c>
      <c r="H1" s="37"/>
      <c r="I1" s="38" t="s">
        <v>45</v>
      </c>
      <c r="J1" s="35" t="s">
        <v>43</v>
      </c>
      <c r="K1" s="39">
        <v>0.28270000000000001</v>
      </c>
      <c r="L1" s="31">
        <v>78.574299999999994</v>
      </c>
      <c r="M1" s="40">
        <v>51514.794000000002</v>
      </c>
      <c r="N1" s="32">
        <v>0.31741200000000003</v>
      </c>
      <c r="O1" s="41" t="s">
        <v>46</v>
      </c>
      <c r="P1" s="41">
        <v>10.54</v>
      </c>
      <c r="Q1" s="41">
        <v>10.93</v>
      </c>
      <c r="R1" s="42" t="s">
        <v>47</v>
      </c>
      <c r="S1" s="43" t="s">
        <v>16</v>
      </c>
    </row>
    <row r="2" spans="1:19" x14ac:dyDescent="0.2">
      <c r="A2" t="s">
        <v>26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51514.794000000002</v>
      </c>
      <c r="D4" s="28">
        <v>0.31741200000000003</v>
      </c>
      <c r="E4" s="44" t="s">
        <v>49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8">
        <v>51514.794000000002</v>
      </c>
      <c r="D7" s="29" t="s">
        <v>50</v>
      </c>
    </row>
    <row r="8" spans="1:19" x14ac:dyDescent="0.2">
      <c r="A8" t="s">
        <v>6</v>
      </c>
      <c r="C8" s="8">
        <v>0.31741200000000003</v>
      </c>
      <c r="D8" s="29" t="s">
        <v>50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INTERCEPT(INDIRECT($D$9):G991,INDIRECT($C$9):F991)</f>
        <v>-3.8113744108928078E-3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SLOPE(INDIRECT($D$9):G991,INDIRECT($C$9):F991)</f>
        <v>3.4477529851280003E-7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(C7+C11)+(C8+C12)*INT(MAX(F21:F3532))</f>
        <v>59535.482728752613</v>
      </c>
      <c r="E15" s="14" t="s">
        <v>36</v>
      </c>
      <c r="F15" s="33">
        <v>1</v>
      </c>
    </row>
    <row r="16" spans="1:19" x14ac:dyDescent="0.2">
      <c r="A16" s="16" t="s">
        <v>7</v>
      </c>
      <c r="B16" s="10"/>
      <c r="C16" s="17">
        <f ca="1">+C8+C12</f>
        <v>0.31741234477529856</v>
      </c>
      <c r="E16" s="14" t="s">
        <v>33</v>
      </c>
      <c r="F16" s="34">
        <f ca="1">NOW()+15018.5+$C$5/24</f>
        <v>59952.763530671291</v>
      </c>
    </row>
    <row r="17" spans="1:21" ht="13.5" thickBot="1" x14ac:dyDescent="0.25">
      <c r="A17" s="14" t="s">
        <v>30</v>
      </c>
      <c r="B17" s="10"/>
      <c r="C17" s="10">
        <f>COUNT(C21:C2190)</f>
        <v>12</v>
      </c>
      <c r="E17" s="14" t="s">
        <v>37</v>
      </c>
      <c r="F17" s="15">
        <f ca="1">ROUND(2*(F16-$C$7)/$C$8,0)/2+F15</f>
        <v>26584.5</v>
      </c>
    </row>
    <row r="18" spans="1:21" ht="14.25" thickTop="1" thickBot="1" x14ac:dyDescent="0.25">
      <c r="A18" s="16" t="s">
        <v>8</v>
      </c>
      <c r="B18" s="10"/>
      <c r="C18" s="19">
        <f ca="1">+C15</f>
        <v>59535.482728752613</v>
      </c>
      <c r="D18" s="20">
        <f ca="1">+C16</f>
        <v>0.31741234477529856</v>
      </c>
      <c r="E18" s="14" t="s">
        <v>38</v>
      </c>
      <c r="F18" s="23">
        <f ca="1">ROUND(2*(F16-$C$15)/$C$16,0)/2+F15</f>
        <v>1315.5</v>
      </c>
    </row>
    <row r="19" spans="1:21" ht="13.5" thickTop="1" x14ac:dyDescent="0.2">
      <c r="E19" s="14" t="s">
        <v>34</v>
      </c>
      <c r="F19" s="18">
        <f ca="1">+$C$15+$C$16*F18-15018.5-$C$5/24</f>
        <v>44934.934501637857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57</v>
      </c>
    </row>
    <row r="21" spans="1:21" x14ac:dyDescent="0.2">
      <c r="A21" t="s">
        <v>50</v>
      </c>
      <c r="C21" s="8">
        <v>51514.794000000002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-3.8113744108928078E-3</v>
      </c>
      <c r="Q21" s="2">
        <f>+C21-15018.5</f>
        <v>36496.294000000002</v>
      </c>
    </row>
    <row r="22" spans="1:21" x14ac:dyDescent="0.2">
      <c r="A22" s="48" t="s">
        <v>51</v>
      </c>
      <c r="B22" s="49" t="s">
        <v>1</v>
      </c>
      <c r="C22" s="48">
        <v>54788.586080000001</v>
      </c>
      <c r="D22" s="48">
        <v>4.0000000000000002E-4</v>
      </c>
      <c r="E22">
        <f>+(C22-C$7)/C$8</f>
        <v>10314.014845059415</v>
      </c>
      <c r="F22">
        <f>ROUND(2*E22,0)/2</f>
        <v>10314</v>
      </c>
      <c r="G22">
        <f>+C22-(C$7+F22*C$8)</f>
        <v>4.7120000017457642E-3</v>
      </c>
      <c r="K22">
        <f>+G22</f>
        <v>4.7120000017457642E-3</v>
      </c>
      <c r="O22">
        <f ca="1">+C$11+C$12*$F22</f>
        <v>-2.5536198203178831E-4</v>
      </c>
      <c r="Q22" s="2">
        <f>+C22-15018.5</f>
        <v>39770.086080000001</v>
      </c>
    </row>
    <row r="23" spans="1:21" x14ac:dyDescent="0.2">
      <c r="A23" s="50" t="s">
        <v>52</v>
      </c>
      <c r="B23" s="51" t="s">
        <v>1</v>
      </c>
      <c r="C23" s="50">
        <v>55483.556299999997</v>
      </c>
      <c r="D23" s="50">
        <v>1E-4</v>
      </c>
      <c r="E23">
        <f>+(C23-C$7)/C$8</f>
        <v>12503.504278351147</v>
      </c>
      <c r="F23">
        <f>ROUND(2*E23,0)/2</f>
        <v>12503.5</v>
      </c>
      <c r="G23">
        <f>+C23-(C$7+F23*C$8)</f>
        <v>1.3579999940702692E-3</v>
      </c>
      <c r="K23">
        <f>+G23</f>
        <v>1.3579999940702692E-3</v>
      </c>
      <c r="O23">
        <f ca="1">+C$11+C$12*$F23</f>
        <v>4.9952353406198732E-4</v>
      </c>
      <c r="Q23" s="2">
        <f>+C23-15018.5</f>
        <v>40465.056299999997</v>
      </c>
    </row>
    <row r="24" spans="1:21" x14ac:dyDescent="0.2">
      <c r="A24" s="52" t="s">
        <v>53</v>
      </c>
      <c r="B24" s="53" t="s">
        <v>1</v>
      </c>
      <c r="C24" s="54">
        <v>56167.4211</v>
      </c>
      <c r="D24" s="55">
        <v>1.2999999999999999E-3</v>
      </c>
      <c r="E24">
        <f>+(C24-C$7)/C$8</f>
        <v>14658.006313560916</v>
      </c>
      <c r="F24">
        <f>ROUND(2*E24,0)/2</f>
        <v>14658</v>
      </c>
      <c r="G24">
        <f>+C24-(C$7+F24*C$8)</f>
        <v>2.003999994485639E-3</v>
      </c>
      <c r="K24">
        <f>+G24</f>
        <v>2.003999994485639E-3</v>
      </c>
      <c r="O24">
        <f ca="1">+C$11+C$12*$F24</f>
        <v>1.2423419147078148E-3</v>
      </c>
      <c r="Q24" s="2">
        <f>+C24-15018.5</f>
        <v>41148.9211</v>
      </c>
    </row>
    <row r="25" spans="1:21" x14ac:dyDescent="0.2">
      <c r="A25" s="52" t="s">
        <v>53</v>
      </c>
      <c r="B25" s="53" t="s">
        <v>1</v>
      </c>
      <c r="C25" s="54">
        <v>56167.579100000003</v>
      </c>
      <c r="D25" s="55">
        <v>8.9999999999999998E-4</v>
      </c>
      <c r="E25">
        <f>+(C25-C$7)/C$8</f>
        <v>14658.504089322396</v>
      </c>
      <c r="F25">
        <f>ROUND(2*E25,0)/2</f>
        <v>14658.5</v>
      </c>
      <c r="G25">
        <f>+C25-(C$7+F25*C$8)</f>
        <v>1.2980000028619543E-3</v>
      </c>
      <c r="K25">
        <f>+G25</f>
        <v>1.2980000028619543E-3</v>
      </c>
      <c r="O25">
        <f ca="1">+C$11+C$12*$F25</f>
        <v>1.2425143023570718E-3</v>
      </c>
      <c r="Q25" s="2">
        <f>+C25-15018.5</f>
        <v>41149.079100000003</v>
      </c>
    </row>
    <row r="26" spans="1:21" x14ac:dyDescent="0.2">
      <c r="A26" s="5" t="s">
        <v>54</v>
      </c>
      <c r="C26" s="8">
        <v>57661.635000000002</v>
      </c>
      <c r="D26" s="8">
        <v>2.0000000000000001E-4</v>
      </c>
      <c r="E26">
        <f>+(C26-C$7)/C$8</f>
        <v>19365.496578579259</v>
      </c>
      <c r="F26">
        <f>ROUND(2*E26,0)/2</f>
        <v>19365.5</v>
      </c>
      <c r="G26">
        <f>+C26-(C$7+F26*C$8)</f>
        <v>-1.0859999965759926E-3</v>
      </c>
      <c r="K26">
        <f>+G26</f>
        <v>-1.0859999965759926E-3</v>
      </c>
      <c r="O26">
        <f ca="1">+C$11+C$12*$F26</f>
        <v>2.8653716324568215E-3</v>
      </c>
      <c r="Q26" s="2">
        <f>+C26-15018.5</f>
        <v>42643.135000000002</v>
      </c>
    </row>
    <row r="27" spans="1:21" x14ac:dyDescent="0.2">
      <c r="A27" s="45" t="s">
        <v>0</v>
      </c>
      <c r="B27" s="46" t="s">
        <v>2</v>
      </c>
      <c r="C27" s="47">
        <v>57713.694000000003</v>
      </c>
      <c r="D27" s="47">
        <v>4.0000000000000001E-3</v>
      </c>
      <c r="E27">
        <f>+(C27-C$7)/C$8</f>
        <v>19529.507391024916</v>
      </c>
      <c r="F27">
        <f>ROUND(2*E27,0)/2</f>
        <v>19529.5</v>
      </c>
      <c r="G27">
        <f>+C27-(C$7+F27*C$8)</f>
        <v>2.3460000011255033E-3</v>
      </c>
      <c r="I27">
        <f>+G27</f>
        <v>2.3460000011255033E-3</v>
      </c>
      <c r="O27">
        <f ca="1">+C$11+C$12*$F27</f>
        <v>2.9219147814129208E-3</v>
      </c>
      <c r="Q27" s="2">
        <f>+C27-15018.5</f>
        <v>42695.194000000003</v>
      </c>
    </row>
    <row r="28" spans="1:21" x14ac:dyDescent="0.2">
      <c r="A28" s="45" t="s">
        <v>0</v>
      </c>
      <c r="B28" s="46" t="s">
        <v>1</v>
      </c>
      <c r="C28" s="47">
        <v>57999.832000000002</v>
      </c>
      <c r="D28" s="47">
        <v>4.0000000000000001E-3</v>
      </c>
      <c r="E28">
        <f>+(C28-C$7)/C$8</f>
        <v>20430.979295048706</v>
      </c>
      <c r="F28">
        <f>ROUND(2*E28,0)/2</f>
        <v>20431</v>
      </c>
      <c r="G28">
        <f>+C28-(C$7+F28*C$8)</f>
        <v>-6.5719999984139577E-3</v>
      </c>
      <c r="I28">
        <f>+G28</f>
        <v>-6.5719999984139577E-3</v>
      </c>
      <c r="O28">
        <f ca="1">+C$11+C$12*$F28</f>
        <v>3.23272971302221E-3</v>
      </c>
      <c r="Q28" s="2">
        <f>+C28-15018.5</f>
        <v>42981.332000000002</v>
      </c>
    </row>
    <row r="29" spans="1:21" x14ac:dyDescent="0.2">
      <c r="A29" s="5" t="s">
        <v>55</v>
      </c>
      <c r="C29" s="8">
        <v>58066.652399999999</v>
      </c>
      <c r="D29" s="8">
        <v>2.0000000000000001E-4</v>
      </c>
      <c r="E29">
        <f>+(C29-C$7)/C$8</f>
        <v>20641.495595629644</v>
      </c>
      <c r="F29">
        <f>ROUND(2*E29,0)/2</f>
        <v>20641.5</v>
      </c>
      <c r="G29">
        <f>+C29-(C$7+F29*C$8)</f>
        <v>-1.3980000003357418E-3</v>
      </c>
      <c r="K29">
        <f>+G29</f>
        <v>-1.3980000003357418E-3</v>
      </c>
      <c r="O29">
        <f ca="1">+C$11+C$12*$F29</f>
        <v>3.3053049133591542E-3</v>
      </c>
      <c r="Q29" s="2">
        <f>+C29-15018.5</f>
        <v>43048.152399999999</v>
      </c>
    </row>
    <row r="30" spans="1:21" x14ac:dyDescent="0.2">
      <c r="A30" s="58" t="s">
        <v>58</v>
      </c>
      <c r="B30" s="59" t="s">
        <v>1</v>
      </c>
      <c r="C30" s="60">
        <v>59462.324200000003</v>
      </c>
      <c r="D30" s="58">
        <v>1E-3</v>
      </c>
      <c r="E30">
        <f>+(C30-C$7)/C$8</f>
        <v>25038.530994417353</v>
      </c>
      <c r="F30">
        <f>ROUND(2*E30,0)/2</f>
        <v>25038.5</v>
      </c>
      <c r="G30">
        <f t="shared" ref="G30:G32" si="0">+C30-(C$7+F30*C$8)</f>
        <v>9.837999998126179E-3</v>
      </c>
      <c r="K30">
        <f t="shared" ref="K30:K31" si="1">+G30</f>
        <v>9.837999998126179E-3</v>
      </c>
      <c r="O30">
        <f ca="1">+C$11+C$12*$F30</f>
        <v>4.8212819009199352E-3</v>
      </c>
      <c r="Q30" s="2">
        <f>+C30-15018.5</f>
        <v>44443.824200000003</v>
      </c>
      <c r="S30" s="61" t="s">
        <v>59</v>
      </c>
    </row>
    <row r="31" spans="1:21" x14ac:dyDescent="0.2">
      <c r="A31" s="58" t="s">
        <v>58</v>
      </c>
      <c r="B31" s="59" t="s">
        <v>1</v>
      </c>
      <c r="C31" s="60">
        <v>59462.481200000002</v>
      </c>
      <c r="D31" s="58">
        <v>5.0000000000000001E-4</v>
      </c>
      <c r="E31">
        <f>+(C31-C$7)/C$8</f>
        <v>25039.025619699318</v>
      </c>
      <c r="F31">
        <f>ROUND(2*E31,0)/2</f>
        <v>25039</v>
      </c>
      <c r="G31">
        <f t="shared" si="0"/>
        <v>8.1320000026607886E-3</v>
      </c>
      <c r="K31">
        <f t="shared" si="1"/>
        <v>8.1320000026607886E-3</v>
      </c>
      <c r="O31">
        <f ca="1">+C$11+C$12*$F31</f>
        <v>4.8214542885691913E-3</v>
      </c>
      <c r="Q31" s="2">
        <f>+C31-15018.5</f>
        <v>44443.981200000002</v>
      </c>
      <c r="S31" s="61" t="s">
        <v>59</v>
      </c>
    </row>
    <row r="32" spans="1:21" x14ac:dyDescent="0.2">
      <c r="A32" s="5" t="s">
        <v>56</v>
      </c>
      <c r="C32" s="56">
        <v>59535.645499999999</v>
      </c>
      <c r="D32" s="57">
        <v>2.9999999999999997E-4</v>
      </c>
      <c r="E32">
        <f>+(C32-C$7)/C$8</f>
        <v>25269.52824719921</v>
      </c>
      <c r="F32">
        <f>ROUND(2*E32,0)/2</f>
        <v>25269.5</v>
      </c>
      <c r="G32">
        <f t="shared" si="0"/>
        <v>8.9659999939613044E-3</v>
      </c>
      <c r="O32">
        <f ca="1">+C$11+C$12*$F32</f>
        <v>4.9009249948763932E-3</v>
      </c>
      <c r="Q32" s="2">
        <f>+C32-15018.5</f>
        <v>44517.145499999999</v>
      </c>
      <c r="U32">
        <f>+C32-(C$7+F32*C$8)</f>
        <v>8.9659999939613044E-3</v>
      </c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2">
    <sortCondition ref="C21:C32"/>
  </sortState>
  <phoneticPr fontId="7" type="noConversion"/>
  <hyperlinks>
    <hyperlink ref="H64781" r:id="rId1" display="http://vsolj.cetus-net.org/bulletin.html"/>
    <hyperlink ref="H64774" r:id="rId2" display="https://www.aavso.org/ejaavso"/>
    <hyperlink ref="I64781" r:id="rId3" display="http://vsolj.cetus-net.org/bulletin.html"/>
    <hyperlink ref="AR58335" r:id="rId4" display="http://cdsbib.u-strasbg.fr/cgi-bin/cdsbib?1990RMxAA..21..381G"/>
    <hyperlink ref="H64778" r:id="rId5" display="https://www.aavso.org/ejaavso"/>
    <hyperlink ref="AQ5699" r:id="rId6" display="http://cdsbib.u-strasbg.fr/cgi-bin/cdsbib?1990RMxAA..21..381G"/>
    <hyperlink ref="AQ5702" r:id="rId7" display="http://cdsbib.u-strasbg.fr/cgi-bin/cdsbib?1990RMxAA..21..381G"/>
    <hyperlink ref="AQ5700" r:id="rId8" display="http://cdsbib.u-strasbg.fr/cgi-bin/cdsbib?1990RMxAA..21..381G"/>
    <hyperlink ref="AQ5684" r:id="rId9" display="http://cdsbib.u-strasbg.fr/cgi-bin/cdsbib?1990RMxAA..21..381G"/>
    <hyperlink ref="AR5913" r:id="rId10" display="http://cdsbib.u-strasbg.fr/cgi-bin/cdsbib?1990RMxAA..21..381G"/>
    <hyperlink ref="AR5917" r:id="rId11" display="http://cdsbib.u-strasbg.fr/cgi-bin/cdsbib?1990RMxAA..21..381G"/>
    <hyperlink ref="AR2291" r:id="rId12" display="http://cdsbib.u-strasbg.fr/cgi-bin/cdsbib?1990RMxAA..21..381G"/>
    <hyperlink ref="AR1783" r:id="rId13" display="http://cdsbib.u-strasbg.fr/cgi-bin/cdsbib?1990RMxAA..21..381G"/>
    <hyperlink ref="AR1782" r:id="rId14" display="http://cdsbib.u-strasbg.fr/cgi-bin/cdsbib?1990RMxAA..21..381G"/>
    <hyperlink ref="AQ3978" r:id="rId15" display="http://cdsbib.u-strasbg.fr/cgi-bin/cdsbib?1990RMxAA..21..381G"/>
    <hyperlink ref="AQ3996" r:id="rId16" display="http://cdsbib.u-strasbg.fr/cgi-bin/cdsbib?1990RMxAA..21..381G"/>
    <hyperlink ref="AQ3997" r:id="rId17" display="http://cdsbib.u-strasbg.fr/cgi-bin/cdsbib?1990RMxAA..21..381G"/>
    <hyperlink ref="AQ3993" r:id="rId18" display="http://cdsbib.u-strasbg.fr/cgi-bin/cdsbib?1990RMxAA..21..381G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2023-01-08T05:19:29Z</dcterms:modified>
</cp:coreProperties>
</file>