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0C32C49-388D-4A74-A3B7-A5CABACB031D}" xr6:coauthVersionLast="47" xr6:coauthVersionMax="47" xr10:uidLastSave="{00000000-0000-0000-0000-000000000000}"/>
  <bookViews>
    <workbookView xWindow="14325" yWindow="315" windowWidth="13995" windowHeight="144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0" i="1"/>
  <c r="F30" i="1" s="1"/>
  <c r="G30" i="1" s="1"/>
  <c r="K30" i="1" s="1"/>
  <c r="Q30" i="1"/>
  <c r="E27" i="1"/>
  <c r="F27" i="1" s="1"/>
  <c r="G27" i="1" s="1"/>
  <c r="K27" i="1" s="1"/>
  <c r="Q27" i="1"/>
  <c r="E29" i="1"/>
  <c r="F29" i="1" s="1"/>
  <c r="G29" i="1" s="1"/>
  <c r="K29" i="1" s="1"/>
  <c r="Q29" i="1"/>
  <c r="Q28" i="1"/>
  <c r="E28" i="1"/>
  <c r="F28" i="1"/>
  <c r="G28" i="1" s="1"/>
  <c r="K28" i="1" s="1"/>
  <c r="C8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6" i="1"/>
  <c r="F26" i="1" s="1"/>
  <c r="U26" i="1" s="1"/>
  <c r="E21" i="1"/>
  <c r="F21" i="1"/>
  <c r="G21" i="1" s="1"/>
  <c r="I21" i="1" s="1"/>
  <c r="E25" i="1"/>
  <c r="F25" i="1"/>
  <c r="U25" i="1" s="1"/>
  <c r="D9" i="1"/>
  <c r="C9" i="1"/>
  <c r="Q22" i="1"/>
  <c r="Q23" i="1"/>
  <c r="Q24" i="1"/>
  <c r="Q26" i="1"/>
  <c r="Q25" i="1"/>
  <c r="D8" i="1"/>
  <c r="F16" i="1"/>
  <c r="C17" i="1"/>
  <c r="Q21" i="1"/>
  <c r="C11" i="1"/>
  <c r="C12" i="1"/>
  <c r="O31" i="1" l="1"/>
  <c r="O30" i="1"/>
  <c r="O29" i="1"/>
  <c r="O27" i="1"/>
  <c r="C16" i="1"/>
  <c r="D18" i="1" s="1"/>
  <c r="C15" i="1"/>
  <c r="F18" i="1" s="1"/>
  <c r="O24" i="1"/>
  <c r="O22" i="1"/>
  <c r="O28" i="1"/>
  <c r="O23" i="1"/>
  <c r="O26" i="1"/>
  <c r="O21" i="1"/>
  <c r="O25" i="1"/>
  <c r="F17" i="1"/>
  <c r="F19" i="1" l="1"/>
  <c r="C18" i="1"/>
</calcChain>
</file>

<file path=xl/sharedStrings.xml><?xml version="1.0" encoding="utf-8"?>
<sst xmlns="http://schemas.openxmlformats.org/spreadsheetml/2006/main" count="71" uniqueCount="60">
  <si>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</si>
  <si>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</si>
  <si>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</si>
  <si>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</si>
  <si>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</si>
  <si>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</si>
  <si>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</si>
  <si>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</si>
  <si>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</si>
  <si>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</si>
  <si>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</si>
  <si>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</si>
  <si>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</si>
  <si>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</si>
  <si>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</si>
  <si>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</si>
  <si>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</si>
  <si>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</si>
  <si>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</si>
  <si>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</si>
  <si>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</si>
  <si>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</si>
  <si>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</si>
  <si>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</si>
  <si>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</si>
  <si>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</si>
  <si>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</si>
  <si>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</si>
  <si>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</si>
  <si>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</si>
  <si>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</si>
  <si>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</si>
  <si>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</si>
  <si>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</si>
  <si>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</si>
  <si>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</si>
  <si>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</si>
  <si>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</si>
  <si>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</si>
  <si>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KO Cet</t>
  </si>
  <si>
    <t>2017K</t>
  </si>
  <si>
    <t>G0054-0373</t>
  </si>
  <si>
    <t xml:space="preserve">EB        </t>
  </si>
  <si>
    <t>pr_6</t>
  </si>
  <si>
    <t xml:space="preserve">A5               </t>
  </si>
  <si>
    <t>KO Cet / GSC 0054-0373</t>
  </si>
  <si>
    <t>GCVS</t>
  </si>
  <si>
    <t>I</t>
  </si>
  <si>
    <t>OEJV 0179</t>
  </si>
  <si>
    <t>IBVS 5960</t>
  </si>
  <si>
    <t>II</t>
  </si>
  <si>
    <t>IBVS 6011</t>
  </si>
  <si>
    <t>IBVS 6042</t>
  </si>
  <si>
    <t>IBVS 6234</t>
  </si>
  <si>
    <t>BAD?</t>
  </si>
  <si>
    <t>RHN 2021</t>
  </si>
  <si>
    <t>s5</t>
  </si>
  <si>
    <t>JBAV, 63</t>
  </si>
  <si>
    <t>JBAV, 79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</si>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</sst>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00"/>
    <numFmt numFmtId="166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0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top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47" applyFont="1" applyBorder="1"/>
    <xf numFmtId="165" fontId="0" fillId="0" borderId="0" xfId="0" applyNumberFormat="1" applyAlignment="1">
      <alignment horizontal="left"/>
    </xf>
    <xf numFmtId="165" fontId="32" fillId="0" borderId="0" xfId="0" applyNumberFormat="1" applyFont="1" applyAlignment="1">
      <alignment horizontal="left" vertical="center"/>
    </xf>
    <xf numFmtId="165" fontId="32" fillId="0" borderId="0" xfId="0" applyNumberFormat="1" applyFont="1" applyAlignment="1">
      <alignment horizontal="left"/>
    </xf>
    <xf numFmtId="165" fontId="31" fillId="0" borderId="0" xfId="41" applyNumberFormat="1" applyFont="1" applyAlignment="1">
      <alignment horizontal="left"/>
    </xf>
    <xf numFmtId="165" fontId="34" fillId="0" borderId="0" xfId="0" applyNumberFormat="1" applyFont="1" applyAlignment="1">
      <alignment horizontal="left" vertical="center" wrapText="1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  <protection locked="0"/>
    </xf>
    <xf numFmtId="166" fontId="34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Cet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7846.5</c:v>
                </c:pt>
                <c:pt idx="10">
                  <c:v>7849.5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BC-4683-830A-7FA6C990CE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7846.5</c:v>
                </c:pt>
                <c:pt idx="10">
                  <c:v>7849.5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BC-4683-830A-7FA6C990CE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7846.5</c:v>
                </c:pt>
                <c:pt idx="10">
                  <c:v>7849.5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BC-4683-830A-7FA6C990CE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7846.5</c:v>
                </c:pt>
                <c:pt idx="10">
                  <c:v>7849.5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4.6325000002980232E-3</c:v>
                </c:pt>
                <c:pt idx="2">
                  <c:v>5.4024999990360811E-3</c:v>
                </c:pt>
                <c:pt idx="3">
                  <c:v>6.4524999979767017E-3</c:v>
                </c:pt>
                <c:pt idx="6">
                  <c:v>-1.4700000028824434E-3</c:v>
                </c:pt>
                <c:pt idx="7">
                  <c:v>2.3377500001515727E-2</c:v>
                </c:pt>
                <c:pt idx="8">
                  <c:v>1.0725000000093132E-2</c:v>
                </c:pt>
                <c:pt idx="9">
                  <c:v>1.2447500084817875E-2</c:v>
                </c:pt>
                <c:pt idx="10">
                  <c:v>-5.0075000763172284E-3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BC-4683-830A-7FA6C990CE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7846.5</c:v>
                </c:pt>
                <c:pt idx="10">
                  <c:v>7849.5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BC-4683-830A-7FA6C990CE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7846.5</c:v>
                </c:pt>
                <c:pt idx="10">
                  <c:v>7849.5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BC-4683-830A-7FA6C990CE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7846.5</c:v>
                </c:pt>
                <c:pt idx="10">
                  <c:v>7849.5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BC-4683-830A-7FA6C990CE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7846.5</c:v>
                </c:pt>
                <c:pt idx="10">
                  <c:v>7849.5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1.9570036630381094E-3</c:v>
                </c:pt>
                <c:pt idx="1">
                  <c:v>4.3004131633967921E-3</c:v>
                </c:pt>
                <c:pt idx="2">
                  <c:v>4.593186013206043E-3</c:v>
                </c:pt>
                <c:pt idx="3">
                  <c:v>4.9284845283507159E-3</c:v>
                </c:pt>
                <c:pt idx="4">
                  <c:v>5.5876323410497565E-3</c:v>
                </c:pt>
                <c:pt idx="5">
                  <c:v>6.6920729378860504E-3</c:v>
                </c:pt>
                <c:pt idx="6">
                  <c:v>7.9940125381551229E-3</c:v>
                </c:pt>
                <c:pt idx="7">
                  <c:v>8.0156842714510582E-3</c:v>
                </c:pt>
                <c:pt idx="8">
                  <c:v>8.0209999796179848E-3</c:v>
                </c:pt>
                <c:pt idx="9">
                  <c:v>8.3738812217763435E-3</c:v>
                </c:pt>
                <c:pt idx="10">
                  <c:v>8.3763346255456943E-3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BC-4683-830A-7FA6C990CE7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7846.5</c:v>
                </c:pt>
                <c:pt idx="10">
                  <c:v>7849.5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4">
                  <c:v>1.702499997918494E-3</c:v>
                </c:pt>
                <c:pt idx="5">
                  <c:v>6.0499999963212758E-3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BC-4683-830A-7FA6C990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969016"/>
        <c:axId val="1"/>
      </c:scatterChart>
      <c:valAx>
        <c:axId val="937969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969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218045112781954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1B25B5-17A8-8A2C-4237-25C311067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45</v>
      </c>
      <c r="F1" s="37" t="s">
        <v>39</v>
      </c>
      <c r="G1" s="30" t="s">
        <v>40</v>
      </c>
      <c r="H1" s="38"/>
      <c r="I1" s="39" t="s">
        <v>41</v>
      </c>
      <c r="J1" s="40" t="s">
        <v>39</v>
      </c>
      <c r="K1" s="41">
        <v>2.5739000000000001</v>
      </c>
      <c r="L1" s="32">
        <v>7.1043500000000002</v>
      </c>
      <c r="M1" s="33">
        <v>53015.629000000001</v>
      </c>
      <c r="N1" s="33">
        <v>0.88048499999999996</v>
      </c>
      <c r="O1" s="31" t="s">
        <v>42</v>
      </c>
      <c r="P1" s="32">
        <v>10.3</v>
      </c>
      <c r="Q1" s="32">
        <v>10.85</v>
      </c>
      <c r="R1" s="42" t="s">
        <v>43</v>
      </c>
      <c r="S1" s="31" t="s">
        <v>44</v>
      </c>
    </row>
    <row r="2" spans="1:19" x14ac:dyDescent="0.2">
      <c r="A2" t="s">
        <v>23</v>
      </c>
      <c r="B2" t="s">
        <v>42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53015.629000000001</v>
      </c>
      <c r="D4" s="27">
        <v>0.88048499999999996</v>
      </c>
    </row>
    <row r="5" spans="1:19" ht="13.5" thickTop="1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53015.629000000001</v>
      </c>
      <c r="D7" s="28" t="s">
        <v>46</v>
      </c>
    </row>
    <row r="8" spans="1:19" x14ac:dyDescent="0.2">
      <c r="A8" t="s">
        <v>3</v>
      </c>
      <c r="C8" s="8">
        <f>N1</f>
        <v>0.88048499999999996</v>
      </c>
      <c r="D8" s="28" t="str">
        <f>D7</f>
        <v>GCVS</v>
      </c>
    </row>
    <row r="9" spans="1:19" x14ac:dyDescent="0.2">
      <c r="A9" s="24" t="s">
        <v>31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INTERCEPT(INDIRECT($D$9):G991,INDIRECT($C$9):F991)</f>
        <v>1.9570036630381094E-3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SLOPE(INDIRECT($D$9):G991,INDIRECT($C$9):F991)</f>
        <v>8.1780125645042166E-7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59926.564140925722</v>
      </c>
      <c r="E15" s="14" t="s">
        <v>32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0.88048581780125645</v>
      </c>
      <c r="E16" s="14" t="s">
        <v>29</v>
      </c>
      <c r="F16" s="35">
        <f ca="1">NOW()+15018.5+$C$5/24</f>
        <v>60175.82760300926</v>
      </c>
    </row>
    <row r="17" spans="1:21" ht="13.5" thickBot="1" x14ac:dyDescent="0.25">
      <c r="A17" s="14" t="s">
        <v>26</v>
      </c>
      <c r="B17" s="10"/>
      <c r="C17" s="10">
        <f>COUNT(C21:C2190)</f>
        <v>11</v>
      </c>
      <c r="E17" s="14" t="s">
        <v>33</v>
      </c>
      <c r="F17" s="15">
        <f ca="1">ROUND(2*(F16-$C$7)/$C$8,0)/2+F15</f>
        <v>8133</v>
      </c>
    </row>
    <row r="18" spans="1:21" ht="14.25" thickTop="1" thickBot="1" x14ac:dyDescent="0.25">
      <c r="A18" s="16" t="s">
        <v>5</v>
      </c>
      <c r="B18" s="10"/>
      <c r="C18" s="19">
        <f ca="1">+C15</f>
        <v>59926.564140925722</v>
      </c>
      <c r="D18" s="20">
        <f ca="1">+C16</f>
        <v>0.88048581780125645</v>
      </c>
      <c r="E18" s="14" t="s">
        <v>34</v>
      </c>
      <c r="F18" s="23">
        <f ca="1">ROUND(2*(F16-$C$15)/$C$16,0)/2+F15</f>
        <v>284</v>
      </c>
    </row>
    <row r="19" spans="1:21" ht="13.5" thickTop="1" x14ac:dyDescent="0.2">
      <c r="E19" s="14" t="s">
        <v>30</v>
      </c>
      <c r="F19" s="18">
        <f ca="1">+$C$15+$C$16*F18-15018.5-$C$5/24</f>
        <v>45158.517946514614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36</v>
      </c>
      <c r="J20" s="7" t="s">
        <v>37</v>
      </c>
      <c r="K20" s="7" t="s">
        <v>38</v>
      </c>
      <c r="L20" s="7" t="s">
        <v>56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5" t="s">
        <v>54</v>
      </c>
    </row>
    <row r="21" spans="1:21" x14ac:dyDescent="0.2">
      <c r="A21" t="s">
        <v>46</v>
      </c>
      <c r="C21" s="54">
        <v>53015.629000000001</v>
      </c>
      <c r="D21" s="8" t="s">
        <v>13</v>
      </c>
      <c r="E21">
        <f t="shared" ref="E21:E29" si="0">+(C21-C$7)/C$8</f>
        <v>0</v>
      </c>
      <c r="F21">
        <f t="shared" ref="F21:F30" si="1">ROUND(2*E21,0)/2</f>
        <v>0</v>
      </c>
      <c r="G21">
        <f>+C21-(C$7+F21*C$8)</f>
        <v>0</v>
      </c>
      <c r="I21">
        <f>+G21</f>
        <v>0</v>
      </c>
      <c r="O21">
        <f t="shared" ref="O21:O29" ca="1" si="2">+C$11+C$12*$F21</f>
        <v>1.9570036630381094E-3</v>
      </c>
      <c r="Q21" s="2">
        <f t="shared" ref="Q21:Q29" si="3">+C21-15018.5</f>
        <v>37997.129000000001</v>
      </c>
    </row>
    <row r="22" spans="1:21" x14ac:dyDescent="0.2">
      <c r="A22" s="46" t="s">
        <v>49</v>
      </c>
      <c r="B22" s="47" t="s">
        <v>50</v>
      </c>
      <c r="C22" s="55">
        <v>55538.663399999998</v>
      </c>
      <c r="D22" s="46">
        <v>6.9999999999999999E-4</v>
      </c>
      <c r="E22">
        <f t="shared" si="0"/>
        <v>2865.5052613048456</v>
      </c>
      <c r="F22">
        <f t="shared" si="1"/>
        <v>2865.5</v>
      </c>
      <c r="G22">
        <f>+C22-(C$7+F22*C$8)</f>
        <v>4.6325000002980232E-3</v>
      </c>
      <c r="K22">
        <f>+G22</f>
        <v>4.6325000002980232E-3</v>
      </c>
      <c r="O22">
        <f t="shared" ca="1" si="2"/>
        <v>4.3004131633967921E-3</v>
      </c>
      <c r="Q22" s="2">
        <f t="shared" si="3"/>
        <v>40520.163399999998</v>
      </c>
    </row>
    <row r="23" spans="1:21" x14ac:dyDescent="0.2">
      <c r="A23" s="46" t="s">
        <v>51</v>
      </c>
      <c r="B23" s="47" t="s">
        <v>50</v>
      </c>
      <c r="C23" s="55">
        <v>55853.877800000002</v>
      </c>
      <c r="D23" s="46">
        <v>5.9999999999999995E-4</v>
      </c>
      <c r="E23">
        <f t="shared" si="0"/>
        <v>3223.5061358228718</v>
      </c>
      <c r="F23">
        <f t="shared" si="1"/>
        <v>3223.5</v>
      </c>
      <c r="G23">
        <f>+C23-(C$7+F23*C$8)</f>
        <v>5.4024999990360811E-3</v>
      </c>
      <c r="K23">
        <f>+G23</f>
        <v>5.4024999990360811E-3</v>
      </c>
      <c r="O23">
        <f t="shared" ca="1" si="2"/>
        <v>4.593186013206043E-3</v>
      </c>
      <c r="Q23" s="2">
        <f t="shared" si="3"/>
        <v>40835.377800000002</v>
      </c>
    </row>
    <row r="24" spans="1:21" x14ac:dyDescent="0.2">
      <c r="A24" s="48" t="s">
        <v>52</v>
      </c>
      <c r="B24" s="49" t="s">
        <v>50</v>
      </c>
      <c r="C24" s="56">
        <v>56214.877699999997</v>
      </c>
      <c r="D24" s="50">
        <v>6.9999999999999999E-4</v>
      </c>
      <c r="E24">
        <f t="shared" si="0"/>
        <v>3633.5073283474412</v>
      </c>
      <c r="F24">
        <f t="shared" si="1"/>
        <v>3633.5</v>
      </c>
      <c r="G24">
        <f>+C24-(C$7+F24*C$8)</f>
        <v>6.4524999979767017E-3</v>
      </c>
      <c r="K24">
        <f>+G24</f>
        <v>6.4524999979767017E-3</v>
      </c>
      <c r="O24">
        <f t="shared" ca="1" si="2"/>
        <v>4.9284845283507159E-3</v>
      </c>
      <c r="Q24" s="2">
        <f t="shared" si="3"/>
        <v>41196.377699999997</v>
      </c>
    </row>
    <row r="25" spans="1:21" x14ac:dyDescent="0.2">
      <c r="A25" s="43" t="s">
        <v>48</v>
      </c>
      <c r="B25" s="44" t="s">
        <v>47</v>
      </c>
      <c r="C25" s="57">
        <v>56924.543859999998</v>
      </c>
      <c r="D25" s="45">
        <v>1.5E-3</v>
      </c>
      <c r="E25">
        <f t="shared" si="0"/>
        <v>4439.5019335934139</v>
      </c>
      <c r="F25">
        <f t="shared" si="1"/>
        <v>4439.5</v>
      </c>
      <c r="O25">
        <f t="shared" ca="1" si="2"/>
        <v>5.5876323410497565E-3</v>
      </c>
      <c r="Q25" s="2">
        <f t="shared" si="3"/>
        <v>41906.043859999998</v>
      </c>
      <c r="U25">
        <f>+C25-(C$7+F25*C$8)</f>
        <v>1.702499997918494E-3</v>
      </c>
    </row>
    <row r="26" spans="1:21" x14ac:dyDescent="0.2">
      <c r="A26" s="5" t="s">
        <v>53</v>
      </c>
      <c r="C26" s="54">
        <v>58113.643199999999</v>
      </c>
      <c r="D26" s="8">
        <v>5.0000000000000001E-4</v>
      </c>
      <c r="E26">
        <f t="shared" si="0"/>
        <v>5790.0068712130224</v>
      </c>
      <c r="F26">
        <f t="shared" si="1"/>
        <v>5790</v>
      </c>
      <c r="O26">
        <f t="shared" ca="1" si="2"/>
        <v>6.6920729378860504E-3</v>
      </c>
      <c r="Q26" s="2">
        <f t="shared" si="3"/>
        <v>43095.143199999999</v>
      </c>
      <c r="U26">
        <f>+C26-(C$7+F26*C$8)</f>
        <v>6.0499999963212758E-3</v>
      </c>
    </row>
    <row r="27" spans="1:21" x14ac:dyDescent="0.2">
      <c r="A27" s="51" t="s">
        <v>57</v>
      </c>
      <c r="B27" s="52" t="s">
        <v>50</v>
      </c>
      <c r="C27" s="58">
        <v>59515.3678</v>
      </c>
      <c r="D27" s="51">
        <v>2.0999999999999999E-3</v>
      </c>
      <c r="E27">
        <f t="shared" si="0"/>
        <v>7381.9983304655952</v>
      </c>
      <c r="F27">
        <f t="shared" si="1"/>
        <v>7382</v>
      </c>
      <c r="G27">
        <f>+C27-(C$7+F27*C$8)</f>
        <v>-1.4700000028824434E-3</v>
      </c>
      <c r="K27">
        <f>G27</f>
        <v>-1.4700000028824434E-3</v>
      </c>
      <c r="O27">
        <f t="shared" ca="1" si="2"/>
        <v>7.9940125381551229E-3</v>
      </c>
      <c r="Q27" s="2">
        <f t="shared" si="3"/>
        <v>44496.8678</v>
      </c>
    </row>
    <row r="28" spans="1:21" x14ac:dyDescent="0.2">
      <c r="A28" s="5" t="s">
        <v>55</v>
      </c>
      <c r="C28" s="54">
        <v>59538.7255</v>
      </c>
      <c r="D28" s="8">
        <v>2.0000000000000001E-4</v>
      </c>
      <c r="E28">
        <f t="shared" si="0"/>
        <v>7408.5265507078484</v>
      </c>
      <c r="F28">
        <f t="shared" si="1"/>
        <v>7408.5</v>
      </c>
      <c r="G28">
        <f>+C28-(C$7+F28*C$8)</f>
        <v>2.3377500001515727E-2</v>
      </c>
      <c r="K28">
        <f>G28</f>
        <v>2.3377500001515727E-2</v>
      </c>
      <c r="O28">
        <f t="shared" ca="1" si="2"/>
        <v>8.0156842714510582E-3</v>
      </c>
      <c r="Q28" s="2">
        <f t="shared" si="3"/>
        <v>44520.2255</v>
      </c>
    </row>
    <row r="29" spans="1:21" x14ac:dyDescent="0.2">
      <c r="A29" s="51" t="s">
        <v>57</v>
      </c>
      <c r="B29" s="52" t="s">
        <v>50</v>
      </c>
      <c r="C29" s="58">
        <v>59544.436000000002</v>
      </c>
      <c r="D29" s="51">
        <v>5.0000000000000001E-3</v>
      </c>
      <c r="E29">
        <f t="shared" si="0"/>
        <v>7415.0121807867263</v>
      </c>
      <c r="F29">
        <f t="shared" si="1"/>
        <v>7415</v>
      </c>
      <c r="G29">
        <f>+C29-(C$7+F29*C$8)</f>
        <v>1.0725000000093132E-2</v>
      </c>
      <c r="K29">
        <f>G29</f>
        <v>1.0725000000093132E-2</v>
      </c>
      <c r="O29">
        <f t="shared" ca="1" si="2"/>
        <v>8.0209999796179848E-3</v>
      </c>
      <c r="Q29" s="2">
        <f t="shared" si="3"/>
        <v>44525.936000000002</v>
      </c>
    </row>
    <row r="30" spans="1:21" x14ac:dyDescent="0.2">
      <c r="A30" s="53" t="s">
        <v>58</v>
      </c>
      <c r="B30" s="53" t="s">
        <v>50</v>
      </c>
      <c r="C30" s="59">
        <v>59924.367000000086</v>
      </c>
      <c r="D30" s="51">
        <v>5.0000000000000001E-3</v>
      </c>
      <c r="E30">
        <f t="shared" ref="E30" si="4">+(C30-C$7)/C$8</f>
        <v>7846.5141370949932</v>
      </c>
      <c r="F30">
        <f t="shared" si="1"/>
        <v>7846.5</v>
      </c>
      <c r="G30">
        <f>+C30-(C$7+F30*C$8)</f>
        <v>1.2447500084817875E-2</v>
      </c>
      <c r="K30">
        <f>G30</f>
        <v>1.2447500084817875E-2</v>
      </c>
      <c r="O30">
        <f t="shared" ref="O30" ca="1" si="5">+C$11+C$12*$F30</f>
        <v>8.3738812217763435E-3</v>
      </c>
      <c r="Q30" s="2">
        <f t="shared" ref="Q30" si="6">+C30-15018.5</f>
        <v>44905.867000000086</v>
      </c>
    </row>
    <row r="31" spans="1:21" x14ac:dyDescent="0.2">
      <c r="A31" s="60" t="s">
        <v>59</v>
      </c>
      <c r="B31" s="61" t="s">
        <v>50</v>
      </c>
      <c r="C31" s="62">
        <v>59926.990999999922</v>
      </c>
      <c r="D31" s="8"/>
      <c r="E31">
        <f t="shared" ref="E31" si="7">+(C31-C$7)/C$8</f>
        <v>7849.4943127934275</v>
      </c>
      <c r="F31">
        <f t="shared" ref="F31" si="8">ROUND(2*E31,0)/2</f>
        <v>7849.5</v>
      </c>
      <c r="G31">
        <f>+C31-(C$7+F31*C$8)</f>
        <v>-5.0075000763172284E-3</v>
      </c>
      <c r="K31">
        <f>G31</f>
        <v>-5.0075000763172284E-3</v>
      </c>
      <c r="O31">
        <f t="shared" ref="O31" ca="1" si="9">+C$11+C$12*$F31</f>
        <v>8.3763346255456943E-3</v>
      </c>
      <c r="Q31" s="2">
        <f t="shared" ref="Q31" si="10">+C31-15018.5</f>
        <v>44908.490999999922</v>
      </c>
    </row>
    <row r="32" spans="1:21" x14ac:dyDescent="0.2">
      <c r="C32" s="54"/>
      <c r="D32" s="8"/>
      <c r="Q32" s="2"/>
    </row>
    <row r="33" spans="3:4" x14ac:dyDescent="0.2">
      <c r="C33" s="54"/>
      <c r="D33" s="8"/>
    </row>
    <row r="34" spans="3:4" x14ac:dyDescent="0.2">
      <c r="C34" s="54"/>
      <c r="D34" s="8"/>
    </row>
    <row r="35" spans="3:4" x14ac:dyDescent="0.2">
      <c r="C35" s="54"/>
      <c r="D35" s="8"/>
    </row>
    <row r="36" spans="3:4" x14ac:dyDescent="0.2">
      <c r="C36" s="54"/>
      <c r="D36" s="8"/>
    </row>
    <row r="37" spans="3:4" x14ac:dyDescent="0.2">
      <c r="C37" s="54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U30">
    <sortCondition ref="C21:C3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2023-08-19T07:51:44Z</dcterms:modified>
</cp:coreProperties>
</file>