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E17CE700-E482-4E30-AAA9-149597E1E0B6}" xr6:coauthVersionLast="47" xr6:coauthVersionMax="47" xr10:uidLastSave="{00000000-0000-0000-0000-000000000000}"/>
  <bookViews>
    <workbookView xWindow="540" yWindow="0" windowWidth="14325" windowHeight="14775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I22" i="1"/>
  <c r="E23" i="1"/>
  <c r="F23" i="1"/>
  <c r="G23" i="1"/>
  <c r="I23" i="1"/>
  <c r="C21" i="1"/>
  <c r="E21" i="1"/>
  <c r="F21" i="1"/>
  <c r="G21" i="1"/>
  <c r="H21" i="1"/>
  <c r="Q22" i="1"/>
  <c r="Q23" i="1"/>
  <c r="F11" i="1"/>
  <c r="A21" i="1"/>
  <c r="H20" i="1"/>
  <c r="G11" i="1"/>
  <c r="E14" i="1"/>
  <c r="E15" i="1" s="1"/>
  <c r="C17" i="1"/>
  <c r="Q21" i="1"/>
  <c r="C11" i="1"/>
  <c r="C12" i="1"/>
  <c r="C16" i="1" l="1"/>
  <c r="D18" i="1" s="1"/>
  <c r="O23" i="1"/>
  <c r="S23" i="1" s="1"/>
  <c r="O22" i="1"/>
  <c r="S22" i="1" s="1"/>
  <c r="O21" i="1"/>
  <c r="S21" i="1" s="1"/>
  <c r="C15" i="1"/>
  <c r="S19" i="1" l="1"/>
  <c r="C18" i="1"/>
  <c r="E16" i="1"/>
  <c r="E17" i="1" s="1"/>
</calcChain>
</file>

<file path=xl/sharedStrings.xml><?xml version="1.0" encoding="utf-8"?>
<sst xmlns="http://schemas.openxmlformats.org/spreadsheetml/2006/main" count="58" uniqueCount="53">
  <si>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</si>
  <si>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</si>
  <si>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</si>
  <si>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</si>
  <si>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</si>
  <si>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</si>
  <si>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</si>
  <si>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</si>
  <si>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</si>
  <si>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</si>
  <si>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</si>
  <si>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</si>
  <si>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</si>
  <si>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</si>
  <si>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</si>
  <si>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</si>
  <si>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</si>
  <si>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</si>
  <si>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</si>
  <si>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</si>
  <si>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</si>
  <si>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</si>
  <si>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</si>
  <si>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</si>
  <si>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</si>
  <si>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</si>
  <si>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</si>
  <si>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</si>
  <si>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</si>
  <si>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</si>
  <si>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</si>
  <si>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</si>
  <si>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</si>
  <si>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</si>
  <si>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</si>
  <si>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</si>
  <si>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</si>
  <si>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</si>
  <si>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</si>
  <si>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</si>
  <si>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</si>
  <si>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</si>
  <si>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G5281-1730</t>
  </si>
  <si>
    <t>OEJV 0155</t>
  </si>
  <si>
    <t>I</t>
  </si>
  <si>
    <t>0,0100</t>
  </si>
  <si>
    <t>IBVS 6011</t>
  </si>
  <si>
    <t>OEJV</t>
  </si>
  <si>
    <t>EA / EB</t>
  </si>
  <si>
    <t>VSX</t>
  </si>
  <si>
    <t>Cet</t>
  </si>
  <si>
    <t>G5281-1730_Cet.xls</t>
  </si>
  <si>
    <t>NSVS 14758499 Cet / GSC 5281-1730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</si>
</sst>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7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</font>
    <font>
      <sz val="10"/>
      <name val="Arial"/>
    </font>
    <font>
      <b/>
      <sz val="10"/>
      <name val="Arial"/>
      <family val="2"/>
    </font>
    <font>
      <sz val="8"/>
      <name val="Arial"/>
    </font>
    <font>
      <sz val="10"/>
      <color indexed="10"/>
      <name val="Arial"/>
    </font>
    <font>
      <sz val="10"/>
      <color indexed="10"/>
      <name val="Arial"/>
      <family val="2"/>
    </font>
    <font>
      <sz val="10"/>
      <color indexed="20"/>
      <name val="Arial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</font>
    <font>
      <sz val="10"/>
      <color indexed="1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1" applyNumberFormat="0" applyFont="0" applyFill="0" applyAlignment="0" applyProtection="0"/>
  </cellStyleXfs>
  <cellXfs count="3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 applyAlignment="1"/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8" fillId="0" borderId="0" xfId="0" applyFont="1" applyAlignment="1">
      <alignment horizontal="righ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0" fillId="2" borderId="0" xfId="0" applyFill="1">
      <alignment vertical="top"/>
    </xf>
    <xf numFmtId="0" fontId="15" fillId="0" borderId="0" xfId="0" applyFont="1">
      <alignment vertical="top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GSC 5281-1730 -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1503759398496245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2.0000000000000001E-4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821</c:v>
                </c:pt>
                <c:pt idx="2">
                  <c:v>2276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79C-4D0D-B0EC-E38C632F898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821</c:v>
                </c:pt>
                <c:pt idx="2">
                  <c:v>2276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-3.0400000032386743E-3</c:v>
                </c:pt>
                <c:pt idx="2">
                  <c:v>6.1600000044563785E-3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79C-4D0D-B0EC-E38C632F898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821</c:v>
                </c:pt>
                <c:pt idx="2">
                  <c:v>2276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79C-4D0D-B0EC-E38C632F898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821</c:v>
                </c:pt>
                <c:pt idx="2">
                  <c:v>2276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79C-4D0D-B0EC-E38C632F898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821</c:v>
                </c:pt>
                <c:pt idx="2">
                  <c:v>2276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79C-4D0D-B0EC-E38C632F898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821</c:v>
                </c:pt>
                <c:pt idx="2">
                  <c:v>2276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79C-4D0D-B0EC-E38C632F898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821</c:v>
                </c:pt>
                <c:pt idx="2">
                  <c:v>2276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79C-4D0D-B0EC-E38C632F898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821</c:v>
                </c:pt>
                <c:pt idx="2">
                  <c:v>2276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-2.186066113166369E-3</c:v>
                </c:pt>
                <c:pt idx="1">
                  <c:v>3.7957832910954408E-4</c:v>
                </c:pt>
                <c:pt idx="2">
                  <c:v>4.9264877852745305E-3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79C-4D0D-B0EC-E38C632F8987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821</c:v>
                </c:pt>
                <c:pt idx="2">
                  <c:v>2276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179C-4D0D-B0EC-E38C632F89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3805624"/>
        <c:axId val="1"/>
      </c:scatterChart>
      <c:valAx>
        <c:axId val="3538056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5380562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849624060150375"/>
          <c:y val="0.92375366568914952"/>
          <c:w val="0.75488721804511283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45C4C8E7-6B47-DCE1-8418-282806AE7C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940"/>
  <sheetViews>
    <sheetView tabSelected="1" workbookViewId="0">
      <selection activeCell="B2" sqref="B2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52</v>
      </c>
      <c r="E1" t="s">
        <v>51</v>
      </c>
    </row>
    <row r="2" spans="1:7" x14ac:dyDescent="0.2">
      <c r="A2" t="s">
        <v>23</v>
      </c>
      <c r="B2" t="s">
        <v>48</v>
      </c>
      <c r="C2" s="31" t="s">
        <v>41</v>
      </c>
      <c r="D2" s="3" t="s">
        <v>50</v>
      </c>
      <c r="E2" s="32" t="s">
        <v>42</v>
      </c>
      <c r="F2" t="s">
        <v>42</v>
      </c>
    </row>
    <row r="3" spans="1:7" ht="13.5" thickBot="1" x14ac:dyDescent="0.25"/>
    <row r="4" spans="1:7" ht="14.25" thickTop="1" thickBot="1" x14ac:dyDescent="0.25">
      <c r="A4" s="5" t="s">
        <v>0</v>
      </c>
      <c r="C4" s="28" t="s">
        <v>40</v>
      </c>
      <c r="D4" s="29" t="s">
        <v>40</v>
      </c>
    </row>
    <row r="6" spans="1:7" x14ac:dyDescent="0.2">
      <c r="A6" s="5" t="s">
        <v>1</v>
      </c>
    </row>
    <row r="7" spans="1:7" x14ac:dyDescent="0.2">
      <c r="A7" t="s">
        <v>2</v>
      </c>
      <c r="C7" s="8">
        <v>54681.883999999998</v>
      </c>
      <c r="D7" s="30" t="s">
        <v>49</v>
      </c>
    </row>
    <row r="8" spans="1:7" x14ac:dyDescent="0.2">
      <c r="A8" t="s">
        <v>3</v>
      </c>
      <c r="C8" s="8">
        <v>0.50924000000000003</v>
      </c>
      <c r="D8" s="30" t="s">
        <v>49</v>
      </c>
    </row>
    <row r="9" spans="1:7" x14ac:dyDescent="0.2">
      <c r="A9" s="9" t="s">
        <v>30</v>
      </c>
      <c r="B9" s="10"/>
      <c r="C9" s="11">
        <v>-9.5</v>
      </c>
      <c r="D9" s="10" t="s">
        <v>31</v>
      </c>
      <c r="E9" s="10"/>
    </row>
    <row r="10" spans="1:7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7" x14ac:dyDescent="0.2">
      <c r="A11" s="10" t="s">
        <v>15</v>
      </c>
      <c r="B11" s="10"/>
      <c r="C11" s="22">
        <f ca="1">INTERCEPT(INDIRECT($G$11):G992,INDIRECT($F$11):F992)</f>
        <v>-2.186066113166369E-3</v>
      </c>
      <c r="D11" s="3"/>
      <c r="E11" s="10"/>
      <c r="F11" s="23" t="str">
        <f>"F"&amp;E19</f>
        <v>F21</v>
      </c>
      <c r="G11" s="24" t="str">
        <f>"G"&amp;E19</f>
        <v>G21</v>
      </c>
    </row>
    <row r="12" spans="1:7" x14ac:dyDescent="0.2">
      <c r="A12" s="10" t="s">
        <v>16</v>
      </c>
      <c r="B12" s="10"/>
      <c r="C12" s="22">
        <f ca="1">SLOPE(INDIRECT($G$11):G992,INDIRECT($F$11):F992)</f>
        <v>3.1250236812130491E-6</v>
      </c>
      <c r="D12" s="3"/>
      <c r="E12" s="10"/>
    </row>
    <row r="13" spans="1:7" x14ac:dyDescent="0.2">
      <c r="A13" s="10" t="s">
        <v>18</v>
      </c>
      <c r="B13" s="10"/>
      <c r="C13" s="3" t="s">
        <v>13</v>
      </c>
      <c r="D13" s="14" t="s">
        <v>37</v>
      </c>
      <c r="E13" s="11">
        <v>1</v>
      </c>
    </row>
    <row r="14" spans="1:7" x14ac:dyDescent="0.2">
      <c r="A14" s="10"/>
      <c r="B14" s="10"/>
      <c r="C14" s="10"/>
      <c r="D14" s="14" t="s">
        <v>32</v>
      </c>
      <c r="E14" s="15">
        <f ca="1">NOW()+15018.5+$C$9/24</f>
        <v>60186.758347222218</v>
      </c>
    </row>
    <row r="15" spans="1:7" x14ac:dyDescent="0.2">
      <c r="A15" s="12" t="s">
        <v>17</v>
      </c>
      <c r="B15" s="10"/>
      <c r="C15" s="13">
        <f ca="1">(C7+C11)+(C8+C12)*INT(MAX(F21:F3533))</f>
        <v>55840.91916648778</v>
      </c>
      <c r="D15" s="14" t="s">
        <v>38</v>
      </c>
      <c r="E15" s="15">
        <f ca="1">ROUND(2*(E14-$C$7)/$C$8,0)/2+E13</f>
        <v>10811</v>
      </c>
    </row>
    <row r="16" spans="1:7" x14ac:dyDescent="0.2">
      <c r="A16" s="16" t="s">
        <v>4</v>
      </c>
      <c r="B16" s="10"/>
      <c r="C16" s="17">
        <f ca="1">+C8+C12</f>
        <v>0.50924312502368119</v>
      </c>
      <c r="D16" s="14" t="s">
        <v>39</v>
      </c>
      <c r="E16" s="24">
        <f ca="1">ROUND(2*(E14-$C$15)/$C$16,0)/2+E13</f>
        <v>8535</v>
      </c>
    </row>
    <row r="17" spans="1:19" ht="13.5" thickBot="1" x14ac:dyDescent="0.25">
      <c r="A17" s="14" t="s">
        <v>29</v>
      </c>
      <c r="B17" s="10"/>
      <c r="C17" s="10">
        <f>COUNT(C21:C2191)</f>
        <v>3</v>
      </c>
      <c r="D17" s="14" t="s">
        <v>33</v>
      </c>
      <c r="E17" s="18">
        <f ca="1">+$C$15+$C$16*E16-15018.5-$C$9/24</f>
        <v>45169.205071898235</v>
      </c>
    </row>
    <row r="18" spans="1:19" ht="14.25" thickTop="1" thickBot="1" x14ac:dyDescent="0.25">
      <c r="A18" s="16" t="s">
        <v>5</v>
      </c>
      <c r="B18" s="10"/>
      <c r="C18" s="19">
        <f ca="1">+C15</f>
        <v>55840.91916648778</v>
      </c>
      <c r="D18" s="20">
        <f ca="1">+C16</f>
        <v>0.50924312502368119</v>
      </c>
      <c r="E18" s="21" t="s">
        <v>34</v>
      </c>
    </row>
    <row r="19" spans="1:19" ht="13.5" thickTop="1" x14ac:dyDescent="0.2">
      <c r="A19" s="25" t="s">
        <v>35</v>
      </c>
      <c r="E19" s="26">
        <v>21</v>
      </c>
      <c r="S19">
        <f ca="1">SQRT(SUM(S21:S50)/(COUNT(S21:S50)-1))</f>
        <v>2.9994960757659499E-3</v>
      </c>
    </row>
    <row r="20" spans="1:19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tr">
        <f>A21</f>
        <v>VSX</v>
      </c>
      <c r="I20" s="7" t="s">
        <v>47</v>
      </c>
      <c r="J20" s="7" t="s">
        <v>28</v>
      </c>
      <c r="K20" s="7" t="s">
        <v>24</v>
      </c>
      <c r="L20" s="7" t="s">
        <v>25</v>
      </c>
      <c r="M20" s="7" t="s">
        <v>26</v>
      </c>
      <c r="N20" s="7" t="s">
        <v>27</v>
      </c>
      <c r="O20" s="7" t="s">
        <v>22</v>
      </c>
      <c r="P20" s="6" t="s">
        <v>21</v>
      </c>
      <c r="Q20" s="4" t="s">
        <v>14</v>
      </c>
      <c r="R20" s="27" t="s">
        <v>36</v>
      </c>
    </row>
    <row r="21" spans="1:19" x14ac:dyDescent="0.2">
      <c r="A21" t="str">
        <f>D7</f>
        <v>VSX</v>
      </c>
      <c r="C21" s="8">
        <f>C$7</f>
        <v>54681.883999999998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-2.186066113166369E-3</v>
      </c>
      <c r="Q21" s="2">
        <f>+C21-15018.5</f>
        <v>39663.383999999998</v>
      </c>
      <c r="S21">
        <f ca="1">+(O21-G21)^2</f>
        <v>4.7788850511343159E-6</v>
      </c>
    </row>
    <row r="22" spans="1:19" x14ac:dyDescent="0.2">
      <c r="A22" s="33" t="s">
        <v>43</v>
      </c>
      <c r="B22" s="34" t="s">
        <v>44</v>
      </c>
      <c r="C22" s="35">
        <v>55099.966999999997</v>
      </c>
      <c r="D22" s="33" t="s">
        <v>45</v>
      </c>
      <c r="E22">
        <f>+(C22-C$7)/C$8</f>
        <v>820.9940303196895</v>
      </c>
      <c r="F22">
        <f>ROUND(2*E22,0)/2</f>
        <v>821</v>
      </c>
      <c r="G22">
        <f>+C22-(C$7+F22*C$8)</f>
        <v>-3.0400000032386743E-3</v>
      </c>
      <c r="I22">
        <f>+G22</f>
        <v>-3.0400000032386743E-3</v>
      </c>
      <c r="O22">
        <f ca="1">+C$11+C$12*$F22</f>
        <v>3.7957832910954408E-4</v>
      </c>
      <c r="Q22" s="2">
        <f>+C22-15018.5</f>
        <v>40081.466999999997</v>
      </c>
      <c r="S22">
        <f ca="1">+(O22-G22)^2</f>
        <v>1.1693515971065422E-5</v>
      </c>
    </row>
    <row r="23" spans="1:19" x14ac:dyDescent="0.2">
      <c r="A23" s="36" t="s">
        <v>46</v>
      </c>
      <c r="B23" s="37" t="s">
        <v>44</v>
      </c>
      <c r="C23" s="36">
        <v>55840.920400000003</v>
      </c>
      <c r="D23" s="36">
        <v>2.0000000000000001E-4</v>
      </c>
      <c r="E23">
        <f>+(C23-C$7)/C$8</f>
        <v>2276.0120964574749</v>
      </c>
      <c r="F23">
        <f>ROUND(2*E23,0)/2</f>
        <v>2276</v>
      </c>
      <c r="G23">
        <f>+C23-(C$7+F23*C$8)</f>
        <v>6.1600000044563785E-3</v>
      </c>
      <c r="I23">
        <f>+G23</f>
        <v>6.1600000044563785E-3</v>
      </c>
      <c r="O23">
        <f ca="1">+C$11+C$12*$F23</f>
        <v>4.9264877852745305E-3</v>
      </c>
      <c r="Q23" s="2">
        <f>+C23-15018.5</f>
        <v>40822.420400000003</v>
      </c>
      <c r="S23">
        <f ca="1">+(O23-G23)^2</f>
        <v>1.5215523948709274E-6</v>
      </c>
    </row>
    <row r="24" spans="1:19" x14ac:dyDescent="0.2">
      <c r="C24" s="8"/>
      <c r="D24" s="8"/>
      <c r="Q24" s="2"/>
    </row>
    <row r="25" spans="1:19" x14ac:dyDescent="0.2">
      <c r="C25" s="8"/>
      <c r="D25" s="8"/>
      <c r="Q25" s="2"/>
    </row>
    <row r="26" spans="1:19" x14ac:dyDescent="0.2">
      <c r="C26" s="8"/>
      <c r="D26" s="8"/>
      <c r="Q26" s="2"/>
    </row>
    <row r="27" spans="1:19" x14ac:dyDescent="0.2">
      <c r="C27" s="8"/>
      <c r="D27" s="8"/>
      <c r="Q27" s="2"/>
    </row>
    <row r="28" spans="1:19" x14ac:dyDescent="0.2">
      <c r="C28" s="8"/>
      <c r="D28" s="8"/>
      <c r="Q28" s="2"/>
    </row>
    <row r="29" spans="1:19" x14ac:dyDescent="0.2">
      <c r="C29" s="8"/>
      <c r="D29" s="8"/>
      <c r="Q29" s="2"/>
    </row>
    <row r="30" spans="1:19" x14ac:dyDescent="0.2">
      <c r="C30" s="8"/>
      <c r="D30" s="8"/>
      <c r="Q30" s="2"/>
    </row>
    <row r="31" spans="1:19" x14ac:dyDescent="0.2">
      <c r="C31" s="8"/>
      <c r="D31" s="8"/>
      <c r="Q31" s="2"/>
    </row>
    <row r="32" spans="1:19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2023-08-30T06:12:01Z</dcterms:modified>
</cp:coreProperties>
</file>