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0454973-3921-4DFD-A1F1-4469310F9999}" xr6:coauthVersionLast="47" xr6:coauthVersionMax="47" xr10:uidLastSave="{00000000-0000-0000-0000-000000000000}"/>
  <bookViews>
    <workbookView xWindow="14295" yWindow="435" windowWidth="13995" windowHeight="1443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29" i="1" l="1"/>
  <c r="F129" i="1" s="1"/>
  <c r="Q129" i="1"/>
  <c r="E130" i="1"/>
  <c r="F130" i="1" s="1"/>
  <c r="Q130" i="1"/>
  <c r="E131" i="1"/>
  <c r="F131" i="1" s="1"/>
  <c r="Q131" i="1"/>
  <c r="Q119" i="1"/>
  <c r="Q120" i="1"/>
  <c r="Q124" i="1"/>
  <c r="Q125" i="1"/>
  <c r="Q126" i="1"/>
  <c r="Q127" i="1"/>
  <c r="Q128" i="1"/>
  <c r="C17" i="1"/>
  <c r="D11" i="1"/>
  <c r="X18" i="1" s="1"/>
  <c r="D12" i="1"/>
  <c r="X20" i="1" s="1"/>
  <c r="Q123" i="1"/>
  <c r="Q122" i="1"/>
  <c r="Q121" i="1"/>
  <c r="Q114" i="1"/>
  <c r="Q110" i="1"/>
  <c r="E125" i="1"/>
  <c r="F125" i="1" s="1"/>
  <c r="G125" i="1" s="1"/>
  <c r="K125" i="1" s="1"/>
  <c r="E123" i="1"/>
  <c r="F123" i="1" s="1"/>
  <c r="G123" i="1" s="1"/>
  <c r="K123" i="1" s="1"/>
  <c r="E124" i="1"/>
  <c r="F124" i="1" s="1"/>
  <c r="E96" i="1"/>
  <c r="F96" i="1" s="1"/>
  <c r="E104" i="1"/>
  <c r="F104" i="1" s="1"/>
  <c r="D9" i="1"/>
  <c r="C9" i="1"/>
  <c r="D13" i="1"/>
  <c r="Q115" i="1"/>
  <c r="Q116" i="1"/>
  <c r="Q117" i="1"/>
  <c r="Q118" i="1"/>
  <c r="Q106" i="1"/>
  <c r="Q107" i="1"/>
  <c r="Q108" i="1"/>
  <c r="Q109" i="1"/>
  <c r="Q113" i="1"/>
  <c r="Q111" i="1"/>
  <c r="Q112" i="1"/>
  <c r="Q105" i="1"/>
  <c r="E27" i="1"/>
  <c r="F27" i="1" s="1"/>
  <c r="E77" i="1"/>
  <c r="F77" i="1" s="1"/>
  <c r="Q104" i="1"/>
  <c r="E41" i="1"/>
  <c r="F41" i="1" s="1"/>
  <c r="E40" i="1"/>
  <c r="F40" i="1" s="1"/>
  <c r="E72" i="1"/>
  <c r="F72" i="1" s="1"/>
  <c r="G72" i="1" s="1"/>
  <c r="K72" i="1" s="1"/>
  <c r="E82" i="1"/>
  <c r="F82" i="1" s="1"/>
  <c r="G82" i="1" s="1"/>
  <c r="K82" i="1" s="1"/>
  <c r="Q91" i="1"/>
  <c r="Q88" i="1"/>
  <c r="Q87" i="1"/>
  <c r="Q86" i="1"/>
  <c r="Q81" i="1"/>
  <c r="Q80" i="1"/>
  <c r="Q79" i="1"/>
  <c r="Q78" i="1"/>
  <c r="Q77" i="1"/>
  <c r="Q76" i="1"/>
  <c r="Q74" i="1"/>
  <c r="Q66" i="1"/>
  <c r="Q65" i="1"/>
  <c r="Q64" i="1"/>
  <c r="Q63" i="1"/>
  <c r="Q62" i="1"/>
  <c r="Q61" i="1"/>
  <c r="Q60" i="1"/>
  <c r="Q59" i="1"/>
  <c r="Q56" i="1"/>
  <c r="Q29" i="1"/>
  <c r="Q28" i="1"/>
  <c r="Q27" i="1"/>
  <c r="Q26" i="1"/>
  <c r="Q25" i="1"/>
  <c r="Q24" i="1"/>
  <c r="Q23" i="1"/>
  <c r="Q22" i="1"/>
  <c r="Q21" i="1"/>
  <c r="G89" i="2"/>
  <c r="C89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88" i="2"/>
  <c r="C88" i="2"/>
  <c r="G49" i="2"/>
  <c r="C49" i="2"/>
  <c r="G48" i="2"/>
  <c r="C48" i="2"/>
  <c r="G87" i="2"/>
  <c r="C87" i="2"/>
  <c r="G86" i="2"/>
  <c r="C86" i="2"/>
  <c r="G85" i="2"/>
  <c r="C85" i="2"/>
  <c r="G47" i="2"/>
  <c r="C47" i="2"/>
  <c r="G46" i="2"/>
  <c r="C46" i="2"/>
  <c r="G45" i="2"/>
  <c r="C45" i="2"/>
  <c r="G44" i="2"/>
  <c r="C44" i="2"/>
  <c r="E44" i="2"/>
  <c r="G84" i="2"/>
  <c r="C84" i="2"/>
  <c r="G83" i="2"/>
  <c r="C83" i="2"/>
  <c r="G82" i="2"/>
  <c r="C82" i="2"/>
  <c r="G81" i="2"/>
  <c r="C81" i="2"/>
  <c r="G80" i="2"/>
  <c r="C80" i="2"/>
  <c r="G79" i="2"/>
  <c r="C79" i="2"/>
  <c r="G43" i="2"/>
  <c r="C43" i="2"/>
  <c r="G78" i="2"/>
  <c r="C78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35" i="2"/>
  <c r="C35" i="2"/>
  <c r="G69" i="2"/>
  <c r="C69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H89" i="2"/>
  <c r="B89" i="2"/>
  <c r="D89" i="2"/>
  <c r="A89" i="2"/>
  <c r="H59" i="2"/>
  <c r="D59" i="2"/>
  <c r="B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F53" i="2"/>
  <c r="D53" i="2"/>
  <c r="A53" i="2"/>
  <c r="H52" i="2"/>
  <c r="B52" i="2"/>
  <c r="F52" i="2"/>
  <c r="D52" i="2"/>
  <c r="A52" i="2"/>
  <c r="H51" i="2"/>
  <c r="B51" i="2"/>
  <c r="F51" i="2"/>
  <c r="D51" i="2"/>
  <c r="A51" i="2"/>
  <c r="H50" i="2"/>
  <c r="F50" i="2"/>
  <c r="D50" i="2"/>
  <c r="B50" i="2"/>
  <c r="A50" i="2"/>
  <c r="H88" i="2"/>
  <c r="B88" i="2"/>
  <c r="F88" i="2"/>
  <c r="D88" i="2"/>
  <c r="A88" i="2"/>
  <c r="H49" i="2"/>
  <c r="B49" i="2"/>
  <c r="D49" i="2"/>
  <c r="A49" i="2"/>
  <c r="H48" i="2"/>
  <c r="B48" i="2"/>
  <c r="D48" i="2"/>
  <c r="A48" i="2"/>
  <c r="H87" i="2"/>
  <c r="B87" i="2"/>
  <c r="D87" i="2"/>
  <c r="A87" i="2"/>
  <c r="H86" i="2"/>
  <c r="B86" i="2"/>
  <c r="D86" i="2"/>
  <c r="A86" i="2"/>
  <c r="H85" i="2"/>
  <c r="B85" i="2"/>
  <c r="D85" i="2"/>
  <c r="A85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43" i="2"/>
  <c r="B43" i="2"/>
  <c r="D43" i="2"/>
  <c r="A43" i="2"/>
  <c r="H78" i="2"/>
  <c r="B78" i="2"/>
  <c r="D78" i="2"/>
  <c r="A78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35" i="2"/>
  <c r="B35" i="2"/>
  <c r="D35" i="2"/>
  <c r="A35" i="2"/>
  <c r="H69" i="2"/>
  <c r="B69" i="2"/>
  <c r="D69" i="2"/>
  <c r="A69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Q100" i="1"/>
  <c r="Q103" i="1"/>
  <c r="Q102" i="1"/>
  <c r="Q101" i="1"/>
  <c r="Q97" i="1"/>
  <c r="Q95" i="1"/>
  <c r="E30" i="1"/>
  <c r="F30" i="1" s="1"/>
  <c r="Q30" i="1"/>
  <c r="Q82" i="1"/>
  <c r="Q83" i="1"/>
  <c r="Q84" i="1"/>
  <c r="Q96" i="1"/>
  <c r="Q98" i="1"/>
  <c r="Q85" i="1"/>
  <c r="Q90" i="1"/>
  <c r="Q92" i="1"/>
  <c r="Q93" i="1"/>
  <c r="Q58" i="1"/>
  <c r="Q75" i="1"/>
  <c r="Q99" i="1"/>
  <c r="Q94" i="1"/>
  <c r="F16" i="1"/>
  <c r="F17" i="1" s="1"/>
  <c r="Q89" i="1"/>
  <c r="Q67" i="1"/>
  <c r="Q68" i="1"/>
  <c r="Q69" i="1"/>
  <c r="Q70" i="1"/>
  <c r="Q71" i="1"/>
  <c r="Q72" i="1"/>
  <c r="Q73" i="1"/>
  <c r="Q57" i="1"/>
  <c r="Q53" i="1"/>
  <c r="Q52" i="1"/>
  <c r="Q31" i="1"/>
  <c r="Q32" i="1"/>
  <c r="Q33" i="1"/>
  <c r="Q34" i="1"/>
  <c r="Q35" i="1"/>
  <c r="Q36" i="1"/>
  <c r="Q37" i="1"/>
  <c r="Q38" i="1"/>
  <c r="Q39" i="1"/>
  <c r="Q50" i="1"/>
  <c r="Q51" i="1"/>
  <c r="Q54" i="1"/>
  <c r="Q41" i="1"/>
  <c r="Q42" i="1"/>
  <c r="Q43" i="1"/>
  <c r="Q44" i="1"/>
  <c r="Q45" i="1"/>
  <c r="Q46" i="1"/>
  <c r="Q47" i="1"/>
  <c r="Q48" i="1"/>
  <c r="Q49" i="1"/>
  <c r="Q55" i="1"/>
  <c r="Q40" i="1"/>
  <c r="E66" i="1"/>
  <c r="F66" i="1" s="1"/>
  <c r="E26" i="1"/>
  <c r="F26" i="1" s="1"/>
  <c r="E56" i="1"/>
  <c r="F56" i="1" s="1"/>
  <c r="E62" i="1"/>
  <c r="F62" i="1" s="1"/>
  <c r="G62" i="1" s="1"/>
  <c r="K62" i="1" s="1"/>
  <c r="E64" i="1"/>
  <c r="E75" i="2" s="1"/>
  <c r="E60" i="1"/>
  <c r="E71" i="2" s="1"/>
  <c r="E28" i="1"/>
  <c r="F28" i="1" s="1"/>
  <c r="E24" i="1"/>
  <c r="F24" i="1" s="1"/>
  <c r="G24" i="1" s="1"/>
  <c r="I24" i="1" s="1"/>
  <c r="E22" i="1"/>
  <c r="E61" i="2" s="1"/>
  <c r="E25" i="1"/>
  <c r="F25" i="1" s="1"/>
  <c r="E29" i="1"/>
  <c r="F29" i="1" s="1"/>
  <c r="G29" i="1" s="1"/>
  <c r="I29" i="1" s="1"/>
  <c r="E61" i="1"/>
  <c r="F61" i="1" s="1"/>
  <c r="G61" i="1" s="1"/>
  <c r="K61" i="1" s="1"/>
  <c r="E65" i="1"/>
  <c r="F65" i="1" s="1"/>
  <c r="G65" i="1" s="1"/>
  <c r="I65" i="1" s="1"/>
  <c r="E76" i="1"/>
  <c r="F76" i="1" s="1"/>
  <c r="E21" i="1"/>
  <c r="F21" i="1" s="1"/>
  <c r="G21" i="1" s="1"/>
  <c r="I21" i="1" s="1"/>
  <c r="E50" i="1"/>
  <c r="F50" i="1" s="1"/>
  <c r="G50" i="1" s="1"/>
  <c r="E43" i="1"/>
  <c r="F43" i="1" s="1"/>
  <c r="G43" i="1" s="1"/>
  <c r="I43" i="1" s="1"/>
  <c r="E46" i="1"/>
  <c r="E26" i="2" s="1"/>
  <c r="F46" i="1"/>
  <c r="E69" i="1"/>
  <c r="F69" i="1" s="1"/>
  <c r="G69" i="1" s="1"/>
  <c r="K69" i="1" s="1"/>
  <c r="E86" i="1"/>
  <c r="F86" i="1" s="1"/>
  <c r="G86" i="1" s="1"/>
  <c r="K86" i="1" s="1"/>
  <c r="E49" i="1"/>
  <c r="F49" i="1"/>
  <c r="G49" i="1" s="1"/>
  <c r="I49" i="1" s="1"/>
  <c r="E75" i="1"/>
  <c r="E43" i="2" s="1"/>
  <c r="E38" i="1"/>
  <c r="F38" i="1" s="1"/>
  <c r="G38" i="1" s="1"/>
  <c r="I38" i="1" s="1"/>
  <c r="E36" i="1"/>
  <c r="F36" i="1" s="1"/>
  <c r="E34" i="1"/>
  <c r="F34" i="1" s="1"/>
  <c r="E32" i="1"/>
  <c r="F32" i="1" s="1"/>
  <c r="G32" i="1" s="1"/>
  <c r="I32" i="1" s="1"/>
  <c r="E117" i="1"/>
  <c r="F117" i="1" s="1"/>
  <c r="G117" i="1" s="1"/>
  <c r="K117" i="1" s="1"/>
  <c r="E93" i="1"/>
  <c r="E51" i="2" s="1"/>
  <c r="E101" i="1"/>
  <c r="E57" i="2" s="1"/>
  <c r="E109" i="1"/>
  <c r="F109" i="1" s="1"/>
  <c r="G109" i="1" s="1"/>
  <c r="K109" i="1" s="1"/>
  <c r="E78" i="1"/>
  <c r="F78" i="1" s="1"/>
  <c r="G78" i="1" s="1"/>
  <c r="I78" i="1" s="1"/>
  <c r="E44" i="1"/>
  <c r="F44" i="1"/>
  <c r="G44" i="1" s="1"/>
  <c r="I44" i="1" s="1"/>
  <c r="E47" i="1"/>
  <c r="F47" i="1"/>
  <c r="G47" i="1" s="1"/>
  <c r="I47" i="1" s="1"/>
  <c r="E53" i="1"/>
  <c r="F53" i="1" s="1"/>
  <c r="G53" i="1" s="1"/>
  <c r="J53" i="1" s="1"/>
  <c r="E81" i="1"/>
  <c r="F81" i="1" s="1"/>
  <c r="G81" i="1" s="1"/>
  <c r="I81" i="1" s="1"/>
  <c r="E52" i="1"/>
  <c r="E32" i="2" s="1"/>
  <c r="E58" i="1"/>
  <c r="F58" i="1"/>
  <c r="G58" i="1" s="1"/>
  <c r="J58" i="1" s="1"/>
  <c r="E68" i="1"/>
  <c r="F68" i="1" s="1"/>
  <c r="G68" i="1" s="1"/>
  <c r="K68" i="1" s="1"/>
  <c r="E73" i="1"/>
  <c r="F73" i="1" s="1"/>
  <c r="G73" i="1" s="1"/>
  <c r="K73" i="1" s="1"/>
  <c r="E85" i="1"/>
  <c r="F85" i="1" s="1"/>
  <c r="E39" i="1"/>
  <c r="E19" i="2" s="1"/>
  <c r="E37" i="1"/>
  <c r="F37" i="1" s="1"/>
  <c r="E35" i="1"/>
  <c r="F35" i="1" s="1"/>
  <c r="G35" i="1" s="1"/>
  <c r="E33" i="1"/>
  <c r="F33" i="1" s="1"/>
  <c r="E31" i="1"/>
  <c r="F31" i="1" s="1"/>
  <c r="E118" i="1"/>
  <c r="F118" i="1" s="1"/>
  <c r="E94" i="1"/>
  <c r="F94" i="1" s="1"/>
  <c r="E102" i="1"/>
  <c r="F102" i="1" s="1"/>
  <c r="E111" i="1"/>
  <c r="F111" i="1" s="1"/>
  <c r="E80" i="1"/>
  <c r="F80" i="1" s="1"/>
  <c r="G80" i="1" s="1"/>
  <c r="I80" i="1" s="1"/>
  <c r="E45" i="1"/>
  <c r="F45" i="1" s="1"/>
  <c r="G45" i="1" s="1"/>
  <c r="I45" i="1" s="1"/>
  <c r="E48" i="1"/>
  <c r="E28" i="2" s="1"/>
  <c r="E38" i="2"/>
  <c r="E68" i="2"/>
  <c r="E27" i="2"/>
  <c r="E23" i="1"/>
  <c r="E62" i="2" s="1"/>
  <c r="E57" i="1"/>
  <c r="F57" i="1" s="1"/>
  <c r="E23" i="2"/>
  <c r="E106" i="1"/>
  <c r="F106" i="1" s="1"/>
  <c r="G106" i="1" s="1"/>
  <c r="K106" i="1" s="1"/>
  <c r="E24" i="2"/>
  <c r="E113" i="1"/>
  <c r="F113" i="1" s="1"/>
  <c r="G113" i="1" s="1"/>
  <c r="K113" i="1" s="1"/>
  <c r="E105" i="1"/>
  <c r="F105" i="1" s="1"/>
  <c r="G105" i="1" s="1"/>
  <c r="K105" i="1" s="1"/>
  <c r="E98" i="1"/>
  <c r="F98" i="1"/>
  <c r="E107" i="1"/>
  <c r="F107" i="1" s="1"/>
  <c r="G107" i="1" s="1"/>
  <c r="K107" i="1" s="1"/>
  <c r="E99" i="1"/>
  <c r="E55" i="2" s="1"/>
  <c r="E91" i="1"/>
  <c r="F91" i="1" s="1"/>
  <c r="G91" i="1" s="1"/>
  <c r="K91" i="1" s="1"/>
  <c r="E115" i="1"/>
  <c r="F115" i="1" s="1"/>
  <c r="E121" i="1"/>
  <c r="F121" i="1" s="1"/>
  <c r="E112" i="1"/>
  <c r="F112" i="1" s="1"/>
  <c r="E103" i="1"/>
  <c r="E59" i="2" s="1"/>
  <c r="E95" i="1"/>
  <c r="F95" i="1" s="1"/>
  <c r="P95" i="1" s="1"/>
  <c r="E87" i="1"/>
  <c r="F87" i="1" s="1"/>
  <c r="E110" i="1"/>
  <c r="F110" i="1" s="1"/>
  <c r="G110" i="1" s="1"/>
  <c r="K110" i="1" s="1"/>
  <c r="E108" i="1"/>
  <c r="F108" i="1" s="1"/>
  <c r="G108" i="1" s="1"/>
  <c r="K108" i="1" s="1"/>
  <c r="E100" i="1"/>
  <c r="F100" i="1" s="1"/>
  <c r="G100" i="1" s="1"/>
  <c r="K100" i="1" s="1"/>
  <c r="E92" i="1"/>
  <c r="F92" i="1" s="1"/>
  <c r="G92" i="1" s="1"/>
  <c r="K92" i="1" s="1"/>
  <c r="E116" i="1"/>
  <c r="F116" i="1" s="1"/>
  <c r="G116" i="1" s="1"/>
  <c r="K116" i="1" s="1"/>
  <c r="E122" i="1"/>
  <c r="F122" i="1" s="1"/>
  <c r="G122" i="1" s="1"/>
  <c r="K122" i="1" s="1"/>
  <c r="E11" i="2"/>
  <c r="E79" i="2"/>
  <c r="E30" i="2"/>
  <c r="E84" i="2"/>
  <c r="E15" i="2"/>
  <c r="E18" i="2"/>
  <c r="E52" i="2"/>
  <c r="E50" i="2"/>
  <c r="E86" i="2"/>
  <c r="E85" i="2"/>
  <c r="E83" i="2"/>
  <c r="E37" i="2"/>
  <c r="E25" i="2"/>
  <c r="E58" i="2"/>
  <c r="E72" i="2"/>
  <c r="E16" i="2"/>
  <c r="E81" i="2"/>
  <c r="E29" i="2"/>
  <c r="E35" i="2"/>
  <c r="X7" i="1"/>
  <c r="X24" i="1"/>
  <c r="E53" i="2" l="1"/>
  <c r="E13" i="2"/>
  <c r="E60" i="2"/>
  <c r="F99" i="1"/>
  <c r="G99" i="1" s="1"/>
  <c r="K99" i="1" s="1"/>
  <c r="E64" i="2"/>
  <c r="E73" i="2"/>
  <c r="E69" i="2"/>
  <c r="G129" i="1"/>
  <c r="K129" i="1" s="1"/>
  <c r="P129" i="1"/>
  <c r="X29" i="1"/>
  <c r="P35" i="1"/>
  <c r="E66" i="2"/>
  <c r="E42" i="2"/>
  <c r="E76" i="2"/>
  <c r="F75" i="1"/>
  <c r="G75" i="1" s="1"/>
  <c r="K75" i="1" s="1"/>
  <c r="F52" i="1"/>
  <c r="G52" i="1" s="1"/>
  <c r="K52" i="1" s="1"/>
  <c r="F101" i="1"/>
  <c r="G101" i="1" s="1"/>
  <c r="K101" i="1" s="1"/>
  <c r="E63" i="2"/>
  <c r="G131" i="1"/>
  <c r="K131" i="1" s="1"/>
  <c r="P131" i="1"/>
  <c r="S131" i="1" s="1"/>
  <c r="U131" i="1" s="1"/>
  <c r="G130" i="1"/>
  <c r="K130" i="1" s="1"/>
  <c r="P130" i="1"/>
  <c r="S130" i="1" s="1"/>
  <c r="U130" i="1" s="1"/>
  <c r="P107" i="1"/>
  <c r="S107" i="1" s="1"/>
  <c r="U107" i="1" s="1"/>
  <c r="X11" i="1"/>
  <c r="X10" i="1"/>
  <c r="X17" i="1"/>
  <c r="X16" i="1"/>
  <c r="P62" i="1"/>
  <c r="S62" i="1" s="1"/>
  <c r="U62" i="1" s="1"/>
  <c r="X26" i="1"/>
  <c r="E14" i="2"/>
  <c r="F22" i="1"/>
  <c r="G22" i="1" s="1"/>
  <c r="I22" i="1" s="1"/>
  <c r="F64" i="1"/>
  <c r="G64" i="1" s="1"/>
  <c r="K64" i="1" s="1"/>
  <c r="E65" i="2"/>
  <c r="E41" i="2"/>
  <c r="E51" i="1"/>
  <c r="E74" i="1"/>
  <c r="E90" i="1"/>
  <c r="F90" i="1" s="1"/>
  <c r="G90" i="1" s="1"/>
  <c r="K90" i="1" s="1"/>
  <c r="E120" i="1"/>
  <c r="F120" i="1" s="1"/>
  <c r="P120" i="1" s="1"/>
  <c r="P44" i="1"/>
  <c r="S44" i="1" s="1"/>
  <c r="U44" i="1" s="1"/>
  <c r="X3" i="1"/>
  <c r="X2" i="1"/>
  <c r="X9" i="1"/>
  <c r="X8" i="1"/>
  <c r="P86" i="1"/>
  <c r="S86" i="1" s="1"/>
  <c r="U86" i="1" s="1"/>
  <c r="P100" i="1"/>
  <c r="S100" i="1" s="1"/>
  <c r="U100" i="1" s="1"/>
  <c r="E55" i="1"/>
  <c r="E63" i="1"/>
  <c r="F63" i="1" s="1"/>
  <c r="G63" i="1" s="1"/>
  <c r="I63" i="1" s="1"/>
  <c r="E89" i="1"/>
  <c r="E126" i="1"/>
  <c r="F126" i="1" s="1"/>
  <c r="P126" i="1" s="1"/>
  <c r="P65" i="1"/>
  <c r="S65" i="1" s="1"/>
  <c r="U65" i="1" s="1"/>
  <c r="P113" i="1"/>
  <c r="S113" i="1" s="1"/>
  <c r="U113" i="1" s="1"/>
  <c r="P50" i="1"/>
  <c r="P81" i="1"/>
  <c r="S81" i="1" s="1"/>
  <c r="U81" i="1" s="1"/>
  <c r="X14" i="1"/>
  <c r="E56" i="2"/>
  <c r="E47" i="2"/>
  <c r="F23" i="1"/>
  <c r="G23" i="1" s="1"/>
  <c r="I23" i="1" s="1"/>
  <c r="E84" i="1"/>
  <c r="E71" i="1"/>
  <c r="E42" i="1"/>
  <c r="E119" i="1"/>
  <c r="F119" i="1" s="1"/>
  <c r="P91" i="1"/>
  <c r="S91" i="1" s="1"/>
  <c r="U91" i="1" s="1"/>
  <c r="P116" i="1"/>
  <c r="S116" i="1" s="1"/>
  <c r="U116" i="1" s="1"/>
  <c r="P105" i="1"/>
  <c r="S105" i="1" s="1"/>
  <c r="U105" i="1" s="1"/>
  <c r="P24" i="1"/>
  <c r="S24" i="1" s="1"/>
  <c r="U24" i="1" s="1"/>
  <c r="P38" i="1"/>
  <c r="S38" i="1" s="1"/>
  <c r="U38" i="1" s="1"/>
  <c r="P29" i="1"/>
  <c r="S29" i="1" s="1"/>
  <c r="U29" i="1" s="1"/>
  <c r="X6" i="1"/>
  <c r="P98" i="1"/>
  <c r="E128" i="1"/>
  <c r="F128" i="1" s="1"/>
  <c r="P128" i="1" s="1"/>
  <c r="X28" i="1"/>
  <c r="X12" i="1"/>
  <c r="P43" i="1"/>
  <c r="S43" i="1" s="1"/>
  <c r="U43" i="1" s="1"/>
  <c r="P106" i="1"/>
  <c r="P68" i="1"/>
  <c r="S68" i="1" s="1"/>
  <c r="U68" i="1" s="1"/>
  <c r="P123" i="1"/>
  <c r="S123" i="1" s="1"/>
  <c r="U123" i="1" s="1"/>
  <c r="P61" i="1"/>
  <c r="S61" i="1" s="1"/>
  <c r="U61" i="1" s="1"/>
  <c r="P64" i="1"/>
  <c r="S64" i="1" s="1"/>
  <c r="U64" i="1" s="1"/>
  <c r="P80" i="1"/>
  <c r="S80" i="1" s="1"/>
  <c r="U80" i="1" s="1"/>
  <c r="X13" i="1"/>
  <c r="E20" i="2"/>
  <c r="E83" i="1"/>
  <c r="E70" i="1"/>
  <c r="E79" i="1"/>
  <c r="E59" i="1"/>
  <c r="E88" i="1"/>
  <c r="X4" i="1"/>
  <c r="P92" i="1"/>
  <c r="S92" i="1" s="1"/>
  <c r="U92" i="1" s="1"/>
  <c r="P23" i="1"/>
  <c r="S23" i="1" s="1"/>
  <c r="U23" i="1" s="1"/>
  <c r="P110" i="1"/>
  <c r="S110" i="1" s="1"/>
  <c r="U110" i="1" s="1"/>
  <c r="P108" i="1"/>
  <c r="S108" i="1" s="1"/>
  <c r="U108" i="1" s="1"/>
  <c r="X25" i="1"/>
  <c r="E88" i="2"/>
  <c r="P46" i="1"/>
  <c r="P76" i="1"/>
  <c r="P25" i="1"/>
  <c r="E114" i="1"/>
  <c r="F114" i="1" s="1"/>
  <c r="X30" i="1"/>
  <c r="P78" i="1"/>
  <c r="S78" i="1" s="1"/>
  <c r="U78" i="1" s="1"/>
  <c r="X21" i="1"/>
  <c r="X22" i="1"/>
  <c r="X23" i="1"/>
  <c r="P73" i="1"/>
  <c r="S73" i="1" s="1"/>
  <c r="U73" i="1" s="1"/>
  <c r="X15" i="1"/>
  <c r="P99" i="1"/>
  <c r="S99" i="1" s="1"/>
  <c r="U99" i="1" s="1"/>
  <c r="F103" i="1"/>
  <c r="X19" i="1"/>
  <c r="E67" i="1"/>
  <c r="E54" i="1"/>
  <c r="E97" i="1"/>
  <c r="E127" i="1"/>
  <c r="F127" i="1" s="1"/>
  <c r="P127" i="1" s="1"/>
  <c r="X31" i="1"/>
  <c r="G112" i="1"/>
  <c r="K112" i="1" s="1"/>
  <c r="P112" i="1"/>
  <c r="P33" i="1"/>
  <c r="G33" i="1"/>
  <c r="I33" i="1" s="1"/>
  <c r="G34" i="1"/>
  <c r="I34" i="1" s="1"/>
  <c r="P34" i="1"/>
  <c r="P41" i="1"/>
  <c r="G41" i="1"/>
  <c r="I41" i="1" s="1"/>
  <c r="S106" i="1"/>
  <c r="U106" i="1" s="1"/>
  <c r="P121" i="1"/>
  <c r="G121" i="1"/>
  <c r="K121" i="1" s="1"/>
  <c r="P28" i="1"/>
  <c r="G28" i="1"/>
  <c r="I28" i="1" s="1"/>
  <c r="P36" i="1"/>
  <c r="G36" i="1"/>
  <c r="I36" i="1" s="1"/>
  <c r="G87" i="1"/>
  <c r="K87" i="1" s="1"/>
  <c r="P87" i="1"/>
  <c r="P115" i="1"/>
  <c r="G115" i="1"/>
  <c r="K115" i="1" s="1"/>
  <c r="P57" i="1"/>
  <c r="G57" i="1"/>
  <c r="J57" i="1" s="1"/>
  <c r="G111" i="1"/>
  <c r="K111" i="1" s="1"/>
  <c r="P111" i="1"/>
  <c r="G37" i="1"/>
  <c r="I37" i="1" s="1"/>
  <c r="P37" i="1"/>
  <c r="G77" i="1"/>
  <c r="K77" i="1" s="1"/>
  <c r="P77" i="1"/>
  <c r="S77" i="1" s="1"/>
  <c r="U77" i="1" s="1"/>
  <c r="P27" i="1"/>
  <c r="G27" i="1"/>
  <c r="I27" i="1" s="1"/>
  <c r="P104" i="1"/>
  <c r="G104" i="1"/>
  <c r="K104" i="1" s="1"/>
  <c r="P30" i="1"/>
  <c r="G30" i="1"/>
  <c r="H30" i="1" s="1"/>
  <c r="P102" i="1"/>
  <c r="G102" i="1"/>
  <c r="K102" i="1" s="1"/>
  <c r="P56" i="1"/>
  <c r="G56" i="1"/>
  <c r="K56" i="1" s="1"/>
  <c r="G94" i="1"/>
  <c r="K94" i="1" s="1"/>
  <c r="P94" i="1"/>
  <c r="G85" i="1"/>
  <c r="K85" i="1" s="1"/>
  <c r="P85" i="1"/>
  <c r="G26" i="1"/>
  <c r="I26" i="1" s="1"/>
  <c r="P26" i="1"/>
  <c r="G40" i="1"/>
  <c r="J40" i="1" s="1"/>
  <c r="P40" i="1"/>
  <c r="G96" i="1"/>
  <c r="K96" i="1" s="1"/>
  <c r="P96" i="1"/>
  <c r="G114" i="1"/>
  <c r="K114" i="1" s="1"/>
  <c r="P114" i="1"/>
  <c r="G118" i="1"/>
  <c r="K118" i="1" s="1"/>
  <c r="P118" i="1"/>
  <c r="G66" i="1"/>
  <c r="I66" i="1" s="1"/>
  <c r="P66" i="1"/>
  <c r="S35" i="1"/>
  <c r="U35" i="1" s="1"/>
  <c r="I35" i="1"/>
  <c r="G31" i="1"/>
  <c r="I31" i="1" s="1"/>
  <c r="P31" i="1"/>
  <c r="S31" i="1" s="1"/>
  <c r="U31" i="1" s="1"/>
  <c r="S50" i="1"/>
  <c r="U50" i="1" s="1"/>
  <c r="I50" i="1"/>
  <c r="P72" i="1"/>
  <c r="S72" i="1" s="1"/>
  <c r="U72" i="1" s="1"/>
  <c r="G95" i="1"/>
  <c r="K95" i="1" s="1"/>
  <c r="G76" i="1"/>
  <c r="K76" i="1" s="1"/>
  <c r="F39" i="1"/>
  <c r="P109" i="1"/>
  <c r="S109" i="1" s="1"/>
  <c r="U109" i="1" s="1"/>
  <c r="P122" i="1"/>
  <c r="S122" i="1" s="1"/>
  <c r="U122" i="1" s="1"/>
  <c r="G98" i="1"/>
  <c r="K98" i="1" s="1"/>
  <c r="G25" i="1"/>
  <c r="I25" i="1" s="1"/>
  <c r="F48" i="1"/>
  <c r="F93" i="1"/>
  <c r="E77" i="2"/>
  <c r="P82" i="1"/>
  <c r="S82" i="1" s="1"/>
  <c r="U82" i="1" s="1"/>
  <c r="P47" i="1"/>
  <c r="S47" i="1" s="1"/>
  <c r="U47" i="1" s="1"/>
  <c r="P125" i="1"/>
  <c r="S125" i="1" s="1"/>
  <c r="U125" i="1" s="1"/>
  <c r="E12" i="2"/>
  <c r="G46" i="1"/>
  <c r="I46" i="1" s="1"/>
  <c r="E67" i="2"/>
  <c r="F60" i="1"/>
  <c r="E80" i="2"/>
  <c r="E17" i="2"/>
  <c r="E89" i="2"/>
  <c r="E21" i="2"/>
  <c r="G124" i="1"/>
  <c r="K124" i="1" s="1"/>
  <c r="P124" i="1"/>
  <c r="G120" i="1"/>
  <c r="K120" i="1" s="1"/>
  <c r="G119" i="1"/>
  <c r="P119" i="1"/>
  <c r="S119" i="1" s="1"/>
  <c r="U119" i="1" s="1"/>
  <c r="G127" i="1"/>
  <c r="K127" i="1" s="1"/>
  <c r="P32" i="1"/>
  <c r="S32" i="1" s="1"/>
  <c r="U32" i="1" s="1"/>
  <c r="P53" i="1"/>
  <c r="S53" i="1" s="1"/>
  <c r="U53" i="1" s="1"/>
  <c r="X5" i="1"/>
  <c r="X27" i="1"/>
  <c r="P58" i="1"/>
  <c r="S58" i="1" s="1"/>
  <c r="U58" i="1" s="1"/>
  <c r="P49" i="1"/>
  <c r="S49" i="1" s="1"/>
  <c r="U49" i="1" s="1"/>
  <c r="P21" i="1"/>
  <c r="S21" i="1" s="1"/>
  <c r="U21" i="1" s="1"/>
  <c r="P69" i="1"/>
  <c r="S69" i="1" s="1"/>
  <c r="U69" i="1" s="1"/>
  <c r="P45" i="1"/>
  <c r="S45" i="1" s="1"/>
  <c r="U45" i="1" s="1"/>
  <c r="P63" i="1"/>
  <c r="S63" i="1" s="1"/>
  <c r="U63" i="1" s="1"/>
  <c r="P117" i="1"/>
  <c r="S117" i="1" s="1"/>
  <c r="U117" i="1" s="1"/>
  <c r="E49" i="2" l="1"/>
  <c r="P22" i="1"/>
  <c r="S22" i="1" s="1"/>
  <c r="U22" i="1" s="1"/>
  <c r="E74" i="2"/>
  <c r="P52" i="1"/>
  <c r="S52" i="1" s="1"/>
  <c r="U52" i="1" s="1"/>
  <c r="P90" i="1"/>
  <c r="P75" i="1"/>
  <c r="S75" i="1" s="1"/>
  <c r="U75" i="1" s="1"/>
  <c r="S129" i="1"/>
  <c r="U129" i="1" s="1"/>
  <c r="G126" i="1"/>
  <c r="K126" i="1" s="1"/>
  <c r="P101" i="1"/>
  <c r="S101" i="1" s="1"/>
  <c r="U101" i="1" s="1"/>
  <c r="S76" i="1"/>
  <c r="U76" i="1" s="1"/>
  <c r="S56" i="1"/>
  <c r="U56" i="1" s="1"/>
  <c r="S127" i="1"/>
  <c r="U127" i="1" s="1"/>
  <c r="S37" i="1"/>
  <c r="U37" i="1" s="1"/>
  <c r="S87" i="1"/>
  <c r="U87" i="1" s="1"/>
  <c r="S27" i="1"/>
  <c r="U27" i="1" s="1"/>
  <c r="S120" i="1"/>
  <c r="U120" i="1" s="1"/>
  <c r="G128" i="1"/>
  <c r="K128" i="1" s="1"/>
  <c r="S111" i="1"/>
  <c r="U111" i="1" s="1"/>
  <c r="F67" i="1"/>
  <c r="E36" i="2"/>
  <c r="P103" i="1"/>
  <c r="G103" i="1"/>
  <c r="K103" i="1" s="1"/>
  <c r="F59" i="1"/>
  <c r="E70" i="2"/>
  <c r="E31" i="2"/>
  <c r="F51" i="1"/>
  <c r="S90" i="1"/>
  <c r="U90" i="1" s="1"/>
  <c r="S96" i="1"/>
  <c r="U96" i="1" s="1"/>
  <c r="S94" i="1"/>
  <c r="U94" i="1" s="1"/>
  <c r="F79" i="1"/>
  <c r="E82" i="2"/>
  <c r="E87" i="2"/>
  <c r="F88" i="1"/>
  <c r="F70" i="1"/>
  <c r="E39" i="2"/>
  <c r="F89" i="1"/>
  <c r="E48" i="2"/>
  <c r="S30" i="1"/>
  <c r="U30" i="1" s="1"/>
  <c r="S46" i="1"/>
  <c r="U46" i="1" s="1"/>
  <c r="F83" i="1"/>
  <c r="E45" i="2"/>
  <c r="F42" i="1"/>
  <c r="E22" i="2"/>
  <c r="F97" i="1"/>
  <c r="E54" i="2"/>
  <c r="E40" i="2"/>
  <c r="F71" i="1"/>
  <c r="E34" i="2"/>
  <c r="F55" i="1"/>
  <c r="E78" i="2"/>
  <c r="F74" i="1"/>
  <c r="S104" i="1"/>
  <c r="U104" i="1" s="1"/>
  <c r="F54" i="1"/>
  <c r="E33" i="2"/>
  <c r="F84" i="1"/>
  <c r="E46" i="2"/>
  <c r="S95" i="1"/>
  <c r="U95" i="1" s="1"/>
  <c r="S114" i="1"/>
  <c r="U114" i="1" s="1"/>
  <c r="S85" i="1"/>
  <c r="U85" i="1" s="1"/>
  <c r="S121" i="1"/>
  <c r="U121" i="1" s="1"/>
  <c r="S34" i="1"/>
  <c r="U34" i="1" s="1"/>
  <c r="P93" i="1"/>
  <c r="G93" i="1"/>
  <c r="S36" i="1"/>
  <c r="U36" i="1" s="1"/>
  <c r="G48" i="1"/>
  <c r="I48" i="1" s="1"/>
  <c r="P48" i="1"/>
  <c r="S102" i="1"/>
  <c r="U102" i="1" s="1"/>
  <c r="S41" i="1"/>
  <c r="U41" i="1" s="1"/>
  <c r="S33" i="1"/>
  <c r="U33" i="1" s="1"/>
  <c r="S66" i="1"/>
  <c r="U66" i="1" s="1"/>
  <c r="S40" i="1"/>
  <c r="U40" i="1" s="1"/>
  <c r="S98" i="1"/>
  <c r="U98" i="1" s="1"/>
  <c r="S25" i="1"/>
  <c r="U25" i="1" s="1"/>
  <c r="S57" i="1"/>
  <c r="U57" i="1" s="1"/>
  <c r="S112" i="1"/>
  <c r="U112" i="1" s="1"/>
  <c r="P39" i="1"/>
  <c r="G39" i="1"/>
  <c r="I39" i="1" s="1"/>
  <c r="S124" i="1"/>
  <c r="U124" i="1" s="1"/>
  <c r="G60" i="1"/>
  <c r="I60" i="1" s="1"/>
  <c r="P60" i="1"/>
  <c r="S118" i="1"/>
  <c r="U118" i="1" s="1"/>
  <c r="S26" i="1"/>
  <c r="U26" i="1" s="1"/>
  <c r="S115" i="1"/>
  <c r="U115" i="1" s="1"/>
  <c r="S28" i="1"/>
  <c r="U28" i="1" s="1"/>
  <c r="K119" i="1"/>
  <c r="D16" i="1" l="1"/>
  <c r="D19" i="1" s="1"/>
  <c r="S126" i="1"/>
  <c r="U126" i="1" s="1"/>
  <c r="S128" i="1"/>
  <c r="U128" i="1" s="1"/>
  <c r="G54" i="1"/>
  <c r="I54" i="1" s="1"/>
  <c r="P54" i="1"/>
  <c r="S54" i="1" s="1"/>
  <c r="U54" i="1" s="1"/>
  <c r="P71" i="1"/>
  <c r="G71" i="1"/>
  <c r="K71" i="1" s="1"/>
  <c r="S48" i="1"/>
  <c r="U48" i="1" s="1"/>
  <c r="P97" i="1"/>
  <c r="S97" i="1" s="1"/>
  <c r="U97" i="1" s="1"/>
  <c r="G97" i="1"/>
  <c r="K97" i="1" s="1"/>
  <c r="G89" i="1"/>
  <c r="K89" i="1" s="1"/>
  <c r="P89" i="1"/>
  <c r="S89" i="1" s="1"/>
  <c r="U89" i="1" s="1"/>
  <c r="S103" i="1"/>
  <c r="U103" i="1" s="1"/>
  <c r="G59" i="1"/>
  <c r="K59" i="1" s="1"/>
  <c r="P59" i="1"/>
  <c r="G74" i="1"/>
  <c r="I74" i="1" s="1"/>
  <c r="P74" i="1"/>
  <c r="P42" i="1"/>
  <c r="S42" i="1" s="1"/>
  <c r="U42" i="1" s="1"/>
  <c r="G42" i="1"/>
  <c r="I42" i="1" s="1"/>
  <c r="G70" i="1"/>
  <c r="K70" i="1" s="1"/>
  <c r="P70" i="1"/>
  <c r="S70" i="1" s="1"/>
  <c r="U70" i="1" s="1"/>
  <c r="D15" i="1"/>
  <c r="C19" i="1" s="1"/>
  <c r="G67" i="1"/>
  <c r="K67" i="1" s="1"/>
  <c r="P67" i="1"/>
  <c r="G84" i="1"/>
  <c r="K84" i="1" s="1"/>
  <c r="P84" i="1"/>
  <c r="G55" i="1"/>
  <c r="J55" i="1" s="1"/>
  <c r="P55" i="1"/>
  <c r="S55" i="1" s="1"/>
  <c r="U55" i="1" s="1"/>
  <c r="G88" i="1"/>
  <c r="P88" i="1"/>
  <c r="S88" i="1" s="1"/>
  <c r="U88" i="1" s="1"/>
  <c r="G51" i="1"/>
  <c r="I51" i="1" s="1"/>
  <c r="P51" i="1"/>
  <c r="S51" i="1" s="1"/>
  <c r="U51" i="1" s="1"/>
  <c r="G79" i="1"/>
  <c r="K79" i="1" s="1"/>
  <c r="P79" i="1"/>
  <c r="S39" i="1"/>
  <c r="U39" i="1" s="1"/>
  <c r="G83" i="1"/>
  <c r="K83" i="1" s="1"/>
  <c r="P83" i="1"/>
  <c r="S83" i="1" s="1"/>
  <c r="U83" i="1" s="1"/>
  <c r="S93" i="1"/>
  <c r="U93" i="1" s="1"/>
  <c r="K93" i="1"/>
  <c r="S60" i="1"/>
  <c r="U60" i="1" s="1"/>
  <c r="C11" i="1"/>
  <c r="C12" i="1"/>
  <c r="S74" i="1" l="1"/>
  <c r="U74" i="1" s="1"/>
  <c r="O129" i="1"/>
  <c r="S67" i="1"/>
  <c r="U67" i="1" s="1"/>
  <c r="S71" i="1"/>
  <c r="U71" i="1" s="1"/>
  <c r="O130" i="1"/>
  <c r="O131" i="1"/>
  <c r="O116" i="1"/>
  <c r="O127" i="1"/>
  <c r="O58" i="1"/>
  <c r="O56" i="1"/>
  <c r="O40" i="1"/>
  <c r="O37" i="1"/>
  <c r="O59" i="1"/>
  <c r="O69" i="1"/>
  <c r="C15" i="1"/>
  <c r="O67" i="1"/>
  <c r="O103" i="1"/>
  <c r="O117" i="1"/>
  <c r="O121" i="1"/>
  <c r="O76" i="1"/>
  <c r="O80" i="1"/>
  <c r="O91" i="1"/>
  <c r="O85" i="1"/>
  <c r="O90" i="1"/>
  <c r="O41" i="1"/>
  <c r="O52" i="1"/>
  <c r="O99" i="1"/>
  <c r="O109" i="1"/>
  <c r="O93" i="1"/>
  <c r="O107" i="1"/>
  <c r="O42" i="1"/>
  <c r="O114" i="1"/>
  <c r="O119" i="1"/>
  <c r="O83" i="1"/>
  <c r="O111" i="1"/>
  <c r="O74" i="1"/>
  <c r="O96" i="1"/>
  <c r="O87" i="1"/>
  <c r="O54" i="1"/>
  <c r="O126" i="1"/>
  <c r="O89" i="1"/>
  <c r="O71" i="1"/>
  <c r="O68" i="1"/>
  <c r="O106" i="1"/>
  <c r="O105" i="1"/>
  <c r="O86" i="1"/>
  <c r="O43" i="1"/>
  <c r="O92" i="1"/>
  <c r="O94" i="1"/>
  <c r="O57" i="1"/>
  <c r="O72" i="1"/>
  <c r="O53" i="1"/>
  <c r="O44" i="1"/>
  <c r="O60" i="1"/>
  <c r="O75" i="1"/>
  <c r="O73" i="1"/>
  <c r="O38" i="1"/>
  <c r="O122" i="1"/>
  <c r="O70" i="1"/>
  <c r="O125" i="1"/>
  <c r="O95" i="1"/>
  <c r="O97" i="1"/>
  <c r="O124" i="1"/>
  <c r="O65" i="1"/>
  <c r="O82" i="1"/>
  <c r="O123" i="1"/>
  <c r="O78" i="1"/>
  <c r="O77" i="1"/>
  <c r="O46" i="1"/>
  <c r="O64" i="1"/>
  <c r="O62" i="1"/>
  <c r="O50" i="1"/>
  <c r="O45" i="1"/>
  <c r="O47" i="1"/>
  <c r="O88" i="1"/>
  <c r="O61" i="1"/>
  <c r="O49" i="1"/>
  <c r="O110" i="1"/>
  <c r="O79" i="1"/>
  <c r="O39" i="1"/>
  <c r="O104" i="1"/>
  <c r="O66" i="1"/>
  <c r="O63" i="1"/>
  <c r="O84" i="1"/>
  <c r="O98" i="1"/>
  <c r="O100" i="1"/>
  <c r="O102" i="1"/>
  <c r="O118" i="1"/>
  <c r="O51" i="1"/>
  <c r="O115" i="1"/>
  <c r="O128" i="1"/>
  <c r="O55" i="1"/>
  <c r="O108" i="1"/>
  <c r="O120" i="1"/>
  <c r="O101" i="1"/>
  <c r="O48" i="1"/>
  <c r="O113" i="1"/>
  <c r="O112" i="1"/>
  <c r="O81" i="1"/>
  <c r="C16" i="1"/>
  <c r="D18" i="1" s="1"/>
  <c r="S79" i="1"/>
  <c r="U79" i="1" s="1"/>
  <c r="S84" i="1"/>
  <c r="U84" i="1" s="1"/>
  <c r="S59" i="1"/>
  <c r="U59" i="1" s="1"/>
  <c r="E14" i="1" s="1"/>
  <c r="I88" i="1"/>
  <c r="F18" i="1" l="1"/>
  <c r="F19" i="1" s="1"/>
  <c r="C18" i="1"/>
</calcChain>
</file>

<file path=xl/sharedStrings.xml><?xml version="1.0" encoding="utf-8"?>
<sst xmlns="http://schemas.openxmlformats.org/spreadsheetml/2006/main" count="965" uniqueCount="454">
  <si>
    <t>JAVSO..47..105</t>
  </si>
  <si>
    <t>VSB-66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</si>
  <si>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</si>
  <si>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</si>
  <si>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</si>
  <si>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</si>
  <si>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</si>
  <si>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</si>
  <si>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</si>
  <si>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</si>
  <si>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</si>
  <si>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</si>
  <si>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</si>
  <si>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</si>
  <si>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</si>
  <si>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</si>
  <si>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</si>
  <si>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</si>
  <si>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</si>
  <si>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</si>
  <si>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</si>
  <si>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</si>
  <si>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</si>
  <si>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</si>
  <si>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</si>
  <si>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</si>
  <si>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</si>
  <si>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</si>
  <si>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BBSAG Bull...14</t>
  </si>
  <si>
    <t>BBSAG Bull...15</t>
  </si>
  <si>
    <t>BBSAG Bull...16</t>
  </si>
  <si>
    <t>BBSAG Bull...20</t>
  </si>
  <si>
    <t>BBSAG Bull.79</t>
  </si>
  <si>
    <t>BBSAG Bull.82</t>
  </si>
  <si>
    <t>BBSAG Bull.84</t>
  </si>
  <si>
    <t>BBSAG Bull.86</t>
  </si>
  <si>
    <t>BBSAG Bull.90</t>
  </si>
  <si>
    <t>BBSAG Bull.100</t>
  </si>
  <si>
    <t>BBSAG Bull.102</t>
  </si>
  <si>
    <t>BAV-M 102</t>
  </si>
  <si>
    <t>BBSAG Bull.117</t>
  </si>
  <si>
    <t>IBVS 4711</t>
  </si>
  <si>
    <t>II</t>
  </si>
  <si>
    <t>Misc</t>
  </si>
  <si>
    <t>IBVS 4562</t>
  </si>
  <si>
    <t>IBVS 5296</t>
  </si>
  <si>
    <t># of data points:</t>
  </si>
  <si>
    <t>TT Cet / GSC 05277-00898</t>
  </si>
  <si>
    <t>EW/KE:</t>
  </si>
  <si>
    <t>IBVS 5729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</si>
  <si>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</si>
  <si>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</si>
  <si>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</si>
  <si>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</si>
  <si>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</si>
  <si>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</si>
  <si>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</si>
  <si>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5920</t>
  </si>
  <si>
    <t>Add cycle</t>
  </si>
  <si>
    <t>Old Cycle</t>
  </si>
  <si>
    <t>IBVS 5960</t>
  </si>
  <si>
    <t>IBVS 5843</t>
  </si>
  <si>
    <t>IBVS 6011</t>
  </si>
  <si>
    <t>JAVSO..36..171</t>
  </si>
  <si>
    <t>JAVSO..40....1</t>
  </si>
  <si>
    <t>JAVSO..36..186</t>
  </si>
  <si>
    <t>JAVSO..38..183</t>
  </si>
  <si>
    <t>JAVSO..39..177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</si>
  <si>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</si>
  <si>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</si>
  <si>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</si>
  <si>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</si>
  <si>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</si>
  <si>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</si>
  <si>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2012JAVSO..40..975</t>
  </si>
  <si>
    <t>OEJV 0155</t>
  </si>
  <si>
    <t>0,0030</t>
  </si>
  <si>
    <t>2013JAVSO..41..122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</si>
  <si>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</si>
  <si>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</si>
  <si>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</si>
  <si>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</si>
  <si>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</si>
  <si>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</si>
  <si>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</si>
  <si>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</si>
  <si>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</si>
  <si>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</si>
  <si>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</si>
  <si>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</si>
  <si>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</si>
  <si>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2429923.616 </t>
  </si>
  <si>
    <t> 21.10.1940 02:47 </t>
  </si>
  <si>
    <t> 0.007 </t>
  </si>
  <si>
    <t>V </t>
  </si>
  <si>
    <t> N.L.Pierce </t>
  </si>
  <si>
    <t> CPRI 25.42 </t>
  </si>
  <si>
    <t>2430262.812 </t>
  </si>
  <si>
    <t> 25.09.1941 07:29 </t>
  </si>
  <si>
    <t> 0.006 </t>
  </si>
  <si>
    <t>2430280.795 </t>
  </si>
  <si>
    <t> 13.10.1941 07:04 </t>
  </si>
  <si>
    <t> 0.008 </t>
  </si>
  <si>
    <t>2430320.649 </t>
  </si>
  <si>
    <t> 22.11.1941 03:34 </t>
  </si>
  <si>
    <t> 0.014 </t>
  </si>
  <si>
    <t>2431732.825 </t>
  </si>
  <si>
    <t> 04.10.1945 07:48 </t>
  </si>
  <si>
    <t> 0.000 </t>
  </si>
  <si>
    <t>2431758.581 </t>
  </si>
  <si>
    <t> 30.10.1945 01:56 </t>
  </si>
  <si>
    <t> 0.001 </t>
  </si>
  <si>
    <t>2431761.511 </t>
  </si>
  <si>
    <t> 02.11.1945 00:15 </t>
  </si>
  <si>
    <t> 0.015 </t>
  </si>
  <si>
    <t>2431765.589 </t>
  </si>
  <si>
    <t> 06.11.1945 02:08 </t>
  </si>
  <si>
    <t> -0.038 </t>
  </si>
  <si>
    <t>2432545.344 </t>
  </si>
  <si>
    <t> 25.12.1947 20:15 </t>
  </si>
  <si>
    <t> -0.000 </t>
  </si>
  <si>
    <t> A.Soloviev </t>
  </si>
  <si>
    <t> PZ 12.264 </t>
  </si>
  <si>
    <t>2440119.461 </t>
  </si>
  <si>
    <t> 19.09.1968 23:03 </t>
  </si>
  <si>
    <t> -0.001 </t>
  </si>
  <si>
    <t> K.Locher </t>
  </si>
  <si>
    <t> ORI 109 </t>
  </si>
  <si>
    <t>2440152.508 </t>
  </si>
  <si>
    <t> 23.10.1968 00:11 </t>
  </si>
  <si>
    <t> ORI 110 </t>
  </si>
  <si>
    <t>2440157.371 </t>
  </si>
  <si>
    <t> 27.10.1968 20:54 </t>
  </si>
  <si>
    <t> 0.004 </t>
  </si>
  <si>
    <t>2440181.406 </t>
  </si>
  <si>
    <t> 20.11.1968 21:44 </t>
  </si>
  <si>
    <t> -0.016 </t>
  </si>
  <si>
    <t>2440205.240 </t>
  </si>
  <si>
    <t> 14.12.1968 17:45 </t>
  </si>
  <si>
    <t>2440220.307 </t>
  </si>
  <si>
    <t> 29.12.1968 19:22 </t>
  </si>
  <si>
    <t> 0.009 </t>
  </si>
  <si>
    <t> ORI 111 </t>
  </si>
  <si>
    <t>2440221.266 </t>
  </si>
  <si>
    <t> 30.12.1968 18:23 </t>
  </si>
  <si>
    <t> -0.004 </t>
  </si>
  <si>
    <t>2440238.279 </t>
  </si>
  <si>
    <t> 16.01.1969 18:41 </t>
  </si>
  <si>
    <t>2440442.615 </t>
  </si>
  <si>
    <t> 09.08.1969 02:45 </t>
  </si>
  <si>
    <t> -0.008 </t>
  </si>
  <si>
    <t> ORI 115 </t>
  </si>
  <si>
    <t>2440501.421 </t>
  </si>
  <si>
    <t> 06.10.1969 22:06 </t>
  </si>
  <si>
    <t>E </t>
  </si>
  <si>
    <t>?</t>
  </si>
  <si>
    <t> C.Ibanoglu </t>
  </si>
  <si>
    <t>IBVS 530 </t>
  </si>
  <si>
    <t>2446327.541 </t>
  </si>
  <si>
    <t> 19.09.1985 00:59 </t>
  </si>
  <si>
    <t> -0.015 </t>
  </si>
  <si>
    <t> A.Paschke </t>
  </si>
  <si>
    <t> BBS 79 </t>
  </si>
  <si>
    <t>2446350.382 </t>
  </si>
  <si>
    <t> 11.10.1985 21:10 </t>
  </si>
  <si>
    <t> -0.014 </t>
  </si>
  <si>
    <t>2446401.402 </t>
  </si>
  <si>
    <t> 01.12.1985 21:38 </t>
  </si>
  <si>
    <t> -0.020 </t>
  </si>
  <si>
    <t>2446402.371 </t>
  </si>
  <si>
    <t> 02.12.1985 20:54 </t>
  </si>
  <si>
    <t> -0.023 </t>
  </si>
  <si>
    <t>2446403.344 </t>
  </si>
  <si>
    <t> 03.12.1985 20:15 </t>
  </si>
  <si>
    <t> -0.022 </t>
  </si>
  <si>
    <t>2446707.554 </t>
  </si>
  <si>
    <t> 04.10.1986 01:17 </t>
  </si>
  <si>
    <t> BBS 82 </t>
  </si>
  <si>
    <t>2446821.275 </t>
  </si>
  <si>
    <t> 25.01.1987 18:36 </t>
  </si>
  <si>
    <t> -0.013 </t>
  </si>
  <si>
    <t> BBS 84 </t>
  </si>
  <si>
    <t>2447115.268 </t>
  </si>
  <si>
    <t> 15.11.1987 18:25 </t>
  </si>
  <si>
    <t> -0.024 </t>
  </si>
  <si>
    <t> BBS 86 </t>
  </si>
  <si>
    <t>2447471.470 </t>
  </si>
  <si>
    <t> 05.11.1988 23:16 </t>
  </si>
  <si>
    <t> -0.028 </t>
  </si>
  <si>
    <t> BBS 90 </t>
  </si>
  <si>
    <t>2448521.63 </t>
  </si>
  <si>
    <t> 22.09.1991 03:07 </t>
  </si>
  <si>
    <t> -0.02 </t>
  </si>
  <si>
    <t> BBS 100 </t>
  </si>
  <si>
    <t>2448890.455 </t>
  </si>
  <si>
    <t> 24.09.1992 22:55 </t>
  </si>
  <si>
    <t> -0.036 </t>
  </si>
  <si>
    <t> BBS 102 </t>
  </si>
  <si>
    <t>2450446.2471 </t>
  </si>
  <si>
    <t> 28.12.1996 17:55 </t>
  </si>
  <si>
    <t> -0.0336 </t>
  </si>
  <si>
    <t>o</t>
  </si>
  <si>
    <t> W.Kleikamp </t>
  </si>
  <si>
    <t>BAVM 102 </t>
  </si>
  <si>
    <t>2450702.587 </t>
  </si>
  <si>
    <t> 11.09.1997 02:05 </t>
  </si>
  <si>
    <t> BBS 117 </t>
  </si>
  <si>
    <t>2450750.4538 </t>
  </si>
  <si>
    <t> 28.10.1997 22:53 </t>
  </si>
  <si>
    <t> -0.0356 </t>
  </si>
  <si>
    <t>BAVM 117 </t>
  </si>
  <si>
    <t>2451462.134 </t>
  </si>
  <si>
    <t> 10.10.1999 15:12 </t>
  </si>
  <si>
    <t> -0.039 </t>
  </si>
  <si>
    <t>C </t>
  </si>
  <si>
    <t>Rc</t>
  </si>
  <si>
    <t> S.Kiyota </t>
  </si>
  <si>
    <t>VSB 47 </t>
  </si>
  <si>
    <t>2451879.3247 </t>
  </si>
  <si>
    <t> 30.11.2000 19:47 </t>
  </si>
  <si>
    <t> -0.0417 </t>
  </si>
  <si>
    <t>-I</t>
  </si>
  <si>
    <t>BAVM 152 </t>
  </si>
  <si>
    <t>2452237.9623 </t>
  </si>
  <si>
    <t> 24.11.2001 11:05 </t>
  </si>
  <si>
    <t>40522.5</t>
  </si>
  <si>
    <t> -0.0400 </t>
  </si>
  <si>
    <t> K.Nagai </t>
  </si>
  <si>
    <t>VSB 39 </t>
  </si>
  <si>
    <t>2452238.6772 </t>
  </si>
  <si>
    <t> 25.11.2001 04:15 </t>
  </si>
  <si>
    <t>40524</t>
  </si>
  <si>
    <t> -0.0540 </t>
  </si>
  <si>
    <t>ns</t>
  </si>
  <si>
    <t> S.Dvorak </t>
  </si>
  <si>
    <t> AOEB 12 </t>
  </si>
  <si>
    <t>2452245.9757 </t>
  </si>
  <si>
    <t> 02.12.2001 11:25 </t>
  </si>
  <si>
    <t>40539</t>
  </si>
  <si>
    <t> -0.0449 </t>
  </si>
  <si>
    <t>2452245.9758 </t>
  </si>
  <si>
    <t> -0.0448 </t>
  </si>
  <si>
    <t>2452581.7702 </t>
  </si>
  <si>
    <t> 03.11.2002 06:29 </t>
  </si>
  <si>
    <t>41230</t>
  </si>
  <si>
    <t> -0.0463 </t>
  </si>
  <si>
    <t>2452582.0151 </t>
  </si>
  <si>
    <t> 03.11.2002 12:21 </t>
  </si>
  <si>
    <t>41230.5</t>
  </si>
  <si>
    <t> -0.0444 </t>
  </si>
  <si>
    <t> Kiyota </t>
  </si>
  <si>
    <t>VSB 40 </t>
  </si>
  <si>
    <t>2452638.6272 </t>
  </si>
  <si>
    <t> 30.12.2002 03:03 </t>
  </si>
  <si>
    <t>41347</t>
  </si>
  <si>
    <t> -0.0462 </t>
  </si>
  <si>
    <t>2452999.6909 </t>
  </si>
  <si>
    <t> 26.12.2003 04:34 </t>
  </si>
  <si>
    <t>42090</t>
  </si>
  <si>
    <t> -0.0482 </t>
  </si>
  <si>
    <t> G.Samolyk </t>
  </si>
  <si>
    <t>2453271.3394 </t>
  </si>
  <si>
    <t> 22.09.2004 20:08 </t>
  </si>
  <si>
    <t>42649</t>
  </si>
  <si>
    <t> -0.0494 </t>
  </si>
  <si>
    <t> Ö.Cakirli et al. </t>
  </si>
  <si>
    <t>IBVS 5729 </t>
  </si>
  <si>
    <t>2453271.5839 </t>
  </si>
  <si>
    <t> 23.09.2004 02:00 </t>
  </si>
  <si>
    <t>42649.5</t>
  </si>
  <si>
    <t> -0.0478 </t>
  </si>
  <si>
    <t>2453272.3117 </t>
  </si>
  <si>
    <t> 23.09.2004 19:28 </t>
  </si>
  <si>
    <t>42651</t>
  </si>
  <si>
    <t> -0.0490 </t>
  </si>
  <si>
    <t>2453273.5278 </t>
  </si>
  <si>
    <t> 25.09.2004 00:40 </t>
  </si>
  <si>
    <t>42653.5</t>
  </si>
  <si>
    <t>2453274.5002 </t>
  </si>
  <si>
    <t> 26.09.2004 00:00 </t>
  </si>
  <si>
    <t>42655.5</t>
  </si>
  <si>
    <t> -0.0473 </t>
  </si>
  <si>
    <t>2453275.4714 </t>
  </si>
  <si>
    <t> 26.09.2004 23:18 </t>
  </si>
  <si>
    <t>42657.5</t>
  </si>
  <si>
    <t> -0.0480 </t>
  </si>
  <si>
    <t>2453276.4449 </t>
  </si>
  <si>
    <t> 27.09.2004 22:40 </t>
  </si>
  <si>
    <t>42659.5</t>
  </si>
  <si>
    <t> -0.0464 </t>
  </si>
  <si>
    <t>2453288.8332 </t>
  </si>
  <si>
    <t> 10.10.2004 07:59 </t>
  </si>
  <si>
    <t>42685</t>
  </si>
  <si>
    <t> -0.0500 </t>
  </si>
  <si>
    <t>2453311.6685 </t>
  </si>
  <si>
    <t> 02.11.2004 04:02 </t>
  </si>
  <si>
    <t>42732</t>
  </si>
  <si>
    <t> -0.0547 </t>
  </si>
  <si>
    <t> W.Ogloza et al. </t>
  </si>
  <si>
    <t>IBVS 5843 </t>
  </si>
  <si>
    <t>2453316.0451 </t>
  </si>
  <si>
    <t> 06.11.2004 13:04 </t>
  </si>
  <si>
    <t>42741</t>
  </si>
  <si>
    <t> -0.0517 </t>
  </si>
  <si>
    <t>VSB 43 </t>
  </si>
  <si>
    <t>2453663.0164 </t>
  </si>
  <si>
    <t> 19.10.2005 12:23 </t>
  </si>
  <si>
    <t>43455</t>
  </si>
  <si>
    <t> -0.0533 </t>
  </si>
  <si>
    <t>VSB 44 </t>
  </si>
  <si>
    <t>2453709.6702 </t>
  </si>
  <si>
    <t> 05.12.2005 04:05 </t>
  </si>
  <si>
    <t>43551</t>
  </si>
  <si>
    <t> -0.0513 </t>
  </si>
  <si>
    <t> R.Poklar </t>
  </si>
  <si>
    <t>2453983.2622 </t>
  </si>
  <si>
    <t> 04.09.2006 18:17 </t>
  </si>
  <si>
    <t>44114</t>
  </si>
  <si>
    <t> -0.0528 </t>
  </si>
  <si>
    <t> K.Nagai et al. </t>
  </si>
  <si>
    <t>VSB 45 </t>
  </si>
  <si>
    <t>2454054.6968 </t>
  </si>
  <si>
    <t> 15.11.2006 04:43 </t>
  </si>
  <si>
    <t>44261</t>
  </si>
  <si>
    <t> -0.0538 </t>
  </si>
  <si>
    <t>2454091.6293 </t>
  </si>
  <si>
    <t> 22.12.2006 03:06 </t>
  </si>
  <si>
    <t>44337</t>
  </si>
  <si>
    <t>2454380.7744 </t>
  </si>
  <si>
    <t> 07.10.2007 06:35 </t>
  </si>
  <si>
    <t>44932</t>
  </si>
  <si>
    <t> -0.0531 </t>
  </si>
  <si>
    <t>JAAVSO 36(2);171 </t>
  </si>
  <si>
    <t>2454419.6473 </t>
  </si>
  <si>
    <t> 15.11.2007 03:32 </t>
  </si>
  <si>
    <t>45012</t>
  </si>
  <si>
    <t> -0.0567 </t>
  </si>
  <si>
    <t>2454449.7768 </t>
  </si>
  <si>
    <t> 15.12.2007 06:38 </t>
  </si>
  <si>
    <t>45074</t>
  </si>
  <si>
    <t> -0.0565 </t>
  </si>
  <si>
    <t> J.Bialozynski </t>
  </si>
  <si>
    <t>2454708.7894 </t>
  </si>
  <si>
    <t> 30.08.2008 06:56 </t>
  </si>
  <si>
    <t>45607</t>
  </si>
  <si>
    <t> -0.0587 </t>
  </si>
  <si>
    <t>JAAVSO 36(2);186 </t>
  </si>
  <si>
    <t>2454713.1619 </t>
  </si>
  <si>
    <t> 03.09.2008 15:53 </t>
  </si>
  <si>
    <t>45616</t>
  </si>
  <si>
    <t> -0.0598 </t>
  </si>
  <si>
    <t>VSB 48 </t>
  </si>
  <si>
    <t>2454741.1040 </t>
  </si>
  <si>
    <t> 01.10.2008 14:29 </t>
  </si>
  <si>
    <t>45673.5</t>
  </si>
  <si>
    <t> -0.0602 </t>
  </si>
  <si>
    <t>Ic</t>
  </si>
  <si>
    <t> K.Nakajima </t>
  </si>
  <si>
    <t>2454809.3839 </t>
  </si>
  <si>
    <t> 08.12.2008 21:12 </t>
  </si>
  <si>
    <t>45814</t>
  </si>
  <si>
    <t> -0.0572 </t>
  </si>
  <si>
    <t> F.Agerer </t>
  </si>
  <si>
    <t>BAVM 203 </t>
  </si>
  <si>
    <t>2455102.8983 </t>
  </si>
  <si>
    <t> 28.09.2009 09:33 </t>
  </si>
  <si>
    <t>46418</t>
  </si>
  <si>
    <t> -0.0605 </t>
  </si>
  <si>
    <t> R.Diethelm </t>
  </si>
  <si>
    <t>IBVS 5920 </t>
  </si>
  <si>
    <t>2455144.6899 </t>
  </si>
  <si>
    <t> 09.11.2009 04:33 </t>
  </si>
  <si>
    <t>46504</t>
  </si>
  <si>
    <t> -0.0612 </t>
  </si>
  <si>
    <t> JAAVSO 38;120 </t>
  </si>
  <si>
    <t>2455168.015 </t>
  </si>
  <si>
    <t> 02.12.2009 12:21 </t>
  </si>
  <si>
    <t>46552</t>
  </si>
  <si>
    <t> -0.062 </t>
  </si>
  <si>
    <t> H.Itoh </t>
  </si>
  <si>
    <t>VSB 50 </t>
  </si>
  <si>
    <t>2455486.8004 </t>
  </si>
  <si>
    <t> 17.10.2010 07:12 </t>
  </si>
  <si>
    <t>47208</t>
  </si>
  <si>
    <t> -0.0641 </t>
  </si>
  <si>
    <t> JAAVSO 39;177 </t>
  </si>
  <si>
    <t>2455508.6689 </t>
  </si>
  <si>
    <t> 08.11.2010 04:03 </t>
  </si>
  <si>
    <t>47253</t>
  </si>
  <si>
    <t> -0.0636 </t>
  </si>
  <si>
    <t>2455533.6967 </t>
  </si>
  <si>
    <t> 03.12.2010 04:43 </t>
  </si>
  <si>
    <t>47304.5</t>
  </si>
  <si>
    <t> -0.0626 </t>
  </si>
  <si>
    <t>IBVS 5960 </t>
  </si>
  <si>
    <t>2455811.9036 </t>
  </si>
  <si>
    <t> 07.09.2011 09:41 </t>
  </si>
  <si>
    <t>47877</t>
  </si>
  <si>
    <t> -0.0658 </t>
  </si>
  <si>
    <t> R.Sabo </t>
  </si>
  <si>
    <t> JAAVSO 40;975 </t>
  </si>
  <si>
    <t>2455888.6840 </t>
  </si>
  <si>
    <t> 23.11.2011 04:24 </t>
  </si>
  <si>
    <t>48035</t>
  </si>
  <si>
    <t> -0.0665 </t>
  </si>
  <si>
    <t>2455896.7059 </t>
  </si>
  <si>
    <t> 01.12.2011 04:56 </t>
  </si>
  <si>
    <t>48051.5</t>
  </si>
  <si>
    <t> -0.0629 </t>
  </si>
  <si>
    <t>IBVS 6011 </t>
  </si>
  <si>
    <t>2456247.3200 </t>
  </si>
  <si>
    <t> 15.11.2012 19:40 </t>
  </si>
  <si>
    <t>48773</t>
  </si>
  <si>
    <t> -0.0664 </t>
  </si>
  <si>
    <t>OEJV 0155 </t>
  </si>
  <si>
    <t>2456253.6352 </t>
  </si>
  <si>
    <t> 22.11.2012 03:14 </t>
  </si>
  <si>
    <t>48786</t>
  </si>
  <si>
    <t> -0.0686 </t>
  </si>
  <si>
    <t> JAAVSO 41;122 </t>
  </si>
  <si>
    <t>2456271.6154 </t>
  </si>
  <si>
    <t> 10.12.2012 02:46 </t>
  </si>
  <si>
    <t>48823</t>
  </si>
  <si>
    <t> -0.0688 </t>
  </si>
  <si>
    <t> JAAVSO 41;328 </t>
  </si>
  <si>
    <t>2456538.8898 </t>
  </si>
  <si>
    <t> 03.09.2013 09:21 </t>
  </si>
  <si>
    <t>49373</t>
  </si>
  <si>
    <t> -0.0705 </t>
  </si>
  <si>
    <t> N.Simmons </t>
  </si>
  <si>
    <t>2456949.0335 </t>
  </si>
  <si>
    <t> 18.10.2014 12:48 </t>
  </si>
  <si>
    <t>50217</t>
  </si>
  <si>
    <t> -0.0741 </t>
  </si>
  <si>
    <t> K.Imamura </t>
  </si>
  <si>
    <t>VSB 59 </t>
  </si>
  <si>
    <t>IBVS 0530</t>
  </si>
  <si>
    <t>CCD?</t>
  </si>
  <si>
    <t>VSB_061</t>
  </si>
  <si>
    <t>JAVSO..44…69</t>
  </si>
  <si>
    <t>JAVSO..45..121</t>
  </si>
  <si>
    <t>JAVSO..46…79 (2018)</t>
  </si>
  <si>
    <t>VSB-64</t>
  </si>
  <si>
    <t>JAVSO..46..184</t>
  </si>
  <si>
    <t>VSB 067</t>
  </si>
  <si>
    <t>B</t>
  </si>
  <si>
    <t>JAVSO, 48, 256</t>
  </si>
  <si>
    <t>JAVSO, 48, 87</t>
  </si>
  <si>
    <t>JAVSO, 49, 108</t>
  </si>
  <si>
    <t>JAVSO, 49, 265</t>
  </si>
  <si>
    <t>JAVSO, 50, 133</t>
  </si>
  <si>
    <t>VSB, 91</t>
  </si>
  <si>
    <t>JAAVSO 51, 134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</si>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</sst>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4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99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0" borderId="12" xfId="0" applyBorder="1" applyAlignment="1"/>
    <xf numFmtId="0" fontId="0" fillId="0" borderId="13" xfId="0" applyBorder="1" applyAlignment="1"/>
    <xf numFmtId="11" fontId="0" fillId="0" borderId="0" xfId="0" applyNumberFormat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11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3" fillId="0" borderId="0" xfId="0" applyFont="1" applyAlignment="1"/>
    <xf numFmtId="0" fontId="17" fillId="0" borderId="0" xfId="0" applyFont="1" applyAlignment="1"/>
    <xf numFmtId="0" fontId="18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19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0" xfId="0" quotePrefix="1">
      <alignment vertical="top"/>
    </xf>
    <xf numFmtId="0" fontId="5" fillId="24" borderId="25" xfId="0" applyFont="1" applyFill="1" applyBorder="1" applyAlignment="1">
      <alignment horizontal="left" vertical="top" wrapText="1" indent="1"/>
    </xf>
    <xf numFmtId="0" fontId="5" fillId="24" borderId="25" xfId="0" applyFont="1" applyFill="1" applyBorder="1" applyAlignment="1">
      <alignment horizontal="center" vertical="top" wrapText="1"/>
    </xf>
    <xf numFmtId="0" fontId="5" fillId="24" borderId="25" xfId="0" applyFont="1" applyFill="1" applyBorder="1" applyAlignment="1">
      <alignment horizontal="right" vertical="top" wrapText="1"/>
    </xf>
    <xf numFmtId="0" fontId="19" fillId="24" borderId="25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6" fillId="0" borderId="0" xfId="42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42" applyFont="1" applyAlignment="1">
      <alignment horizontal="left" vertical="center"/>
    </xf>
    <xf numFmtId="0" fontId="39" fillId="0" borderId="0" xfId="42" applyFont="1" applyAlignment="1">
      <alignment horizontal="center"/>
    </xf>
    <xf numFmtId="0" fontId="39" fillId="0" borderId="0" xfId="0" applyFont="1" applyAlignment="1"/>
    <xf numFmtId="0" fontId="39" fillId="0" borderId="0" xfId="0" applyFont="1" applyAlignment="1">
      <alignment horizontal="center"/>
    </xf>
    <xf numFmtId="165" fontId="39" fillId="0" borderId="0" xfId="0" applyNumberFormat="1" applyFont="1" applyAlignment="1">
      <alignment horizontal="left" vertical="top"/>
    </xf>
    <xf numFmtId="0" fontId="39" fillId="0" borderId="0" xfId="0" applyFont="1" applyAlignment="1">
      <alignment horizontal="left" vertical="top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40" fillId="0" borderId="0" xfId="0" applyFont="1">
      <alignment vertical="top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66" fontId="41" fillId="0" borderId="0" xfId="0" applyNumberFormat="1" applyFont="1" applyAlignment="1">
      <alignment vertical="center" wrapText="1"/>
    </xf>
    <xf numFmtId="0" fontId="41" fillId="0" borderId="0" xfId="0" applyFont="1" applyAlignment="1">
      <alignment horizontal="left" vertical="center" wrapText="1"/>
    </xf>
    <xf numFmtId="0" fontId="6" fillId="0" borderId="0" xfId="0" applyFont="1" applyAlignment="1"/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  <protection locked="0"/>
    </xf>
    <xf numFmtId="166" fontId="41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Cet - O-C Diagr.</a:t>
            </a:r>
          </a:p>
        </c:rich>
      </c:tx>
      <c:layout>
        <c:manualLayout>
          <c:xMode val="edge"/>
          <c:yMode val="edge"/>
          <c:x val="0.4157043879907621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4503464203233"/>
          <c:y val="0.1458966565349544"/>
          <c:w val="0.8533487297921478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54760</c:v>
                </c:pt>
                <c:pt idx="104">
                  <c:v>54764</c:v>
                </c:pt>
                <c:pt idx="105">
                  <c:v>55507</c:v>
                </c:pt>
                <c:pt idx="106">
                  <c:v>55585.5</c:v>
                </c:pt>
                <c:pt idx="107">
                  <c:v>55605</c:v>
                </c:pt>
                <c:pt idx="108">
                  <c:v>56193</c:v>
                </c:pt>
                <c:pt idx="109">
                  <c:v>56252</c:v>
                </c:pt>
                <c:pt idx="110">
                  <c:v>56387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EB-4DC5-9F65-F2EACA0749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54760</c:v>
                </c:pt>
                <c:pt idx="104">
                  <c:v>54764</c:v>
                </c:pt>
                <c:pt idx="105">
                  <c:v>55507</c:v>
                </c:pt>
                <c:pt idx="106">
                  <c:v>55585.5</c:v>
                </c:pt>
                <c:pt idx="107">
                  <c:v>55605</c:v>
                </c:pt>
                <c:pt idx="108">
                  <c:v>56193</c:v>
                </c:pt>
                <c:pt idx="109">
                  <c:v>56252</c:v>
                </c:pt>
                <c:pt idx="110">
                  <c:v>56387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7.2739999995974358E-3</c:v>
                </c:pt>
                <c:pt idx="1">
                  <c:v>5.6369999983871821E-3</c:v>
                </c:pt>
                <c:pt idx="2">
                  <c:v>8.246499997767387E-3</c:v>
                </c:pt>
                <c:pt idx="3">
                  <c:v>1.3813499997922918E-2</c:v>
                </c:pt>
                <c:pt idx="4">
                  <c:v>2.2449999960372224E-4</c:v>
                </c:pt>
                <c:pt idx="5">
                  <c:v>5.2999999752501026E-4</c:v>
                </c:pt>
                <c:pt idx="6">
                  <c:v>1.4790999997785548E-2</c:v>
                </c:pt>
                <c:pt idx="7">
                  <c:v>-3.783925000243471E-2</c:v>
                </c:pt>
                <c:pt idx="8">
                  <c:v>-4.3500000174390152E-5</c:v>
                </c:pt>
                <c:pt idx="10">
                  <c:v>-1.0524999961489812E-3</c:v>
                </c:pt>
                <c:pt idx="11">
                  <c:v>9.0549999731592834E-4</c:v>
                </c:pt>
                <c:pt idx="12">
                  <c:v>4.3404999960330315E-3</c:v>
                </c:pt>
                <c:pt idx="13">
                  <c:v>-1.5506249997997656E-2</c:v>
                </c:pt>
                <c:pt idx="14">
                  <c:v>6.6252499964321032E-3</c:v>
                </c:pt>
                <c:pt idx="15">
                  <c:v>8.9737499947659671E-3</c:v>
                </c:pt>
                <c:pt idx="16">
                  <c:v>-3.9392499966197647E-3</c:v>
                </c:pt>
                <c:pt idx="17">
                  <c:v>5.8325000281911343E-4</c:v>
                </c:pt>
                <c:pt idx="18">
                  <c:v>-8.1250000002910383E-3</c:v>
                </c:pt>
                <c:pt idx="20">
                  <c:v>-1.5340000005380716E-2</c:v>
                </c:pt>
                <c:pt idx="21">
                  <c:v>-1.4295500004664063E-2</c:v>
                </c:pt>
                <c:pt idx="22">
                  <c:v>-1.9727999999304302E-2</c:v>
                </c:pt>
                <c:pt idx="23">
                  <c:v>-2.2641000003204681E-2</c:v>
                </c:pt>
                <c:pt idx="24">
                  <c:v>-2.1554000006290153E-2</c:v>
                </c:pt>
                <c:pt idx="25">
                  <c:v>-2.0323000004282221E-2</c:v>
                </c:pt>
                <c:pt idx="26">
                  <c:v>-1.3144000004103873E-2</c:v>
                </c:pt>
                <c:pt idx="27">
                  <c:v>-2.382650000799913E-2</c:v>
                </c:pt>
                <c:pt idx="28">
                  <c:v>-2.7941000000282656E-2</c:v>
                </c:pt>
                <c:pt idx="29">
                  <c:v>-1.9937500001105946E-2</c:v>
                </c:pt>
                <c:pt idx="30">
                  <c:v>-3.5921000002417713E-2</c:v>
                </c:pt>
                <c:pt idx="33">
                  <c:v>-3.5709500007214956E-2</c:v>
                </c:pt>
                <c:pt idx="39">
                  <c:v>-5.4006000005756505E-2</c:v>
                </c:pt>
                <c:pt idx="42">
                  <c:v>-4.6295000007376075E-2</c:v>
                </c:pt>
                <c:pt idx="44">
                  <c:v>-4.6205499995267019E-2</c:v>
                </c:pt>
                <c:pt idx="45">
                  <c:v>-4.8184999999648426E-2</c:v>
                </c:pt>
                <c:pt idx="53">
                  <c:v>-5.0002500000118744E-2</c:v>
                </c:pt>
                <c:pt idx="57">
                  <c:v>-5.1331500006199349E-2</c:v>
                </c:pt>
                <c:pt idx="59">
                  <c:v>-5.3846500006329734E-2</c:v>
                </c:pt>
                <c:pt idx="60">
                  <c:v>-5.4040500006522052E-2</c:v>
                </c:pt>
                <c:pt idx="67">
                  <c:v>-5.7190999999875203E-2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EB-4DC5-9F65-F2EACA0749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54760</c:v>
                </c:pt>
                <c:pt idx="104">
                  <c:v>54764</c:v>
                </c:pt>
                <c:pt idx="105">
                  <c:v>55507</c:v>
                </c:pt>
                <c:pt idx="106">
                  <c:v>55585.5</c:v>
                </c:pt>
                <c:pt idx="107">
                  <c:v>55605</c:v>
                </c:pt>
                <c:pt idx="108">
                  <c:v>56193</c:v>
                </c:pt>
                <c:pt idx="109">
                  <c:v>56252</c:v>
                </c:pt>
                <c:pt idx="110">
                  <c:v>56387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19">
                  <c:v>-2.8614999973797239E-3</c:v>
                </c:pt>
                <c:pt idx="32">
                  <c:v>-3.3555750000232365E-2</c:v>
                </c:pt>
                <c:pt idx="34">
                  <c:v>-3.5624750002170913E-2</c:v>
                </c:pt>
                <c:pt idx="36">
                  <c:v>-4.1674250009236857E-2</c:v>
                </c:pt>
                <c:pt idx="37">
                  <c:v>-4.1674250009236857E-2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EB-4DC5-9F65-F2EACA0749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54760</c:v>
                </c:pt>
                <c:pt idx="104">
                  <c:v>54764</c:v>
                </c:pt>
                <c:pt idx="105">
                  <c:v>55507</c:v>
                </c:pt>
                <c:pt idx="106">
                  <c:v>55585.5</c:v>
                </c:pt>
                <c:pt idx="107">
                  <c:v>55605</c:v>
                </c:pt>
                <c:pt idx="108">
                  <c:v>56193</c:v>
                </c:pt>
                <c:pt idx="109">
                  <c:v>56252</c:v>
                </c:pt>
                <c:pt idx="110">
                  <c:v>56387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31">
                  <c:v>-3.3555750000232365E-2</c:v>
                </c:pt>
                <c:pt idx="35">
                  <c:v>-3.8719000003766268E-2</c:v>
                </c:pt>
                <c:pt idx="38">
                  <c:v>-3.9971250007511117E-2</c:v>
                </c:pt>
                <c:pt idx="40">
                  <c:v>-4.4853499995952006E-2</c:v>
                </c:pt>
                <c:pt idx="41">
                  <c:v>-4.4753499998478219E-2</c:v>
                </c:pt>
                <c:pt idx="43">
                  <c:v>-4.4373250006174203E-2</c:v>
                </c:pt>
                <c:pt idx="46">
                  <c:v>-4.9368500003765803E-2</c:v>
                </c:pt>
                <c:pt idx="47">
                  <c:v>-4.7846750007010996E-2</c:v>
                </c:pt>
                <c:pt idx="48">
                  <c:v>-4.8981500003719702E-2</c:v>
                </c:pt>
                <c:pt idx="49">
                  <c:v>-4.7772750003787223E-2</c:v>
                </c:pt>
                <c:pt idx="50">
                  <c:v>-4.7285749998991378E-2</c:v>
                </c:pt>
                <c:pt idx="51">
                  <c:v>-4.799875000026077E-2</c:v>
                </c:pt>
                <c:pt idx="52">
                  <c:v>-4.6411750001425389E-2</c:v>
                </c:pt>
                <c:pt idx="54">
                  <c:v>-5.4658000000927132E-2</c:v>
                </c:pt>
                <c:pt idx="55">
                  <c:v>-5.1666500003193505E-2</c:v>
                </c:pt>
                <c:pt idx="56">
                  <c:v>-5.3307500005757902E-2</c:v>
                </c:pt>
                <c:pt idx="58">
                  <c:v>-5.284100000426406E-2</c:v>
                </c:pt>
                <c:pt idx="61">
                  <c:v>-5.3057999997690786E-2</c:v>
                </c:pt>
                <c:pt idx="62">
                  <c:v>-5.66780000081053E-2</c:v>
                </c:pt>
                <c:pt idx="63">
                  <c:v>-5.6480999999621417E-2</c:v>
                </c:pt>
                <c:pt idx="64">
                  <c:v>-5.8695499996247236E-2</c:v>
                </c:pt>
                <c:pt idx="65">
                  <c:v>-5.9804000004078262E-2</c:v>
                </c:pt>
                <c:pt idx="66">
                  <c:v>-6.0202750006283168E-2</c:v>
                </c:pt>
                <c:pt idx="68">
                  <c:v>-6.0517000005347654E-2</c:v>
                </c:pt>
                <c:pt idx="69">
                  <c:v>-6.1176000002888031E-2</c:v>
                </c:pt>
                <c:pt idx="70">
                  <c:v>-6.1988000001292676E-2</c:v>
                </c:pt>
                <c:pt idx="71">
                  <c:v>-6.4052000001538545E-2</c:v>
                </c:pt>
                <c:pt idx="72">
                  <c:v>-6.3594500003091525E-2</c:v>
                </c:pt>
                <c:pt idx="73">
                  <c:v>-6.2554250005632639E-2</c:v>
                </c:pt>
                <c:pt idx="74">
                  <c:v>-6.5750500005378854E-2</c:v>
                </c:pt>
                <c:pt idx="75">
                  <c:v>-6.5750500005378854E-2</c:v>
                </c:pt>
                <c:pt idx="76">
                  <c:v>-6.6477499996835832E-2</c:v>
                </c:pt>
                <c:pt idx="77">
                  <c:v>-6.6477499996835832E-2</c:v>
                </c:pt>
                <c:pt idx="78">
                  <c:v>-6.2859750003553927E-2</c:v>
                </c:pt>
                <c:pt idx="79">
                  <c:v>-6.6374499998346437E-2</c:v>
                </c:pt>
                <c:pt idx="80">
                  <c:v>-6.860900000174297E-2</c:v>
                </c:pt>
                <c:pt idx="81">
                  <c:v>-6.8799499997112434E-2</c:v>
                </c:pt>
                <c:pt idx="82">
                  <c:v>-7.0474500003911089E-2</c:v>
                </c:pt>
                <c:pt idx="83">
                  <c:v>-7.4060500010091346E-2</c:v>
                </c:pt>
                <c:pt idx="84">
                  <c:v>-7.4482499949226622E-2</c:v>
                </c:pt>
                <c:pt idx="85">
                  <c:v>-7.4825499999860767E-2</c:v>
                </c:pt>
                <c:pt idx="86">
                  <c:v>-7.4290000004111789E-2</c:v>
                </c:pt>
                <c:pt idx="87">
                  <c:v>-7.6501499999722E-2</c:v>
                </c:pt>
                <c:pt idx="88">
                  <c:v>-7.704050000756979E-2</c:v>
                </c:pt>
                <c:pt idx="89">
                  <c:v>-8.162350000202423E-2</c:v>
                </c:pt>
                <c:pt idx="90">
                  <c:v>-8.1109999999171123E-2</c:v>
                </c:pt>
                <c:pt idx="91">
                  <c:v>-8.0410000002302695E-2</c:v>
                </c:pt>
                <c:pt idx="92">
                  <c:v>-8.0288000004657079E-2</c:v>
                </c:pt>
                <c:pt idx="93">
                  <c:v>-7.90465000027325E-2</c:v>
                </c:pt>
                <c:pt idx="94">
                  <c:v>-8.2305500000074971E-2</c:v>
                </c:pt>
                <c:pt idx="95">
                  <c:v>-8.2210750231752172E-2</c:v>
                </c:pt>
                <c:pt idx="96">
                  <c:v>-7.8210750041762367E-2</c:v>
                </c:pt>
                <c:pt idx="97">
                  <c:v>-7.4210749851772562E-2</c:v>
                </c:pt>
                <c:pt idx="98">
                  <c:v>-8.5325000000011642E-2</c:v>
                </c:pt>
                <c:pt idx="99">
                  <c:v>-8.5351000001537614E-2</c:v>
                </c:pt>
                <c:pt idx="100">
                  <c:v>-9.8993749998044223E-2</c:v>
                </c:pt>
                <c:pt idx="101">
                  <c:v>-9.6493749995715916E-2</c:v>
                </c:pt>
                <c:pt idx="102">
                  <c:v>-9.5693750001373701E-2</c:v>
                </c:pt>
                <c:pt idx="103">
                  <c:v>-8.7840000000142027E-2</c:v>
                </c:pt>
                <c:pt idx="104">
                  <c:v>-8.7566000001970679E-2</c:v>
                </c:pt>
                <c:pt idx="105">
                  <c:v>-9.0245499995944556E-2</c:v>
                </c:pt>
                <c:pt idx="106">
                  <c:v>-8.4030749945668504E-2</c:v>
                </c:pt>
                <c:pt idx="107">
                  <c:v>-9.0582500000891741E-2</c:v>
                </c:pt>
                <c:pt idx="108">
                  <c:v>-9.1804499948921148E-2</c:v>
                </c:pt>
                <c:pt idx="109">
                  <c:v>-9.2737999999371823E-2</c:v>
                </c:pt>
                <c:pt idx="110">
                  <c:v>-9.3965500003832858E-2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EB-4DC5-9F65-F2EACA0749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54760</c:v>
                </c:pt>
                <c:pt idx="104">
                  <c:v>54764</c:v>
                </c:pt>
                <c:pt idx="105">
                  <c:v>55507</c:v>
                </c:pt>
                <c:pt idx="106">
                  <c:v>55585.5</c:v>
                </c:pt>
                <c:pt idx="107">
                  <c:v>55605</c:v>
                </c:pt>
                <c:pt idx="108">
                  <c:v>56193</c:v>
                </c:pt>
                <c:pt idx="109">
                  <c:v>56252</c:v>
                </c:pt>
                <c:pt idx="110">
                  <c:v>56387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EB-4DC5-9F65-F2EACA0749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54760</c:v>
                </c:pt>
                <c:pt idx="104">
                  <c:v>54764</c:v>
                </c:pt>
                <c:pt idx="105">
                  <c:v>55507</c:v>
                </c:pt>
                <c:pt idx="106">
                  <c:v>55585.5</c:v>
                </c:pt>
                <c:pt idx="107">
                  <c:v>55605</c:v>
                </c:pt>
                <c:pt idx="108">
                  <c:v>56193</c:v>
                </c:pt>
                <c:pt idx="109">
                  <c:v>56252</c:v>
                </c:pt>
                <c:pt idx="110">
                  <c:v>56387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EB-4DC5-9F65-F2EACA0749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54760</c:v>
                </c:pt>
                <c:pt idx="104">
                  <c:v>54764</c:v>
                </c:pt>
                <c:pt idx="105">
                  <c:v>55507</c:v>
                </c:pt>
                <c:pt idx="106">
                  <c:v>55585.5</c:v>
                </c:pt>
                <c:pt idx="107">
                  <c:v>55605</c:v>
                </c:pt>
                <c:pt idx="108">
                  <c:v>56193</c:v>
                </c:pt>
                <c:pt idx="109">
                  <c:v>56252</c:v>
                </c:pt>
                <c:pt idx="110">
                  <c:v>56387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EB-4DC5-9F65-F2EACA0749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54760</c:v>
                </c:pt>
                <c:pt idx="104">
                  <c:v>54764</c:v>
                </c:pt>
                <c:pt idx="105">
                  <c:v>55507</c:v>
                </c:pt>
                <c:pt idx="106">
                  <c:v>55585.5</c:v>
                </c:pt>
                <c:pt idx="107">
                  <c:v>55605</c:v>
                </c:pt>
                <c:pt idx="108">
                  <c:v>56193</c:v>
                </c:pt>
                <c:pt idx="109">
                  <c:v>56252</c:v>
                </c:pt>
                <c:pt idx="110">
                  <c:v>56387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16">
                  <c:v>4.1517086660341068E-2</c:v>
                </c:pt>
                <c:pt idx="17">
                  <c:v>4.1400563906531934E-2</c:v>
                </c:pt>
                <c:pt idx="18">
                  <c:v>4.0000626250053642E-2</c:v>
                </c:pt>
                <c:pt idx="19">
                  <c:v>3.9597790444027781E-2</c:v>
                </c:pt>
                <c:pt idx="20">
                  <c:v>-3.1624656790638084E-4</c:v>
                </c:pt>
                <c:pt idx="21">
                  <c:v>-4.7271998016436279E-4</c:v>
                </c:pt>
                <c:pt idx="22">
                  <c:v>-8.2228824159176483E-4</c:v>
                </c:pt>
                <c:pt idx="23">
                  <c:v>-8.2894668466657051E-4</c:v>
                </c:pt>
                <c:pt idx="24">
                  <c:v>-8.3560512774137619E-4</c:v>
                </c:pt>
                <c:pt idx="25">
                  <c:v>-2.9196978101561494E-3</c:v>
                </c:pt>
                <c:pt idx="26">
                  <c:v>-3.6987356499086493E-3</c:v>
                </c:pt>
                <c:pt idx="27">
                  <c:v>-5.7129146800379421E-3</c:v>
                </c:pt>
                <c:pt idx="28">
                  <c:v>-8.1532340669549369E-3</c:v>
                </c:pt>
                <c:pt idx="29">
                  <c:v>-1.5347681809284544E-2</c:v>
                </c:pt>
                <c:pt idx="30">
                  <c:v>-1.7874560956174027E-2</c:v>
                </c:pt>
                <c:pt idx="31">
                  <c:v>-2.8533063708172296E-2</c:v>
                </c:pt>
                <c:pt idx="32">
                  <c:v>-2.8533063708172296E-2</c:v>
                </c:pt>
                <c:pt idx="33">
                  <c:v>-3.0289228069152796E-2</c:v>
                </c:pt>
                <c:pt idx="34">
                  <c:v>-3.0617156390587069E-2</c:v>
                </c:pt>
                <c:pt idx="35">
                  <c:v>-3.5492801332114951E-2</c:v>
                </c:pt>
                <c:pt idx="36">
                  <c:v>-3.8350938021976103E-2</c:v>
                </c:pt>
                <c:pt idx="37">
                  <c:v>-3.8350938021976103E-2</c:v>
                </c:pt>
                <c:pt idx="38">
                  <c:v>-4.0807903516580105E-2</c:v>
                </c:pt>
                <c:pt idx="39">
                  <c:v>-4.0812897348886226E-2</c:v>
                </c:pt>
                <c:pt idx="40">
                  <c:v>-4.0862835671947276E-2</c:v>
                </c:pt>
                <c:pt idx="41">
                  <c:v>-4.0862835671947276E-2</c:v>
                </c:pt>
                <c:pt idx="42">
                  <c:v>-4.3163327754293282E-2</c:v>
                </c:pt>
                <c:pt idx="43">
                  <c:v>-4.3164992365062008E-2</c:v>
                </c:pt>
                <c:pt idx="44">
                  <c:v>-4.3552846674169546E-2</c:v>
                </c:pt>
                <c:pt idx="45">
                  <c:v>-4.6026458276460555E-2</c:v>
                </c:pt>
                <c:pt idx="46">
                  <c:v>-4.7887493115869276E-2</c:v>
                </c:pt>
                <c:pt idx="47">
                  <c:v>-4.7889157726638001E-2</c:v>
                </c:pt>
                <c:pt idx="48">
                  <c:v>-4.7894151558944095E-2</c:v>
                </c:pt>
                <c:pt idx="49">
                  <c:v>-4.7902474612787613E-2</c:v>
                </c:pt>
                <c:pt idx="50">
                  <c:v>-4.7909133055862405E-2</c:v>
                </c:pt>
                <c:pt idx="51">
                  <c:v>-4.7915791498937224E-2</c:v>
                </c:pt>
                <c:pt idx="52">
                  <c:v>-4.7922449942012016E-2</c:v>
                </c:pt>
                <c:pt idx="53">
                  <c:v>-4.8007345091215833E-2</c:v>
                </c:pt>
                <c:pt idx="54">
                  <c:v>-4.8163818503473801E-2</c:v>
                </c:pt>
                <c:pt idx="55">
                  <c:v>-4.8193781497310448E-2</c:v>
                </c:pt>
                <c:pt idx="56">
                  <c:v>-5.0570845675016754E-2</c:v>
                </c:pt>
                <c:pt idx="57">
                  <c:v>-5.089045094260751E-2</c:v>
                </c:pt>
                <c:pt idx="58">
                  <c:v>-5.2764802668165869E-2</c:v>
                </c:pt>
                <c:pt idx="59">
                  <c:v>-5.3254198234164205E-2</c:v>
                </c:pt>
                <c:pt idx="60">
                  <c:v>-5.3507219071006903E-2</c:v>
                </c:pt>
                <c:pt idx="61">
                  <c:v>-5.5488105885762154E-2</c:v>
                </c:pt>
                <c:pt idx="62">
                  <c:v>-5.5754443608754464E-2</c:v>
                </c:pt>
                <c:pt idx="63">
                  <c:v>-5.596085534407351E-2</c:v>
                </c:pt>
                <c:pt idx="64">
                  <c:v>-5.7735330423509743E-2</c:v>
                </c:pt>
                <c:pt idx="65">
                  <c:v>-5.7765293417346361E-2</c:v>
                </c:pt>
                <c:pt idx="66">
                  <c:v>-5.7956723655747069E-2</c:v>
                </c:pt>
                <c:pt idx="67">
                  <c:v>-5.8424479281752303E-2</c:v>
                </c:pt>
                <c:pt idx="68">
                  <c:v>-6.04353290903442E-2</c:v>
                </c:pt>
                <c:pt idx="69">
                  <c:v>-6.0721642142560942E-2</c:v>
                </c:pt>
                <c:pt idx="70">
                  <c:v>-6.0881444776356333E-2</c:v>
                </c:pt>
                <c:pt idx="71">
                  <c:v>-6.3065414104893205E-2</c:v>
                </c:pt>
                <c:pt idx="72">
                  <c:v>-6.3215229074076382E-2</c:v>
                </c:pt>
                <c:pt idx="73">
                  <c:v>-6.3386683983252687E-2</c:v>
                </c:pt>
                <c:pt idx="74">
                  <c:v>-6.5292663313416363E-2</c:v>
                </c:pt>
                <c:pt idx="75">
                  <c:v>-6.5292663313416363E-2</c:v>
                </c:pt>
                <c:pt idx="76">
                  <c:v>-6.5818680316326164E-2</c:v>
                </c:pt>
                <c:pt idx="77">
                  <c:v>-6.5818680316326164E-2</c:v>
                </c:pt>
                <c:pt idx="78">
                  <c:v>-6.5873612471693307E-2</c:v>
                </c:pt>
                <c:pt idx="79">
                  <c:v>-6.8275645810930166E-2</c:v>
                </c:pt>
                <c:pt idx="80">
                  <c:v>-6.8318925690916424E-2</c:v>
                </c:pt>
                <c:pt idx="81">
                  <c:v>-6.844210688780035E-2</c:v>
                </c:pt>
                <c:pt idx="82">
                  <c:v>-7.0273178733372452E-2</c:v>
                </c:pt>
                <c:pt idx="83">
                  <c:v>-7.3083041710941252E-2</c:v>
                </c:pt>
                <c:pt idx="84">
                  <c:v>-7.5706468282415437E-2</c:v>
                </c:pt>
                <c:pt idx="85">
                  <c:v>-7.5779711156238341E-2</c:v>
                </c:pt>
                <c:pt idx="86">
                  <c:v>-7.5889575466972656E-2</c:v>
                </c:pt>
                <c:pt idx="87">
                  <c:v>-7.8123483118570605E-2</c:v>
                </c:pt>
                <c:pt idx="88">
                  <c:v>-7.8143458447795036E-2</c:v>
                </c:pt>
                <c:pt idx="89">
                  <c:v>-8.0746909690044791E-2</c:v>
                </c:pt>
                <c:pt idx="90">
                  <c:v>-8.0816823342330271E-2</c:v>
                </c:pt>
                <c:pt idx="91">
                  <c:v>-8.0816823342330271E-2</c:v>
                </c:pt>
                <c:pt idx="92">
                  <c:v>-8.0856774000779133E-2</c:v>
                </c:pt>
                <c:pt idx="93">
                  <c:v>-8.1219659148356146E-2</c:v>
                </c:pt>
                <c:pt idx="94">
                  <c:v>-8.2837660815534384E-2</c:v>
                </c:pt>
                <c:pt idx="95">
                  <c:v>-8.3365342429212883E-2</c:v>
                </c:pt>
                <c:pt idx="96">
                  <c:v>-8.3365342429212883E-2</c:v>
                </c:pt>
                <c:pt idx="97">
                  <c:v>-8.3365342429212883E-2</c:v>
                </c:pt>
                <c:pt idx="98">
                  <c:v>-8.5843947863810013E-2</c:v>
                </c:pt>
                <c:pt idx="99">
                  <c:v>-8.5857264749959625E-2</c:v>
                </c:pt>
                <c:pt idx="100">
                  <c:v>-8.5968793671462665E-2</c:v>
                </c:pt>
                <c:pt idx="101">
                  <c:v>-8.5968793671462665E-2</c:v>
                </c:pt>
                <c:pt idx="102">
                  <c:v>-8.5968793671462665E-2</c:v>
                </c:pt>
                <c:pt idx="103">
                  <c:v>-8.8207695155366708E-2</c:v>
                </c:pt>
                <c:pt idx="104">
                  <c:v>-8.822101204151632E-2</c:v>
                </c:pt>
                <c:pt idx="105">
                  <c:v>-9.0694623643807357E-2</c:v>
                </c:pt>
                <c:pt idx="106">
                  <c:v>-9.0955967534493545E-2</c:v>
                </c:pt>
                <c:pt idx="107">
                  <c:v>-9.1020887354472932E-2</c:v>
                </c:pt>
                <c:pt idx="108">
                  <c:v>-9.2978469618466356E-2</c:v>
                </c:pt>
                <c:pt idx="109">
                  <c:v>-9.3174893689173185E-2</c:v>
                </c:pt>
                <c:pt idx="110">
                  <c:v>-9.3624338596722687E-2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EB-4DC5-9F65-F2EACA0749B1}"/>
            </c:ext>
          </c:extLst>
        </c:ser>
        <c:ser>
          <c:idx val="8"/>
          <c:order val="8"/>
          <c:tx>
            <c:strRef>
              <c:f>Active!$X$1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Active!$W$2:$W$28</c:f>
              <c:numCache>
                <c:formatCode>General</c:formatCode>
                <c:ptCount val="27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  <c:pt idx="25">
                  <c:v>50000</c:v>
                </c:pt>
                <c:pt idx="26">
                  <c:v>52000</c:v>
                </c:pt>
              </c:numCache>
            </c:numRef>
          </c:xVal>
          <c:yVal>
            <c:numRef>
              <c:f>Active!$X$2:$X$28</c:f>
              <c:numCache>
                <c:formatCode>General</c:formatCode>
                <c:ptCount val="27"/>
                <c:pt idx="0">
                  <c:v>-1.6808911103667802E-4</c:v>
                </c:pt>
                <c:pt idx="1">
                  <c:v>7.6567374848424781E-4</c:v>
                </c:pt>
                <c:pt idx="2">
                  <c:v>1.3814431782717177E-3</c:v>
                </c:pt>
                <c:pt idx="3">
                  <c:v>1.6792191783257309E-3</c:v>
                </c:pt>
                <c:pt idx="4">
                  <c:v>1.659001748646288E-3</c:v>
                </c:pt>
                <c:pt idx="5">
                  <c:v>1.3207908892333888E-3</c:v>
                </c:pt>
                <c:pt idx="6">
                  <c:v>6.6458660008703301E-4</c:v>
                </c:pt>
                <c:pt idx="7">
                  <c:v>-3.09611118792779E-4</c:v>
                </c:pt>
                <c:pt idx="8">
                  <c:v>-1.6018022674060464E-3</c:v>
                </c:pt>
                <c:pt idx="9">
                  <c:v>-3.2119868457527716E-3</c:v>
                </c:pt>
                <c:pt idx="10">
                  <c:v>-5.1401648538329514E-3</c:v>
                </c:pt>
                <c:pt idx="11">
                  <c:v>-7.3863362916465891E-3</c:v>
                </c:pt>
                <c:pt idx="12">
                  <c:v>-9.950501159193683E-3</c:v>
                </c:pt>
                <c:pt idx="13">
                  <c:v>-1.2832659456474231E-2</c:v>
                </c:pt>
                <c:pt idx="14">
                  <c:v>-1.6032811183488239E-2</c:v>
                </c:pt>
                <c:pt idx="15">
                  <c:v>-1.9550956340235702E-2</c:v>
                </c:pt>
                <c:pt idx="16">
                  <c:v>-2.3387094926716617E-2</c:v>
                </c:pt>
                <c:pt idx="17">
                  <c:v>-2.7541226942930992E-2</c:v>
                </c:pt>
                <c:pt idx="18">
                  <c:v>-3.2013352388878827E-2</c:v>
                </c:pt>
                <c:pt idx="19">
                  <c:v>-3.6803471264560114E-2</c:v>
                </c:pt>
                <c:pt idx="20">
                  <c:v>-4.1911583569974854E-2</c:v>
                </c:pt>
                <c:pt idx="21">
                  <c:v>-4.7337689305123054E-2</c:v>
                </c:pt>
                <c:pt idx="22">
                  <c:v>-5.3081788470004714E-2</c:v>
                </c:pt>
                <c:pt idx="23">
                  <c:v>-5.9143881064619819E-2</c:v>
                </c:pt>
                <c:pt idx="24">
                  <c:v>-6.5523967088968404E-2</c:v>
                </c:pt>
                <c:pt idx="25">
                  <c:v>-7.2222046543050422E-2</c:v>
                </c:pt>
                <c:pt idx="26">
                  <c:v>-7.9238119426865899E-2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EB-4DC5-9F65-F2EACA074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34432"/>
        <c:axId val="1"/>
      </c:scatterChart>
      <c:valAx>
        <c:axId val="866034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9399538106235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87990762124711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34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6050808314089"/>
          <c:y val="0.92097264437689974"/>
          <c:w val="0.5519630484988452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0</xdr:row>
      <xdr:rowOff>47625</xdr:rowOff>
    </xdr:from>
    <xdr:to>
      <xdr:col>19</xdr:col>
      <xdr:colOff>647700</xdr:colOff>
      <xdr:row>18</xdr:row>
      <xdr:rowOff>76200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5674475D-482D-D0DE-B931-E708D72AF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39.pdf" TargetMode="External"/><Relationship Id="rId13" Type="http://schemas.openxmlformats.org/officeDocument/2006/relationships/hyperlink" Target="http://www.konkoly.hu/cgi-bin/IBVS?5729" TargetMode="External"/><Relationship Id="rId18" Type="http://schemas.openxmlformats.org/officeDocument/2006/relationships/hyperlink" Target="http://vsolj.cetus-net.org/no43.pdf" TargetMode="External"/><Relationship Id="rId26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bav-astro.de/sfs/BAVM_link.php?BAVMnr=117" TargetMode="External"/><Relationship Id="rId21" Type="http://schemas.openxmlformats.org/officeDocument/2006/relationships/hyperlink" Target="http://www.aavso.org/sites/default/files/jaavso/v36n2/171.pdf" TargetMode="External"/><Relationship Id="rId7" Type="http://schemas.openxmlformats.org/officeDocument/2006/relationships/hyperlink" Target="http://vsolj.cetus-net.org/no39.pdf" TargetMode="External"/><Relationship Id="rId12" Type="http://schemas.openxmlformats.org/officeDocument/2006/relationships/hyperlink" Target="http://www.konkoly.hu/cgi-bin/IBVS?5729" TargetMode="External"/><Relationship Id="rId17" Type="http://schemas.openxmlformats.org/officeDocument/2006/relationships/hyperlink" Target="http://www.konkoly.hu/cgi-bin/IBVS?5843" TargetMode="External"/><Relationship Id="rId25" Type="http://schemas.openxmlformats.org/officeDocument/2006/relationships/hyperlink" Target="http://vsolj.cetus-net.org/no48.pdf" TargetMode="External"/><Relationship Id="rId33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bav-astro.de/sfs/BAVM_link.php?BAVMnr=102" TargetMode="External"/><Relationship Id="rId16" Type="http://schemas.openxmlformats.org/officeDocument/2006/relationships/hyperlink" Target="http://www.konkoly.hu/cgi-bin/IBVS?5729" TargetMode="External"/><Relationship Id="rId20" Type="http://schemas.openxmlformats.org/officeDocument/2006/relationships/hyperlink" Target="http://vsolj.cetus-net.org/no45.pdf" TargetMode="External"/><Relationship Id="rId29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konkoly.hu/cgi-bin/IBVS?530" TargetMode="External"/><Relationship Id="rId6" Type="http://schemas.openxmlformats.org/officeDocument/2006/relationships/hyperlink" Target="http://vsolj.cetus-net.org/no39.pdf" TargetMode="External"/><Relationship Id="rId11" Type="http://schemas.openxmlformats.org/officeDocument/2006/relationships/hyperlink" Target="http://www.konkoly.hu/cgi-bin/IBVS?5729" TargetMode="External"/><Relationship Id="rId24" Type="http://schemas.openxmlformats.org/officeDocument/2006/relationships/hyperlink" Target="http://www.aavso.org/sites/default/files/jaavso/v36n2/186.pdf" TargetMode="External"/><Relationship Id="rId32" Type="http://schemas.openxmlformats.org/officeDocument/2006/relationships/hyperlink" Target="http://var.astro.cz/oejv/issues/oejv0155.pdf" TargetMode="External"/><Relationship Id="rId5" Type="http://schemas.openxmlformats.org/officeDocument/2006/relationships/hyperlink" Target="http://www.bav-astro.de/sfs/BAVM_link.php?BAVMnr=152" TargetMode="External"/><Relationship Id="rId15" Type="http://schemas.openxmlformats.org/officeDocument/2006/relationships/hyperlink" Target="http://www.konkoly.hu/cgi-bin/IBVS?5729" TargetMode="External"/><Relationship Id="rId23" Type="http://schemas.openxmlformats.org/officeDocument/2006/relationships/hyperlink" Target="http://www.aavso.org/sites/default/files/jaavso/v36n2/171.pdf" TargetMode="External"/><Relationship Id="rId28" Type="http://schemas.openxmlformats.org/officeDocument/2006/relationships/hyperlink" Target="http://www.konkoly.hu/cgi-bin/IBVS?5920" TargetMode="External"/><Relationship Id="rId10" Type="http://schemas.openxmlformats.org/officeDocument/2006/relationships/hyperlink" Target="http://www.konkoly.hu/cgi-bin/IBVS?5729" TargetMode="External"/><Relationship Id="rId19" Type="http://schemas.openxmlformats.org/officeDocument/2006/relationships/hyperlink" Target="http://vsolj.cetus-net.org/no44.pdf" TargetMode="External"/><Relationship Id="rId31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vsolj.cetus-net.org/no40.pdf" TargetMode="External"/><Relationship Id="rId14" Type="http://schemas.openxmlformats.org/officeDocument/2006/relationships/hyperlink" Target="http://www.konkoly.hu/cgi-bin/IBVS?5729" TargetMode="External"/><Relationship Id="rId22" Type="http://schemas.openxmlformats.org/officeDocument/2006/relationships/hyperlink" Target="http://www.aavso.org/sites/default/files/jaavso/v36n2/171.pdf" TargetMode="External"/><Relationship Id="rId27" Type="http://schemas.openxmlformats.org/officeDocument/2006/relationships/hyperlink" Target="http://www.bav-astro.de/sfs/BAVM_link.php?BAVMnr=203" TargetMode="External"/><Relationship Id="rId30" Type="http://schemas.openxmlformats.org/officeDocument/2006/relationships/hyperlink" Target="http://www.konkoly.hu/cgi-bin/IBVS?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1"/>
  <sheetViews>
    <sheetView tabSelected="1" workbookViewId="0">
      <pane xSplit="14" ySplit="21" topLeftCell="O110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11.140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10.28515625" customWidth="1"/>
    <col min="20" max="20" width="10.28515625" style="9" customWidth="1"/>
  </cols>
  <sheetData>
    <row r="1" spans="1:24" ht="21" thickBot="1" x14ac:dyDescent="0.35">
      <c r="A1" s="1" t="s">
        <v>47</v>
      </c>
      <c r="W1" s="4" t="s">
        <v>11</v>
      </c>
      <c r="X1" s="6" t="s">
        <v>23</v>
      </c>
    </row>
    <row r="2" spans="1:24" x14ac:dyDescent="0.2">
      <c r="A2" t="s">
        <v>25</v>
      </c>
      <c r="B2" s="10" t="s">
        <v>48</v>
      </c>
      <c r="W2" s="26">
        <v>0</v>
      </c>
      <c r="X2" s="26">
        <f t="shared" ref="X2:X17" si="0">+D$11+D$12*W2+D$13*W2^2</f>
        <v>-1.6808911103667802E-4</v>
      </c>
    </row>
    <row r="3" spans="1:24" ht="13.5" thickBot="1" x14ac:dyDescent="0.25">
      <c r="W3" s="26">
        <v>2000</v>
      </c>
      <c r="X3" s="26">
        <f t="shared" si="0"/>
        <v>7.6567374848424781E-4</v>
      </c>
    </row>
    <row r="4" spans="1:24" ht="14.25" thickTop="1" thickBot="1" x14ac:dyDescent="0.25">
      <c r="A4" s="5" t="s">
        <v>2</v>
      </c>
      <c r="C4" s="2">
        <v>32545.83</v>
      </c>
      <c r="D4" s="3">
        <v>0.48595650000000001</v>
      </c>
      <c r="W4" s="26">
        <v>4000</v>
      </c>
      <c r="X4" s="26">
        <f t="shared" si="0"/>
        <v>1.3814431782717177E-3</v>
      </c>
    </row>
    <row r="5" spans="1:24" ht="13.5" thickTop="1" x14ac:dyDescent="0.2">
      <c r="A5" s="12" t="s">
        <v>51</v>
      </c>
      <c r="B5" s="11"/>
      <c r="C5" s="13">
        <v>-9.5</v>
      </c>
      <c r="D5" s="11" t="s">
        <v>52</v>
      </c>
      <c r="E5" s="11"/>
      <c r="W5" s="26">
        <v>6000</v>
      </c>
      <c r="X5" s="26">
        <f t="shared" si="0"/>
        <v>1.6792191783257309E-3</v>
      </c>
    </row>
    <row r="6" spans="1:24" x14ac:dyDescent="0.2">
      <c r="A6" s="5" t="s">
        <v>3</v>
      </c>
      <c r="W6" s="26">
        <v>8000</v>
      </c>
      <c r="X6" s="26">
        <f t="shared" si="0"/>
        <v>1.659001748646288E-3</v>
      </c>
    </row>
    <row r="7" spans="1:24" x14ac:dyDescent="0.2">
      <c r="A7" t="s">
        <v>4</v>
      </c>
      <c r="C7">
        <v>32545.83</v>
      </c>
      <c r="W7" s="26">
        <v>10000</v>
      </c>
      <c r="X7" s="26">
        <f t="shared" si="0"/>
        <v>1.3207908892333888E-3</v>
      </c>
    </row>
    <row r="8" spans="1:24" x14ac:dyDescent="0.2">
      <c r="A8" t="s">
        <v>5</v>
      </c>
      <c r="C8">
        <v>0.48595650000000001</v>
      </c>
      <c r="W8" s="26">
        <v>12000</v>
      </c>
      <c r="X8" s="26">
        <f t="shared" si="0"/>
        <v>6.6458660008703301E-4</v>
      </c>
    </row>
    <row r="9" spans="1:24" x14ac:dyDescent="0.2">
      <c r="A9" s="24" t="s">
        <v>56</v>
      </c>
      <c r="B9" s="65">
        <v>87</v>
      </c>
      <c r="C9" s="15" t="str">
        <f>"F"&amp;B9</f>
        <v>F87</v>
      </c>
      <c r="D9" s="16" t="str">
        <f>"G"&amp;B9</f>
        <v>G87</v>
      </c>
      <c r="W9" s="26">
        <v>14000</v>
      </c>
      <c r="X9" s="26">
        <f t="shared" si="0"/>
        <v>-3.09611118792779E-4</v>
      </c>
    </row>
    <row r="10" spans="1:24" ht="13.5" thickBot="1" x14ac:dyDescent="0.25">
      <c r="A10" s="11"/>
      <c r="B10" s="11"/>
      <c r="C10" s="4" t="s">
        <v>21</v>
      </c>
      <c r="D10" s="4" t="s">
        <v>22</v>
      </c>
      <c r="E10" s="11"/>
      <c r="W10" s="26">
        <v>16000</v>
      </c>
      <c r="X10" s="26">
        <f t="shared" si="0"/>
        <v>-1.6018022674060464E-3</v>
      </c>
    </row>
    <row r="11" spans="1:24" x14ac:dyDescent="0.2">
      <c r="A11" s="11" t="s">
        <v>17</v>
      </c>
      <c r="B11" s="11"/>
      <c r="C11" s="14">
        <f ca="1">INTERCEPT(INDIRECT($D$9):G976,INDIRECT($C$9):F976)</f>
        <v>9.4100476232865396E-2</v>
      </c>
      <c r="D11" s="9">
        <f>+E11*F11</f>
        <v>-1.6808911103667802E-4</v>
      </c>
      <c r="E11" s="36">
        <v>-1.6808911103667802E-4</v>
      </c>
      <c r="F11">
        <v>1</v>
      </c>
      <c r="W11" s="26">
        <v>18000</v>
      </c>
      <c r="X11" s="26">
        <f t="shared" si="0"/>
        <v>-3.2119868457527716E-3</v>
      </c>
    </row>
    <row r="12" spans="1:24" x14ac:dyDescent="0.2">
      <c r="A12" s="11" t="s">
        <v>18</v>
      </c>
      <c r="B12" s="11"/>
      <c r="C12" s="14">
        <f ca="1">SLOPE(INDIRECT($D$9):G976,INDIRECT($C$9):F976)</f>
        <v>-3.3292215374038004E-6</v>
      </c>
      <c r="D12" s="9">
        <f>+E12*F12</f>
        <v>5.4637978719382699E-7</v>
      </c>
      <c r="E12" s="37">
        <v>5.4637978719382693E-3</v>
      </c>
      <c r="F12" s="38">
        <v>1E-4</v>
      </c>
      <c r="W12" s="26">
        <v>20000</v>
      </c>
      <c r="X12" s="26">
        <f t="shared" si="0"/>
        <v>-5.1401648538329514E-3</v>
      </c>
    </row>
    <row r="13" spans="1:24" ht="13.5" thickBot="1" x14ac:dyDescent="0.25">
      <c r="A13" s="11" t="s">
        <v>20</v>
      </c>
      <c r="B13" s="11"/>
      <c r="C13" s="9" t="s">
        <v>15</v>
      </c>
      <c r="D13" s="9">
        <f>+E13*F13</f>
        <v>-3.9749178716682035E-11</v>
      </c>
      <c r="E13" s="39">
        <v>-3.9749178716682034E-3</v>
      </c>
      <c r="F13" s="38">
        <v>1E-8</v>
      </c>
      <c r="W13" s="26">
        <v>22000</v>
      </c>
      <c r="X13" s="26">
        <f t="shared" si="0"/>
        <v>-7.3863362916465891E-3</v>
      </c>
    </row>
    <row r="14" spans="1:24" x14ac:dyDescent="0.2">
      <c r="A14" s="11"/>
      <c r="B14" s="11"/>
      <c r="C14" s="11"/>
      <c r="E14">
        <f>SUM(U21:U938)</f>
        <v>9.9893861888885986E-4</v>
      </c>
      <c r="W14" s="26">
        <v>24000</v>
      </c>
      <c r="X14" s="26">
        <f t="shared" si="0"/>
        <v>-9.950501159193683E-3</v>
      </c>
    </row>
    <row r="15" spans="1:24" x14ac:dyDescent="0.2">
      <c r="A15" s="17" t="s">
        <v>19</v>
      </c>
      <c r="B15" s="11"/>
      <c r="C15" s="18">
        <f ca="1">(C7+C11)+(C8+C12)*INT(MAX(F21:F3517))</f>
        <v>59947.365541161402</v>
      </c>
      <c r="D15" s="16">
        <f>+C7+INT(MAX(F21:F1576))*C8+D11+D12*INT(MAX(F21:F4011))+D13*INT(MAX(F21:F4038)^2)</f>
        <v>59947.363423861898</v>
      </c>
      <c r="E15" s="19" t="s">
        <v>58</v>
      </c>
      <c r="F15" s="13">
        <v>1</v>
      </c>
      <c r="W15" s="26">
        <v>26000</v>
      </c>
      <c r="X15" s="26">
        <f t="shared" si="0"/>
        <v>-1.2832659456474231E-2</v>
      </c>
    </row>
    <row r="16" spans="1:24" x14ac:dyDescent="0.2">
      <c r="A16" s="21" t="s">
        <v>6</v>
      </c>
      <c r="B16" s="11"/>
      <c r="C16" s="22">
        <f ca="1">+C8+C12</f>
        <v>0.48595317077846262</v>
      </c>
      <c r="D16" s="16">
        <f>+C8+D12+2*D13*MAX(F21:F884)</f>
        <v>0.48595256370590661</v>
      </c>
      <c r="E16" s="19" t="s">
        <v>53</v>
      </c>
      <c r="F16" s="20">
        <f ca="1">NOW()+15018.5+$C$5/24</f>
        <v>60175.829056249997</v>
      </c>
      <c r="W16" s="26">
        <v>28000</v>
      </c>
      <c r="X16" s="26">
        <f t="shared" si="0"/>
        <v>-1.6032811183488239E-2</v>
      </c>
    </row>
    <row r="17" spans="1:24" ht="13.5" thickBot="1" x14ac:dyDescent="0.25">
      <c r="A17" s="19" t="s">
        <v>46</v>
      </c>
      <c r="B17" s="11"/>
      <c r="C17" s="11">
        <f>COUNT(C21:C2175)</f>
        <v>111</v>
      </c>
      <c r="E17" s="19" t="s">
        <v>59</v>
      </c>
      <c r="F17" s="20">
        <f ca="1">ROUND(2*(F16-$C$7)/$C$8,0)/2+F15</f>
        <v>56858</v>
      </c>
      <c r="W17" s="26">
        <v>30000</v>
      </c>
      <c r="X17" s="26">
        <f t="shared" si="0"/>
        <v>-1.9550956340235702E-2</v>
      </c>
    </row>
    <row r="18" spans="1:24" ht="14.25" thickTop="1" thickBot="1" x14ac:dyDescent="0.25">
      <c r="A18" s="5" t="s">
        <v>68</v>
      </c>
      <c r="C18" s="40">
        <f ca="1">+C15</f>
        <v>59947.365541161402</v>
      </c>
      <c r="D18" s="41">
        <f ca="1">C16</f>
        <v>0.48595317077846262</v>
      </c>
      <c r="E18" s="19" t="s">
        <v>54</v>
      </c>
      <c r="F18" s="16">
        <f ca="1">ROUND(2*(F16-$C$15)/$C$16,0)/2+F15</f>
        <v>471</v>
      </c>
      <c r="W18" s="26">
        <v>32000</v>
      </c>
      <c r="X18" s="26">
        <f t="shared" ref="X18:X26" si="1">+D$11+D$12*W18+D$13*W18^2</f>
        <v>-2.3387094926716617E-2</v>
      </c>
    </row>
    <row r="19" spans="1:24" ht="13.5" thickBot="1" x14ac:dyDescent="0.25">
      <c r="A19" s="5" t="s">
        <v>69</v>
      </c>
      <c r="C19" s="42">
        <f>+D15</f>
        <v>59947.363423861898</v>
      </c>
      <c r="D19" s="43">
        <f>+D16</f>
        <v>0.48595256370590661</v>
      </c>
      <c r="E19" s="19" t="s">
        <v>55</v>
      </c>
      <c r="F19" s="23">
        <f ca="1">+$C$15+$C$16*F18-15018.5-$C$5/24</f>
        <v>45158.14531793139</v>
      </c>
      <c r="W19" s="26">
        <v>34000</v>
      </c>
      <c r="X19" s="26">
        <f t="shared" si="1"/>
        <v>-2.7541226942930992E-2</v>
      </c>
    </row>
    <row r="20" spans="1:24" ht="1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86</v>
      </c>
      <c r="I20" s="7" t="s">
        <v>89</v>
      </c>
      <c r="J20" s="7" t="s">
        <v>83</v>
      </c>
      <c r="K20" s="7" t="s">
        <v>81</v>
      </c>
      <c r="L20" s="7" t="s">
        <v>26</v>
      </c>
      <c r="M20" s="7" t="s">
        <v>27</v>
      </c>
      <c r="N20" s="7" t="s">
        <v>43</v>
      </c>
      <c r="O20" s="7" t="s">
        <v>24</v>
      </c>
      <c r="P20" s="44" t="s">
        <v>23</v>
      </c>
      <c r="Q20" s="4" t="s">
        <v>16</v>
      </c>
      <c r="R20" s="4"/>
      <c r="S20" s="7" t="s">
        <v>70</v>
      </c>
      <c r="T20" s="6" t="s">
        <v>71</v>
      </c>
      <c r="U20" s="7" t="s">
        <v>72</v>
      </c>
      <c r="V20" s="45" t="s">
        <v>73</v>
      </c>
      <c r="W20" s="26">
        <v>36000</v>
      </c>
      <c r="X20" s="26">
        <f t="shared" si="1"/>
        <v>-3.2013352388878827E-2</v>
      </c>
    </row>
    <row r="21" spans="1:24" x14ac:dyDescent="0.2">
      <c r="A21" s="61" t="s">
        <v>96</v>
      </c>
      <c r="B21" s="63" t="s">
        <v>50</v>
      </c>
      <c r="C21" s="62">
        <v>29923.616000000002</v>
      </c>
      <c r="D21" s="62" t="s">
        <v>89</v>
      </c>
      <c r="E21" s="26">
        <f>+(C21-C$7)/C$8</f>
        <v>-5395.9850315820449</v>
      </c>
      <c r="F21" s="26">
        <f>ROUND(2*E21,0)/2</f>
        <v>-5396</v>
      </c>
      <c r="G21" s="26">
        <f>+C21-(C$7+F21*C$8)</f>
        <v>7.2739999995974358E-3</v>
      </c>
      <c r="H21" s="26"/>
      <c r="I21" s="26">
        <f>G21</f>
        <v>7.2739999995974358E-3</v>
      </c>
      <c r="J21" s="26"/>
      <c r="K21" s="26"/>
      <c r="L21" s="26"/>
      <c r="M21" s="26"/>
      <c r="N21" s="26"/>
      <c r="O21" s="26"/>
      <c r="P21" s="46">
        <f>+D$11+D$12*F21+D$13*F21^2</f>
        <v>-4.2737239655793154E-3</v>
      </c>
      <c r="Q21" s="28">
        <f>+C21-15018.5</f>
        <v>14905.116000000002</v>
      </c>
      <c r="R21" s="28"/>
      <c r="S21" s="26">
        <f>+(P21-G21)^2</f>
        <v>1.3334992877591745E-4</v>
      </c>
      <c r="T21" s="64">
        <v>0.1</v>
      </c>
      <c r="U21" s="26">
        <f>+T21*S21</f>
        <v>1.3334992877591746E-5</v>
      </c>
      <c r="V21" s="26"/>
      <c r="W21" s="26">
        <v>38000</v>
      </c>
      <c r="X21" s="26">
        <f t="shared" si="1"/>
        <v>-3.6803471264560114E-2</v>
      </c>
    </row>
    <row r="22" spans="1:24" x14ac:dyDescent="0.2">
      <c r="A22" s="61" t="s">
        <v>96</v>
      </c>
      <c r="B22" s="63" t="s">
        <v>50</v>
      </c>
      <c r="C22" s="62">
        <v>30262.812000000002</v>
      </c>
      <c r="D22" s="62" t="s">
        <v>89</v>
      </c>
      <c r="E22" s="26">
        <f>+(C22-C$7)/C$8</f>
        <v>-4697.9884001963137</v>
      </c>
      <c r="F22" s="26">
        <f>ROUND(2*E22,0)/2</f>
        <v>-4698</v>
      </c>
      <c r="G22" s="26">
        <f>+C22-(C$7+F22*C$8)</f>
        <v>5.6369999983871821E-3</v>
      </c>
      <c r="H22" s="26"/>
      <c r="I22" s="26">
        <f>G22</f>
        <v>5.6369999983871821E-3</v>
      </c>
      <c r="J22" s="26"/>
      <c r="K22" s="26"/>
      <c r="L22" s="26"/>
      <c r="M22" s="26"/>
      <c r="N22" s="26"/>
      <c r="O22" s="26"/>
      <c r="P22" s="46">
        <f>+D$11+D$12*F22+D$13*F22^2</f>
        <v>-3.6122935835616243E-3</v>
      </c>
      <c r="Q22" s="28">
        <f>+C22-15018.5</f>
        <v>15244.312000000002</v>
      </c>
      <c r="R22" s="28"/>
      <c r="S22" s="26">
        <f>+(P22-G22)^2</f>
        <v>8.5549431765079395E-5</v>
      </c>
      <c r="T22" s="64">
        <v>0.1</v>
      </c>
      <c r="U22" s="26">
        <f>+T22*S22</f>
        <v>8.5549431765079402E-6</v>
      </c>
      <c r="V22" s="26"/>
      <c r="W22" s="26">
        <v>40000</v>
      </c>
      <c r="X22" s="26">
        <f t="shared" si="1"/>
        <v>-4.1911583569974854E-2</v>
      </c>
    </row>
    <row r="23" spans="1:24" x14ac:dyDescent="0.2">
      <c r="A23" s="61" t="s">
        <v>96</v>
      </c>
      <c r="B23" s="63" t="s">
        <v>50</v>
      </c>
      <c r="C23" s="62">
        <v>30280.794999999998</v>
      </c>
      <c r="D23" s="62" t="s">
        <v>89</v>
      </c>
      <c r="E23" s="26">
        <f>+(C23-C$7)/C$8</f>
        <v>-4660.9830303741246</v>
      </c>
      <c r="F23" s="26">
        <f>ROUND(2*E23,0)/2</f>
        <v>-4661</v>
      </c>
      <c r="G23" s="26">
        <f>+C23-(C$7+F23*C$8)</f>
        <v>8.246499997767387E-3</v>
      </c>
      <c r="H23" s="26"/>
      <c r="I23" s="26">
        <f>G23</f>
        <v>8.246499997767387E-3</v>
      </c>
      <c r="J23" s="26"/>
      <c r="K23" s="26"/>
      <c r="L23" s="26"/>
      <c r="M23" s="26"/>
      <c r="N23" s="26"/>
      <c r="O23" s="26"/>
      <c r="P23" s="46">
        <f>+D$11+D$12*F23+D$13*F23^2</f>
        <v>-3.5783130665819041E-3</v>
      </c>
      <c r="Q23" s="28">
        <f>+C23-15018.5</f>
        <v>15262.294999999998</v>
      </c>
      <c r="R23" s="28"/>
      <c r="S23" s="26">
        <f>+(P23-G23)^2</f>
        <v>1.3982620400680568E-4</v>
      </c>
      <c r="T23" s="64">
        <v>0.1</v>
      </c>
      <c r="U23" s="26">
        <f>+T23*S23</f>
        <v>1.3982620400680569E-5</v>
      </c>
      <c r="V23" s="26"/>
      <c r="W23" s="26">
        <v>42000</v>
      </c>
      <c r="X23" s="26">
        <f t="shared" si="1"/>
        <v>-4.7337689305123054E-2</v>
      </c>
    </row>
    <row r="24" spans="1:24" x14ac:dyDescent="0.2">
      <c r="A24" s="61" t="s">
        <v>96</v>
      </c>
      <c r="B24" s="63" t="s">
        <v>50</v>
      </c>
      <c r="C24" s="62">
        <v>30320.649000000001</v>
      </c>
      <c r="D24" s="62" t="s">
        <v>89</v>
      </c>
      <c r="E24" s="26">
        <f>+(C24-C$7)/C$8</f>
        <v>-4578.9715746162474</v>
      </c>
      <c r="F24" s="26">
        <f>ROUND(2*E24,0)/2</f>
        <v>-4579</v>
      </c>
      <c r="G24" s="26">
        <f>+C24-(C$7+F24*C$8)</f>
        <v>1.3813499997922918E-2</v>
      </c>
      <c r="H24" s="26"/>
      <c r="I24" s="26">
        <f>G24</f>
        <v>1.3813499997922918E-2</v>
      </c>
      <c r="J24" s="26"/>
      <c r="K24" s="26"/>
      <c r="L24" s="26"/>
      <c r="M24" s="26"/>
      <c r="N24" s="26"/>
      <c r="O24" s="26"/>
      <c r="P24" s="46">
        <f>+D$11+D$12*F24+D$13*F24^2</f>
        <v>-3.5033927663019543E-3</v>
      </c>
      <c r="Q24" s="28">
        <f>+C24-15018.5</f>
        <v>15302.149000000001</v>
      </c>
      <c r="R24" s="28"/>
      <c r="S24" s="26">
        <f>+(P24-G24)^2</f>
        <v>2.9987477500766373E-4</v>
      </c>
      <c r="T24" s="64">
        <v>0.1</v>
      </c>
      <c r="U24" s="26">
        <f>+T24*S24</f>
        <v>2.9987477500766374E-5</v>
      </c>
      <c r="V24" s="26"/>
      <c r="W24" s="26">
        <v>44000</v>
      </c>
      <c r="X24" s="26">
        <f t="shared" si="1"/>
        <v>-5.3081788470004714E-2</v>
      </c>
    </row>
    <row r="25" spans="1:24" x14ac:dyDescent="0.2">
      <c r="A25" s="61" t="s">
        <v>96</v>
      </c>
      <c r="B25" s="63" t="s">
        <v>50</v>
      </c>
      <c r="C25" s="62">
        <v>31732.825000000001</v>
      </c>
      <c r="D25" s="62" t="s">
        <v>89</v>
      </c>
      <c r="E25" s="26">
        <f>+(C25-C$7)/C$8</f>
        <v>-1672.9995380244959</v>
      </c>
      <c r="F25" s="26">
        <f>ROUND(2*E25,0)/2</f>
        <v>-1673</v>
      </c>
      <c r="G25" s="26">
        <f>+C25-(C$7+F25*C$8)</f>
        <v>2.2449999960372224E-4</v>
      </c>
      <c r="H25" s="26"/>
      <c r="I25" s="26">
        <f>G25</f>
        <v>2.2449999960372224E-4</v>
      </c>
      <c r="J25" s="26"/>
      <c r="K25" s="26"/>
      <c r="L25" s="26"/>
      <c r="M25" s="26"/>
      <c r="N25" s="26"/>
      <c r="O25" s="26"/>
      <c r="P25" s="46">
        <f>+D$11+D$12*F25+D$13*F25^2</f>
        <v>-1.1934376240482548E-3</v>
      </c>
      <c r="Q25" s="28">
        <f>+C25-15018.5</f>
        <v>16714.325000000001</v>
      </c>
      <c r="R25" s="28"/>
      <c r="S25" s="26">
        <f>+(P25-G25)^2</f>
        <v>2.0105471045678156E-6</v>
      </c>
      <c r="T25" s="64">
        <v>0.1</v>
      </c>
      <c r="U25" s="26">
        <f>+T25*S25</f>
        <v>2.0105471045678158E-7</v>
      </c>
      <c r="V25" s="26"/>
      <c r="W25" s="26">
        <v>46000</v>
      </c>
      <c r="X25" s="26">
        <f t="shared" si="1"/>
        <v>-5.9143881064619819E-2</v>
      </c>
    </row>
    <row r="26" spans="1:24" x14ac:dyDescent="0.2">
      <c r="A26" s="61" t="s">
        <v>96</v>
      </c>
      <c r="B26" s="63" t="s">
        <v>50</v>
      </c>
      <c r="C26" s="62">
        <v>31758.580999999998</v>
      </c>
      <c r="D26" s="62" t="s">
        <v>89</v>
      </c>
      <c r="E26" s="26">
        <f>+(C26-C$7)/C$8</f>
        <v>-1619.9989093674092</v>
      </c>
      <c r="F26" s="26">
        <f>ROUND(2*E26,0)/2</f>
        <v>-1620</v>
      </c>
      <c r="G26" s="26">
        <f>+C26-(C$7+F26*C$8)</f>
        <v>5.2999999752501026E-4</v>
      </c>
      <c r="H26" s="26"/>
      <c r="I26" s="26">
        <f>G26</f>
        <v>5.2999999752501026E-4</v>
      </c>
      <c r="J26" s="26"/>
      <c r="K26" s="26"/>
      <c r="L26" s="26"/>
      <c r="M26" s="26"/>
      <c r="N26" s="26"/>
      <c r="O26" s="26"/>
      <c r="P26" s="46">
        <f>+D$11+D$12*F26+D$13*F26^2</f>
        <v>-1.157542110914738E-3</v>
      </c>
      <c r="Q26" s="28">
        <f>+C26-15018.5</f>
        <v>16740.080999999998</v>
      </c>
      <c r="R26" s="28"/>
      <c r="S26" s="26">
        <f>+(P26-G26)^2</f>
        <v>2.8477983677572709E-6</v>
      </c>
      <c r="T26" s="64">
        <v>0.1</v>
      </c>
      <c r="U26" s="26">
        <f>+T26*S26</f>
        <v>2.8477983677572709E-7</v>
      </c>
      <c r="V26" s="26"/>
      <c r="W26" s="26">
        <v>48000</v>
      </c>
      <c r="X26" s="26">
        <f t="shared" si="1"/>
        <v>-6.5523967088968404E-2</v>
      </c>
    </row>
    <row r="27" spans="1:24" x14ac:dyDescent="0.2">
      <c r="A27" s="61" t="s">
        <v>96</v>
      </c>
      <c r="B27" s="63" t="s">
        <v>50</v>
      </c>
      <c r="C27" s="62">
        <v>31761.510999999999</v>
      </c>
      <c r="D27" s="62" t="s">
        <v>89</v>
      </c>
      <c r="E27" s="26">
        <f>+(C27-C$7)/C$8</f>
        <v>-1613.9695631193392</v>
      </c>
      <c r="F27" s="26">
        <f>ROUND(2*E27,0)/2</f>
        <v>-1614</v>
      </c>
      <c r="G27" s="26">
        <f>+C27-(C$7+F27*C$8)</f>
        <v>1.4790999997785548E-2</v>
      </c>
      <c r="H27" s="26"/>
      <c r="I27" s="26">
        <f>G27</f>
        <v>1.4790999997785548E-2</v>
      </c>
      <c r="J27" s="26"/>
      <c r="K27" s="26"/>
      <c r="L27" s="26"/>
      <c r="M27" s="26"/>
      <c r="N27" s="26"/>
      <c r="O27" s="26"/>
      <c r="P27" s="46">
        <f>+D$11+D$12*F27+D$13*F27^2</f>
        <v>-1.1534925391277566E-3</v>
      </c>
      <c r="Q27" s="28">
        <f>+C27-15018.5</f>
        <v>16743.010999999999</v>
      </c>
      <c r="R27" s="28"/>
      <c r="S27" s="26">
        <f>+(P27-G27)^2</f>
        <v>2.5422684225968401E-4</v>
      </c>
      <c r="T27" s="64">
        <v>0.1</v>
      </c>
      <c r="U27" s="26">
        <f>+T27*S27</f>
        <v>2.5422684225968403E-5</v>
      </c>
      <c r="V27" s="26"/>
      <c r="W27" s="26">
        <v>50000</v>
      </c>
      <c r="X27" s="26">
        <f>+D$11+D$12*W27+D$13*W27^2</f>
        <v>-7.2222046543050422E-2</v>
      </c>
    </row>
    <row r="28" spans="1:24" x14ac:dyDescent="0.2">
      <c r="A28" s="61" t="s">
        <v>96</v>
      </c>
      <c r="B28" s="63" t="s">
        <v>42</v>
      </c>
      <c r="C28" s="62">
        <v>31765.589</v>
      </c>
      <c r="D28" s="62" t="s">
        <v>89</v>
      </c>
      <c r="E28" s="26">
        <f>+(C28-C$7)/C$8</f>
        <v>-1605.5778655085419</v>
      </c>
      <c r="F28" s="26">
        <f>ROUND(2*E28,0)/2</f>
        <v>-1605.5</v>
      </c>
      <c r="G28" s="26">
        <f>+C28-(C$7+F28*C$8)</f>
        <v>-3.783925000243471E-2</v>
      </c>
      <c r="H28" s="26"/>
      <c r="I28" s="26">
        <f>G28</f>
        <v>-3.783925000243471E-2</v>
      </c>
      <c r="J28" s="26"/>
      <c r="K28" s="26"/>
      <c r="L28" s="26"/>
      <c r="M28" s="26"/>
      <c r="N28" s="26"/>
      <c r="O28" s="26"/>
      <c r="P28" s="46">
        <f>+D$11+D$12*F28+D$13*F28^2</f>
        <v>-1.1477605448491429E-3</v>
      </c>
      <c r="Q28" s="28">
        <f>+C28-15018.5</f>
        <v>16747.089</v>
      </c>
      <c r="R28" s="28"/>
      <c r="S28" s="26">
        <f>+(P28-G28)^2</f>
        <v>1.3462653986161129E-3</v>
      </c>
      <c r="T28" s="64">
        <v>0.1</v>
      </c>
      <c r="U28" s="26">
        <f>+T28*S28</f>
        <v>1.346265398616113E-4</v>
      </c>
      <c r="V28" s="26"/>
      <c r="W28" s="93">
        <v>52000</v>
      </c>
      <c r="X28" s="93">
        <f>+D$11+D$12*W28+D$13*W28^2</f>
        <v>-7.9238119426865899E-2</v>
      </c>
    </row>
    <row r="29" spans="1:24" x14ac:dyDescent="0.2">
      <c r="A29" s="61" t="s">
        <v>122</v>
      </c>
      <c r="B29" s="63" t="s">
        <v>50</v>
      </c>
      <c r="C29" s="62">
        <v>32545.344000000001</v>
      </c>
      <c r="D29" s="62" t="s">
        <v>89</v>
      </c>
      <c r="E29" s="26">
        <f>+(C29-C$7)/C$8</f>
        <v>-1.0000895141865287</v>
      </c>
      <c r="F29" s="26">
        <f>ROUND(2*E29,0)/2</f>
        <v>-1</v>
      </c>
      <c r="G29" s="26">
        <f>+C29-(C$7+F29*C$8)</f>
        <v>-4.3500000174390152E-5</v>
      </c>
      <c r="H29" s="26"/>
      <c r="I29" s="26">
        <f>G29</f>
        <v>-4.3500000174390152E-5</v>
      </c>
      <c r="J29" s="26"/>
      <c r="K29" s="26"/>
      <c r="L29" s="26"/>
      <c r="M29" s="26"/>
      <c r="N29" s="26"/>
      <c r="O29" s="26"/>
      <c r="P29" s="46">
        <f>+D$11+D$12*F29+D$13*F29^2</f>
        <v>-1.6863553057305057E-4</v>
      </c>
      <c r="Q29" s="28">
        <f>+C29-15018.5</f>
        <v>17526.844000000001</v>
      </c>
      <c r="R29" s="28"/>
      <c r="S29" s="26">
        <f>+(P29-G29)^2</f>
        <v>1.5658900968154066E-8</v>
      </c>
      <c r="T29" s="64">
        <v>0.1</v>
      </c>
      <c r="U29" s="26">
        <f>+T29*S29</f>
        <v>1.5658900968154066E-9</v>
      </c>
      <c r="V29" s="26"/>
      <c r="W29" s="93">
        <v>54000</v>
      </c>
      <c r="X29" s="93">
        <f>+D$11+D$12*W29+D$13*W29^2</f>
        <v>-8.6572185740414836E-2</v>
      </c>
    </row>
    <row r="30" spans="1:24" x14ac:dyDescent="0.2">
      <c r="A30" s="26" t="s">
        <v>13</v>
      </c>
      <c r="B30" s="26"/>
      <c r="C30" s="27">
        <v>32545.83</v>
      </c>
      <c r="D30" s="27" t="s">
        <v>15</v>
      </c>
      <c r="E30" s="26">
        <f>+(C30-C$7)/C$8</f>
        <v>0</v>
      </c>
      <c r="F30" s="26">
        <f>ROUND(2*E30,0)/2</f>
        <v>0</v>
      </c>
      <c r="G30" s="26">
        <f>+C30-(C$7+F30*C$8)</f>
        <v>0</v>
      </c>
      <c r="H30" s="26">
        <f>+G30</f>
        <v>0</v>
      </c>
      <c r="I30" s="26"/>
      <c r="J30" s="26"/>
      <c r="K30" s="26"/>
      <c r="L30" s="26"/>
      <c r="M30" s="26"/>
      <c r="N30" s="26"/>
      <c r="O30" s="26"/>
      <c r="P30" s="46">
        <f>+D$11+D$12*F30+D$13*F30^2</f>
        <v>-1.6808911103667802E-4</v>
      </c>
      <c r="Q30" s="28">
        <f>+C30-15018.5</f>
        <v>17527.330000000002</v>
      </c>
      <c r="R30" s="28"/>
      <c r="S30" s="26">
        <f>+(P30-G30)^2</f>
        <v>2.825394924910067E-8</v>
      </c>
      <c r="T30" s="64">
        <v>0.1</v>
      </c>
      <c r="U30" s="26">
        <f>+T30*S30</f>
        <v>2.8253949249100671E-9</v>
      </c>
      <c r="V30" s="47"/>
      <c r="W30" s="93">
        <v>56000</v>
      </c>
      <c r="X30" s="93">
        <f>+D$11+D$12*W30+D$13*W30^2</f>
        <v>-9.4224245483697233E-2</v>
      </c>
    </row>
    <row r="31" spans="1:24" x14ac:dyDescent="0.2">
      <c r="A31" s="26" t="s">
        <v>28</v>
      </c>
      <c r="B31" s="26"/>
      <c r="C31" s="27">
        <v>40119.461000000003</v>
      </c>
      <c r="D31" s="27"/>
      <c r="E31" s="26">
        <f>+(C31-C$7)/C$8</f>
        <v>15584.997834168287</v>
      </c>
      <c r="F31" s="26">
        <f>ROUND(2*E31,0)/2</f>
        <v>15585</v>
      </c>
      <c r="G31" s="26">
        <f>+C31-(C$7+F31*C$8)</f>
        <v>-1.0524999961489812E-3</v>
      </c>
      <c r="H31" s="26"/>
      <c r="I31" s="26">
        <f>G31</f>
        <v>-1.0524999961489812E-3</v>
      </c>
      <c r="J31" s="26"/>
      <c r="K31" s="26"/>
      <c r="L31" s="26"/>
      <c r="M31" s="26"/>
      <c r="N31" s="26"/>
      <c r="O31" s="26"/>
      <c r="P31" s="46">
        <f>+D$11+D$12*F31+D$13*F31^2</f>
        <v>-1.3075265880384285E-3</v>
      </c>
      <c r="Q31" s="28">
        <f>+C31-15018.5</f>
        <v>25100.961000000003</v>
      </c>
      <c r="R31" s="28"/>
      <c r="S31" s="26">
        <f>+(P31-G31)^2</f>
        <v>6.5038562570746751E-8</v>
      </c>
      <c r="T31" s="64">
        <v>0.1</v>
      </c>
      <c r="U31" s="26">
        <f>+T31*S31</f>
        <v>6.5038562570746751E-9</v>
      </c>
      <c r="V31" s="26"/>
      <c r="W31" s="93">
        <v>58000</v>
      </c>
      <c r="X31" s="93">
        <f>+D$11+D$12*W31+D$13*W31^2</f>
        <v>-0.10219429865671308</v>
      </c>
    </row>
    <row r="32" spans="1:24" x14ac:dyDescent="0.2">
      <c r="A32" s="26" t="s">
        <v>29</v>
      </c>
      <c r="B32" s="26"/>
      <c r="C32" s="27">
        <v>40152.508000000002</v>
      </c>
      <c r="D32" s="27"/>
      <c r="E32" s="26">
        <f>+(C32-C$7)/C$8</f>
        <v>15653.001863335503</v>
      </c>
      <c r="F32" s="26">
        <f>ROUND(2*E32,0)/2</f>
        <v>15653</v>
      </c>
      <c r="G32" s="26">
        <f>+C32-(C$7+F32*C$8)</f>
        <v>9.0549999731592834E-4</v>
      </c>
      <c r="H32" s="26"/>
      <c r="I32" s="26">
        <f>G32</f>
        <v>9.0549999731592834E-4</v>
      </c>
      <c r="J32" s="26"/>
      <c r="K32" s="26"/>
      <c r="L32" s="26"/>
      <c r="M32" s="26"/>
      <c r="N32" s="26"/>
      <c r="O32" s="26"/>
      <c r="P32" s="46">
        <f>+D$11+D$12*F32+D$13*F32^2</f>
        <v>-1.3548073319523644E-3</v>
      </c>
      <c r="Q32" s="28">
        <f>+C32-15018.5</f>
        <v>25134.008000000002</v>
      </c>
      <c r="R32" s="28"/>
      <c r="S32" s="26">
        <f>+(P32-G32)^2</f>
        <v>5.1089892227439624E-6</v>
      </c>
      <c r="T32" s="64">
        <v>0.1</v>
      </c>
      <c r="U32" s="26">
        <f>+T32*S32</f>
        <v>5.1089892227439628E-7</v>
      </c>
      <c r="V32" s="26"/>
    </row>
    <row r="33" spans="1:22" x14ac:dyDescent="0.2">
      <c r="A33" s="26" t="s">
        <v>29</v>
      </c>
      <c r="B33" s="26"/>
      <c r="C33" s="27">
        <v>40157.370999999999</v>
      </c>
      <c r="D33" s="27"/>
      <c r="E33" s="26">
        <f>+(C33-C$7)/C$8</f>
        <v>15663.00893186941</v>
      </c>
      <c r="F33" s="26">
        <f>ROUND(2*E33,0)/2</f>
        <v>15663</v>
      </c>
      <c r="G33" s="26">
        <f>+C33-(C$7+F33*C$8)</f>
        <v>4.3404999960330315E-3</v>
      </c>
      <c r="H33" s="26"/>
      <c r="I33" s="26">
        <f>G33</f>
        <v>4.3404999960330315E-3</v>
      </c>
      <c r="J33" s="26"/>
      <c r="K33" s="26"/>
      <c r="L33" s="26"/>
      <c r="M33" s="26"/>
      <c r="N33" s="26"/>
      <c r="O33" s="26"/>
      <c r="P33" s="46">
        <f>+D$11+D$12*F33+D$13*F33^2</f>
        <v>-1.361791386887341E-3</v>
      </c>
      <c r="Q33" s="28">
        <f>+C33-15018.5</f>
        <v>25138.870999999999</v>
      </c>
      <c r="R33" s="28"/>
      <c r="S33" s="26">
        <f>+(P33-G33)^2</f>
        <v>3.251612701572793E-5</v>
      </c>
      <c r="T33" s="64">
        <v>0.1</v>
      </c>
      <c r="U33" s="26">
        <f>+T33*S33</f>
        <v>3.251612701572793E-6</v>
      </c>
      <c r="V33" s="26"/>
    </row>
    <row r="34" spans="1:22" x14ac:dyDescent="0.2">
      <c r="A34" s="26" t="s">
        <v>29</v>
      </c>
      <c r="B34" s="26" t="s">
        <v>42</v>
      </c>
      <c r="C34" s="27">
        <v>40181.406000000003</v>
      </c>
      <c r="D34" s="27"/>
      <c r="E34" s="26">
        <f>+(C34-C$7)/C$8</f>
        <v>15712.468091279776</v>
      </c>
      <c r="F34" s="26">
        <f>ROUND(2*E34,0)/2</f>
        <v>15712.5</v>
      </c>
      <c r="G34" s="26">
        <f>+C34-(C$7+F34*C$8)</f>
        <v>-1.5506249997997656E-2</v>
      </c>
      <c r="H34" s="26"/>
      <c r="I34" s="26">
        <f>G34</f>
        <v>-1.5506249997997656E-2</v>
      </c>
      <c r="J34" s="26"/>
      <c r="K34" s="26"/>
      <c r="L34" s="26"/>
      <c r="M34" s="26"/>
      <c r="N34" s="26"/>
      <c r="O34" s="26"/>
      <c r="P34" s="46">
        <f>+D$11+D$12*F34+D$13*F34^2</f>
        <v>-1.3964795300840972E-3</v>
      </c>
      <c r="Q34" s="28">
        <f>+C34-15018.5</f>
        <v>25162.906000000003</v>
      </c>
      <c r="R34" s="28"/>
      <c r="S34" s="26">
        <f>+(P34-G34)^2</f>
        <v>1.9908562265720563E-4</v>
      </c>
      <c r="T34" s="64">
        <v>0.1</v>
      </c>
      <c r="U34" s="26">
        <f>+T34*S34</f>
        <v>1.9908562265720565E-5</v>
      </c>
      <c r="V34" s="26"/>
    </row>
    <row r="35" spans="1:22" x14ac:dyDescent="0.2">
      <c r="A35" s="26" t="s">
        <v>29</v>
      </c>
      <c r="B35" s="26" t="s">
        <v>42</v>
      </c>
      <c r="C35" s="27">
        <v>40205.24</v>
      </c>
      <c r="D35" s="27"/>
      <c r="E35" s="26">
        <f>+(C35-C$7)/C$8</f>
        <v>15761.513633421913</v>
      </c>
      <c r="F35" s="26">
        <f>ROUND(2*E35,0)/2</f>
        <v>15761.5</v>
      </c>
      <c r="G35" s="26">
        <f>+C35-(C$7+F35*C$8)</f>
        <v>6.6252499964321032E-3</v>
      </c>
      <c r="H35" s="26"/>
      <c r="I35" s="26">
        <f>G35</f>
        <v>6.6252499964321032E-3</v>
      </c>
      <c r="J35" s="26"/>
      <c r="K35" s="26"/>
      <c r="L35" s="26"/>
      <c r="M35" s="26"/>
      <c r="N35" s="26"/>
      <c r="O35" s="26"/>
      <c r="P35" s="46">
        <f>+D$11+D$12*F35+D$13*F35^2</f>
        <v>-1.4310091374071139E-3</v>
      </c>
      <c r="Q35" s="28">
        <f>+C35-15018.5</f>
        <v>25186.739999999998</v>
      </c>
      <c r="R35" s="28"/>
      <c r="S35" s="26">
        <f>+(P35-G35)^2</f>
        <v>6.4903311231567819E-5</v>
      </c>
      <c r="T35" s="64">
        <v>0.1</v>
      </c>
      <c r="U35" s="26">
        <f>+T35*S35</f>
        <v>6.4903311231567823E-6</v>
      </c>
      <c r="V35" s="26"/>
    </row>
    <row r="36" spans="1:22" x14ac:dyDescent="0.2">
      <c r="A36" s="26" t="s">
        <v>30</v>
      </c>
      <c r="B36" s="26" t="s">
        <v>42</v>
      </c>
      <c r="C36" s="27">
        <v>40220.307000000001</v>
      </c>
      <c r="D36" s="27"/>
      <c r="E36" s="26">
        <f>+(C36-C$7)/C$8</f>
        <v>15792.518466159005</v>
      </c>
      <c r="F36" s="26">
        <f>ROUND(2*E36,0)/2</f>
        <v>15792.5</v>
      </c>
      <c r="G36" s="26">
        <f>+C36-(C$7+F36*C$8)</f>
        <v>8.9737499947659671E-3</v>
      </c>
      <c r="H36" s="26"/>
      <c r="I36" s="26">
        <f>G36</f>
        <v>8.9737499947659671E-3</v>
      </c>
      <c r="J36" s="26"/>
      <c r="K36" s="26"/>
      <c r="L36" s="26"/>
      <c r="M36" s="26"/>
      <c r="N36" s="26"/>
      <c r="O36" s="26"/>
      <c r="P36" s="46">
        <f>+D$11+D$12*F36+D$13*F36^2</f>
        <v>-1.4529529771461179E-3</v>
      </c>
      <c r="Q36" s="28">
        <f>+C36-15018.5</f>
        <v>25201.807000000001</v>
      </c>
      <c r="R36" s="28"/>
      <c r="S36" s="26">
        <f>+(P36-G36)^2</f>
        <v>1.0871613486448031E-4</v>
      </c>
      <c r="T36" s="64">
        <v>0.1</v>
      </c>
      <c r="U36" s="26">
        <f>+T36*S36</f>
        <v>1.0871613486448032E-5</v>
      </c>
      <c r="V36" s="26"/>
    </row>
    <row r="37" spans="1:22" x14ac:dyDescent="0.2">
      <c r="A37" s="26" t="s">
        <v>30</v>
      </c>
      <c r="B37" s="26" t="s">
        <v>42</v>
      </c>
      <c r="C37" s="27">
        <v>40221.266000000003</v>
      </c>
      <c r="D37" s="27"/>
      <c r="E37" s="26">
        <f>+(C37-C$7)/C$8</f>
        <v>15794.491893821774</v>
      </c>
      <c r="F37" s="26">
        <f>ROUND(2*E37,0)/2</f>
        <v>15794.5</v>
      </c>
      <c r="G37" s="26">
        <f>+C37-(C$7+F37*C$8)</f>
        <v>-3.9392499966197647E-3</v>
      </c>
      <c r="H37" s="26"/>
      <c r="I37" s="26">
        <f>G37</f>
        <v>-3.9392499966197647E-3</v>
      </c>
      <c r="J37" s="26"/>
      <c r="K37" s="26"/>
      <c r="L37" s="26"/>
      <c r="M37" s="26"/>
      <c r="N37" s="26"/>
      <c r="O37" s="26">
        <f ca="1">C$11+C$12*F37</f>
        <v>4.1517086660341068E-2</v>
      </c>
      <c r="P37" s="46">
        <f>+D$11+D$12*F37+D$13*F37^2</f>
        <v>-1.454371332187978E-3</v>
      </c>
      <c r="Q37" s="28">
        <f>+C37-15018.5</f>
        <v>25202.766000000003</v>
      </c>
      <c r="R37" s="28"/>
      <c r="S37" s="26">
        <f>+(P37-G37)^2</f>
        <v>6.1746219769483002E-6</v>
      </c>
      <c r="T37" s="64">
        <v>0.1</v>
      </c>
      <c r="U37" s="26">
        <f>+T37*S37</f>
        <v>6.1746219769483002E-7</v>
      </c>
      <c r="V37" s="26"/>
    </row>
    <row r="38" spans="1:22" x14ac:dyDescent="0.2">
      <c r="A38" s="26" t="s">
        <v>30</v>
      </c>
      <c r="B38" s="26" t="s">
        <v>42</v>
      </c>
      <c r="C38" s="27">
        <v>40238.279000000002</v>
      </c>
      <c r="D38" s="27"/>
      <c r="E38" s="26">
        <f>+(C38-C$7)/C$8</f>
        <v>15829.501200210307</v>
      </c>
      <c r="F38" s="26">
        <f>ROUND(2*E38,0)/2</f>
        <v>15829.5</v>
      </c>
      <c r="G38" s="26">
        <f>+C38-(C$7+F38*C$8)</f>
        <v>5.8325000281911343E-4</v>
      </c>
      <c r="H38" s="26"/>
      <c r="I38" s="26">
        <f>G38</f>
        <v>5.8325000281911343E-4</v>
      </c>
      <c r="J38" s="26"/>
      <c r="K38" s="26"/>
      <c r="L38" s="26"/>
      <c r="M38" s="26"/>
      <c r="N38" s="26"/>
      <c r="O38" s="26">
        <f ca="1">C$11+C$12*F38</f>
        <v>4.1400563906531934E-2</v>
      </c>
      <c r="P38" s="46">
        <f>+D$11+D$12*F38+D$13*F38^2</f>
        <v>-1.4792440206069651E-3</v>
      </c>
      <c r="Q38" s="28">
        <f>+C38-15018.5</f>
        <v>25219.779000000002</v>
      </c>
      <c r="R38" s="28"/>
      <c r="S38" s="26">
        <f>+(P38-G38)^2</f>
        <v>4.2538815966682935E-6</v>
      </c>
      <c r="T38" s="64">
        <v>0.1</v>
      </c>
      <c r="U38" s="26">
        <f>+T38*S38</f>
        <v>4.2538815966682935E-7</v>
      </c>
      <c r="V38" s="26"/>
    </row>
    <row r="39" spans="1:22" x14ac:dyDescent="0.2">
      <c r="A39" s="26" t="s">
        <v>31</v>
      </c>
      <c r="B39" s="26"/>
      <c r="C39" s="27">
        <v>40442.614999999998</v>
      </c>
      <c r="D39" s="27"/>
      <c r="E39" s="26">
        <f>+(C39-C$7)/C$8</f>
        <v>16249.983280396487</v>
      </c>
      <c r="F39" s="26">
        <f>ROUND(2*E39,0)/2</f>
        <v>16250</v>
      </c>
      <c r="G39" s="26">
        <f>+C39-(C$7+F39*C$8)</f>
        <v>-8.1250000002910383E-3</v>
      </c>
      <c r="H39" s="26"/>
      <c r="I39" s="26">
        <f>G39</f>
        <v>-8.1250000002910383E-3</v>
      </c>
      <c r="J39" s="26"/>
      <c r="K39" s="26"/>
      <c r="L39" s="26"/>
      <c r="M39" s="26"/>
      <c r="N39" s="26"/>
      <c r="O39" s="26">
        <f ca="1">C$11+C$12*F39</f>
        <v>4.0000626250053642E-2</v>
      </c>
      <c r="P39" s="46">
        <f>+D$11+D$12*F39+D$13*F39^2</f>
        <v>-1.7856850740108378E-3</v>
      </c>
      <c r="Q39" s="28">
        <f>+C39-15018.5</f>
        <v>25424.114999999998</v>
      </c>
      <c r="R39" s="28"/>
      <c r="S39" s="26">
        <f>+(P39-G39)^2</f>
        <v>4.0186913734558948E-5</v>
      </c>
      <c r="T39" s="64">
        <v>0.1</v>
      </c>
      <c r="U39" s="26">
        <f>+T39*S39</f>
        <v>4.0186913734558953E-6</v>
      </c>
      <c r="V39" s="26"/>
    </row>
    <row r="40" spans="1:22" x14ac:dyDescent="0.2">
      <c r="A40" s="26" t="s">
        <v>436</v>
      </c>
      <c r="B40" s="26"/>
      <c r="C40" s="27">
        <v>40501.421000000002</v>
      </c>
      <c r="D40" s="27"/>
      <c r="E40" s="26">
        <f>+(C40-C$7)/C$8</f>
        <v>16370.99411161287</v>
      </c>
      <c r="F40" s="26">
        <f>ROUND(2*E40,0)/2</f>
        <v>16371</v>
      </c>
      <c r="G40" s="26">
        <f>+C40-(C$7+F40*C$8)</f>
        <v>-2.8614999973797239E-3</v>
      </c>
      <c r="H40" s="26"/>
      <c r="I40" s="26"/>
      <c r="J40" s="26">
        <f>G40</f>
        <v>-2.8614999973797239E-3</v>
      </c>
      <c r="K40" s="26"/>
      <c r="L40" s="26"/>
      <c r="M40" s="26"/>
      <c r="N40" s="26"/>
      <c r="O40" s="26">
        <f ca="1">C$11+C$12*F40</f>
        <v>3.9597790444027781E-2</v>
      </c>
      <c r="P40" s="46">
        <f>+D$11+D$12*F40+D$13*F40^2</f>
        <v>-1.8764687327893301E-3</v>
      </c>
      <c r="Q40" s="28">
        <f>+C40-15018.5</f>
        <v>25482.921000000002</v>
      </c>
      <c r="R40" s="28" t="s">
        <v>83</v>
      </c>
      <c r="S40" s="26">
        <f>+(P40-G40)^2</f>
        <v>9.7028659222055035E-7</v>
      </c>
      <c r="T40" s="64">
        <v>1</v>
      </c>
      <c r="U40" s="26">
        <f>+T40*S40</f>
        <v>9.7028659222055035E-7</v>
      </c>
      <c r="V40" s="26"/>
    </row>
    <row r="41" spans="1:22" x14ac:dyDescent="0.2">
      <c r="A41" s="26" t="s">
        <v>32</v>
      </c>
      <c r="B41" s="26"/>
      <c r="C41" s="27">
        <v>46327.540999999997</v>
      </c>
      <c r="D41" s="27"/>
      <c r="E41" s="26">
        <f>+(C41-C$7)/C$8</f>
        <v>28359.968433388574</v>
      </c>
      <c r="F41" s="26">
        <f>ROUND(2*E41,0)/2</f>
        <v>28360</v>
      </c>
      <c r="G41" s="26">
        <f>+C41-(C$7+F41*C$8)</f>
        <v>-1.5340000005380716E-2</v>
      </c>
      <c r="H41" s="26"/>
      <c r="I41" s="26">
        <f>G41</f>
        <v>-1.5340000005380716E-2</v>
      </c>
      <c r="J41" s="26"/>
      <c r="K41" s="26"/>
      <c r="L41" s="26"/>
      <c r="M41" s="26"/>
      <c r="N41" s="26"/>
      <c r="O41" s="26">
        <f ca="1">C$11+C$12*F41</f>
        <v>-3.1624656790638084E-4</v>
      </c>
      <c r="P41" s="46">
        <f>+D$11+D$12*F41+D$13*F41^2</f>
        <v>-1.6642609396588452E-2</v>
      </c>
      <c r="Q41" s="28">
        <f>+C41-15018.5</f>
        <v>31309.040999999997</v>
      </c>
      <c r="R41" s="28"/>
      <c r="S41" s="26">
        <f>+(P41-G41)^2</f>
        <v>1.6967912260625887E-6</v>
      </c>
      <c r="T41" s="64">
        <v>0.1</v>
      </c>
      <c r="U41" s="26">
        <f>+T41*S41</f>
        <v>1.6967912260625887E-7</v>
      </c>
      <c r="V41" s="26"/>
    </row>
    <row r="42" spans="1:22" x14ac:dyDescent="0.2">
      <c r="A42" s="26" t="s">
        <v>32</v>
      </c>
      <c r="B42" s="26"/>
      <c r="C42" s="27">
        <v>46350.381999999998</v>
      </c>
      <c r="D42" s="27"/>
      <c r="E42" s="26">
        <f>+(C42-C$7)/C$8</f>
        <v>28406.970582757913</v>
      </c>
      <c r="F42" s="26">
        <f>ROUND(2*E42,0)/2</f>
        <v>28407</v>
      </c>
      <c r="G42" s="26">
        <f>+C42-(C$7+F42*C$8)</f>
        <v>-1.4295500004664063E-2</v>
      </c>
      <c r="H42" s="26"/>
      <c r="I42" s="26">
        <f>G42</f>
        <v>-1.4295500004664063E-2</v>
      </c>
      <c r="J42" s="26"/>
      <c r="K42" s="26"/>
      <c r="L42" s="26"/>
      <c r="M42" s="26"/>
      <c r="N42" s="26"/>
      <c r="O42" s="26">
        <f ca="1">C$11+C$12*F42</f>
        <v>-4.7271998016436279E-4</v>
      </c>
      <c r="P42" s="46">
        <f>+D$11+D$12*F42+D$13*F42^2</f>
        <v>-1.672298230311621E-2</v>
      </c>
      <c r="Q42" s="28">
        <f>+C42-15018.5</f>
        <v>31331.881999999998</v>
      </c>
      <c r="R42" s="28"/>
      <c r="S42" s="26">
        <f>+(P42-G42)^2</f>
        <v>5.8926703092985165E-6</v>
      </c>
      <c r="T42" s="64">
        <v>0.1</v>
      </c>
      <c r="U42" s="26">
        <f>+T42*S42</f>
        <v>5.8926703092985165E-7</v>
      </c>
      <c r="V42" s="26"/>
    </row>
    <row r="43" spans="1:22" x14ac:dyDescent="0.2">
      <c r="A43" s="26" t="s">
        <v>32</v>
      </c>
      <c r="B43" s="26"/>
      <c r="C43" s="27">
        <v>46401.402000000002</v>
      </c>
      <c r="D43" s="27"/>
      <c r="E43" s="26">
        <f>+(C43-C$7)/C$8</f>
        <v>28511.959403773795</v>
      </c>
      <c r="F43" s="26">
        <f>ROUND(2*E43,0)/2</f>
        <v>28512</v>
      </c>
      <c r="G43" s="26">
        <f>+C43-(C$7+F43*C$8)</f>
        <v>-1.9727999999304302E-2</v>
      </c>
      <c r="H43" s="26"/>
      <c r="I43" s="26">
        <f>G43</f>
        <v>-1.9727999999304302E-2</v>
      </c>
      <c r="J43" s="26"/>
      <c r="K43" s="26"/>
      <c r="L43" s="26"/>
      <c r="M43" s="26"/>
      <c r="N43" s="26"/>
      <c r="O43" s="26">
        <f ca="1">C$11+C$12*F43</f>
        <v>-8.2228824159176483E-4</v>
      </c>
      <c r="P43" s="46">
        <f>+D$11+D$12*F43+D$13*F43^2</f>
        <v>-1.6903173193315212E-2</v>
      </c>
      <c r="Q43" s="28">
        <f>+C43-15018.5</f>
        <v>31382.902000000002</v>
      </c>
      <c r="R43" s="28"/>
      <c r="S43" s="26">
        <f>+(P43-G43)^2</f>
        <v>7.9796464838345265E-6</v>
      </c>
      <c r="T43" s="64">
        <v>0.1</v>
      </c>
      <c r="U43" s="26">
        <f>+T43*S43</f>
        <v>7.9796464838345267E-7</v>
      </c>
      <c r="V43" s="26"/>
    </row>
    <row r="44" spans="1:22" x14ac:dyDescent="0.2">
      <c r="A44" s="26" t="s">
        <v>32</v>
      </c>
      <c r="B44" s="26"/>
      <c r="C44" s="27">
        <v>46402.370999999999</v>
      </c>
      <c r="D44" s="27"/>
      <c r="E44" s="26">
        <f>+(C44-C$7)/C$8</f>
        <v>28513.953409410096</v>
      </c>
      <c r="F44" s="26">
        <f>ROUND(2*E44,0)/2</f>
        <v>28514</v>
      </c>
      <c r="G44" s="26">
        <f>+C44-(C$7+F44*C$8)</f>
        <v>-2.2641000003204681E-2</v>
      </c>
      <c r="H44" s="26"/>
      <c r="I44" s="26">
        <f>G44</f>
        <v>-2.2641000003204681E-2</v>
      </c>
      <c r="J44" s="26"/>
      <c r="K44" s="26"/>
      <c r="L44" s="26"/>
      <c r="M44" s="26"/>
      <c r="N44" s="26"/>
      <c r="O44" s="26">
        <f ca="1">C$11+C$12*F44</f>
        <v>-8.2894668466657051E-4</v>
      </c>
      <c r="P44" s="46">
        <f>+D$11+D$12*F44+D$13*F44^2</f>
        <v>-1.6906613907071818E-2</v>
      </c>
      <c r="Q44" s="28">
        <f>+C44-15018.5</f>
        <v>31383.870999999999</v>
      </c>
      <c r="R44" s="28"/>
      <c r="S44" s="26">
        <f>+(P44-G44)^2</f>
        <v>3.2883183899521896E-5</v>
      </c>
      <c r="T44" s="64">
        <v>0.1</v>
      </c>
      <c r="U44" s="26">
        <f>+T44*S44</f>
        <v>3.2883183899521896E-6</v>
      </c>
      <c r="V44" s="26"/>
    </row>
    <row r="45" spans="1:22" x14ac:dyDescent="0.2">
      <c r="A45" s="26" t="s">
        <v>32</v>
      </c>
      <c r="B45" s="26"/>
      <c r="C45" s="27">
        <v>46403.343999999997</v>
      </c>
      <c r="D45" s="27"/>
      <c r="E45" s="26">
        <f>+(C45-C$7)/C$8</f>
        <v>28515.955646235816</v>
      </c>
      <c r="F45" s="26">
        <f>ROUND(2*E45,0)/2</f>
        <v>28516</v>
      </c>
      <c r="G45" s="26">
        <f>+C45-(C$7+F45*C$8)</f>
        <v>-2.1554000006290153E-2</v>
      </c>
      <c r="H45" s="26"/>
      <c r="I45" s="26">
        <f>G45</f>
        <v>-2.1554000006290153E-2</v>
      </c>
      <c r="J45" s="26"/>
      <c r="K45" s="26"/>
      <c r="L45" s="26"/>
      <c r="M45" s="26"/>
      <c r="N45" s="26"/>
      <c r="O45" s="26">
        <f ca="1">C$11+C$12*F45</f>
        <v>-8.3560512774137619E-4</v>
      </c>
      <c r="P45" s="46">
        <f>+D$11+D$12*F45+D$13*F45^2</f>
        <v>-1.6910054938821854E-2</v>
      </c>
      <c r="Q45" s="28">
        <f>+C45-15018.5</f>
        <v>31384.843999999997</v>
      </c>
      <c r="R45" s="28"/>
      <c r="S45" s="26">
        <f>+(P45-G45)^2</f>
        <v>2.1566225789663137E-5</v>
      </c>
      <c r="T45" s="64">
        <v>0.1</v>
      </c>
      <c r="U45" s="26">
        <f>+T45*S45</f>
        <v>2.1566225789663136E-6</v>
      </c>
      <c r="V45" s="26"/>
    </row>
    <row r="46" spans="1:22" x14ac:dyDescent="0.2">
      <c r="A46" s="26" t="s">
        <v>33</v>
      </c>
      <c r="B46" s="26"/>
      <c r="C46" s="27">
        <v>46707.553999999996</v>
      </c>
      <c r="D46" s="27"/>
      <c r="E46" s="26">
        <f>+(C46-C$7)/C$8</f>
        <v>29141.958179384357</v>
      </c>
      <c r="F46" s="26">
        <f>ROUND(2*E46,0)/2</f>
        <v>29142</v>
      </c>
      <c r="G46" s="26">
        <f>+C46-(C$7+F46*C$8)</f>
        <v>-2.0323000004282221E-2</v>
      </c>
      <c r="H46" s="26"/>
      <c r="I46" s="26">
        <f>G46</f>
        <v>-2.0323000004282221E-2</v>
      </c>
      <c r="J46" s="26"/>
      <c r="K46" s="26"/>
      <c r="L46" s="26"/>
      <c r="M46" s="26"/>
      <c r="N46" s="26"/>
      <c r="O46" s="26">
        <f ca="1">C$11+C$12*F46</f>
        <v>-2.9196978101561494E-3</v>
      </c>
      <c r="P46" s="46">
        <f>+D$11+D$12*F46+D$13*F46^2</f>
        <v>-1.8002724391713999E-2</v>
      </c>
      <c r="Q46" s="28">
        <f>+C46-15018.5</f>
        <v>31689.053999999996</v>
      </c>
      <c r="R46" s="28"/>
      <c r="S46" s="26">
        <f>+(P46-G46)^2</f>
        <v>5.3836789182788379E-6</v>
      </c>
      <c r="T46" s="64">
        <v>0.1</v>
      </c>
      <c r="U46" s="26">
        <f>+T46*S46</f>
        <v>5.3836789182788386E-7</v>
      </c>
      <c r="V46" s="26"/>
    </row>
    <row r="47" spans="1:22" x14ac:dyDescent="0.2">
      <c r="A47" s="26" t="s">
        <v>34</v>
      </c>
      <c r="B47" s="26"/>
      <c r="C47" s="27">
        <v>46821.275000000001</v>
      </c>
      <c r="D47" s="27"/>
      <c r="E47" s="26">
        <f>+(C47-C$7)/C$8</f>
        <v>29375.972952311575</v>
      </c>
      <c r="F47" s="26">
        <f>ROUND(2*E47,0)/2</f>
        <v>29376</v>
      </c>
      <c r="G47" s="26">
        <f>+C47-(C$7+F47*C$8)</f>
        <v>-1.3144000004103873E-2</v>
      </c>
      <c r="H47" s="26"/>
      <c r="I47" s="26">
        <f>G47</f>
        <v>-1.3144000004103873E-2</v>
      </c>
      <c r="J47" s="26"/>
      <c r="K47" s="26"/>
      <c r="L47" s="26"/>
      <c r="M47" s="26"/>
      <c r="N47" s="26"/>
      <c r="O47" s="26">
        <f ca="1">C$11+C$12*F47</f>
        <v>-3.6987356499086493E-3</v>
      </c>
      <c r="P47" s="46">
        <f>+D$11+D$12*F47+D$13*F47^2</f>
        <v>-1.841916545250406E-2</v>
      </c>
      <c r="Q47" s="28">
        <f>+C47-15018.5</f>
        <v>31802.775000000001</v>
      </c>
      <c r="R47" s="28"/>
      <c r="S47" s="26">
        <f>+(P47-G47)^2</f>
        <v>2.7827370507995144E-5</v>
      </c>
      <c r="T47" s="64">
        <v>0.1</v>
      </c>
      <c r="U47" s="26">
        <f>+T47*S47</f>
        <v>2.7827370507995144E-6</v>
      </c>
      <c r="V47" s="26"/>
    </row>
    <row r="48" spans="1:22" x14ac:dyDescent="0.2">
      <c r="A48" s="26" t="s">
        <v>35</v>
      </c>
      <c r="B48" s="26"/>
      <c r="C48" s="27">
        <v>47115.267999999996</v>
      </c>
      <c r="D48" s="27"/>
      <c r="E48" s="26">
        <f>+(C48-C$7)/C$8</f>
        <v>29980.950969891324</v>
      </c>
      <c r="F48" s="26">
        <f>ROUND(2*E48,0)/2</f>
        <v>29981</v>
      </c>
      <c r="G48" s="26">
        <f>+C48-(C$7+F48*C$8)</f>
        <v>-2.382650000799913E-2</v>
      </c>
      <c r="H48" s="26"/>
      <c r="I48" s="26">
        <f>G48</f>
        <v>-2.382650000799913E-2</v>
      </c>
      <c r="J48" s="26"/>
      <c r="K48" s="26"/>
      <c r="L48" s="26"/>
      <c r="M48" s="26"/>
      <c r="N48" s="26"/>
      <c r="O48" s="26">
        <f ca="1">C$11+C$12*F48</f>
        <v>-5.7129146800379421E-3</v>
      </c>
      <c r="P48" s="46">
        <f>+D$11+D$12*F48+D$13*F48^2</f>
        <v>-1.9516037841908886E-2</v>
      </c>
      <c r="Q48" s="28">
        <f>+C48-15018.5</f>
        <v>32096.767999999996</v>
      </c>
      <c r="R48" s="28"/>
      <c r="S48" s="26">
        <f>+(P48-G48)^2</f>
        <v>1.8580084085295393E-5</v>
      </c>
      <c r="T48" s="64">
        <v>0.1</v>
      </c>
      <c r="U48" s="26">
        <f>+T48*S48</f>
        <v>1.8580084085295394E-6</v>
      </c>
      <c r="V48" s="26"/>
    </row>
    <row r="49" spans="1:22" x14ac:dyDescent="0.2">
      <c r="A49" s="26" t="s">
        <v>36</v>
      </c>
      <c r="B49" s="26"/>
      <c r="C49" s="27">
        <v>47471.47</v>
      </c>
      <c r="D49" s="27"/>
      <c r="E49" s="26">
        <f>+(C49-C$7)/C$8</f>
        <v>30713.942503084123</v>
      </c>
      <c r="F49" s="26">
        <f>ROUND(2*E49,0)/2</f>
        <v>30714</v>
      </c>
      <c r="G49" s="26">
        <f>+C49-(C$7+F49*C$8)</f>
        <v>-2.7941000000282656E-2</v>
      </c>
      <c r="H49" s="26"/>
      <c r="I49" s="26">
        <f>G49</f>
        <v>-2.7941000000282656E-2</v>
      </c>
      <c r="J49" s="26"/>
      <c r="K49" s="26"/>
      <c r="L49" s="26"/>
      <c r="M49" s="26"/>
      <c r="N49" s="26"/>
      <c r="O49" s="26">
        <f ca="1">C$11+C$12*F49</f>
        <v>-8.1532340669549369E-3</v>
      </c>
      <c r="P49" s="46">
        <f>+D$11+D$12*F49+D$13*F49^2</f>
        <v>-2.0883959960715015E-2</v>
      </c>
      <c r="Q49" s="28">
        <f>+C49-15018.5</f>
        <v>32452.97</v>
      </c>
      <c r="R49" s="28"/>
      <c r="S49" s="26">
        <f>+(P49-G49)^2</f>
        <v>4.9801814120060855E-5</v>
      </c>
      <c r="T49" s="64">
        <v>0.1</v>
      </c>
      <c r="U49" s="26">
        <f>+T49*S49</f>
        <v>4.980181412006086E-6</v>
      </c>
      <c r="V49" s="26"/>
    </row>
    <row r="50" spans="1:22" x14ac:dyDescent="0.2">
      <c r="A50" s="26" t="s">
        <v>37</v>
      </c>
      <c r="B50" s="26"/>
      <c r="C50" s="27">
        <v>48521.63</v>
      </c>
      <c r="D50" s="27">
        <v>8.0000000000000002E-3</v>
      </c>
      <c r="E50" s="26">
        <f>+(C50-C$7)/C$8</f>
        <v>32874.958972665241</v>
      </c>
      <c r="F50" s="26">
        <f>ROUND(2*E50,0)/2</f>
        <v>32875</v>
      </c>
      <c r="G50" s="26">
        <f>+C50-(C$7+F50*C$8)</f>
        <v>-1.9937500001105946E-2</v>
      </c>
      <c r="H50" s="26"/>
      <c r="I50" s="26">
        <f>G50</f>
        <v>-1.9937500001105946E-2</v>
      </c>
      <c r="J50" s="26"/>
      <c r="K50" s="26"/>
      <c r="L50" s="26"/>
      <c r="M50" s="26"/>
      <c r="N50" s="26"/>
      <c r="O50" s="26">
        <f ca="1">C$11+C$12*F50</f>
        <v>-1.5347681809284544E-2</v>
      </c>
      <c r="P50" s="46">
        <f>+D$11+D$12*F50+D$13*F50^2</f>
        <v>-2.5165399586011175E-2</v>
      </c>
      <c r="Q50" s="28">
        <f>+C50-15018.5</f>
        <v>33503.129999999997</v>
      </c>
      <c r="R50" s="28"/>
      <c r="S50" s="26">
        <f>+(P50-G50)^2</f>
        <v>2.7330934069852272E-5</v>
      </c>
      <c r="T50" s="64">
        <v>0.1</v>
      </c>
      <c r="U50" s="26">
        <f>+T50*S50</f>
        <v>2.7330934069852274E-6</v>
      </c>
      <c r="V50" s="26"/>
    </row>
    <row r="51" spans="1:22" x14ac:dyDescent="0.2">
      <c r="A51" s="26" t="s">
        <v>38</v>
      </c>
      <c r="B51" s="26"/>
      <c r="C51" s="27">
        <v>48890.455000000002</v>
      </c>
      <c r="D51" s="27">
        <v>8.0000000000000002E-3</v>
      </c>
      <c r="E51" s="26">
        <f>+(C51-C$7)/C$8</f>
        <v>33633.926081861238</v>
      </c>
      <c r="F51" s="26">
        <f>ROUND(2*E51,0)/2</f>
        <v>33634</v>
      </c>
      <c r="G51" s="26">
        <f>+C51-(C$7+F51*C$8)</f>
        <v>-3.5921000002417713E-2</v>
      </c>
      <c r="H51" s="26"/>
      <c r="I51" s="26">
        <f>G51</f>
        <v>-3.5921000002417713E-2</v>
      </c>
      <c r="J51" s="26"/>
      <c r="K51" s="26"/>
      <c r="L51" s="26"/>
      <c r="M51" s="26"/>
      <c r="N51" s="26"/>
      <c r="O51" s="26">
        <f ca="1">C$11+C$12*F51</f>
        <v>-1.7874560956174027E-2</v>
      </c>
      <c r="P51" s="46">
        <f>+D$11+D$12*F51+D$13*F51^2</f>
        <v>-2.6757249026127326E-2</v>
      </c>
      <c r="Q51" s="28">
        <f>+C51-15018.5</f>
        <v>33871.955000000002</v>
      </c>
      <c r="R51" s="28"/>
      <c r="S51" s="26">
        <f>+(P51-G51)^2</f>
        <v>8.3974331955463029E-5</v>
      </c>
      <c r="T51" s="64">
        <v>0.1</v>
      </c>
      <c r="U51" s="26">
        <f>+T51*S51</f>
        <v>8.3974331955463029E-6</v>
      </c>
      <c r="V51" s="26"/>
    </row>
    <row r="52" spans="1:22" x14ac:dyDescent="0.2">
      <c r="A52" s="31" t="s">
        <v>39</v>
      </c>
      <c r="B52" s="31" t="s">
        <v>42</v>
      </c>
      <c r="C52" s="8">
        <v>50446.247100000001</v>
      </c>
      <c r="D52" s="8">
        <v>2.9999999999999997E-4</v>
      </c>
      <c r="E52" s="31">
        <f>+(C52-C$7)/C$8</f>
        <v>36835.430949066424</v>
      </c>
      <c r="F52" s="26">
        <f>ROUND(2*E52,0)/2</f>
        <v>36835.5</v>
      </c>
      <c r="G52" s="26">
        <f>+C52-(C$7+F52*C$8)</f>
        <v>-3.3555750000232365E-2</v>
      </c>
      <c r="H52" s="26"/>
      <c r="I52" s="26"/>
      <c r="J52" s="26"/>
      <c r="K52" s="26">
        <f>G52</f>
        <v>-3.3555750000232365E-2</v>
      </c>
      <c r="L52" s="26"/>
      <c r="M52" s="26"/>
      <c r="O52" s="26">
        <f ca="1">C$11+C$12*F52</f>
        <v>-2.8533063708172296E-2</v>
      </c>
      <c r="P52" s="46">
        <f>+D$11+D$12*F52+D$13*F52^2</f>
        <v>-3.3975750993191375E-2</v>
      </c>
      <c r="Q52" s="28">
        <f>+C52-15018.5</f>
        <v>35427.747100000001</v>
      </c>
      <c r="R52" s="28"/>
      <c r="S52" s="26">
        <f>+(P52-G52)^2</f>
        <v>1.764008340865547E-7</v>
      </c>
      <c r="T52" s="64">
        <v>0.1</v>
      </c>
      <c r="U52" s="26">
        <f>+T52*S52</f>
        <v>1.764008340865547E-8</v>
      </c>
      <c r="V52" s="26"/>
    </row>
    <row r="53" spans="1:22" x14ac:dyDescent="0.2">
      <c r="A53" s="31" t="s">
        <v>44</v>
      </c>
      <c r="B53" s="31" t="s">
        <v>42</v>
      </c>
      <c r="C53" s="8">
        <v>50446.247100000001</v>
      </c>
      <c r="D53" s="8">
        <v>2.9999999999999997E-4</v>
      </c>
      <c r="E53" s="31">
        <f>+(C53-C$7)/C$8</f>
        <v>36835.430949066424</v>
      </c>
      <c r="F53" s="26">
        <f>ROUND(2*E53,0)/2</f>
        <v>36835.5</v>
      </c>
      <c r="G53" s="26">
        <f>+C53-(C$7+F53*C$8)</f>
        <v>-3.3555750000232365E-2</v>
      </c>
      <c r="H53" s="26"/>
      <c r="I53" s="26"/>
      <c r="J53" s="26">
        <f>G53</f>
        <v>-3.3555750000232365E-2</v>
      </c>
      <c r="K53" s="26"/>
      <c r="L53" s="26"/>
      <c r="M53" s="26"/>
      <c r="N53" s="26"/>
      <c r="O53" s="26">
        <f ca="1">C$11+C$12*F53</f>
        <v>-2.8533063708172296E-2</v>
      </c>
      <c r="P53" s="46">
        <f>+D$11+D$12*F53+D$13*F53^2</f>
        <v>-3.3975750993191375E-2</v>
      </c>
      <c r="Q53" s="28">
        <f>+C53-15018.5</f>
        <v>35427.747100000001</v>
      </c>
      <c r="R53" s="28" t="s">
        <v>83</v>
      </c>
      <c r="S53" s="26">
        <f>+(P53-G53)^2</f>
        <v>1.764008340865547E-7</v>
      </c>
      <c r="T53" s="64">
        <v>1</v>
      </c>
      <c r="U53" s="26">
        <f>+T53*S53</f>
        <v>1.764008340865547E-7</v>
      </c>
      <c r="V53" s="26"/>
    </row>
    <row r="54" spans="1:22" x14ac:dyDescent="0.2">
      <c r="A54" s="31" t="s">
        <v>40</v>
      </c>
      <c r="B54" s="31"/>
      <c r="C54" s="8">
        <v>50702.587</v>
      </c>
      <c r="D54" s="8">
        <v>4.0000000000000001E-3</v>
      </c>
      <c r="E54" s="31">
        <f>+(C54-C$7)/C$8</f>
        <v>37362.926517085369</v>
      </c>
      <c r="F54" s="26">
        <f>ROUND(2*E54,0)/2</f>
        <v>37363</v>
      </c>
      <c r="G54" s="26">
        <f>+C54-(C$7+F54*C$8)</f>
        <v>-3.5709500007214956E-2</v>
      </c>
      <c r="H54" s="26"/>
      <c r="I54" s="26">
        <f>G54</f>
        <v>-3.5709500007214956E-2</v>
      </c>
      <c r="J54" s="26"/>
      <c r="K54" s="26"/>
      <c r="L54" s="26"/>
      <c r="M54" s="26"/>
      <c r="N54" s="26"/>
      <c r="O54" s="26">
        <f ca="1">C$11+C$12*F54</f>
        <v>-3.0289228069152796E-2</v>
      </c>
      <c r="P54" s="46">
        <f>+D$11+D$12*F54+D$13*F54^2</f>
        <v>-3.5243306933469262E-2</v>
      </c>
      <c r="Q54" s="28">
        <f>+C54-15018.5</f>
        <v>35684.087</v>
      </c>
      <c r="R54" s="28"/>
      <c r="S54" s="26">
        <f>+(P54-G54)^2</f>
        <v>2.1733598200845783E-7</v>
      </c>
      <c r="T54" s="64">
        <v>0.1</v>
      </c>
      <c r="U54" s="26">
        <f>+T54*S54</f>
        <v>2.1733598200845784E-8</v>
      </c>
      <c r="V54" s="26"/>
    </row>
    <row r="55" spans="1:22" x14ac:dyDescent="0.2">
      <c r="A55" s="31" t="s">
        <v>41</v>
      </c>
      <c r="B55" s="31"/>
      <c r="C55" s="8">
        <v>50750.453800000003</v>
      </c>
      <c r="D55" s="8">
        <v>4.0000000000000002E-4</v>
      </c>
      <c r="E55" s="31">
        <f>+(C55-C$7)/C$8</f>
        <v>37461.426691483706</v>
      </c>
      <c r="F55" s="26">
        <f>ROUND(2*E55,0)/2</f>
        <v>37461.5</v>
      </c>
      <c r="G55" s="26">
        <f>+C55-(C$7+F55*C$8)</f>
        <v>-3.5624750002170913E-2</v>
      </c>
      <c r="H55" s="26"/>
      <c r="I55" s="26"/>
      <c r="J55" s="26">
        <f>G55</f>
        <v>-3.5624750002170913E-2</v>
      </c>
      <c r="K55" s="26"/>
      <c r="L55" s="26"/>
      <c r="M55" s="26"/>
      <c r="N55" s="26"/>
      <c r="O55" s="26">
        <f ca="1">C$11+C$12*F55</f>
        <v>-3.0617156390587069E-2</v>
      </c>
      <c r="P55" s="46">
        <f>+D$11+D$12*F55+D$13*F55^2</f>
        <v>-3.5482448448084972E-2</v>
      </c>
      <c r="Q55" s="28">
        <f>+C55-15018.5</f>
        <v>35731.953800000003</v>
      </c>
      <c r="R55" s="28" t="s">
        <v>83</v>
      </c>
      <c r="S55" s="26">
        <f>+(P55-G55)^2</f>
        <v>2.0249732295274064E-8</v>
      </c>
      <c r="T55" s="64">
        <v>1</v>
      </c>
      <c r="U55" s="26">
        <f>+T55*S55</f>
        <v>2.0249732295274064E-8</v>
      </c>
      <c r="V55" s="26"/>
    </row>
    <row r="56" spans="1:22" x14ac:dyDescent="0.2">
      <c r="A56" s="61" t="s">
        <v>217</v>
      </c>
      <c r="B56" s="63" t="s">
        <v>50</v>
      </c>
      <c r="C56" s="62">
        <v>51462.133999999998</v>
      </c>
      <c r="D56" s="62" t="s">
        <v>89</v>
      </c>
      <c r="E56" s="26">
        <f>+(C56-C$7)/C$8</f>
        <v>38925.92032414423</v>
      </c>
      <c r="F56" s="26">
        <f>ROUND(2*E56,0)/2</f>
        <v>38926</v>
      </c>
      <c r="G56" s="26">
        <f>+C56-(C$7+F56*C$8)</f>
        <v>-3.8719000003766268E-2</v>
      </c>
      <c r="H56" s="26"/>
      <c r="J56" s="26"/>
      <c r="K56" s="26">
        <f>G56</f>
        <v>-3.8719000003766268E-2</v>
      </c>
      <c r="L56" s="26"/>
      <c r="M56" s="26"/>
      <c r="N56" s="26"/>
      <c r="O56" s="26">
        <f ca="1">C$11+C$12*F56</f>
        <v>-3.5492801332114951E-2</v>
      </c>
      <c r="P56" s="46">
        <f>+D$11+D$12*F56+D$13*F56^2</f>
        <v>-3.9128995749753107E-2</v>
      </c>
      <c r="Q56" s="28">
        <f>+C56-15018.5</f>
        <v>36443.633999999998</v>
      </c>
      <c r="R56" s="28"/>
      <c r="S56" s="26">
        <f>+(P56-G56)^2</f>
        <v>1.6809651172730386E-7</v>
      </c>
      <c r="T56" s="64">
        <v>1</v>
      </c>
      <c r="U56" s="26">
        <f>+T56*S56</f>
        <v>1.6809651172730386E-7</v>
      </c>
      <c r="V56" s="26"/>
    </row>
    <row r="57" spans="1:22" x14ac:dyDescent="0.2">
      <c r="A57" s="8" t="s">
        <v>45</v>
      </c>
      <c r="B57" s="32" t="s">
        <v>42</v>
      </c>
      <c r="C57" s="8">
        <v>51879.324699999997</v>
      </c>
      <c r="D57" s="8">
        <v>5.9999999999999995E-4</v>
      </c>
      <c r="E57" s="31">
        <f>+(C57-C$7)/C$8</f>
        <v>39784.414242838597</v>
      </c>
      <c r="F57" s="26">
        <f>ROUND(2*E57,0)/2</f>
        <v>39784.5</v>
      </c>
      <c r="G57" s="26">
        <f>+C57-(C$7+F57*C$8)</f>
        <v>-4.1674250009236857E-2</v>
      </c>
      <c r="H57" s="26"/>
      <c r="I57" s="26"/>
      <c r="J57" s="26">
        <f>G57</f>
        <v>-4.1674250009236857E-2</v>
      </c>
      <c r="K57" s="26"/>
      <c r="L57" s="26"/>
      <c r="M57" s="26"/>
      <c r="N57" s="26"/>
      <c r="O57" s="26">
        <f ca="1">C$11+C$12*F57</f>
        <v>-3.8350938021976103E-2</v>
      </c>
      <c r="P57" s="46">
        <f>+D$11+D$12*F57+D$13*F57^2</f>
        <v>-4.1345898534836417E-2</v>
      </c>
      <c r="Q57" s="28">
        <f>+C57-15018.5</f>
        <v>36860.824699999997</v>
      </c>
      <c r="R57" s="28" t="s">
        <v>83</v>
      </c>
      <c r="S57" s="26">
        <f>+(P57-G57)^2</f>
        <v>1.0781469074094287E-7</v>
      </c>
      <c r="T57" s="64">
        <v>1</v>
      </c>
      <c r="U57" s="26">
        <f>+T57*S57</f>
        <v>1.0781469074094287E-7</v>
      </c>
      <c r="V57" s="26"/>
    </row>
    <row r="58" spans="1:22" x14ac:dyDescent="0.2">
      <c r="A58" s="29" t="s">
        <v>45</v>
      </c>
      <c r="B58" s="30" t="s">
        <v>42</v>
      </c>
      <c r="C58" s="29">
        <v>51879.324699999997</v>
      </c>
      <c r="D58" s="29">
        <v>5.9999999999999995E-4</v>
      </c>
      <c r="E58" s="31">
        <f>+(C58-C$7)/C$8</f>
        <v>39784.414242838597</v>
      </c>
      <c r="F58" s="26">
        <f>ROUND(2*E58,0)/2</f>
        <v>39784.5</v>
      </c>
      <c r="G58" s="26">
        <f>+C58-(C$7+F58*C$8)</f>
        <v>-4.1674250009236857E-2</v>
      </c>
      <c r="H58" s="26"/>
      <c r="I58" s="26"/>
      <c r="J58" s="26">
        <f>G58</f>
        <v>-4.1674250009236857E-2</v>
      </c>
      <c r="K58" s="26"/>
      <c r="L58" s="26"/>
      <c r="M58" s="26"/>
      <c r="N58" s="26"/>
      <c r="O58" s="26">
        <f ca="1">C$11+C$12*F58</f>
        <v>-3.8350938021976103E-2</v>
      </c>
      <c r="P58" s="46">
        <f>+D$11+D$12*F58+D$13*F58^2</f>
        <v>-4.1345898534836417E-2</v>
      </c>
      <c r="Q58" s="28">
        <f>+C58-15018.5</f>
        <v>36860.824699999997</v>
      </c>
      <c r="R58" s="28" t="s">
        <v>83</v>
      </c>
      <c r="S58" s="26">
        <f>+(P58-G58)^2</f>
        <v>1.0781469074094287E-7</v>
      </c>
      <c r="T58" s="64">
        <v>1</v>
      </c>
      <c r="U58" s="26">
        <f>+T58*S58</f>
        <v>1.0781469074094287E-7</v>
      </c>
      <c r="V58" s="26"/>
    </row>
    <row r="59" spans="1:22" x14ac:dyDescent="0.2">
      <c r="A59" s="61" t="s">
        <v>228</v>
      </c>
      <c r="B59" s="63" t="s">
        <v>42</v>
      </c>
      <c r="C59" s="62">
        <v>52237.962299999999</v>
      </c>
      <c r="D59" s="62" t="s">
        <v>89</v>
      </c>
      <c r="E59" s="26">
        <f>+(C59-C$7)/C$8</f>
        <v>40522.417747267493</v>
      </c>
      <c r="F59" s="26">
        <f>ROUND(2*E59,0)/2</f>
        <v>40522.5</v>
      </c>
      <c r="G59" s="26">
        <f>+C59-(C$7+F59*C$8)</f>
        <v>-3.9971250007511117E-2</v>
      </c>
      <c r="H59" s="26"/>
      <c r="J59" s="26"/>
      <c r="K59" s="26">
        <f>G59</f>
        <v>-3.9971250007511117E-2</v>
      </c>
      <c r="L59" s="26"/>
      <c r="M59" s="26"/>
      <c r="N59" s="26"/>
      <c r="O59" s="26">
        <f ca="1">C$11+C$12*F59</f>
        <v>-4.0807903516580105E-2</v>
      </c>
      <c r="P59" s="46">
        <f>+D$11+D$12*F59+D$13*F59^2</f>
        <v>-4.3298467575745403E-2</v>
      </c>
      <c r="Q59" s="28">
        <f>+C59-15018.5</f>
        <v>37219.462299999999</v>
      </c>
      <c r="R59" s="28"/>
      <c r="S59" s="26">
        <f>+(P59-G59)^2</f>
        <v>1.1070376746366879E-5</v>
      </c>
      <c r="T59" s="64">
        <v>1</v>
      </c>
      <c r="U59" s="26">
        <f>+T59*S59</f>
        <v>1.1070376746366879E-5</v>
      </c>
      <c r="V59" s="26"/>
    </row>
    <row r="60" spans="1:22" x14ac:dyDescent="0.2">
      <c r="A60" s="61" t="s">
        <v>235</v>
      </c>
      <c r="B60" s="63" t="s">
        <v>50</v>
      </c>
      <c r="C60" s="62">
        <v>52238.677199999998</v>
      </c>
      <c r="D60" s="62" t="s">
        <v>89</v>
      </c>
      <c r="E60" s="26">
        <f>+(C60-C$7)/C$8</f>
        <v>40523.888866596077</v>
      </c>
      <c r="F60" s="26">
        <f>ROUND(2*E60,0)/2</f>
        <v>40524</v>
      </c>
      <c r="G60" s="26">
        <f>+C60-(C$7+F60*C$8)</f>
        <v>-5.4006000005756505E-2</v>
      </c>
      <c r="H60" s="26"/>
      <c r="I60" s="26">
        <f>G60</f>
        <v>-5.4006000005756505E-2</v>
      </c>
      <c r="J60" s="26"/>
      <c r="K60" s="26"/>
      <c r="L60" s="26"/>
      <c r="M60" s="26"/>
      <c r="N60" s="26"/>
      <c r="O60" s="26">
        <f ca="1">C$11+C$12*F60</f>
        <v>-4.0812897348886226E-2</v>
      </c>
      <c r="P60" s="46">
        <f>+D$11+D$12*F60+D$13*F60^2</f>
        <v>-4.3302480303783919E-2</v>
      </c>
      <c r="Q60" s="28">
        <f>+C60-15018.5</f>
        <v>37220.177199999998</v>
      </c>
      <c r="R60" s="28"/>
      <c r="S60" s="26">
        <f>+(P60-G60)^2</f>
        <v>1.1456533401051532E-4</v>
      </c>
      <c r="T60" s="64">
        <v>0.1</v>
      </c>
      <c r="U60" s="26">
        <f>+T60*S60</f>
        <v>1.1456533401051532E-5</v>
      </c>
      <c r="V60" s="26"/>
    </row>
    <row r="61" spans="1:22" x14ac:dyDescent="0.2">
      <c r="A61" s="61" t="s">
        <v>228</v>
      </c>
      <c r="B61" s="63" t="s">
        <v>50</v>
      </c>
      <c r="C61" s="62">
        <v>52245.975700000003</v>
      </c>
      <c r="D61" s="62" t="s">
        <v>89</v>
      </c>
      <c r="E61" s="26">
        <f>+(C61-C$7)/C$8</f>
        <v>40538.907700586373</v>
      </c>
      <c r="F61" s="26">
        <f>ROUND(2*E61,0)/2</f>
        <v>40539</v>
      </c>
      <c r="G61" s="26">
        <f>+C61-(C$7+F61*C$8)</f>
        <v>-4.4853499995952006E-2</v>
      </c>
      <c r="H61" s="26"/>
      <c r="J61" s="26"/>
      <c r="K61" s="26">
        <f>G61</f>
        <v>-4.4853499995952006E-2</v>
      </c>
      <c r="L61" s="26"/>
      <c r="M61" s="26"/>
      <c r="N61" s="26"/>
      <c r="O61" s="26">
        <f ca="1">C$11+C$12*F61</f>
        <v>-4.0862835671947276E-2</v>
      </c>
      <c r="P61" s="46">
        <f>+D$11+D$12*F61+D$13*F61^2</f>
        <v>-4.3342617422090668E-2</v>
      </c>
      <c r="Q61" s="28">
        <f>+C61-15018.5</f>
        <v>37227.475700000003</v>
      </c>
      <c r="R61" s="28"/>
      <c r="S61" s="26">
        <f>+(P61-G61)^2</f>
        <v>2.282766151997863E-6</v>
      </c>
      <c r="T61" s="64">
        <v>1</v>
      </c>
      <c r="U61" s="26">
        <f>+T61*S61</f>
        <v>2.282766151997863E-6</v>
      </c>
      <c r="V61" s="26"/>
    </row>
    <row r="62" spans="1:22" x14ac:dyDescent="0.2">
      <c r="A62" s="61" t="s">
        <v>228</v>
      </c>
      <c r="B62" s="63" t="s">
        <v>50</v>
      </c>
      <c r="C62" s="62">
        <v>52245.9758</v>
      </c>
      <c r="D62" s="62" t="s">
        <v>89</v>
      </c>
      <c r="E62" s="26">
        <f>+(C62-C$7)/C$8</f>
        <v>40538.907906366097</v>
      </c>
      <c r="F62" s="26">
        <f>ROUND(2*E62,0)/2</f>
        <v>40539</v>
      </c>
      <c r="G62" s="26">
        <f>+C62-(C$7+F62*C$8)</f>
        <v>-4.4753499998478219E-2</v>
      </c>
      <c r="H62" s="26"/>
      <c r="J62" s="26"/>
      <c r="K62" s="26">
        <f>G62</f>
        <v>-4.4753499998478219E-2</v>
      </c>
      <c r="L62" s="26"/>
      <c r="M62" s="26"/>
      <c r="N62" s="26"/>
      <c r="O62" s="26">
        <f ca="1">C$11+C$12*F62</f>
        <v>-4.0862835671947276E-2</v>
      </c>
      <c r="P62" s="46">
        <f>+D$11+D$12*F62+D$13*F62^2</f>
        <v>-4.3342617422090668E-2</v>
      </c>
      <c r="Q62" s="28">
        <f>+C62-15018.5</f>
        <v>37227.4758</v>
      </c>
      <c r="R62" s="28"/>
      <c r="S62" s="26">
        <f>+(P62-G62)^2</f>
        <v>1.9905896443539736E-6</v>
      </c>
      <c r="T62" s="64">
        <v>1</v>
      </c>
      <c r="U62" s="26">
        <f>+T62*S62</f>
        <v>1.9905896443539736E-6</v>
      </c>
      <c r="V62" s="26"/>
    </row>
    <row r="63" spans="1:22" x14ac:dyDescent="0.2">
      <c r="A63" s="61" t="s">
        <v>235</v>
      </c>
      <c r="B63" s="63" t="s">
        <v>50</v>
      </c>
      <c r="C63" s="62">
        <v>52581.770199999999</v>
      </c>
      <c r="D63" s="62" t="s">
        <v>89</v>
      </c>
      <c r="E63" s="26">
        <f>+(C63-C$7)/C$8</f>
        <v>41229.904734271477</v>
      </c>
      <c r="F63" s="26">
        <f>ROUND(2*E63,0)/2</f>
        <v>41230</v>
      </c>
      <c r="G63" s="26">
        <f>+C63-(C$7+F63*C$8)</f>
        <v>-4.6295000007376075E-2</v>
      </c>
      <c r="H63" s="26"/>
      <c r="I63" s="26">
        <f>G63</f>
        <v>-4.6295000007376075E-2</v>
      </c>
      <c r="J63" s="26"/>
      <c r="K63" s="26"/>
      <c r="L63" s="26"/>
      <c r="M63" s="26"/>
      <c r="N63" s="26"/>
      <c r="O63" s="26">
        <f ca="1">C$11+C$12*F63</f>
        <v>-4.3163327754293282E-2</v>
      </c>
      <c r="P63" s="46">
        <f>+D$11+D$12*F63+D$13*F63^2</f>
        <v>-4.5210992149928429E-2</v>
      </c>
      <c r="Q63" s="28">
        <f>+C63-15018.5</f>
        <v>37563.270199999999</v>
      </c>
      <c r="R63" s="28"/>
      <c r="S63" s="26">
        <f>+(P63-G63)^2</f>
        <v>1.175073035008235E-6</v>
      </c>
      <c r="T63" s="64">
        <v>0.1</v>
      </c>
      <c r="U63" s="26">
        <f>+T63*S63</f>
        <v>1.175073035008235E-7</v>
      </c>
      <c r="V63" s="26"/>
    </row>
    <row r="64" spans="1:22" x14ac:dyDescent="0.2">
      <c r="A64" s="61" t="s">
        <v>251</v>
      </c>
      <c r="B64" s="63" t="s">
        <v>42</v>
      </c>
      <c r="C64" s="62">
        <v>52582.015099999997</v>
      </c>
      <c r="D64" s="62" t="s">
        <v>89</v>
      </c>
      <c r="E64" s="26">
        <f>+(C64-C$7)/C$8</f>
        <v>41230.408688843534</v>
      </c>
      <c r="F64" s="26">
        <f>ROUND(2*E64,0)/2</f>
        <v>41230.5</v>
      </c>
      <c r="G64" s="26">
        <f>+C64-(C$7+F64*C$8)</f>
        <v>-4.4373250006174203E-2</v>
      </c>
      <c r="H64" s="26"/>
      <c r="J64" s="26"/>
      <c r="K64" s="26">
        <f>G64</f>
        <v>-4.4373250006174203E-2</v>
      </c>
      <c r="L64" s="26"/>
      <c r="M64" s="26"/>
      <c r="N64" s="26"/>
      <c r="O64" s="26">
        <f ca="1">C$11+C$12*F64</f>
        <v>-4.3164992365062008E-2</v>
      </c>
      <c r="P64" s="46">
        <f>+D$11+D$12*F64+D$13*F64^2</f>
        <v>-4.5212357828610612E-2</v>
      </c>
      <c r="Q64" s="28">
        <f>+C64-15018.5</f>
        <v>37563.515099999997</v>
      </c>
      <c r="R64" s="28"/>
      <c r="S64" s="26">
        <f>+(P64-G64)^2</f>
        <v>7.0410193767397257E-7</v>
      </c>
      <c r="T64" s="64">
        <v>1</v>
      </c>
      <c r="U64" s="26">
        <f>+T64*S64</f>
        <v>7.0410193767397257E-7</v>
      </c>
      <c r="V64" s="26"/>
    </row>
    <row r="65" spans="1:22" x14ac:dyDescent="0.2">
      <c r="A65" s="61" t="s">
        <v>235</v>
      </c>
      <c r="B65" s="63" t="s">
        <v>50</v>
      </c>
      <c r="C65" s="62">
        <v>52638.627200000003</v>
      </c>
      <c r="D65" s="62" t="s">
        <v>89</v>
      </c>
      <c r="E65" s="26">
        <f>+(C65-C$7)/C$8</f>
        <v>41346.90491844435</v>
      </c>
      <c r="F65" s="26">
        <f>ROUND(2*E65,0)/2</f>
        <v>41347</v>
      </c>
      <c r="G65" s="26">
        <f>+C65-(C$7+F65*C$8)</f>
        <v>-4.6205499995267019E-2</v>
      </c>
      <c r="H65" s="26"/>
      <c r="I65" s="26">
        <f>G65</f>
        <v>-4.6205499995267019E-2</v>
      </c>
      <c r="J65" s="26"/>
      <c r="K65" s="26"/>
      <c r="L65" s="26"/>
      <c r="M65" s="26"/>
      <c r="N65" s="26"/>
      <c r="O65" s="26">
        <f ca="1">C$11+C$12*F65</f>
        <v>-4.3552846674169546E-2</v>
      </c>
      <c r="P65" s="46">
        <f>+D$11+D$12*F65+D$13*F65^2</f>
        <v>-4.5531102762740583E-2</v>
      </c>
      <c r="Q65" s="28">
        <f>+C65-15018.5</f>
        <v>37620.127200000003</v>
      </c>
      <c r="R65" s="28"/>
      <c r="S65" s="26">
        <f>+(P65-G65)^2</f>
        <v>4.5481162723931551E-7</v>
      </c>
      <c r="T65" s="64">
        <v>0.1</v>
      </c>
      <c r="U65" s="26">
        <f>+T65*S65</f>
        <v>4.5481162723931552E-8</v>
      </c>
      <c r="V65" s="26"/>
    </row>
    <row r="66" spans="1:22" x14ac:dyDescent="0.2">
      <c r="A66" s="61" t="s">
        <v>235</v>
      </c>
      <c r="B66" s="63" t="s">
        <v>50</v>
      </c>
      <c r="C66" s="62">
        <v>52999.690900000001</v>
      </c>
      <c r="D66" s="62" t="s">
        <v>89</v>
      </c>
      <c r="E66" s="26">
        <f>+(C66-C$7)/C$8</f>
        <v>42089.900845034485</v>
      </c>
      <c r="F66" s="26">
        <f>ROUND(2*E66,0)/2</f>
        <v>42090</v>
      </c>
      <c r="G66" s="26">
        <f>+C66-(C$7+F66*C$8)</f>
        <v>-4.8184999999648426E-2</v>
      </c>
      <c r="H66" s="26"/>
      <c r="I66" s="26">
        <f>G66</f>
        <v>-4.8184999999648426E-2</v>
      </c>
      <c r="J66" s="26"/>
      <c r="K66" s="26"/>
      <c r="L66" s="26"/>
      <c r="M66" s="26"/>
      <c r="N66" s="26"/>
      <c r="O66" s="26">
        <f ca="1">C$11+C$12*F66</f>
        <v>-4.6026458276460555E-2</v>
      </c>
      <c r="P66" s="46">
        <f>+D$11+D$12*F66+D$13*F66^2</f>
        <v>-4.7589340883721326E-2</v>
      </c>
      <c r="Q66" s="28">
        <f>+C66-15018.5</f>
        <v>37981.190900000001</v>
      </c>
      <c r="R66" s="28"/>
      <c r="S66" s="26">
        <f>+(P66-G66)^2</f>
        <v>3.5480978238705392E-7</v>
      </c>
      <c r="T66" s="64">
        <v>0.1</v>
      </c>
      <c r="U66" s="26">
        <f>+T66*S66</f>
        <v>3.548097823870539E-8</v>
      </c>
      <c r="V66" s="26"/>
    </row>
    <row r="67" spans="1:22" x14ac:dyDescent="0.2">
      <c r="A67" s="33" t="s">
        <v>49</v>
      </c>
      <c r="B67" s="34" t="s">
        <v>50</v>
      </c>
      <c r="C67" s="35">
        <v>53271.339399999997</v>
      </c>
      <c r="D67" s="35">
        <v>2.0000000000000001E-4</v>
      </c>
      <c r="E67" s="31">
        <f>+(C67-C$7)/C$8</f>
        <v>42648.898409631307</v>
      </c>
      <c r="F67" s="26">
        <f>ROUND(2*E67,0)/2</f>
        <v>42649</v>
      </c>
      <c r="G67" s="26">
        <f>+C67-(C$7+F67*C$8)</f>
        <v>-4.9368500003765803E-2</v>
      </c>
      <c r="H67" s="26"/>
      <c r="I67" s="26"/>
      <c r="K67" s="26">
        <f>G67</f>
        <v>-4.9368500003765803E-2</v>
      </c>
      <c r="L67" s="26"/>
      <c r="M67" s="26"/>
      <c r="N67" s="26"/>
      <c r="O67" s="26">
        <f ca="1">C$11+C$12*F67</f>
        <v>-4.7887493115869276E-2</v>
      </c>
      <c r="P67" s="46">
        <f>+D$11+D$12*F67+D$13*F67^2</f>
        <v>-4.9166797443977547E-2</v>
      </c>
      <c r="Q67" s="28">
        <f>+C67-15018.5</f>
        <v>38252.839399999997</v>
      </c>
      <c r="R67" s="28" t="s">
        <v>81</v>
      </c>
      <c r="S67" s="26">
        <f>+(P67-G67)^2</f>
        <v>4.068392262513477E-8</v>
      </c>
      <c r="T67" s="64">
        <v>1</v>
      </c>
      <c r="U67" s="26">
        <f>+T67*S67</f>
        <v>4.068392262513477E-8</v>
      </c>
      <c r="V67" s="26"/>
    </row>
    <row r="68" spans="1:22" x14ac:dyDescent="0.2">
      <c r="A68" s="33" t="s">
        <v>49</v>
      </c>
      <c r="B68" s="34" t="s">
        <v>42</v>
      </c>
      <c r="C68" s="35">
        <v>53271.583899999998</v>
      </c>
      <c r="D68" s="35">
        <v>2.0000000000000001E-4</v>
      </c>
      <c r="E68" s="31">
        <f>+(C68-C$7)/C$8</f>
        <v>42649.401541084429</v>
      </c>
      <c r="F68" s="26">
        <f>ROUND(2*E68,0)/2</f>
        <v>42649.5</v>
      </c>
      <c r="G68" s="26">
        <f>+C68-(C$7+F68*C$8)</f>
        <v>-4.7846750007010996E-2</v>
      </c>
      <c r="H68" s="26"/>
      <c r="I68" s="26"/>
      <c r="K68" s="26">
        <f>G68</f>
        <v>-4.7846750007010996E-2</v>
      </c>
      <c r="L68" s="26"/>
      <c r="M68" s="26"/>
      <c r="N68" s="26"/>
      <c r="O68" s="26">
        <f ca="1">C$11+C$12*F68</f>
        <v>-4.7889157726638001E-2</v>
      </c>
      <c r="P68" s="46">
        <f>+D$11+D$12*F68+D$13*F68^2</f>
        <v>-4.9168219526744342E-2</v>
      </c>
      <c r="Q68" s="28">
        <f>+C68-15018.5</f>
        <v>38253.083899999998</v>
      </c>
      <c r="R68" s="28" t="s">
        <v>81</v>
      </c>
      <c r="S68" s="26">
        <f>+(P68-G68)^2</f>
        <v>1.7462816915842785E-6</v>
      </c>
      <c r="T68" s="64">
        <v>1</v>
      </c>
      <c r="U68" s="26">
        <f>+T68*S68</f>
        <v>1.7462816915842785E-6</v>
      </c>
      <c r="V68" s="26"/>
    </row>
    <row r="69" spans="1:22" x14ac:dyDescent="0.2">
      <c r="A69" s="33" t="s">
        <v>49</v>
      </c>
      <c r="B69" s="34" t="s">
        <v>50</v>
      </c>
      <c r="C69" s="35">
        <v>53272.311699999998</v>
      </c>
      <c r="D69" s="35">
        <v>2.0000000000000001E-4</v>
      </c>
      <c r="E69" s="31">
        <f>+(C69-C$7)/C$8</f>
        <v>42650.899205998881</v>
      </c>
      <c r="F69" s="26">
        <f>ROUND(2*E69,0)/2</f>
        <v>42651</v>
      </c>
      <c r="G69" s="26">
        <f>+C69-(C$7+F69*C$8)</f>
        <v>-4.8981500003719702E-2</v>
      </c>
      <c r="H69" s="26"/>
      <c r="I69" s="26"/>
      <c r="K69" s="26">
        <f>G69</f>
        <v>-4.8981500003719702E-2</v>
      </c>
      <c r="L69" s="26"/>
      <c r="M69" s="26"/>
      <c r="N69" s="26"/>
      <c r="O69" s="26">
        <f ca="1">C$11+C$12*F69</f>
        <v>-4.7894151558944095E-2</v>
      </c>
      <c r="P69" s="46">
        <f>+D$11+D$12*F69+D$13*F69^2</f>
        <v>-4.9172485894292219E-2</v>
      </c>
      <c r="Q69" s="28">
        <f>+C69-15018.5</f>
        <v>38253.811699999998</v>
      </c>
      <c r="R69" s="28" t="s">
        <v>81</v>
      </c>
      <c r="S69" s="26">
        <f>+(P69-G69)^2</f>
        <v>3.6475610397777131E-8</v>
      </c>
      <c r="T69" s="64">
        <v>1</v>
      </c>
      <c r="U69" s="26">
        <f>+T69*S69</f>
        <v>3.6475610397777131E-8</v>
      </c>
      <c r="V69" s="26"/>
    </row>
    <row r="70" spans="1:22" x14ac:dyDescent="0.2">
      <c r="A70" s="33" t="s">
        <v>49</v>
      </c>
      <c r="B70" s="34" t="s">
        <v>42</v>
      </c>
      <c r="C70" s="35">
        <v>53273.527800000003</v>
      </c>
      <c r="D70" s="35">
        <v>2.0000000000000001E-4</v>
      </c>
      <c r="E70" s="31">
        <f>+(C70-C$7)/C$8</f>
        <v>42653.401693361448</v>
      </c>
      <c r="F70" s="26">
        <f>ROUND(2*E70,0)/2</f>
        <v>42653.5</v>
      </c>
      <c r="G70" s="26">
        <f>+C70-(C$7+F70*C$8)</f>
        <v>-4.7772750003787223E-2</v>
      </c>
      <c r="H70" s="26"/>
      <c r="I70" s="26"/>
      <c r="K70" s="26">
        <f>G70</f>
        <v>-4.7772750003787223E-2</v>
      </c>
      <c r="L70" s="26"/>
      <c r="M70" s="26"/>
      <c r="N70" s="26"/>
      <c r="O70" s="26">
        <f ca="1">C$11+C$12*F70</f>
        <v>-4.7902474612787613E-2</v>
      </c>
      <c r="P70" s="46">
        <f>+D$11+D$12*F70+D$13*F70^2</f>
        <v>-4.9179596904363826E-2</v>
      </c>
      <c r="Q70" s="28">
        <f>+C70-15018.5</f>
        <v>38255.027800000003</v>
      </c>
      <c r="R70" s="28" t="s">
        <v>81</v>
      </c>
      <c r="S70" s="26">
        <f>+(P70-G70)^2</f>
        <v>1.9792182016619934E-6</v>
      </c>
      <c r="T70" s="64">
        <v>1</v>
      </c>
      <c r="U70" s="26">
        <f>+T70*S70</f>
        <v>1.9792182016619934E-6</v>
      </c>
      <c r="V70" s="26"/>
    </row>
    <row r="71" spans="1:22" x14ac:dyDescent="0.2">
      <c r="A71" s="33" t="s">
        <v>49</v>
      </c>
      <c r="B71" s="34" t="s">
        <v>42</v>
      </c>
      <c r="C71" s="35">
        <v>53274.500200000002</v>
      </c>
      <c r="D71" s="35">
        <v>2.0000000000000001E-4</v>
      </c>
      <c r="E71" s="31">
        <f>+(C71-C$7)/C$8</f>
        <v>42655.402695508754</v>
      </c>
      <c r="F71" s="26">
        <f>ROUND(2*E71,0)/2</f>
        <v>42655.5</v>
      </c>
      <c r="G71" s="26">
        <f>+C71-(C$7+F71*C$8)</f>
        <v>-4.7285749998991378E-2</v>
      </c>
      <c r="H71" s="26"/>
      <c r="I71" s="26"/>
      <c r="K71" s="26">
        <f>G71</f>
        <v>-4.7285749998991378E-2</v>
      </c>
      <c r="L71" s="26"/>
      <c r="M71" s="26"/>
      <c r="N71" s="26"/>
      <c r="O71" s="26">
        <f ca="1">C$11+C$12*F71</f>
        <v>-4.7909133055862405E-2</v>
      </c>
      <c r="P71" s="46">
        <f>+D$11+D$12*F71+D$13*F71^2</f>
        <v>-4.9185286070163731E-2</v>
      </c>
      <c r="Q71" s="28">
        <f>+C71-15018.5</f>
        <v>38256.000200000002</v>
      </c>
      <c r="R71" s="28" t="s">
        <v>81</v>
      </c>
      <c r="S71" s="26">
        <f>+(P71-G71)^2</f>
        <v>3.6082372856848986E-6</v>
      </c>
      <c r="T71" s="64">
        <v>1</v>
      </c>
      <c r="U71" s="26">
        <f>+T71*S71</f>
        <v>3.6082372856848986E-6</v>
      </c>
      <c r="V71" s="26"/>
    </row>
    <row r="72" spans="1:22" x14ac:dyDescent="0.2">
      <c r="A72" s="33" t="s">
        <v>49</v>
      </c>
      <c r="B72" s="34" t="s">
        <v>42</v>
      </c>
      <c r="C72" s="35">
        <v>53275.471400000002</v>
      </c>
      <c r="D72" s="35">
        <v>2.9999999999999997E-4</v>
      </c>
      <c r="E72" s="31">
        <f>+(C72-C$7)/C$8</f>
        <v>42657.401228299241</v>
      </c>
      <c r="F72" s="26">
        <f>ROUND(2*E72,0)/2</f>
        <v>42657.5</v>
      </c>
      <c r="G72" s="26">
        <f>+C72-(C$7+F72*C$8)</f>
        <v>-4.799875000026077E-2</v>
      </c>
      <c r="H72" s="26"/>
      <c r="I72" s="26"/>
      <c r="K72" s="26">
        <f>G72</f>
        <v>-4.799875000026077E-2</v>
      </c>
      <c r="L72" s="26"/>
      <c r="M72" s="26"/>
      <c r="N72" s="26"/>
      <c r="O72" s="26">
        <f ca="1">C$11+C$12*F72</f>
        <v>-4.7915791498937224E-2</v>
      </c>
      <c r="P72" s="46">
        <f>+D$11+D$12*F72+D$13*F72^2</f>
        <v>-4.9190975553957052E-2</v>
      </c>
      <c r="Q72" s="28">
        <f>+C72-15018.5</f>
        <v>38256.971400000002</v>
      </c>
      <c r="R72" s="28" t="s">
        <v>81</v>
      </c>
      <c r="S72" s="26">
        <f>+(P72-G72)^2</f>
        <v>1.4214017708864049E-6</v>
      </c>
      <c r="T72" s="64">
        <v>1</v>
      </c>
      <c r="U72" s="26">
        <f>+T72*S72</f>
        <v>1.4214017708864049E-6</v>
      </c>
      <c r="V72" s="26"/>
    </row>
    <row r="73" spans="1:22" x14ac:dyDescent="0.2">
      <c r="A73" s="33" t="s">
        <v>49</v>
      </c>
      <c r="B73" s="34" t="s">
        <v>42</v>
      </c>
      <c r="C73" s="35">
        <v>53276.444900000002</v>
      </c>
      <c r="D73" s="35">
        <v>2.0000000000000001E-4</v>
      </c>
      <c r="E73" s="31">
        <f>+(C73-C$7)/C$8</f>
        <v>42659.404494023642</v>
      </c>
      <c r="F73" s="26">
        <f>ROUND(2*E73,0)/2</f>
        <v>42659.5</v>
      </c>
      <c r="G73" s="26">
        <f>+C73-(C$7+F73*C$8)</f>
        <v>-4.6411750001425389E-2</v>
      </c>
      <c r="H73" s="26"/>
      <c r="I73" s="26"/>
      <c r="K73" s="26">
        <f>G73</f>
        <v>-4.6411750001425389E-2</v>
      </c>
      <c r="L73" s="26"/>
      <c r="M73" s="26"/>
      <c r="N73" s="26"/>
      <c r="O73" s="26">
        <f ca="1">C$11+C$12*F73</f>
        <v>-4.7922449942012016E-2</v>
      </c>
      <c r="P73" s="46">
        <f>+D$11+D$12*F73+D$13*F73^2</f>
        <v>-4.9196665355743796E-2</v>
      </c>
      <c r="Q73" s="28">
        <f>+C73-15018.5</f>
        <v>38257.944900000002</v>
      </c>
      <c r="R73" s="28" t="s">
        <v>81</v>
      </c>
      <c r="S73" s="26">
        <f>+(P73-G73)^2</f>
        <v>7.7557535307184179E-6</v>
      </c>
      <c r="T73" s="64">
        <v>1</v>
      </c>
      <c r="U73" s="26">
        <f>+T73*S73</f>
        <v>7.7557535307184179E-6</v>
      </c>
      <c r="V73" s="26"/>
    </row>
    <row r="74" spans="1:22" x14ac:dyDescent="0.2">
      <c r="A74" s="61" t="s">
        <v>235</v>
      </c>
      <c r="B74" s="63" t="s">
        <v>50</v>
      </c>
      <c r="C74" s="62">
        <v>53288.833200000001</v>
      </c>
      <c r="D74" s="62" t="s">
        <v>89</v>
      </c>
      <c r="E74" s="26">
        <f>+(C74-C$7)/C$8</f>
        <v>42684.897104987787</v>
      </c>
      <c r="F74" s="26">
        <f>ROUND(2*E74,0)/2</f>
        <v>42685</v>
      </c>
      <c r="G74" s="26">
        <f>+C74-(C$7+F74*C$8)</f>
        <v>-5.0002500000118744E-2</v>
      </c>
      <c r="H74" s="26"/>
      <c r="I74" s="26">
        <f>G74</f>
        <v>-5.0002500000118744E-2</v>
      </c>
      <c r="J74" s="26"/>
      <c r="K74" s="26"/>
      <c r="L74" s="26"/>
      <c r="M74" s="26"/>
      <c r="N74" s="26"/>
      <c r="O74" s="26">
        <f ca="1">C$11+C$12*F74</f>
        <v>-4.8007345091215833E-2</v>
      </c>
      <c r="P74" s="46">
        <f>+D$11+D$12*F74+D$13*F74^2</f>
        <v>-4.9269238202636512E-2</v>
      </c>
      <c r="Q74" s="28">
        <f>+C74-15018.5</f>
        <v>38270.333200000001</v>
      </c>
      <c r="R74" s="28"/>
      <c r="S74" s="26">
        <f>+(P74-G74)^2</f>
        <v>5.3767286364687375E-7</v>
      </c>
      <c r="T74" s="64">
        <v>0.1</v>
      </c>
      <c r="U74" s="26">
        <f>+T74*S74</f>
        <v>5.3767286364687375E-8</v>
      </c>
      <c r="V74" s="26"/>
    </row>
    <row r="75" spans="1:22" x14ac:dyDescent="0.2">
      <c r="A75" s="29" t="s">
        <v>61</v>
      </c>
      <c r="B75" s="30" t="s">
        <v>50</v>
      </c>
      <c r="C75" s="29">
        <v>53311.6685</v>
      </c>
      <c r="D75" s="29">
        <v>1E-3</v>
      </c>
      <c r="E75" s="31">
        <f>+(C75-C$7)/C$8</f>
        <v>42731.887524912207</v>
      </c>
      <c r="F75" s="26">
        <f>ROUND(2*E75,0)/2</f>
        <v>42732</v>
      </c>
      <c r="G75" s="26">
        <f>+C75-(C$7+F75*C$8)</f>
        <v>-5.4658000000927132E-2</v>
      </c>
      <c r="H75" s="26"/>
      <c r="I75" s="26"/>
      <c r="K75" s="26">
        <f>G75</f>
        <v>-5.4658000000927132E-2</v>
      </c>
      <c r="L75" s="26"/>
      <c r="M75" s="26"/>
      <c r="N75" s="26"/>
      <c r="O75" s="26">
        <f ca="1">C$11+C$12*F75</f>
        <v>-4.8163818503473801E-2</v>
      </c>
      <c r="P75" s="46">
        <f>+D$11+D$12*F75+D$13*F75^2</f>
        <v>-4.9403135365765211E-2</v>
      </c>
      <c r="Q75" s="28">
        <f>+C75-15018.5</f>
        <v>38293.1685</v>
      </c>
      <c r="R75" s="28" t="s">
        <v>81</v>
      </c>
      <c r="S75" s="26">
        <f>+(P75-G75)^2</f>
        <v>2.7613602333875429E-5</v>
      </c>
      <c r="T75" s="64">
        <v>1</v>
      </c>
      <c r="U75" s="26">
        <f>+T75*S75</f>
        <v>2.7613602333875429E-5</v>
      </c>
      <c r="V75" s="26"/>
    </row>
    <row r="76" spans="1:22" x14ac:dyDescent="0.2">
      <c r="A76" s="61" t="s">
        <v>304</v>
      </c>
      <c r="B76" s="63" t="s">
        <v>50</v>
      </c>
      <c r="C76" s="62">
        <v>53316.045100000003</v>
      </c>
      <c r="D76" s="62" t="s">
        <v>89</v>
      </c>
      <c r="E76" s="26">
        <f>+(C76-C$7)/C$8</f>
        <v>42740.893680812995</v>
      </c>
      <c r="F76" s="26">
        <f>ROUND(2*E76,0)/2</f>
        <v>42741</v>
      </c>
      <c r="G76" s="26">
        <f>+C76-(C$7+F76*C$8)</f>
        <v>-5.1666500003193505E-2</v>
      </c>
      <c r="H76" s="26"/>
      <c r="J76" s="26"/>
      <c r="K76" s="26">
        <f>G76</f>
        <v>-5.1666500003193505E-2</v>
      </c>
      <c r="L76" s="26"/>
      <c r="M76" s="26"/>
      <c r="N76" s="26"/>
      <c r="O76" s="26">
        <f ca="1">C$11+C$12*F76</f>
        <v>-4.8193781497310448E-2</v>
      </c>
      <c r="P76" s="46">
        <f>+D$11+D$12*F76+D$13*F76^2</f>
        <v>-4.9428795281652532E-2</v>
      </c>
      <c r="Q76" s="28">
        <f>+C76-15018.5</f>
        <v>38297.545100000003</v>
      </c>
      <c r="R76" s="28"/>
      <c r="S76" s="26">
        <f>+(P76-G76)^2</f>
        <v>5.0073224208067632E-6</v>
      </c>
      <c r="T76" s="64">
        <v>1</v>
      </c>
      <c r="U76" s="26">
        <f>+T76*S76</f>
        <v>5.0073224208067632E-6</v>
      </c>
      <c r="V76" s="26"/>
    </row>
    <row r="77" spans="1:22" x14ac:dyDescent="0.2">
      <c r="A77" s="61" t="s">
        <v>309</v>
      </c>
      <c r="B77" s="63" t="s">
        <v>50</v>
      </c>
      <c r="C77" s="62">
        <v>53663.0164</v>
      </c>
      <c r="D77" s="62" t="s">
        <v>89</v>
      </c>
      <c r="E77" s="26">
        <f>+(C77-C$7)/C$8</f>
        <v>43454.890303967535</v>
      </c>
      <c r="F77" s="26">
        <f>ROUND(2*E77,0)/2</f>
        <v>43455</v>
      </c>
      <c r="G77" s="26">
        <f>+C77-(C$7+F77*C$8)</f>
        <v>-5.3307500005757902E-2</v>
      </c>
      <c r="H77" s="26"/>
      <c r="J77" s="26"/>
      <c r="K77" s="26">
        <f>G77</f>
        <v>-5.3307500005757902E-2</v>
      </c>
      <c r="L77" s="26"/>
      <c r="M77" s="26"/>
      <c r="N77" s="26"/>
      <c r="O77" s="26">
        <f ca="1">C$11+C$12*F77</f>
        <v>-5.0570845675016754E-2</v>
      </c>
      <c r="P77" s="46">
        <f>+D$11+D$12*F77+D$13*F77^2</f>
        <v>-5.1485001342581604E-2</v>
      </c>
      <c r="Q77" s="28">
        <f>+C77-15018.5</f>
        <v>38644.5164</v>
      </c>
      <c r="R77" s="28"/>
      <c r="S77" s="26">
        <f>+(P77-G77)^2</f>
        <v>3.321501377279391E-6</v>
      </c>
      <c r="T77" s="64">
        <v>1</v>
      </c>
      <c r="U77" s="26">
        <f>+T77*S77</f>
        <v>3.321501377279391E-6</v>
      </c>
      <c r="V77" s="26"/>
    </row>
    <row r="78" spans="1:22" x14ac:dyDescent="0.2">
      <c r="A78" s="61" t="s">
        <v>235</v>
      </c>
      <c r="B78" s="63" t="s">
        <v>50</v>
      </c>
      <c r="C78" s="62">
        <v>53709.6702</v>
      </c>
      <c r="D78" s="62" t="s">
        <v>89</v>
      </c>
      <c r="E78" s="26">
        <f>+(C78-C$7)/C$8</f>
        <v>43550.894370175105</v>
      </c>
      <c r="F78" s="26">
        <f>ROUND(2*E78,0)/2</f>
        <v>43551</v>
      </c>
      <c r="G78" s="26">
        <f>+C78-(C$7+F78*C$8)</f>
        <v>-5.1331500006199349E-2</v>
      </c>
      <c r="H78" s="26"/>
      <c r="I78" s="26">
        <f>G78</f>
        <v>-5.1331500006199349E-2</v>
      </c>
      <c r="J78" s="26"/>
      <c r="K78" s="26"/>
      <c r="L78" s="26"/>
      <c r="M78" s="26"/>
      <c r="N78" s="26"/>
      <c r="O78" s="26">
        <f ca="1">C$11+C$12*F78</f>
        <v>-5.089045094260751E-2</v>
      </c>
      <c r="P78" s="46">
        <f>+D$11+D$12*F78+D$13*F78^2</f>
        <v>-5.1764556919179659E-2</v>
      </c>
      <c r="Q78" s="28">
        <f>+C78-15018.5</f>
        <v>38691.1702</v>
      </c>
      <c r="R78" s="28"/>
      <c r="S78" s="26">
        <f>+(P78-G78)^2</f>
        <v>1.8753828988003625E-7</v>
      </c>
      <c r="T78" s="64">
        <v>0.1</v>
      </c>
      <c r="U78" s="26">
        <f>+T78*S78</f>
        <v>1.8753828988003627E-8</v>
      </c>
      <c r="V78" s="26"/>
    </row>
    <row r="79" spans="1:22" x14ac:dyDescent="0.2">
      <c r="A79" s="61" t="s">
        <v>320</v>
      </c>
      <c r="B79" s="63" t="s">
        <v>50</v>
      </c>
      <c r="C79" s="62">
        <v>53983.262199999997</v>
      </c>
      <c r="D79" s="62" t="s">
        <v>89</v>
      </c>
      <c r="E79" s="26">
        <f>+(C79-C$7)/C$8</f>
        <v>44113.891263929989</v>
      </c>
      <c r="F79" s="26">
        <f>ROUND(2*E79,0)/2</f>
        <v>44114</v>
      </c>
      <c r="G79" s="26">
        <f>+C79-(C$7+F79*C$8)</f>
        <v>-5.284100000426406E-2</v>
      </c>
      <c r="H79" s="26"/>
      <c r="J79" s="26"/>
      <c r="K79" s="26">
        <f>G79</f>
        <v>-5.284100000426406E-2</v>
      </c>
      <c r="L79" s="26"/>
      <c r="M79" s="26"/>
      <c r="N79" s="26"/>
      <c r="O79" s="26">
        <f ca="1">C$11+C$12*F79</f>
        <v>-5.2764802668165869E-2</v>
      </c>
      <c r="P79" s="46">
        <f>+D$11+D$12*F79+D$13*F79^2</f>
        <v>-5.3418781515476965E-2</v>
      </c>
      <c r="Q79" s="28">
        <f>+C79-15018.5</f>
        <v>38964.762199999997</v>
      </c>
      <c r="R79" s="28"/>
      <c r="S79" s="26">
        <f>+(P79-G79)^2</f>
        <v>3.3383147469946802E-7</v>
      </c>
      <c r="T79" s="64">
        <v>1</v>
      </c>
      <c r="U79" s="26">
        <f>+T79*S79</f>
        <v>3.3383147469946802E-7</v>
      </c>
      <c r="V79" s="26"/>
    </row>
    <row r="80" spans="1:22" x14ac:dyDescent="0.2">
      <c r="A80" s="61" t="s">
        <v>235</v>
      </c>
      <c r="B80" s="63" t="s">
        <v>50</v>
      </c>
      <c r="C80" s="62">
        <v>54054.696799999998</v>
      </c>
      <c r="D80" s="62" t="s">
        <v>89</v>
      </c>
      <c r="E80" s="26">
        <f>+(C80-C$7)/C$8</f>
        <v>44260.88919481475</v>
      </c>
      <c r="F80" s="26">
        <f>ROUND(2*E80,0)/2</f>
        <v>44261</v>
      </c>
      <c r="G80" s="26">
        <f>+C80-(C$7+F80*C$8)</f>
        <v>-5.3846500006329734E-2</v>
      </c>
      <c r="H80" s="26"/>
      <c r="I80" s="26">
        <f>G80</f>
        <v>-5.3846500006329734E-2</v>
      </c>
      <c r="J80" s="26"/>
      <c r="K80" s="26"/>
      <c r="L80" s="26"/>
      <c r="M80" s="26"/>
      <c r="N80" s="26"/>
      <c r="O80" s="26">
        <f ca="1">C$11+C$12*F80</f>
        <v>-5.3254198234164205E-2</v>
      </c>
      <c r="P80" s="46">
        <f>+D$11+D$12*F80+D$13*F80^2</f>
        <v>-5.3854850236115241E-2</v>
      </c>
      <c r="Q80" s="28">
        <f>+C80-15018.5</f>
        <v>39036.196799999998</v>
      </c>
      <c r="R80" s="28"/>
      <c r="S80" s="26">
        <f>+(P80-G80)^2</f>
        <v>6.9726337470773496E-11</v>
      </c>
      <c r="T80" s="64">
        <v>0.1</v>
      </c>
      <c r="U80" s="26">
        <f>+T80*S80</f>
        <v>6.9726337470773501E-12</v>
      </c>
      <c r="V80" s="26"/>
    </row>
    <row r="81" spans="1:22" x14ac:dyDescent="0.2">
      <c r="A81" s="61" t="s">
        <v>235</v>
      </c>
      <c r="B81" s="63" t="s">
        <v>50</v>
      </c>
      <c r="C81" s="62">
        <v>54091.629300000001</v>
      </c>
      <c r="D81" s="62" t="s">
        <v>89</v>
      </c>
      <c r="E81" s="26">
        <f>+(C81-C$7)/C$8</f>
        <v>44336.88879560207</v>
      </c>
      <c r="F81" s="26">
        <f>ROUND(2*E81,0)/2</f>
        <v>44337</v>
      </c>
      <c r="G81" s="26">
        <f>+C81-(C$7+F81*C$8)</f>
        <v>-5.4040500006522052E-2</v>
      </c>
      <c r="H81" s="26"/>
      <c r="I81" s="26">
        <f>G81</f>
        <v>-5.4040500006522052E-2</v>
      </c>
      <c r="J81" s="26"/>
      <c r="K81" s="26"/>
      <c r="L81" s="26"/>
      <c r="M81" s="26"/>
      <c r="N81" s="26"/>
      <c r="O81" s="26">
        <f ca="1">C$11+C$12*F81</f>
        <v>-5.3507219071006903E-2</v>
      </c>
      <c r="P81" s="46">
        <f>+D$11+D$12*F81+D$13*F81^2</f>
        <v>-5.408097440022E-2</v>
      </c>
      <c r="Q81" s="28">
        <f>+C81-15018.5</f>
        <v>39073.129300000001</v>
      </c>
      <c r="R81" s="28"/>
      <c r="S81" s="26">
        <f>+(P81-G81)^2</f>
        <v>1.6381765452164862E-9</v>
      </c>
      <c r="T81" s="64">
        <v>0.1</v>
      </c>
      <c r="U81" s="26">
        <f>+T81*S81</f>
        <v>1.6381765452164864E-10</v>
      </c>
      <c r="V81" s="26"/>
    </row>
    <row r="82" spans="1:22" x14ac:dyDescent="0.2">
      <c r="A82" s="33" t="s">
        <v>63</v>
      </c>
      <c r="B82" s="32" t="s">
        <v>50</v>
      </c>
      <c r="C82" s="8">
        <v>54380.774400000002</v>
      </c>
      <c r="D82" s="8">
        <v>2.9999999999999997E-4</v>
      </c>
      <c r="E82" s="31">
        <f>+(C82-C$7)/C$8</f>
        <v>44931.890817387975</v>
      </c>
      <c r="F82" s="26">
        <f>ROUND(2*E82,0)/2</f>
        <v>44932</v>
      </c>
      <c r="G82" s="26">
        <f>+C82-(C$7+F82*C$8)</f>
        <v>-5.3057999997690786E-2</v>
      </c>
      <c r="H82" s="26"/>
      <c r="I82" s="26"/>
      <c r="K82" s="26">
        <f>G82</f>
        <v>-5.3057999997690786E-2</v>
      </c>
      <c r="L82" s="26"/>
      <c r="M82" s="26"/>
      <c r="O82" s="26">
        <f ca="1">C$11+C$12*F82</f>
        <v>-5.5488105885762154E-2</v>
      </c>
      <c r="P82" s="46">
        <f>+D$11+D$12*F82+D$13*F82^2</f>
        <v>-5.5867158240581055E-2</v>
      </c>
      <c r="Q82" s="28">
        <f>+C82-15018.5</f>
        <v>39362.274400000002</v>
      </c>
      <c r="R82" s="28"/>
      <c r="S82" s="26">
        <f>+(P82-G82)^2</f>
        <v>7.8913700335983462E-6</v>
      </c>
      <c r="T82" s="64">
        <v>1</v>
      </c>
      <c r="U82" s="26">
        <f>+T82*S82</f>
        <v>7.8913700335983462E-6</v>
      </c>
      <c r="V82" s="26"/>
    </row>
    <row r="83" spans="1:22" x14ac:dyDescent="0.2">
      <c r="A83" s="33" t="s">
        <v>63</v>
      </c>
      <c r="B83" s="32" t="s">
        <v>50</v>
      </c>
      <c r="C83" s="8">
        <v>54419.647299999997</v>
      </c>
      <c r="D83" s="8">
        <v>2.0000000000000001E-4</v>
      </c>
      <c r="E83" s="31">
        <f>+(C83-C$7)/C$8</f>
        <v>45011.883368161543</v>
      </c>
      <c r="F83" s="26">
        <f>ROUND(2*E83,0)/2</f>
        <v>45012</v>
      </c>
      <c r="G83" s="26">
        <f>+C83-(C$7+F83*C$8)</f>
        <v>-5.66780000081053E-2</v>
      </c>
      <c r="H83" s="26"/>
      <c r="I83" s="26"/>
      <c r="K83" s="26">
        <f>G83</f>
        <v>-5.66780000081053E-2</v>
      </c>
      <c r="L83" s="26"/>
      <c r="M83" s="26"/>
      <c r="O83" s="26">
        <f ca="1">C$11+C$12*F83</f>
        <v>-5.5754443608754464E-2</v>
      </c>
      <c r="P83" s="46">
        <f>+D$11+D$12*F83+D$13*F83^2</f>
        <v>-5.6109463868045023E-2</v>
      </c>
      <c r="Q83" s="28">
        <f>+C83-15018.5</f>
        <v>39401.147299999997</v>
      </c>
      <c r="R83" s="28"/>
      <c r="S83" s="26">
        <f>+(P83-G83)^2</f>
        <v>3.2323334255463925E-7</v>
      </c>
      <c r="T83" s="64">
        <v>1</v>
      </c>
      <c r="U83" s="26">
        <f>+T83*S83</f>
        <v>3.2323334255463925E-7</v>
      </c>
      <c r="V83" s="26"/>
    </row>
    <row r="84" spans="1:22" x14ac:dyDescent="0.2">
      <c r="A84" s="33" t="s">
        <v>63</v>
      </c>
      <c r="B84" s="32" t="s">
        <v>50</v>
      </c>
      <c r="C84" s="8">
        <v>54449.7768</v>
      </c>
      <c r="D84" s="8">
        <v>2.0000000000000001E-4</v>
      </c>
      <c r="E84" s="31">
        <f>+(C84-C$7)/C$8</f>
        <v>45073.883773547626</v>
      </c>
      <c r="F84" s="26">
        <f>ROUND(2*E84,0)/2</f>
        <v>45074</v>
      </c>
      <c r="G84" s="26">
        <f>+C84-(C$7+F84*C$8)</f>
        <v>-5.6480999999621417E-2</v>
      </c>
      <c r="H84" s="26"/>
      <c r="I84" s="26"/>
      <c r="K84" s="26">
        <f>G84</f>
        <v>-5.6480999999621417E-2</v>
      </c>
      <c r="L84" s="26"/>
      <c r="M84" s="26"/>
      <c r="O84" s="26">
        <f ca="1">C$11+C$12*F84</f>
        <v>-5.596085534407351E-2</v>
      </c>
      <c r="P84" s="46">
        <f>+D$11+D$12*F84+D$13*F84^2</f>
        <v>-5.6297600681099E-2</v>
      </c>
      <c r="Q84" s="28">
        <f>+C84-15018.5</f>
        <v>39431.2768</v>
      </c>
      <c r="R84" s="28"/>
      <c r="S84" s="26">
        <f>+(P84-G84)^2</f>
        <v>3.3635310034487161E-8</v>
      </c>
      <c r="T84" s="64">
        <v>1</v>
      </c>
      <c r="U84" s="26">
        <f>+T84*S84</f>
        <v>3.3635310034487161E-8</v>
      </c>
      <c r="V84" s="26"/>
    </row>
    <row r="85" spans="1:22" x14ac:dyDescent="0.2">
      <c r="A85" s="33" t="s">
        <v>65</v>
      </c>
      <c r="B85" s="32" t="s">
        <v>50</v>
      </c>
      <c r="C85" s="8">
        <v>54708.789400000001</v>
      </c>
      <c r="D85" s="8">
        <v>2.0000000000000001E-4</v>
      </c>
      <c r="E85" s="31">
        <f>+(C85-C$7)/C$8</f>
        <v>45606.87921655539</v>
      </c>
      <c r="F85" s="26">
        <f>ROUND(2*E85,0)/2</f>
        <v>45607</v>
      </c>
      <c r="G85" s="26">
        <f>+C85-(C$7+F85*C$8)</f>
        <v>-5.8695499996247236E-2</v>
      </c>
      <c r="H85" s="26"/>
      <c r="I85" s="26"/>
      <c r="K85" s="26">
        <f>G85</f>
        <v>-5.8695499996247236E-2</v>
      </c>
      <c r="L85" s="26"/>
      <c r="M85" s="26"/>
      <c r="O85" s="26">
        <f ca="1">C$11+C$12*F85</f>
        <v>-5.7735330423509743E-2</v>
      </c>
      <c r="P85" s="46">
        <f>+D$11+D$12*F85+D$13*F85^2</f>
        <v>-5.7927576236210254E-2</v>
      </c>
      <c r="Q85" s="28">
        <f>+C85-15018.5</f>
        <v>39690.289400000001</v>
      </c>
      <c r="R85" s="28"/>
      <c r="S85" s="26">
        <f>+(P85-G85)^2</f>
        <v>5.8970690122933553E-7</v>
      </c>
      <c r="T85" s="64">
        <v>1</v>
      </c>
      <c r="U85" s="26">
        <f>+T85*S85</f>
        <v>5.8970690122933553E-7</v>
      </c>
      <c r="V85" s="26"/>
    </row>
    <row r="86" spans="1:22" x14ac:dyDescent="0.2">
      <c r="A86" s="61" t="s">
        <v>351</v>
      </c>
      <c r="B86" s="63" t="s">
        <v>50</v>
      </c>
      <c r="C86" s="62">
        <v>54713.161899999999</v>
      </c>
      <c r="D86" s="62" t="s">
        <v>89</v>
      </c>
      <c r="E86" s="26">
        <f>+(C86-C$7)/C$8</f>
        <v>45615.876935487016</v>
      </c>
      <c r="F86" s="26">
        <f>ROUND(2*E86,0)/2</f>
        <v>45616</v>
      </c>
      <c r="G86" s="26">
        <f>+C86-(C$7+F86*C$8)</f>
        <v>-5.9804000004078262E-2</v>
      </c>
      <c r="H86" s="26"/>
      <c r="J86" s="26"/>
      <c r="K86" s="26">
        <f>G86</f>
        <v>-5.9804000004078262E-2</v>
      </c>
      <c r="L86" s="26"/>
      <c r="M86" s="26"/>
      <c r="N86" s="26"/>
      <c r="O86" s="26">
        <f ca="1">C$11+C$12*F86</f>
        <v>-5.7765293417346361E-2</v>
      </c>
      <c r="P86" s="46">
        <f>+D$11+D$12*F86+D$13*F86^2</f>
        <v>-5.7955293172096162E-2</v>
      </c>
      <c r="Q86" s="28">
        <f>+C86-15018.5</f>
        <v>39694.661899999999</v>
      </c>
      <c r="R86" s="28"/>
      <c r="S86" s="26">
        <f>+(P86-G86)^2</f>
        <v>3.417716950617292E-6</v>
      </c>
      <c r="T86" s="64">
        <v>1</v>
      </c>
      <c r="U86" s="26">
        <f>+T86*S86</f>
        <v>3.417716950617292E-6</v>
      </c>
      <c r="V86" s="26"/>
    </row>
    <row r="87" spans="1:22" x14ac:dyDescent="0.2">
      <c r="A87" s="61" t="s">
        <v>351</v>
      </c>
      <c r="B87" s="63" t="s">
        <v>42</v>
      </c>
      <c r="C87" s="62">
        <v>54741.103999999999</v>
      </c>
      <c r="D87" s="62" t="s">
        <v>89</v>
      </c>
      <c r="E87" s="26">
        <f>+(C87-C$7)/C$8</f>
        <v>45673.376114940322</v>
      </c>
      <c r="F87" s="26">
        <f>ROUND(2*E87,0)/2</f>
        <v>45673.5</v>
      </c>
      <c r="G87" s="26">
        <f>+C87-(C$7+F87*C$8)</f>
        <v>-6.0202750006283168E-2</v>
      </c>
      <c r="H87" s="26"/>
      <c r="J87" s="26"/>
      <c r="K87" s="26">
        <f>G87</f>
        <v>-6.0202750006283168E-2</v>
      </c>
      <c r="L87" s="26"/>
      <c r="M87" s="26"/>
      <c r="N87" s="26"/>
      <c r="O87" s="26">
        <f ca="1">C$11+C$12*F87</f>
        <v>-5.7956723655747069E-2</v>
      </c>
      <c r="P87" s="46">
        <f>+D$11+D$12*F87+D$13*F87^2</f>
        <v>-5.813252558673377E-2</v>
      </c>
      <c r="Q87" s="28">
        <f>+C87-15018.5</f>
        <v>39722.603999999999</v>
      </c>
      <c r="R87" s="28"/>
      <c r="S87" s="26">
        <f>+(P87-G87)^2</f>
        <v>4.2858291472986406E-6</v>
      </c>
      <c r="T87" s="64">
        <v>1</v>
      </c>
      <c r="U87" s="26">
        <f>+T87*S87</f>
        <v>4.2858291472986406E-6</v>
      </c>
      <c r="V87" s="26"/>
    </row>
    <row r="88" spans="1:22" x14ac:dyDescent="0.2">
      <c r="A88" s="61" t="s">
        <v>363</v>
      </c>
      <c r="B88" s="63" t="s">
        <v>50</v>
      </c>
      <c r="C88" s="62">
        <v>54809.383900000001</v>
      </c>
      <c r="D88" s="62" t="s">
        <v>89</v>
      </c>
      <c r="E88" s="26">
        <f>+(C88-C$7)/C$8</f>
        <v>45813.882312511509</v>
      </c>
      <c r="F88" s="26">
        <f>ROUND(2*E88,0)/2</f>
        <v>45814</v>
      </c>
      <c r="G88" s="26">
        <f>+C88-(C$7+F88*C$8)</f>
        <v>-5.7190999999875203E-2</v>
      </c>
      <c r="H88" s="26"/>
      <c r="I88" s="26">
        <f>G88</f>
        <v>-5.7190999999875203E-2</v>
      </c>
      <c r="J88" s="26"/>
      <c r="K88" s="26"/>
      <c r="L88" s="26"/>
      <c r="M88" s="26"/>
      <c r="N88" s="26"/>
      <c r="O88" s="26">
        <f ca="1">C$11+C$12*F88</f>
        <v>-5.8424479281752303E-2</v>
      </c>
      <c r="P88" s="46">
        <f>+D$11+D$12*F88+D$13*F88^2</f>
        <v>-5.856669492142489E-2</v>
      </c>
      <c r="Q88" s="28">
        <f>+C88-15018.5</f>
        <v>39790.883900000001</v>
      </c>
      <c r="R88" s="28"/>
      <c r="S88" s="26">
        <f>+(P88-G88)^2</f>
        <v>1.8925365171776007E-6</v>
      </c>
      <c r="T88" s="64">
        <v>1</v>
      </c>
      <c r="U88" s="26">
        <f>+T88*S88</f>
        <v>1.8925365171776007E-6</v>
      </c>
      <c r="V88" s="26"/>
    </row>
    <row r="89" spans="1:22" x14ac:dyDescent="0.2">
      <c r="A89" s="29" t="s">
        <v>57</v>
      </c>
      <c r="B89" s="30" t="s">
        <v>50</v>
      </c>
      <c r="C89" s="29">
        <v>55102.898300000001</v>
      </c>
      <c r="D89" s="29">
        <v>1E-4</v>
      </c>
      <c r="E89" s="31">
        <f>+(C89-C$7)/C$8</f>
        <v>46417.875468277511</v>
      </c>
      <c r="F89" s="26">
        <f>ROUND(2*E89,0)/2</f>
        <v>46418</v>
      </c>
      <c r="G89" s="26">
        <f>+C89-(C$7+F89*C$8)</f>
        <v>-6.0517000005347654E-2</v>
      </c>
      <c r="H89" s="26"/>
      <c r="I89" s="26"/>
      <c r="K89" s="26">
        <f>G89</f>
        <v>-6.0517000005347654E-2</v>
      </c>
      <c r="L89" s="26"/>
      <c r="M89" s="26"/>
      <c r="N89" s="26"/>
      <c r="O89" s="26">
        <f ca="1">C$11+C$12*F89</f>
        <v>-6.04353290903442E-2</v>
      </c>
      <c r="P89" s="46">
        <f>+D$11+D$12*F89+D$13*F89^2</f>
        <v>-6.0451033865803624E-2</v>
      </c>
      <c r="Q89" s="28">
        <f>+C89-15018.5</f>
        <v>40084.398300000001</v>
      </c>
      <c r="R89" s="28" t="s">
        <v>81</v>
      </c>
      <c r="S89" s="26">
        <f>+(P89-G89)^2</f>
        <v>4.351531566342405E-9</v>
      </c>
      <c r="T89" s="64">
        <v>1</v>
      </c>
      <c r="U89" s="26">
        <f>+T89*S89</f>
        <v>4.351531566342405E-9</v>
      </c>
      <c r="V89" s="26"/>
    </row>
    <row r="90" spans="1:22" x14ac:dyDescent="0.2">
      <c r="A90" s="33" t="s">
        <v>66</v>
      </c>
      <c r="B90" s="32" t="s">
        <v>50</v>
      </c>
      <c r="C90" s="8">
        <v>55144.689899999998</v>
      </c>
      <c r="D90" s="8">
        <v>1E-4</v>
      </c>
      <c r="E90" s="31">
        <f>+(C90-C$7)/C$8</f>
        <v>46503.874112189042</v>
      </c>
      <c r="F90" s="26">
        <f>ROUND(2*E90,0)/2</f>
        <v>46504</v>
      </c>
      <c r="G90" s="26">
        <f>+C90-(C$7+F90*C$8)</f>
        <v>-6.1176000002888031E-2</v>
      </c>
      <c r="H90" s="26"/>
      <c r="I90" s="26"/>
      <c r="K90" s="26">
        <f>G90</f>
        <v>-6.1176000002888031E-2</v>
      </c>
      <c r="L90" s="26"/>
      <c r="M90" s="26"/>
      <c r="O90" s="26">
        <f ca="1">C$11+C$12*F90</f>
        <v>-6.0721642142560942E-2</v>
      </c>
      <c r="P90" s="46">
        <f>+D$11+D$12*F90+D$13*F90^2</f>
        <v>-6.072169249799015E-2</v>
      </c>
      <c r="Q90" s="28">
        <f>+C90-15018.5</f>
        <v>40126.189899999998</v>
      </c>
      <c r="R90" s="28"/>
      <c r="S90" s="26">
        <f>+(P90-G90)^2</f>
        <v>2.0639530900653859E-7</v>
      </c>
      <c r="T90" s="64">
        <v>1</v>
      </c>
      <c r="U90" s="26">
        <f>+T90*S90</f>
        <v>2.0639530900653859E-7</v>
      </c>
      <c r="V90" s="26"/>
    </row>
    <row r="91" spans="1:22" x14ac:dyDescent="0.2">
      <c r="A91" s="61" t="s">
        <v>380</v>
      </c>
      <c r="B91" s="63" t="s">
        <v>50</v>
      </c>
      <c r="C91" s="62">
        <v>55168.014999999999</v>
      </c>
      <c r="D91" s="62" t="s">
        <v>81</v>
      </c>
      <c r="E91" s="26">
        <f>+(C91-C$7)/C$8</f>
        <v>46551.872441257598</v>
      </c>
      <c r="F91" s="26">
        <f>ROUND(2*E91,0)/2</f>
        <v>46552</v>
      </c>
      <c r="G91" s="26">
        <f>+C91-(C$7+F91*C$8)</f>
        <v>-6.1988000001292676E-2</v>
      </c>
      <c r="H91" s="26"/>
      <c r="J91" s="26"/>
      <c r="K91" s="26">
        <f>G91</f>
        <v>-6.1988000001292676E-2</v>
      </c>
      <c r="L91" s="26"/>
      <c r="M91" s="26"/>
      <c r="N91" s="26"/>
      <c r="O91" s="26">
        <f ca="1">C$11+C$12*F91</f>
        <v>-6.0881444776356333E-2</v>
      </c>
      <c r="P91" s="46">
        <f>+D$11+D$12*F91+D$13*F91^2</f>
        <v>-6.0873013447788497E-2</v>
      </c>
      <c r="Q91" s="28">
        <f>+C91-15018.5</f>
        <v>40149.514999999999</v>
      </c>
      <c r="R91" s="28"/>
      <c r="S91" s="26">
        <f>+(P91-G91)^2</f>
        <v>1.243195014495126E-6</v>
      </c>
      <c r="T91" s="64">
        <v>1</v>
      </c>
      <c r="U91" s="26">
        <f>+T91*S91</f>
        <v>1.243195014495126E-6</v>
      </c>
      <c r="V91" s="26"/>
    </row>
    <row r="92" spans="1:22" x14ac:dyDescent="0.2">
      <c r="A92" s="8" t="s">
        <v>67</v>
      </c>
      <c r="B92" s="32" t="s">
        <v>42</v>
      </c>
      <c r="C92" s="8">
        <v>55486.8004</v>
      </c>
      <c r="D92" s="8">
        <v>1E-4</v>
      </c>
      <c r="E92" s="31">
        <f>+(C92-C$7)/C$8</f>
        <v>47207.868193963855</v>
      </c>
      <c r="F92" s="26">
        <f>ROUND(2*E92,0)/2</f>
        <v>47208</v>
      </c>
      <c r="G92" s="26">
        <f>+C92-(C$7+F92*C$8)</f>
        <v>-6.4052000001538545E-2</v>
      </c>
      <c r="H92" s="26"/>
      <c r="I92" s="26"/>
      <c r="K92" s="26">
        <f>G92</f>
        <v>-6.4052000001538545E-2</v>
      </c>
      <c r="L92" s="26"/>
      <c r="M92" s="26"/>
      <c r="O92" s="26">
        <f ca="1">C$11+C$12*F92</f>
        <v>-6.3065414104893205E-2</v>
      </c>
      <c r="P92" s="46">
        <f>+D$11+D$12*F92+D$13*F92^2</f>
        <v>-6.2959423553077667E-2</v>
      </c>
      <c r="Q92" s="28">
        <f>+C92-15018.5</f>
        <v>40468.3004</v>
      </c>
      <c r="R92" s="28"/>
      <c r="S92" s="26">
        <f>+(P92-G92)^2</f>
        <v>1.1937232957313844E-6</v>
      </c>
      <c r="T92" s="64">
        <v>1</v>
      </c>
      <c r="U92" s="26">
        <f>+T92*S92</f>
        <v>1.1937232957313844E-6</v>
      </c>
      <c r="V92" s="26"/>
    </row>
    <row r="93" spans="1:22" x14ac:dyDescent="0.2">
      <c r="A93" s="8" t="s">
        <v>67</v>
      </c>
      <c r="B93" s="32" t="s">
        <v>42</v>
      </c>
      <c r="C93" s="8">
        <v>55508.668899999997</v>
      </c>
      <c r="D93" s="8">
        <v>1E-4</v>
      </c>
      <c r="E93" s="31">
        <f>+(C93-C$7)/C$8</f>
        <v>47252.869135406145</v>
      </c>
      <c r="F93" s="26">
        <f>ROUND(2*E93,0)/2</f>
        <v>47253</v>
      </c>
      <c r="G93" s="26">
        <f>+C93-(C$7+F93*C$8)</f>
        <v>-6.3594500003091525E-2</v>
      </c>
      <c r="H93" s="26"/>
      <c r="I93" s="26"/>
      <c r="K93" s="26">
        <f>G93</f>
        <v>-6.3594500003091525E-2</v>
      </c>
      <c r="L93" s="26"/>
      <c r="M93" s="26"/>
      <c r="O93" s="26">
        <f ca="1">C$11+C$12*F93</f>
        <v>-6.3215229074076382E-2</v>
      </c>
      <c r="P93" s="46">
        <f>+D$11+D$12*F93+D$13*F93^2</f>
        <v>-6.3103800085338002E-2</v>
      </c>
      <c r="Q93" s="28">
        <f>+C93-15018.5</f>
        <v>40490.168899999997</v>
      </c>
      <c r="R93" s="28"/>
      <c r="S93" s="26">
        <f>+(P93-G93)^2</f>
        <v>2.4078640928331439E-7</v>
      </c>
      <c r="T93" s="64">
        <v>1</v>
      </c>
      <c r="U93" s="26">
        <f>+T93*S93</f>
        <v>2.4078640928331439E-7</v>
      </c>
      <c r="V93" s="26"/>
    </row>
    <row r="94" spans="1:22" x14ac:dyDescent="0.2">
      <c r="A94" s="33" t="s">
        <v>60</v>
      </c>
      <c r="B94" s="32" t="s">
        <v>42</v>
      </c>
      <c r="C94" s="8">
        <v>55533.6967</v>
      </c>
      <c r="D94" s="8">
        <v>2.0000000000000001E-4</v>
      </c>
      <c r="E94" s="31">
        <f>+(C94-C$7)/C$8</f>
        <v>47304.371276029844</v>
      </c>
      <c r="F94" s="26">
        <f>ROUND(2*E94,0)/2</f>
        <v>47304.5</v>
      </c>
      <c r="G94" s="26">
        <f>+C94-(C$7+F94*C$8)</f>
        <v>-6.2554250005632639E-2</v>
      </c>
      <c r="H94" s="26"/>
      <c r="I94" s="26"/>
      <c r="K94" s="26">
        <f>G94</f>
        <v>-6.2554250005632639E-2</v>
      </c>
      <c r="L94" s="26"/>
      <c r="M94" s="26"/>
      <c r="N94" s="26"/>
      <c r="O94" s="26">
        <f ca="1">C$11+C$12*F94</f>
        <v>-6.3386683983252687E-2</v>
      </c>
      <c r="P94" s="46">
        <f>+D$11+D$12*F94+D$13*F94^2</f>
        <v>-6.3269228549072409E-2</v>
      </c>
      <c r="Q94" s="28">
        <f>+C94-15018.5</f>
        <v>40515.1967</v>
      </c>
      <c r="R94" s="28" t="s">
        <v>437</v>
      </c>
      <c r="S94" s="26">
        <f>+(P94-G94)^2</f>
        <v>5.1119431757925566E-7</v>
      </c>
      <c r="T94" s="64">
        <v>1</v>
      </c>
      <c r="U94" s="26">
        <f>+T94*S94</f>
        <v>5.1119431757925566E-7</v>
      </c>
      <c r="V94" s="26"/>
    </row>
    <row r="95" spans="1:22" x14ac:dyDescent="0.2">
      <c r="A95" s="66" t="s">
        <v>74</v>
      </c>
      <c r="B95" s="67" t="s">
        <v>50</v>
      </c>
      <c r="C95" s="68">
        <v>55811.903599999998</v>
      </c>
      <c r="D95" s="68">
        <v>2.0000000000000001E-4</v>
      </c>
      <c r="E95" s="31">
        <f>+(C95-C$7)/C$8</f>
        <v>47876.864698795049</v>
      </c>
      <c r="F95" s="26">
        <f>ROUND(2*E95,0)/2</f>
        <v>47877</v>
      </c>
      <c r="G95" s="26">
        <f>+C95-(C$7+F95*C$8)</f>
        <v>-6.5750500005378854E-2</v>
      </c>
      <c r="H95" s="26"/>
      <c r="I95" s="26"/>
      <c r="K95" s="26">
        <f>G95</f>
        <v>-6.5750500005378854E-2</v>
      </c>
      <c r="L95" s="26"/>
      <c r="M95" s="26"/>
      <c r="O95" s="26">
        <f ca="1">C$11+C$12*F95</f>
        <v>-6.5292663313416363E-2</v>
      </c>
      <c r="P95" s="46">
        <f>+D$11+D$12*F95+D$13*F95^2</f>
        <v>-6.5122414865831452E-2</v>
      </c>
      <c r="Q95" s="28">
        <f>+C95-15018.5</f>
        <v>40793.403599999998</v>
      </c>
      <c r="R95" s="28"/>
      <c r="S95" s="26">
        <f>+(P95-G95)^2</f>
        <v>3.9449094252027925E-7</v>
      </c>
      <c r="T95" s="64">
        <v>1</v>
      </c>
      <c r="U95" s="26">
        <f>+T95*S95</f>
        <v>3.9449094252027925E-7</v>
      </c>
      <c r="V95" s="26"/>
    </row>
    <row r="96" spans="1:22" x14ac:dyDescent="0.2">
      <c r="A96" s="66" t="s">
        <v>64</v>
      </c>
      <c r="B96" s="67" t="s">
        <v>50</v>
      </c>
      <c r="C96" s="68">
        <v>55811.903599999998</v>
      </c>
      <c r="D96" s="68">
        <v>2.0000000000000001E-4</v>
      </c>
      <c r="E96" s="31">
        <f>+(C96-C$7)/C$8</f>
        <v>47876.864698795049</v>
      </c>
      <c r="F96" s="26">
        <f>ROUND(2*E96,0)/2</f>
        <v>47877</v>
      </c>
      <c r="G96" s="26">
        <f>+C96-(C$7+F96*C$8)</f>
        <v>-6.5750500005378854E-2</v>
      </c>
      <c r="H96" s="26"/>
      <c r="I96" s="26"/>
      <c r="K96" s="26">
        <f>G96</f>
        <v>-6.5750500005378854E-2</v>
      </c>
      <c r="L96" s="26"/>
      <c r="M96" s="26"/>
      <c r="O96" s="26">
        <f ca="1">C$11+C$12*F96</f>
        <v>-6.5292663313416363E-2</v>
      </c>
      <c r="P96" s="46">
        <f>+D$11+D$12*F96+D$13*F96^2</f>
        <v>-6.5122414865831452E-2</v>
      </c>
      <c r="Q96" s="28">
        <f>+C96-15018.5</f>
        <v>40793.403599999998</v>
      </c>
      <c r="R96" s="28"/>
      <c r="S96" s="26">
        <f>+(P96-G96)^2</f>
        <v>3.9449094252027925E-7</v>
      </c>
      <c r="T96" s="64">
        <v>1</v>
      </c>
      <c r="U96" s="26">
        <f>+T96*S96</f>
        <v>3.9449094252027925E-7</v>
      </c>
      <c r="V96" s="26"/>
    </row>
    <row r="97" spans="1:22" x14ac:dyDescent="0.2">
      <c r="A97" s="66" t="s">
        <v>74</v>
      </c>
      <c r="B97" s="67" t="s">
        <v>50</v>
      </c>
      <c r="C97" s="68">
        <v>55888.684000000001</v>
      </c>
      <c r="D97" s="68">
        <v>1E-4</v>
      </c>
      <c r="E97" s="31">
        <f>+(C97-C$7)/C$8</f>
        <v>48034.863202776374</v>
      </c>
      <c r="F97" s="26">
        <f>ROUND(2*E97,0)/2</f>
        <v>48035</v>
      </c>
      <c r="G97" s="26">
        <f>+C97-(C$7+F97*C$8)</f>
        <v>-6.6477499996835832E-2</v>
      </c>
      <c r="H97" s="26"/>
      <c r="I97" s="26"/>
      <c r="K97" s="26">
        <f>G97</f>
        <v>-6.6477499996835832E-2</v>
      </c>
      <c r="L97" s="26"/>
      <c r="M97" s="26"/>
      <c r="O97" s="26">
        <f ca="1">C$11+C$12*F97</f>
        <v>-6.5818680316326164E-2</v>
      </c>
      <c r="P97" s="46">
        <f>+D$11+D$12*F97+D$13*F97^2</f>
        <v>-6.5638449729648593E-2</v>
      </c>
      <c r="Q97" s="28">
        <f>+C97-15018.5</f>
        <v>40870.184000000001</v>
      </c>
      <c r="R97" s="28"/>
      <c r="S97" s="26">
        <f>+(P97-G97)^2</f>
        <v>7.0400535086697632E-7</v>
      </c>
      <c r="T97" s="64">
        <v>1</v>
      </c>
      <c r="U97" s="26">
        <f>+T97*S97</f>
        <v>7.0400535086697632E-7</v>
      </c>
      <c r="V97" s="26"/>
    </row>
    <row r="98" spans="1:22" x14ac:dyDescent="0.2">
      <c r="A98" s="66" t="s">
        <v>64</v>
      </c>
      <c r="B98" s="67" t="s">
        <v>50</v>
      </c>
      <c r="C98" s="68">
        <v>55888.684000000001</v>
      </c>
      <c r="D98" s="68">
        <v>1E-4</v>
      </c>
      <c r="E98" s="31">
        <f>+(C98-C$7)/C$8</f>
        <v>48034.863202776374</v>
      </c>
      <c r="F98" s="26">
        <f>ROUND(2*E98,0)/2</f>
        <v>48035</v>
      </c>
      <c r="G98" s="26">
        <f>+C98-(C$7+F98*C$8)</f>
        <v>-6.6477499996835832E-2</v>
      </c>
      <c r="H98" s="26"/>
      <c r="I98" s="26"/>
      <c r="K98" s="26">
        <f>G98</f>
        <v>-6.6477499996835832E-2</v>
      </c>
      <c r="L98" s="26"/>
      <c r="M98" s="26"/>
      <c r="O98" s="26">
        <f ca="1">C$11+C$12*F98</f>
        <v>-6.5818680316326164E-2</v>
      </c>
      <c r="P98" s="46">
        <f>+D$11+D$12*F98+D$13*F98^2</f>
        <v>-6.5638449729648593E-2</v>
      </c>
      <c r="Q98" s="28">
        <f>+C98-15018.5</f>
        <v>40870.184000000001</v>
      </c>
      <c r="R98" s="28"/>
      <c r="S98" s="26">
        <f>+(P98-G98)^2</f>
        <v>7.0400535086697632E-7</v>
      </c>
      <c r="T98" s="64">
        <v>1</v>
      </c>
      <c r="U98" s="26">
        <f>+T98*S98</f>
        <v>7.0400535086697632E-7</v>
      </c>
      <c r="V98" s="26"/>
    </row>
    <row r="99" spans="1:22" x14ac:dyDescent="0.2">
      <c r="A99" s="69" t="s">
        <v>62</v>
      </c>
      <c r="B99" s="70" t="s">
        <v>42</v>
      </c>
      <c r="C99" s="69">
        <v>55896.705900000001</v>
      </c>
      <c r="D99" s="69">
        <v>5.0000000000000001E-4</v>
      </c>
      <c r="E99" s="31">
        <f>+(C99-C$7)/C$8</f>
        <v>48051.370647372758</v>
      </c>
      <c r="F99" s="26">
        <f>ROUND(2*E99,0)/2</f>
        <v>48051.5</v>
      </c>
      <c r="G99" s="26">
        <f>+C99-(C$7+F99*C$8)</f>
        <v>-6.2859750003553927E-2</v>
      </c>
      <c r="H99" s="26"/>
      <c r="I99" s="26"/>
      <c r="K99" s="26">
        <f>G99</f>
        <v>-6.2859750003553927E-2</v>
      </c>
      <c r="L99" s="26"/>
      <c r="M99" s="26"/>
      <c r="N99" s="26"/>
      <c r="O99" s="26">
        <f ca="1">C$11+C$12*F99</f>
        <v>-6.5873612471693307E-2</v>
      </c>
      <c r="P99" s="46">
        <f>+D$11+D$12*F99+D$13*F99^2</f>
        <v>-6.569245389426244E-2</v>
      </c>
      <c r="Q99" s="28">
        <f>+C99-15018.5</f>
        <v>40878.205900000001</v>
      </c>
      <c r="R99" s="28" t="s">
        <v>81</v>
      </c>
      <c r="S99" s="26">
        <f>+(P99-G99)^2</f>
        <v>8.0242113324351464E-6</v>
      </c>
      <c r="T99" s="64">
        <v>1</v>
      </c>
      <c r="U99" s="26">
        <f>+T99*S99</f>
        <v>8.0242113324351464E-6</v>
      </c>
      <c r="V99" s="26"/>
    </row>
    <row r="100" spans="1:22" x14ac:dyDescent="0.2">
      <c r="A100" s="66" t="s">
        <v>75</v>
      </c>
      <c r="B100" s="67" t="s">
        <v>50</v>
      </c>
      <c r="C100" s="68">
        <v>56247.32</v>
      </c>
      <c r="D100" s="66" t="s">
        <v>76</v>
      </c>
      <c r="E100" s="31">
        <f>+(C100-C$7)/C$8</f>
        <v>48772.863414729502</v>
      </c>
      <c r="F100" s="26">
        <f>ROUND(2*E100,0)/2</f>
        <v>48773</v>
      </c>
      <c r="G100" s="26">
        <f>+C100-(C$7+F100*C$8)</f>
        <v>-6.6374499998346437E-2</v>
      </c>
      <c r="H100" s="26"/>
      <c r="I100" s="26"/>
      <c r="K100" s="26">
        <f>G100</f>
        <v>-6.6374499998346437E-2</v>
      </c>
      <c r="L100" s="26"/>
      <c r="M100" s="26"/>
      <c r="O100" s="26">
        <f ca="1">C$11+C$12*F100</f>
        <v>-6.8275645810930166E-2</v>
      </c>
      <c r="P100" s="46">
        <f>+D$11+D$12*F100+D$13*F100^2</f>
        <v>-6.8075073854684504E-2</v>
      </c>
      <c r="Q100" s="28">
        <f>+C100-15018.5</f>
        <v>41228.82</v>
      </c>
      <c r="R100" s="28"/>
      <c r="S100" s="26">
        <f>+(P100-G100)^2</f>
        <v>2.8919514408605237E-6</v>
      </c>
      <c r="T100" s="64">
        <v>1</v>
      </c>
      <c r="U100" s="26">
        <f>+T100*S100</f>
        <v>2.8919514408605237E-6</v>
      </c>
      <c r="V100" s="26"/>
    </row>
    <row r="101" spans="1:22" x14ac:dyDescent="0.2">
      <c r="A101" s="66" t="s">
        <v>77</v>
      </c>
      <c r="B101" s="67" t="s">
        <v>50</v>
      </c>
      <c r="C101" s="68">
        <v>56253.635199999997</v>
      </c>
      <c r="D101" s="68">
        <v>1E-4</v>
      </c>
      <c r="E101" s="31">
        <f>+(C101-C$7)/C$8</f>
        <v>48785.858816581305</v>
      </c>
      <c r="F101" s="26">
        <f>ROUND(2*E101,0)/2</f>
        <v>48786</v>
      </c>
      <c r="G101" s="26">
        <f>+C101-(C$7+F101*C$8)</f>
        <v>-6.860900000174297E-2</v>
      </c>
      <c r="H101" s="26"/>
      <c r="I101" s="26"/>
      <c r="K101" s="26">
        <f>G101</f>
        <v>-6.860900000174297E-2</v>
      </c>
      <c r="L101" s="26"/>
      <c r="M101" s="26"/>
      <c r="O101" s="26">
        <f ca="1">C$11+C$12*F101</f>
        <v>-6.8318925690916424E-2</v>
      </c>
      <c r="P101" s="46">
        <f>+D$11+D$12*F101+D$13*F101^2</f>
        <v>-6.8118383489094464E-2</v>
      </c>
      <c r="Q101" s="28">
        <f>+C101-15018.5</f>
        <v>41235.135199999997</v>
      </c>
      <c r="R101" s="28"/>
      <c r="S101" s="26">
        <f>+(P101-G101)^2</f>
        <v>2.4070456248338191E-7</v>
      </c>
      <c r="T101" s="64">
        <v>1</v>
      </c>
      <c r="U101" s="26">
        <f>+T101*S101</f>
        <v>2.4070456248338191E-7</v>
      </c>
      <c r="V101" s="26"/>
    </row>
    <row r="102" spans="1:22" x14ac:dyDescent="0.2">
      <c r="A102" s="66" t="s">
        <v>78</v>
      </c>
      <c r="B102" s="67" t="s">
        <v>50</v>
      </c>
      <c r="C102" s="68">
        <v>56271.615400000002</v>
      </c>
      <c r="D102" s="68">
        <v>1E-4</v>
      </c>
      <c r="E102" s="31">
        <f>+(C102-C$7)/C$8</f>
        <v>48822.858424570921</v>
      </c>
      <c r="F102" s="26">
        <f>ROUND(2*E102,0)/2</f>
        <v>48823</v>
      </c>
      <c r="G102" s="26">
        <f>+C102-(C$7+F102*C$8)</f>
        <v>-6.8799499997112434E-2</v>
      </c>
      <c r="H102" s="26"/>
      <c r="I102" s="26"/>
      <c r="K102" s="26">
        <f>G102</f>
        <v>-6.8799499997112434E-2</v>
      </c>
      <c r="L102" s="26"/>
      <c r="M102" s="26"/>
      <c r="O102" s="26">
        <f ca="1">C$11+C$12*F102</f>
        <v>-6.844210688780035E-2</v>
      </c>
      <c r="P102" s="46">
        <f>+D$11+D$12*F102+D$13*F102^2</f>
        <v>-6.8241722907626479E-2</v>
      </c>
      <c r="Q102" s="28">
        <f>+C102-15018.5</f>
        <v>41253.115400000002</v>
      </c>
      <c r="R102" s="28"/>
      <c r="S102" s="26">
        <f>+(P102-G102)^2</f>
        <v>3.1111528155542383E-7</v>
      </c>
      <c r="T102" s="64">
        <v>1</v>
      </c>
      <c r="U102" s="26">
        <f>+T102*S102</f>
        <v>3.1111528155542383E-7</v>
      </c>
      <c r="V102" s="26"/>
    </row>
    <row r="103" spans="1:22" x14ac:dyDescent="0.2">
      <c r="A103" s="66" t="s">
        <v>78</v>
      </c>
      <c r="B103" s="67" t="s">
        <v>50</v>
      </c>
      <c r="C103" s="68">
        <v>56538.889799999997</v>
      </c>
      <c r="D103" s="68">
        <v>1E-4</v>
      </c>
      <c r="E103" s="31">
        <f>+(C103-C$7)/C$8</f>
        <v>49372.854977760348</v>
      </c>
      <c r="F103" s="26">
        <f>ROUND(2*E103,0)/2</f>
        <v>49373</v>
      </c>
      <c r="G103" s="26">
        <f>+C103-(C$7+F103*C$8)</f>
        <v>-7.0474500003911089E-2</v>
      </c>
      <c r="H103" s="26"/>
      <c r="I103" s="26"/>
      <c r="K103" s="26">
        <f>G103</f>
        <v>-7.0474500003911089E-2</v>
      </c>
      <c r="L103" s="26"/>
      <c r="M103" s="26"/>
      <c r="O103" s="26">
        <f ca="1">C$11+C$12*F103</f>
        <v>-7.0273178733372452E-2</v>
      </c>
      <c r="P103" s="46">
        <f>+D$11+D$12*F103+D$13*F103^2</f>
        <v>-7.0087979718964688E-2</v>
      </c>
      <c r="Q103" s="28">
        <f>+C103-15018.5</f>
        <v>41520.389799999997</v>
      </c>
      <c r="R103" s="28"/>
      <c r="S103" s="26">
        <f>+(P103-G103)^2</f>
        <v>1.4939793067504713E-7</v>
      </c>
      <c r="T103" s="64">
        <v>1</v>
      </c>
      <c r="U103" s="26">
        <f>+T103*S103</f>
        <v>1.4939793067504713E-7</v>
      </c>
      <c r="V103" s="26"/>
    </row>
    <row r="104" spans="1:22" x14ac:dyDescent="0.2">
      <c r="A104" s="61" t="s">
        <v>435</v>
      </c>
      <c r="B104" s="63" t="s">
        <v>50</v>
      </c>
      <c r="C104" s="62">
        <v>56949.033499999998</v>
      </c>
      <c r="D104" s="62" t="s">
        <v>89</v>
      </c>
      <c r="E104" s="26">
        <f>+(C104-C$7)/C$8</f>
        <v>50216.847598499036</v>
      </c>
      <c r="F104" s="26">
        <f>ROUND(2*E104,0)/2</f>
        <v>50217</v>
      </c>
      <c r="G104" s="26">
        <f>+C104-(C$7+F104*C$8)</f>
        <v>-7.4060500010091346E-2</v>
      </c>
      <c r="H104" s="26"/>
      <c r="J104" s="26"/>
      <c r="K104" s="26">
        <f>G104</f>
        <v>-7.4060500010091346E-2</v>
      </c>
      <c r="L104" s="26"/>
      <c r="M104" s="26"/>
      <c r="N104" s="26"/>
      <c r="O104" s="26">
        <f ca="1">C$11+C$12*F104</f>
        <v>-7.3083041710941252E-2</v>
      </c>
      <c r="P104" s="46">
        <f>+D$11+D$12*F104+D$13*F104^2</f>
        <v>-7.2967911056457946E-2</v>
      </c>
      <c r="Q104" s="28">
        <f>+C104-15018.5</f>
        <v>41930.533499999998</v>
      </c>
      <c r="R104" s="28"/>
      <c r="S104" s="26">
        <f>+(P104-G104)^2</f>
        <v>1.1937506216017278E-6</v>
      </c>
      <c r="T104" s="64">
        <v>1</v>
      </c>
      <c r="U104" s="26">
        <f>+T104*S104</f>
        <v>1.1937506216017278E-6</v>
      </c>
      <c r="V104" s="26"/>
    </row>
    <row r="105" spans="1:22" x14ac:dyDescent="0.2">
      <c r="A105" s="72" t="s">
        <v>438</v>
      </c>
      <c r="B105" s="73" t="s">
        <v>50</v>
      </c>
      <c r="C105" s="74">
        <v>57331.966800000053</v>
      </c>
      <c r="D105" s="71"/>
      <c r="E105" s="31">
        <f>+(C105-C$7)/C$8</f>
        <v>51004.846730108664</v>
      </c>
      <c r="F105" s="26">
        <f>ROUND(2*E105,0)/2</f>
        <v>51005</v>
      </c>
      <c r="G105" s="26">
        <f>+C105-(C$7+F105*C$8)</f>
        <v>-7.4482499949226622E-2</v>
      </c>
      <c r="H105" s="26"/>
      <c r="I105" s="26"/>
      <c r="K105" s="26">
        <f>G105</f>
        <v>-7.4482499949226622E-2</v>
      </c>
      <c r="L105" s="26"/>
      <c r="M105" s="26"/>
      <c r="O105" s="26">
        <f ca="1">C$11+C$12*F105</f>
        <v>-7.5706468282415437E-2</v>
      </c>
      <c r="P105" s="46">
        <f>+D$11+D$12*F105+D$13*F105^2</f>
        <v>-7.5707874982180484E-2</v>
      </c>
      <c r="Q105" s="28">
        <f>+C105-15018.5</f>
        <v>42313.466800000053</v>
      </c>
      <c r="R105" s="28"/>
      <c r="S105" s="26">
        <f>+(P105-G105)^2</f>
        <v>1.50154397138668E-6</v>
      </c>
      <c r="T105" s="64">
        <v>1</v>
      </c>
      <c r="U105" s="26">
        <f>+T105*S105</f>
        <v>1.50154397138668E-6</v>
      </c>
      <c r="V105" s="26"/>
    </row>
    <row r="106" spans="1:22" x14ac:dyDescent="0.2">
      <c r="A106" s="75" t="s">
        <v>439</v>
      </c>
      <c r="B106" s="76" t="s">
        <v>50</v>
      </c>
      <c r="C106" s="77">
        <v>57342.657500000001</v>
      </c>
      <c r="D106" s="77">
        <v>1E-4</v>
      </c>
      <c r="E106" s="26">
        <f>+(C106-C$7)/C$8</f>
        <v>51026.846024284067</v>
      </c>
      <c r="F106" s="26">
        <f>ROUND(2*E106,0)/2</f>
        <v>51027</v>
      </c>
      <c r="G106" s="26">
        <f>+C106-(C$7+F106*C$8)</f>
        <v>-7.4825499999860767E-2</v>
      </c>
      <c r="H106" s="26"/>
      <c r="J106" s="26"/>
      <c r="K106" s="26">
        <f>G106</f>
        <v>-7.4825499999860767E-2</v>
      </c>
      <c r="L106" s="26"/>
      <c r="M106" s="26"/>
      <c r="N106" s="26"/>
      <c r="O106" s="26">
        <f ca="1">C$11+C$12*F106</f>
        <v>-7.5779711156238341E-2</v>
      </c>
      <c r="P106" s="46">
        <f>+D$11+D$12*F106+D$13*F106^2</f>
        <v>-7.5785079767324265E-2</v>
      </c>
      <c r="Q106" s="28">
        <f>+C106-15018.5</f>
        <v>42324.157500000001</v>
      </c>
      <c r="R106" s="28"/>
      <c r="S106" s="26">
        <f>+(P106-G106)^2</f>
        <v>9.2079333012530009E-7</v>
      </c>
      <c r="T106" s="64">
        <v>1</v>
      </c>
      <c r="U106" s="26">
        <f>+T106*S106</f>
        <v>9.2079333012530009E-7</v>
      </c>
      <c r="V106" s="26"/>
    </row>
    <row r="107" spans="1:22" x14ac:dyDescent="0.2">
      <c r="A107" s="75" t="s">
        <v>439</v>
      </c>
      <c r="B107" s="76" t="s">
        <v>50</v>
      </c>
      <c r="C107" s="77">
        <v>57358.694600000003</v>
      </c>
      <c r="D107" s="77">
        <v>1E-4</v>
      </c>
      <c r="E107" s="31">
        <f>+(C107-C$7)/C$8</f>
        <v>51059.847126234548</v>
      </c>
      <c r="F107" s="26">
        <f>ROUND(2*E107,0)/2</f>
        <v>51060</v>
      </c>
      <c r="G107" s="26">
        <f>+C107-(C$7+F107*C$8)</f>
        <v>-7.4290000004111789E-2</v>
      </c>
      <c r="H107" s="26"/>
      <c r="I107" s="26"/>
      <c r="K107" s="26">
        <f>G107</f>
        <v>-7.4290000004111789E-2</v>
      </c>
      <c r="L107" s="26"/>
      <c r="M107" s="26"/>
      <c r="O107" s="26">
        <f ca="1">C$11+C$12*F107</f>
        <v>-7.5889575466972656E-2</v>
      </c>
      <c r="P107" s="46">
        <f>+D$11+D$12*F107+D$13*F107^2</f>
        <v>-7.5900959089799311E-2</v>
      </c>
      <c r="Q107" s="28">
        <f>+C107-15018.5</f>
        <v>42340.194600000003</v>
      </c>
      <c r="R107" s="28"/>
      <c r="S107" s="26">
        <f>+(P107-G107)^2</f>
        <v>2.5951891757591757E-6</v>
      </c>
      <c r="T107" s="64">
        <v>1</v>
      </c>
      <c r="U107" s="26">
        <f>+T107*S107</f>
        <v>2.5951891757591757E-6</v>
      </c>
      <c r="V107" s="26"/>
    </row>
    <row r="108" spans="1:22" x14ac:dyDescent="0.2">
      <c r="A108" s="75" t="s">
        <v>440</v>
      </c>
      <c r="B108" s="76" t="s">
        <v>50</v>
      </c>
      <c r="C108" s="77">
        <v>57684.769200000002</v>
      </c>
      <c r="D108" s="77">
        <v>1E-4</v>
      </c>
      <c r="E108" s="26">
        <f>+(C108-C$7)/C$8</f>
        <v>51730.8425754157</v>
      </c>
      <c r="F108" s="26">
        <f>ROUND(2*E108,0)/2</f>
        <v>51731</v>
      </c>
      <c r="G108" s="26">
        <f>+C108-(C$7+F108*C$8)</f>
        <v>-7.6501499999722E-2</v>
      </c>
      <c r="H108" s="26"/>
      <c r="J108" s="26"/>
      <c r="K108" s="26">
        <f>G108</f>
        <v>-7.6501499999722E-2</v>
      </c>
      <c r="L108" s="26"/>
      <c r="M108" s="26"/>
      <c r="N108" s="26"/>
      <c r="O108" s="26">
        <f ca="1">C$11+C$12*F108</f>
        <v>-7.8123483118570605E-2</v>
      </c>
      <c r="P108" s="46">
        <f>+D$11+D$12*F108+D$13*F108^2</f>
        <v>-7.8275948856164262E-2</v>
      </c>
      <c r="Q108" s="28">
        <f>+C108-15018.5</f>
        <v>42666.269200000002</v>
      </c>
      <c r="R108" s="28"/>
      <c r="S108" s="26">
        <f>+(P108-G108)^2</f>
        <v>3.1486687441292523E-6</v>
      </c>
      <c r="T108" s="64">
        <v>1</v>
      </c>
      <c r="U108" s="26">
        <f>+T108*S108</f>
        <v>3.1486687441292523E-6</v>
      </c>
      <c r="V108" s="26"/>
    </row>
    <row r="109" spans="1:22" x14ac:dyDescent="0.2">
      <c r="A109" s="75" t="s">
        <v>440</v>
      </c>
      <c r="B109" s="76" t="s">
        <v>50</v>
      </c>
      <c r="C109" s="77">
        <v>57687.684399999998</v>
      </c>
      <c r="D109" s="77">
        <v>2.0000000000000001E-4</v>
      </c>
      <c r="E109" s="31">
        <f>+(C109-C$7)/C$8</f>
        <v>51736.841466262915</v>
      </c>
      <c r="F109" s="26">
        <f>ROUND(2*E109,0)/2</f>
        <v>51737</v>
      </c>
      <c r="G109" s="26">
        <f>+C109-(C$7+F109*C$8)</f>
        <v>-7.704050000756979E-2</v>
      </c>
      <c r="H109" s="26"/>
      <c r="I109" s="26"/>
      <c r="K109" s="26">
        <f>G109</f>
        <v>-7.704050000756979E-2</v>
      </c>
      <c r="L109" s="26"/>
      <c r="M109" s="26"/>
      <c r="O109" s="26">
        <f ca="1">C$11+C$12*F109</f>
        <v>-7.8143458447795036E-2</v>
      </c>
      <c r="P109" s="46">
        <f>+D$11+D$12*F109+D$13*F109^2</f>
        <v>-7.8297347185581845E-2</v>
      </c>
      <c r="Q109" s="28">
        <f>+C109-15018.5</f>
        <v>42669.184399999998</v>
      </c>
      <c r="R109" s="28"/>
      <c r="S109" s="26">
        <f>+(P109-G109)^2</f>
        <v>1.5796648288768661E-6</v>
      </c>
      <c r="T109" s="64">
        <v>1</v>
      </c>
      <c r="U109" s="26">
        <f>+T109*S109</f>
        <v>1.5796648288768661E-6</v>
      </c>
      <c r="V109" s="26"/>
    </row>
    <row r="110" spans="1:22" x14ac:dyDescent="0.2">
      <c r="A110" s="86" t="s">
        <v>443</v>
      </c>
      <c r="B110" s="87" t="s">
        <v>50</v>
      </c>
      <c r="C110" s="88">
        <v>58067.697800000002</v>
      </c>
      <c r="D110" s="88">
        <v>1E-4</v>
      </c>
      <c r="E110" s="31">
        <f>+(C110-C$7)/C$8</f>
        <v>52518.832035377651</v>
      </c>
      <c r="F110" s="26">
        <f>ROUND(2*E110,0)/2</f>
        <v>52519</v>
      </c>
      <c r="G110" s="26">
        <f>+C110-(C$7+F110*C$8)</f>
        <v>-8.162350000202423E-2</v>
      </c>
      <c r="H110" s="26"/>
      <c r="I110" s="26"/>
      <c r="K110" s="26">
        <f>G110</f>
        <v>-8.162350000202423E-2</v>
      </c>
      <c r="L110" s="26"/>
      <c r="M110" s="26"/>
      <c r="O110" s="26">
        <f ca="1">C$11+C$12*F110</f>
        <v>-8.0746909690044791E-2</v>
      </c>
      <c r="P110" s="46">
        <f>+D$11+D$12*F110+D$13*F110^2</f>
        <v>-8.1110756866252243E-2</v>
      </c>
      <c r="Q110" s="28">
        <f>+C110-15018.5</f>
        <v>43049.197800000002</v>
      </c>
      <c r="R110" s="28"/>
      <c r="S110" s="26">
        <f>+(P110-G110)^2</f>
        <v>2.6290552328129025E-7</v>
      </c>
      <c r="T110" s="64">
        <v>1</v>
      </c>
      <c r="U110" s="26">
        <f>+T110*S110</f>
        <v>2.6290552328129025E-7</v>
      </c>
      <c r="V110" s="26"/>
    </row>
    <row r="111" spans="1:22" x14ac:dyDescent="0.2">
      <c r="A111" s="80" t="s">
        <v>442</v>
      </c>
      <c r="B111" s="81" t="s">
        <v>50</v>
      </c>
      <c r="C111" s="82">
        <v>58077.903400000003</v>
      </c>
      <c r="D111" s="83" t="s">
        <v>88</v>
      </c>
      <c r="E111" s="31">
        <f>+(C111-C$7)/C$8</f>
        <v>52539.833092056593</v>
      </c>
      <c r="F111" s="26">
        <f>ROUND(2*E111,0)/2</f>
        <v>52540</v>
      </c>
      <c r="G111" s="26">
        <f>+C111-(C$7+F111*C$8)</f>
        <v>-8.1109999999171123E-2</v>
      </c>
      <c r="H111" s="26"/>
      <c r="I111" s="26"/>
      <c r="K111" s="26">
        <f>G111</f>
        <v>-8.1109999999171123E-2</v>
      </c>
      <c r="L111" s="26"/>
      <c r="M111" s="26"/>
      <c r="O111" s="26">
        <f ca="1">C$11+C$12*F111</f>
        <v>-8.0816823342330271E-2</v>
      </c>
      <c r="P111" s="46">
        <f>+D$11+D$12*F111+D$13*F111^2</f>
        <v>-8.1186979079023877E-2</v>
      </c>
      <c r="Q111" s="28">
        <f>+C111-15018.5</f>
        <v>43059.403400000003</v>
      </c>
      <c r="R111" s="28"/>
      <c r="S111" s="26">
        <f>+(P111-G111)^2</f>
        <v>5.9257787349767087E-9</v>
      </c>
      <c r="T111" s="64">
        <v>1</v>
      </c>
      <c r="U111" s="26">
        <f>+T111*S111</f>
        <v>5.9257787349767087E-9</v>
      </c>
      <c r="V111" s="26"/>
    </row>
    <row r="112" spans="1:22" x14ac:dyDescent="0.2">
      <c r="A112" s="80" t="s">
        <v>442</v>
      </c>
      <c r="B112" s="81" t="s">
        <v>50</v>
      </c>
      <c r="C112" s="82">
        <v>58077.9041</v>
      </c>
      <c r="D112" s="83" t="s">
        <v>356</v>
      </c>
      <c r="E112" s="26">
        <f>+(C112-C$7)/C$8</f>
        <v>52539.834532514738</v>
      </c>
      <c r="F112" s="26">
        <f>ROUND(2*E112,0)/2</f>
        <v>52540</v>
      </c>
      <c r="G112" s="26">
        <f>+C112-(C$7+F112*C$8)</f>
        <v>-8.0410000002302695E-2</v>
      </c>
      <c r="H112" s="26"/>
      <c r="J112" s="26"/>
      <c r="K112" s="26">
        <f>G112</f>
        <v>-8.0410000002302695E-2</v>
      </c>
      <c r="L112" s="26"/>
      <c r="M112" s="26"/>
      <c r="N112" s="26"/>
      <c r="O112" s="26">
        <f ca="1">C$11+C$12*F112</f>
        <v>-8.0816823342330271E-2</v>
      </c>
      <c r="P112" s="46">
        <f>+D$11+D$12*F112+D$13*F112^2</f>
        <v>-8.1186979079023877E-2</v>
      </c>
      <c r="Q112" s="28">
        <f>+C112-15018.5</f>
        <v>43059.4041</v>
      </c>
      <c r="R112" s="28"/>
      <c r="S112" s="26">
        <f>+(P112-G112)^2</f>
        <v>6.0369648566250046E-7</v>
      </c>
      <c r="T112" s="64">
        <v>1</v>
      </c>
      <c r="U112" s="26">
        <f>+T112*S112</f>
        <v>6.0369648566250046E-7</v>
      </c>
      <c r="V112" s="26"/>
    </row>
    <row r="113" spans="1:22" x14ac:dyDescent="0.2">
      <c r="A113" s="78" t="s">
        <v>441</v>
      </c>
      <c r="B113" s="79" t="s">
        <v>50</v>
      </c>
      <c r="C113" s="78">
        <v>58083.735699999997</v>
      </c>
      <c r="D113" s="78">
        <v>1E-4</v>
      </c>
      <c r="E113" s="26">
        <f>+(C113-C$7)/C$8</f>
        <v>52551.83478356601</v>
      </c>
      <c r="F113" s="26">
        <f>ROUND(2*E113,0)/2</f>
        <v>52552</v>
      </c>
      <c r="G113" s="26">
        <f>+C113-(C$7+F113*C$8)</f>
        <v>-8.0288000004657079E-2</v>
      </c>
      <c r="H113" s="26"/>
      <c r="J113" s="26"/>
      <c r="K113" s="26">
        <f>G113</f>
        <v>-8.0288000004657079E-2</v>
      </c>
      <c r="L113" s="26"/>
      <c r="M113" s="26"/>
      <c r="N113" s="26"/>
      <c r="O113" s="26">
        <f ca="1">C$11+C$12*F113</f>
        <v>-8.0856774000779133E-2</v>
      </c>
      <c r="P113" s="46">
        <f>+D$11+D$12*F113+D$13*F113^2</f>
        <v>-8.1230550369853868E-2</v>
      </c>
      <c r="Q113" s="28">
        <f>+C113-15018.5</f>
        <v>43065.235699999997</v>
      </c>
      <c r="R113" s="28"/>
      <c r="S113" s="26">
        <f>+(P113-G113)^2</f>
        <v>8.8840119093260182E-7</v>
      </c>
      <c r="T113" s="64">
        <v>1</v>
      </c>
      <c r="U113" s="26">
        <f>+T113*S113</f>
        <v>8.8840119093260182E-7</v>
      </c>
      <c r="V113" s="26"/>
    </row>
    <row r="114" spans="1:22" x14ac:dyDescent="0.2">
      <c r="A114" s="86" t="s">
        <v>443</v>
      </c>
      <c r="B114" s="87" t="s">
        <v>50</v>
      </c>
      <c r="C114" s="88">
        <v>58136.706200000001</v>
      </c>
      <c r="D114" s="88">
        <v>4.0000000000000002E-4</v>
      </c>
      <c r="E114" s="31">
        <f>+(C114-C$7)/C$8</f>
        <v>52660.837338321428</v>
      </c>
      <c r="F114" s="26">
        <f>ROUND(2*E114,0)/2</f>
        <v>52661</v>
      </c>
      <c r="G114" s="26">
        <f>+C114-(C$7+F114*C$8)</f>
        <v>-7.90465000027325E-2</v>
      </c>
      <c r="H114" s="26"/>
      <c r="I114" s="26"/>
      <c r="K114" s="26">
        <f>G114</f>
        <v>-7.90465000027325E-2</v>
      </c>
      <c r="L114" s="26"/>
      <c r="M114" s="26"/>
      <c r="O114" s="26">
        <f ca="1">C$11+C$12*F114</f>
        <v>-8.1219659148356146E-2</v>
      </c>
      <c r="P114" s="46">
        <f>+D$11+D$12*F114+D$13*F114^2</f>
        <v>-8.162684718014443E-2</v>
      </c>
      <c r="Q114" s="28">
        <f>+C114-15018.5</f>
        <v>43118.206200000001</v>
      </c>
      <c r="R114" s="28"/>
      <c r="S114" s="26">
        <f>+(P114-G114)^2</f>
        <v>6.6581915559777098E-6</v>
      </c>
      <c r="T114" s="64">
        <v>1</v>
      </c>
      <c r="U114" s="26">
        <f>+T114*S114</f>
        <v>6.6581915559777098E-6</v>
      </c>
      <c r="V114" s="26"/>
    </row>
    <row r="115" spans="1:22" x14ac:dyDescent="0.2">
      <c r="A115" s="84" t="s">
        <v>0</v>
      </c>
      <c r="B115" s="85" t="s">
        <v>50</v>
      </c>
      <c r="C115" s="84">
        <v>58372.877800000002</v>
      </c>
      <c r="D115" s="84">
        <v>1E-4</v>
      </c>
      <c r="E115" s="26">
        <f>+(C115-C$7)/C$8</f>
        <v>53146.830631959856</v>
      </c>
      <c r="F115" s="26">
        <f>ROUND(2*E115,0)/2</f>
        <v>53147</v>
      </c>
      <c r="G115" s="26">
        <f>+C115-(C$7+F115*C$8)</f>
        <v>-8.2305500000074971E-2</v>
      </c>
      <c r="H115" s="26"/>
      <c r="J115" s="26"/>
      <c r="K115" s="26">
        <f>G115</f>
        <v>-8.2305500000074971E-2</v>
      </c>
      <c r="L115" s="26"/>
      <c r="M115" s="26"/>
      <c r="N115" s="26"/>
      <c r="O115" s="26">
        <f ca="1">C$11+C$12*F115</f>
        <v>-8.2837660815534384E-2</v>
      </c>
      <c r="P115" s="46">
        <f>+D$11+D$12*F115+D$13*F115^2</f>
        <v>-8.3405316218972431E-2</v>
      </c>
      <c r="Q115" s="28">
        <f>+C115-15018.5</f>
        <v>43354.377800000002</v>
      </c>
      <c r="R115" s="28"/>
      <c r="S115" s="26">
        <f>+(P115-G115)^2</f>
        <v>1.2095957153499039E-6</v>
      </c>
      <c r="T115" s="64">
        <v>1</v>
      </c>
      <c r="U115" s="26">
        <f>+T115*S115</f>
        <v>1.2095957153499039E-6</v>
      </c>
      <c r="V115" s="26"/>
    </row>
    <row r="116" spans="1:22" ht="12" customHeight="1" x14ac:dyDescent="0.2">
      <c r="A116" s="84" t="s">
        <v>1</v>
      </c>
      <c r="B116" s="85" t="s">
        <v>42</v>
      </c>
      <c r="C116" s="84">
        <v>58449.901999999769</v>
      </c>
      <c r="D116" s="84" t="s">
        <v>15</v>
      </c>
      <c r="E116" s="31">
        <f>+(C116-C$7)/C$8</f>
        <v>53305.330826935678</v>
      </c>
      <c r="F116" s="26">
        <f>ROUND(2*E116,0)/2</f>
        <v>53305.5</v>
      </c>
      <c r="G116" s="26">
        <f>+C116-(C$7+F116*C$8)</f>
        <v>-8.2210750231752172E-2</v>
      </c>
      <c r="H116" s="26"/>
      <c r="I116" s="26"/>
      <c r="K116" s="26">
        <f>G116</f>
        <v>-8.2210750231752172E-2</v>
      </c>
      <c r="L116" s="26"/>
      <c r="M116" s="26"/>
      <c r="O116" s="26">
        <f ca="1">C$11+C$12*F116</f>
        <v>-8.3365342429212883E-2</v>
      </c>
      <c r="P116" s="46">
        <f>+D$11+D$12*F116+D$13*F116^2</f>
        <v>-8.3989391835105204E-2</v>
      </c>
      <c r="Q116" s="28">
        <f>+C116-15018.5</f>
        <v>43431.401999999769</v>
      </c>
      <c r="R116" s="28"/>
      <c r="S116" s="26">
        <f>+(P116-G116)^2</f>
        <v>3.1635659531782434E-6</v>
      </c>
      <c r="T116" s="64">
        <v>1</v>
      </c>
      <c r="U116" s="26">
        <f>+T116*S116</f>
        <v>3.1635659531782434E-6</v>
      </c>
      <c r="V116" s="26"/>
    </row>
    <row r="117" spans="1:22" ht="12" customHeight="1" x14ac:dyDescent="0.2">
      <c r="A117" s="84" t="s">
        <v>1</v>
      </c>
      <c r="B117" s="85" t="s">
        <v>42</v>
      </c>
      <c r="C117" s="84">
        <v>58449.905999999959</v>
      </c>
      <c r="D117" s="84" t="s">
        <v>15</v>
      </c>
      <c r="E117" s="26">
        <f>+(C117-C$7)/C$8</f>
        <v>53305.339058125486</v>
      </c>
      <c r="F117" s="26">
        <f>ROUND(2*E117,0)/2</f>
        <v>53305.5</v>
      </c>
      <c r="G117" s="26">
        <f>+C117-(C$7+F117*C$8)</f>
        <v>-7.8210750041762367E-2</v>
      </c>
      <c r="H117" s="26"/>
      <c r="J117" s="26"/>
      <c r="K117" s="26">
        <f>G117</f>
        <v>-7.8210750041762367E-2</v>
      </c>
      <c r="L117" s="26"/>
      <c r="M117" s="26"/>
      <c r="N117" s="26"/>
      <c r="O117" s="26">
        <f ca="1">C$11+C$12*F117</f>
        <v>-8.3365342429212883E-2</v>
      </c>
      <c r="P117" s="46">
        <f>+D$11+D$12*F117+D$13*F117^2</f>
        <v>-8.3989391835105204E-2</v>
      </c>
      <c r="Q117" s="28">
        <f>+C117-15018.5</f>
        <v>43431.405999999959</v>
      </c>
      <c r="R117" s="28"/>
      <c r="S117" s="26">
        <f>+(P117-G117)^2</f>
        <v>3.3392700975768521E-5</v>
      </c>
      <c r="T117" s="64">
        <v>1</v>
      </c>
      <c r="U117" s="26">
        <f>+T117*S117</f>
        <v>3.3392700975768521E-5</v>
      </c>
      <c r="V117" s="26"/>
    </row>
    <row r="118" spans="1:22" ht="12" customHeight="1" x14ac:dyDescent="0.2">
      <c r="A118" s="84" t="s">
        <v>1</v>
      </c>
      <c r="B118" s="85" t="s">
        <v>42</v>
      </c>
      <c r="C118" s="84">
        <v>58449.910000000149</v>
      </c>
      <c r="D118" s="84" t="s">
        <v>15</v>
      </c>
      <c r="E118" s="31">
        <f>+(C118-C$7)/C$8</f>
        <v>53305.347289315294</v>
      </c>
      <c r="F118" s="26">
        <f>ROUND(2*E118,0)/2</f>
        <v>53305.5</v>
      </c>
      <c r="G118" s="26">
        <f>+C118-(C$7+F118*C$8)</f>
        <v>-7.4210749851772562E-2</v>
      </c>
      <c r="H118" s="26"/>
      <c r="I118" s="26"/>
      <c r="K118" s="26">
        <f>G118</f>
        <v>-7.4210749851772562E-2</v>
      </c>
      <c r="L118" s="26"/>
      <c r="M118" s="26"/>
      <c r="O118" s="26">
        <f ca="1">C$11+C$12*F118</f>
        <v>-8.3365342429212883E-2</v>
      </c>
      <c r="P118" s="46">
        <f>+D$11+D$12*F118+D$13*F118^2</f>
        <v>-8.3989391835105204E-2</v>
      </c>
      <c r="Q118" s="28">
        <f>+C118-15018.5</f>
        <v>43431.410000000149</v>
      </c>
      <c r="R118" s="28"/>
      <c r="S118" s="26">
        <f>+(P118-G118)^2</f>
        <v>9.5621839038195744E-5</v>
      </c>
      <c r="T118" s="64">
        <v>1</v>
      </c>
      <c r="U118" s="26">
        <f>+T118*S118</f>
        <v>9.5621839038195744E-5</v>
      </c>
      <c r="V118" s="26"/>
    </row>
    <row r="119" spans="1:22" ht="12" customHeight="1" x14ac:dyDescent="0.2">
      <c r="A119" s="89" t="s">
        <v>446</v>
      </c>
      <c r="B119" s="90" t="s">
        <v>50</v>
      </c>
      <c r="C119" s="91">
        <v>58811.693500000001</v>
      </c>
      <c r="D119" s="89">
        <v>2.0000000000000001E-4</v>
      </c>
      <c r="E119" s="31">
        <f>+(C119-C$7)/C$8</f>
        <v>54049.824418440745</v>
      </c>
      <c r="F119" s="26">
        <f>ROUND(2*E119,0)/2</f>
        <v>54050</v>
      </c>
      <c r="G119" s="26">
        <f>+C119-(C$7+F119*C$8)</f>
        <v>-8.5325000000011642E-2</v>
      </c>
      <c r="H119" s="26"/>
      <c r="I119" s="26"/>
      <c r="K119" s="26">
        <f>G119</f>
        <v>-8.5325000000011642E-2</v>
      </c>
      <c r="L119" s="26"/>
      <c r="M119" s="26"/>
      <c r="O119" s="26">
        <f ca="1">C$11+C$12*F119</f>
        <v>-8.5843947863810013E-2</v>
      </c>
      <c r="P119" s="46">
        <f>+D$11+D$12*F119+D$13*F119^2</f>
        <v>-8.6759611689072022E-2</v>
      </c>
      <c r="Q119" s="28">
        <f>+C119-15018.5</f>
        <v>43793.193500000001</v>
      </c>
      <c r="R119" s="28"/>
      <c r="S119" s="26">
        <f>+(P119-G119)^2</f>
        <v>2.0581106983886779E-6</v>
      </c>
      <c r="T119" s="64">
        <v>1</v>
      </c>
      <c r="U119" s="26">
        <f>+T119*S119</f>
        <v>2.0581106983886779E-6</v>
      </c>
      <c r="V119" s="26"/>
    </row>
    <row r="120" spans="1:22" ht="12" customHeight="1" x14ac:dyDescent="0.2">
      <c r="A120" s="92" t="s">
        <v>447</v>
      </c>
      <c r="B120" s="90" t="s">
        <v>50</v>
      </c>
      <c r="C120" s="91">
        <v>58813.637300000002</v>
      </c>
      <c r="D120" s="89">
        <v>1E-4</v>
      </c>
      <c r="E120" s="31">
        <f>+(C120-C$7)/C$8</f>
        <v>54053.824364938017</v>
      </c>
      <c r="F120" s="26">
        <f>ROUND(2*E120,0)/2</f>
        <v>54054</v>
      </c>
      <c r="G120" s="26">
        <f>+C120-(C$7+F120*C$8)</f>
        <v>-8.5351000001537614E-2</v>
      </c>
      <c r="H120" s="26"/>
      <c r="I120" s="26"/>
      <c r="K120" s="26">
        <f>G120</f>
        <v>-8.5351000001537614E-2</v>
      </c>
      <c r="L120" s="26"/>
      <c r="M120" s="26"/>
      <c r="O120" s="26">
        <f ca="1">C$11+C$12*F120</f>
        <v>-8.5857264749959625E-2</v>
      </c>
      <c r="P120" s="46">
        <f>+D$11+D$12*F120+D$13*F120^2</f>
        <v>-8.6774614350787205E-2</v>
      </c>
      <c r="Q120" s="28">
        <f>+C120-15018.5</f>
        <v>43795.137300000002</v>
      </c>
      <c r="R120" s="28"/>
      <c r="S120" s="26">
        <f>+(P120-G120)^2</f>
        <v>2.0266778153893371E-6</v>
      </c>
      <c r="T120" s="64">
        <v>1</v>
      </c>
      <c r="U120" s="26">
        <f>+T120*S120</f>
        <v>2.0266778153893371E-6</v>
      </c>
      <c r="V120" s="26"/>
    </row>
    <row r="121" spans="1:22" ht="12" customHeight="1" x14ac:dyDescent="0.2">
      <c r="A121" s="86" t="s">
        <v>444</v>
      </c>
      <c r="B121" s="87" t="s">
        <v>42</v>
      </c>
      <c r="C121" s="88">
        <v>58829.903200000001</v>
      </c>
      <c r="D121" s="88" t="s">
        <v>356</v>
      </c>
      <c r="E121" s="31">
        <f>+(C121-C$7)/C$8</f>
        <v>54087.296290923157</v>
      </c>
      <c r="F121" s="26">
        <f>ROUND(2*E121,0)/2</f>
        <v>54087.5</v>
      </c>
      <c r="G121" s="26">
        <f>+C121-(C$7+F121*C$8)</f>
        <v>-9.8993749998044223E-2</v>
      </c>
      <c r="H121" s="26"/>
      <c r="I121" s="26"/>
      <c r="K121" s="26">
        <f>G121</f>
        <v>-9.8993749998044223E-2</v>
      </c>
      <c r="L121" s="26"/>
      <c r="M121" s="26"/>
      <c r="O121" s="26">
        <f ca="1">C$11+C$12*F121</f>
        <v>-8.5968793671462665E-2</v>
      </c>
      <c r="P121" s="46">
        <f>+D$11+D$12*F121+D$13*F121^2</f>
        <v>-8.6900311577557579E-2</v>
      </c>
      <c r="Q121" s="28">
        <f>+C121-15018.5</f>
        <v>43811.403200000001</v>
      </c>
      <c r="R121" s="28"/>
      <c r="S121" s="26">
        <f>+(P121-G121)^2</f>
        <v>1.462512528301025E-4</v>
      </c>
      <c r="T121" s="64">
        <v>1</v>
      </c>
      <c r="U121" s="26">
        <f>+T121*S121</f>
        <v>1.462512528301025E-4</v>
      </c>
      <c r="V121" s="26"/>
    </row>
    <row r="122" spans="1:22" ht="12" customHeight="1" x14ac:dyDescent="0.2">
      <c r="A122" s="86" t="s">
        <v>444</v>
      </c>
      <c r="B122" s="87" t="s">
        <v>42</v>
      </c>
      <c r="C122" s="88">
        <v>58829.905700000003</v>
      </c>
      <c r="D122" s="88" t="s">
        <v>445</v>
      </c>
      <c r="E122" s="31">
        <f>+(C122-C$7)/C$8</f>
        <v>54087.301435416543</v>
      </c>
      <c r="F122" s="26">
        <f>ROUND(2*E122,0)/2</f>
        <v>54087.5</v>
      </c>
      <c r="G122" s="26">
        <f>+C122-(C$7+F122*C$8)</f>
        <v>-9.6493749995715916E-2</v>
      </c>
      <c r="H122" s="26"/>
      <c r="I122" s="26"/>
      <c r="K122" s="26">
        <f>G122</f>
        <v>-9.6493749995715916E-2</v>
      </c>
      <c r="L122" s="26"/>
      <c r="M122" s="26"/>
      <c r="O122" s="26">
        <f ca="1">C$11+C$12*F122</f>
        <v>-8.5968793671462665E-2</v>
      </c>
      <c r="P122" s="46">
        <f>+D$11+D$12*F122+D$13*F122^2</f>
        <v>-8.6900311577557579E-2</v>
      </c>
      <c r="Q122" s="28">
        <f>+C122-15018.5</f>
        <v>43811.405700000003</v>
      </c>
      <c r="R122" s="28"/>
      <c r="S122" s="26">
        <f>+(P122-G122)^2</f>
        <v>9.2034060682996341E-5</v>
      </c>
      <c r="T122" s="64">
        <v>1</v>
      </c>
      <c r="U122" s="26">
        <f>+T122*S122</f>
        <v>9.2034060682996341E-5</v>
      </c>
      <c r="V122" s="26"/>
    </row>
    <row r="123" spans="1:22" ht="12" customHeight="1" x14ac:dyDescent="0.2">
      <c r="A123" s="86" t="s">
        <v>444</v>
      </c>
      <c r="B123" s="87" t="s">
        <v>42</v>
      </c>
      <c r="C123" s="88">
        <v>58829.906499999997</v>
      </c>
      <c r="D123" s="88" t="s">
        <v>88</v>
      </c>
      <c r="E123" s="31">
        <f>+(C123-C$7)/C$8</f>
        <v>54087.30308165442</v>
      </c>
      <c r="F123" s="26">
        <f>ROUND(2*E123,0)/2</f>
        <v>54087.5</v>
      </c>
      <c r="G123" s="26">
        <f>+C123-(C$7+F123*C$8)</f>
        <v>-9.5693750001373701E-2</v>
      </c>
      <c r="H123" s="26"/>
      <c r="I123" s="26"/>
      <c r="K123" s="26">
        <f>G123</f>
        <v>-9.5693750001373701E-2</v>
      </c>
      <c r="L123" s="26"/>
      <c r="M123" s="26"/>
      <c r="O123" s="26">
        <f ca="1">C$11+C$12*F123</f>
        <v>-8.5968793671462665E-2</v>
      </c>
      <c r="P123" s="46">
        <f>+D$11+D$12*F123+D$13*F123^2</f>
        <v>-8.6900311577557579E-2</v>
      </c>
      <c r="Q123" s="28">
        <f>+C123-15018.5</f>
        <v>43811.406499999997</v>
      </c>
      <c r="R123" s="28"/>
      <c r="S123" s="26">
        <f>+(P123-G123)^2</f>
        <v>7.7324559313445758E-5</v>
      </c>
      <c r="T123" s="64">
        <v>1</v>
      </c>
      <c r="U123" s="26">
        <f>+T123*S123</f>
        <v>7.7324559313445758E-5</v>
      </c>
      <c r="V123" s="26"/>
    </row>
    <row r="124" spans="1:22" ht="12" customHeight="1" x14ac:dyDescent="0.2">
      <c r="A124" s="89" t="s">
        <v>448</v>
      </c>
      <c r="B124" s="90" t="s">
        <v>50</v>
      </c>
      <c r="C124" s="91">
        <v>59156.720099999999</v>
      </c>
      <c r="D124" s="89">
        <v>2.0000000000000001E-4</v>
      </c>
      <c r="E124" s="31">
        <f>+(C124-C$7)/C$8</f>
        <v>54759.81924308039</v>
      </c>
      <c r="F124" s="26">
        <f>ROUND(2*E124,0)/2</f>
        <v>54760</v>
      </c>
      <c r="G124" s="26">
        <f>+C124-(C$7+F124*C$8)</f>
        <v>-8.7840000000142027E-2</v>
      </c>
      <c r="H124" s="26"/>
      <c r="I124" s="26"/>
      <c r="K124" s="26">
        <f>G124</f>
        <v>-8.7840000000142027E-2</v>
      </c>
      <c r="L124" s="26"/>
      <c r="M124" s="26"/>
      <c r="O124" s="26">
        <f ca="1">C$11+C$12*F124</f>
        <v>-8.8207695155366708E-2</v>
      </c>
      <c r="P124" s="46">
        <f>+D$11+D$12*F124+D$13*F124^2</f>
        <v>-8.9442508816839544E-2</v>
      </c>
      <c r="Q124" s="28">
        <f>+C124-15018.5</f>
        <v>44138.220099999999</v>
      </c>
      <c r="R124" s="28"/>
      <c r="S124" s="26">
        <f>+(P124-G124)^2</f>
        <v>2.5680345075932781E-6</v>
      </c>
      <c r="T124" s="64">
        <v>1</v>
      </c>
      <c r="U124" s="26">
        <f>+T124*S124</f>
        <v>2.5680345075932781E-6</v>
      </c>
      <c r="V124" s="26"/>
    </row>
    <row r="125" spans="1:22" ht="12" customHeight="1" x14ac:dyDescent="0.2">
      <c r="A125" s="89" t="s">
        <v>449</v>
      </c>
      <c r="B125" s="90" t="s">
        <v>50</v>
      </c>
      <c r="C125" s="91">
        <v>59158.664199999999</v>
      </c>
      <c r="D125" s="89">
        <v>1E-4</v>
      </c>
      <c r="E125" s="31">
        <f>+(C125-C$7)/C$8</f>
        <v>54763.819806916865</v>
      </c>
      <c r="F125" s="26">
        <f>ROUND(2*E125,0)/2</f>
        <v>54764</v>
      </c>
      <c r="G125" s="26">
        <f>+C125-(C$7+F125*C$8)</f>
        <v>-8.7566000001970679E-2</v>
      </c>
      <c r="H125" s="26"/>
      <c r="I125" s="26"/>
      <c r="K125" s="26">
        <f>G125</f>
        <v>-8.7566000001970679E-2</v>
      </c>
      <c r="L125" s="26"/>
      <c r="M125" s="26"/>
      <c r="O125" s="26">
        <f ca="1">C$11+C$12*F125</f>
        <v>-8.822101204151632E-2</v>
      </c>
      <c r="P125" s="46">
        <f>+D$11+D$12*F125+D$13*F125^2</f>
        <v>-8.9457737253889835E-2</v>
      </c>
      <c r="Q125" s="28">
        <f>+C125-15018.5</f>
        <v>44140.164199999999</v>
      </c>
      <c r="R125" s="28"/>
      <c r="S125" s="26">
        <f>+(P125-G125)^2</f>
        <v>3.5786698302986428E-6</v>
      </c>
      <c r="T125" s="64">
        <v>1</v>
      </c>
      <c r="U125" s="26">
        <f>+T125*S125</f>
        <v>3.5786698302986428E-6</v>
      </c>
      <c r="V125" s="26"/>
    </row>
    <row r="126" spans="1:22" ht="12" customHeight="1" x14ac:dyDescent="0.2">
      <c r="A126" s="92" t="s">
        <v>450</v>
      </c>
      <c r="B126" s="90" t="s">
        <v>50</v>
      </c>
      <c r="C126" s="91">
        <v>59519.727200000001</v>
      </c>
      <c r="D126" s="89">
        <v>1E-4</v>
      </c>
      <c r="E126" s="31">
        <f>+(C126-C$7)/C$8</f>
        <v>55506.814293048861</v>
      </c>
      <c r="F126" s="26">
        <f>ROUND(2*E126,0)/2</f>
        <v>55507</v>
      </c>
      <c r="G126" s="26">
        <f>+C126-(C$7+F126*C$8)</f>
        <v>-9.0245499995944556E-2</v>
      </c>
      <c r="H126" s="26"/>
      <c r="I126" s="26"/>
      <c r="K126" s="26">
        <f>G126</f>
        <v>-9.0245499995944556E-2</v>
      </c>
      <c r="L126" s="26"/>
      <c r="M126" s="26"/>
      <c r="O126" s="26">
        <f ca="1">C$11+C$12*F126</f>
        <v>-9.0694623643807357E-2</v>
      </c>
      <c r="P126" s="46">
        <f>+D$11+D$12*F126+D$13*F126^2</f>
        <v>-9.2308481064901388E-2</v>
      </c>
      <c r="Q126" s="28">
        <f>+C126-15018.5</f>
        <v>44501.227200000001</v>
      </c>
      <c r="R126" s="28"/>
      <c r="S126" s="26">
        <f>+(P126-G126)^2</f>
        <v>4.2558908908742718E-6</v>
      </c>
      <c r="T126" s="64">
        <v>1</v>
      </c>
      <c r="U126" s="26">
        <f>+T126*S126</f>
        <v>4.2558908908742718E-6</v>
      </c>
      <c r="V126" s="26"/>
    </row>
    <row r="127" spans="1:22" ht="12" customHeight="1" x14ac:dyDescent="0.2">
      <c r="A127" s="89" t="s">
        <v>451</v>
      </c>
      <c r="B127" s="90" t="s">
        <v>50</v>
      </c>
      <c r="C127" s="91">
        <v>59557.881000000052</v>
      </c>
      <c r="D127" s="89" t="s">
        <v>356</v>
      </c>
      <c r="E127" s="31">
        <f>+(C127-C$7)/C$8</f>
        <v>55585.327081745076</v>
      </c>
      <c r="F127" s="26">
        <f>ROUND(2*E127,0)/2</f>
        <v>55585.5</v>
      </c>
      <c r="G127" s="26">
        <f>+C127-(C$7+F127*C$8)</f>
        <v>-8.4030749945668504E-2</v>
      </c>
      <c r="H127" s="26"/>
      <c r="I127" s="26"/>
      <c r="K127" s="26">
        <f>G127</f>
        <v>-8.4030749945668504E-2</v>
      </c>
      <c r="L127" s="26"/>
      <c r="M127" s="26"/>
      <c r="O127" s="26">
        <f ca="1">C$11+C$12*F127</f>
        <v>-9.0955967534493545E-2</v>
      </c>
      <c r="P127" s="46">
        <f>+D$11+D$12*F127+D$13*F127^2</f>
        <v>-9.2612233349078435E-2</v>
      </c>
      <c r="Q127" s="28">
        <f>+C127-15018.5</f>
        <v>44539.381000000052</v>
      </c>
      <c r="R127" s="28"/>
      <c r="S127" s="26">
        <f>+(P127-G127)^2</f>
        <v>7.3641857403000102E-5</v>
      </c>
      <c r="T127" s="64">
        <v>1</v>
      </c>
      <c r="U127" s="26">
        <f>+T127*S127</f>
        <v>7.3641857403000102E-5</v>
      </c>
      <c r="V127" s="26"/>
    </row>
    <row r="128" spans="1:22" ht="12" customHeight="1" x14ac:dyDescent="0.2">
      <c r="A128" s="92" t="s">
        <v>450</v>
      </c>
      <c r="B128" s="90" t="s">
        <v>50</v>
      </c>
      <c r="C128" s="91">
        <v>59567.350599999998</v>
      </c>
      <c r="D128" s="89">
        <v>1E-4</v>
      </c>
      <c r="E128" s="31">
        <f>+(C128-C$7)/C$8</f>
        <v>55604.813599571149</v>
      </c>
      <c r="F128" s="26">
        <f>ROUND(2*E128,0)/2</f>
        <v>55605</v>
      </c>
      <c r="G128" s="26">
        <f>+C128-(C$7+F128*C$8)</f>
        <v>-9.0582500000891741E-2</v>
      </c>
      <c r="H128" s="26"/>
      <c r="I128" s="26"/>
      <c r="K128" s="26">
        <f>G128</f>
        <v>-9.0582500000891741E-2</v>
      </c>
      <c r="L128" s="26"/>
      <c r="M128" s="26"/>
      <c r="O128" s="26">
        <f ca="1">C$11+C$12*F128</f>
        <v>-9.1020887354472932E-2</v>
      </c>
      <c r="P128" s="46">
        <f>+D$11+D$12*F128+D$13*F128^2</f>
        <v>-9.2687763698822048E-2</v>
      </c>
      <c r="Q128" s="28">
        <f>+C128-15018.5</f>
        <v>44548.850599999998</v>
      </c>
      <c r="R128" s="28"/>
      <c r="S128" s="26">
        <f>+(P128-G128)^2</f>
        <v>4.4321352378231908E-6</v>
      </c>
      <c r="T128" s="64">
        <v>1</v>
      </c>
      <c r="U128" s="26">
        <f>+T128*S128</f>
        <v>4.4321352378231908E-6</v>
      </c>
      <c r="V128" s="26"/>
    </row>
    <row r="129" spans="1:22" ht="12" customHeight="1" x14ac:dyDescent="0.2">
      <c r="A129" s="96" t="s">
        <v>453</v>
      </c>
      <c r="B129" s="97" t="s">
        <v>50</v>
      </c>
      <c r="C129" s="98">
        <v>59853.091800000053</v>
      </c>
      <c r="D129" s="27"/>
      <c r="E129" s="31">
        <f>+(C129-C$7)/C$8</f>
        <v>56192.811084942892</v>
      </c>
      <c r="F129" s="26">
        <f>ROUND(2*E129,0)/2</f>
        <v>56193</v>
      </c>
      <c r="G129" s="26">
        <f>+C129-(C$7+F129*C$8)</f>
        <v>-9.1804499948921148E-2</v>
      </c>
      <c r="H129" s="26"/>
      <c r="I129" s="26"/>
      <c r="K129" s="26">
        <f>G129</f>
        <v>-9.1804499948921148E-2</v>
      </c>
      <c r="L129" s="26"/>
      <c r="M129" s="26"/>
      <c r="O129" s="26">
        <f ca="1">C$11+C$12*F129</f>
        <v>-9.2978469618466356E-2</v>
      </c>
      <c r="P129" s="46">
        <f>+D$11+D$12*F129+D$13*F129^2</f>
        <v>-9.4979493049066638E-2</v>
      </c>
      <c r="Q129" s="28">
        <f>+C129-15018.5</f>
        <v>44834.591800000053</v>
      </c>
      <c r="R129" s="28"/>
      <c r="S129" s="26">
        <f>+(P129-G129)^2</f>
        <v>1.008058118597147E-5</v>
      </c>
      <c r="T129" s="64">
        <v>1</v>
      </c>
      <c r="U129" s="26">
        <f>+T129*S129</f>
        <v>1.008058118597147E-5</v>
      </c>
      <c r="V129" s="26"/>
    </row>
    <row r="130" spans="1:22" ht="12" customHeight="1" x14ac:dyDescent="0.2">
      <c r="A130" s="94" t="s">
        <v>452</v>
      </c>
      <c r="B130" s="95" t="s">
        <v>50</v>
      </c>
      <c r="C130" s="91">
        <v>59881.762300000002</v>
      </c>
      <c r="D130" s="89">
        <v>1E-4</v>
      </c>
      <c r="E130" s="31">
        <f>+(C130-C$7)/C$8</f>
        <v>56251.809163988954</v>
      </c>
      <c r="F130" s="26">
        <f>ROUND(2*E130,0)/2</f>
        <v>56252</v>
      </c>
      <c r="G130" s="26">
        <f>+C130-(C$7+F130*C$8)</f>
        <v>-9.2737999999371823E-2</v>
      </c>
      <c r="H130" s="26"/>
      <c r="I130" s="26"/>
      <c r="K130" s="26">
        <f>G130</f>
        <v>-9.2737999999371823E-2</v>
      </c>
      <c r="L130" s="26"/>
      <c r="M130" s="26"/>
      <c r="O130" s="26">
        <f ca="1">C$11+C$12*F130</f>
        <v>-9.3174893689173185E-2</v>
      </c>
      <c r="P130" s="46">
        <f>+D$11+D$12*F130+D$13*F130^2</f>
        <v>-9.5210962829269247E-2</v>
      </c>
      <c r="Q130" s="28">
        <f>+C130-15018.5</f>
        <v>44863.262300000002</v>
      </c>
      <c r="R130" s="28"/>
      <c r="S130" s="26">
        <f>+(P130-G130)^2</f>
        <v>6.1155451580542743E-6</v>
      </c>
      <c r="T130" s="64">
        <v>1</v>
      </c>
      <c r="U130" s="26">
        <f>+T130*S130</f>
        <v>6.1155451580542743E-6</v>
      </c>
      <c r="V130" s="26"/>
    </row>
    <row r="131" spans="1:22" ht="12" customHeight="1" x14ac:dyDescent="0.2">
      <c r="A131" s="94" t="s">
        <v>452</v>
      </c>
      <c r="B131" s="95" t="s">
        <v>50</v>
      </c>
      <c r="C131" s="91">
        <v>59947.3652</v>
      </c>
      <c r="D131" s="89">
        <v>1E-4</v>
      </c>
      <c r="E131" s="31">
        <f>+(C131-C$7)/C$8</f>
        <v>56386.806638042697</v>
      </c>
      <c r="F131" s="26">
        <f>ROUND(2*E131,0)/2</f>
        <v>56387</v>
      </c>
      <c r="G131" s="26">
        <f>+C131-(C$7+F131*C$8)</f>
        <v>-9.3965500003832858E-2</v>
      </c>
      <c r="H131" s="26"/>
      <c r="I131" s="26"/>
      <c r="K131" s="26">
        <f>G131</f>
        <v>-9.3965500003832858E-2</v>
      </c>
      <c r="L131" s="26"/>
      <c r="M131" s="26"/>
      <c r="O131" s="26">
        <f ca="1">C$11+C$12*F131</f>
        <v>-9.3624338596722687E-2</v>
      </c>
      <c r="P131" s="46">
        <f>+D$11+D$12*F131+D$13*F131^2</f>
        <v>-9.5741638103096313E-2</v>
      </c>
      <c r="Q131" s="28">
        <f>+C131-15018.5</f>
        <v>44928.8652</v>
      </c>
      <c r="R131" s="28"/>
      <c r="S131" s="26">
        <f>+(P131-G131)^2</f>
        <v>3.154666547655199E-6</v>
      </c>
      <c r="T131" s="64">
        <v>1</v>
      </c>
      <c r="U131" s="26">
        <f>+T131*S131</f>
        <v>3.154666547655199E-6</v>
      </c>
      <c r="V131" s="26"/>
    </row>
    <row r="132" spans="1:22" ht="12" customHeight="1" x14ac:dyDescent="0.2">
      <c r="C132" s="25"/>
      <c r="D132" s="25"/>
      <c r="S132" s="26"/>
    </row>
    <row r="133" spans="1:22" ht="12" customHeight="1" x14ac:dyDescent="0.2">
      <c r="C133" s="25"/>
      <c r="D133" s="25"/>
      <c r="S133" s="26"/>
    </row>
    <row r="134" spans="1:22" x14ac:dyDescent="0.2">
      <c r="C134" s="25"/>
      <c r="D134" s="25"/>
      <c r="S134" s="26"/>
    </row>
    <row r="135" spans="1:22" x14ac:dyDescent="0.2">
      <c r="C135" s="25"/>
      <c r="D135" s="25"/>
      <c r="S135" s="26"/>
    </row>
    <row r="136" spans="1:22" x14ac:dyDescent="0.2">
      <c r="C136" s="25"/>
      <c r="D136" s="25"/>
      <c r="S136" s="26"/>
    </row>
    <row r="137" spans="1:22" x14ac:dyDescent="0.2">
      <c r="C137" s="25"/>
      <c r="D137" s="25"/>
      <c r="S137" s="26"/>
    </row>
    <row r="138" spans="1:22" x14ac:dyDescent="0.2">
      <c r="C138" s="25"/>
      <c r="D138" s="25"/>
      <c r="S138" s="26"/>
    </row>
    <row r="139" spans="1:22" x14ac:dyDescent="0.2">
      <c r="C139" s="25"/>
      <c r="D139" s="25"/>
      <c r="S139" s="26"/>
    </row>
    <row r="140" spans="1:22" x14ac:dyDescent="0.2">
      <c r="C140" s="25"/>
      <c r="D140" s="25"/>
      <c r="S140" s="26"/>
    </row>
    <row r="141" spans="1:22" x14ac:dyDescent="0.2">
      <c r="C141" s="25"/>
      <c r="D141" s="25"/>
      <c r="S141" s="26"/>
    </row>
    <row r="142" spans="1:22" x14ac:dyDescent="0.2">
      <c r="C142" s="25"/>
      <c r="D142" s="25"/>
      <c r="S142" s="26"/>
    </row>
    <row r="143" spans="1:22" x14ac:dyDescent="0.2">
      <c r="C143" s="25"/>
      <c r="D143" s="25"/>
      <c r="S143" s="26"/>
    </row>
    <row r="144" spans="1:22" x14ac:dyDescent="0.2">
      <c r="C144" s="25"/>
      <c r="D144" s="25"/>
      <c r="S144" s="26"/>
    </row>
    <row r="145" spans="3:19" x14ac:dyDescent="0.2">
      <c r="C145" s="25"/>
      <c r="D145" s="25"/>
      <c r="S145" s="26"/>
    </row>
    <row r="146" spans="3:19" x14ac:dyDescent="0.2">
      <c r="C146" s="25"/>
      <c r="D146" s="25"/>
      <c r="S146" s="26"/>
    </row>
    <row r="147" spans="3:19" x14ac:dyDescent="0.2">
      <c r="C147" s="25"/>
      <c r="D147" s="25"/>
      <c r="S147" s="26"/>
    </row>
    <row r="148" spans="3:19" x14ac:dyDescent="0.2">
      <c r="S148" s="26"/>
    </row>
    <row r="149" spans="3:19" x14ac:dyDescent="0.2">
      <c r="S149" s="26"/>
    </row>
    <row r="150" spans="3:19" x14ac:dyDescent="0.2">
      <c r="S150" s="26"/>
    </row>
    <row r="151" spans="3:19" x14ac:dyDescent="0.2">
      <c r="S151" s="26"/>
    </row>
    <row r="152" spans="3:19" x14ac:dyDescent="0.2">
      <c r="S152" s="26"/>
    </row>
    <row r="153" spans="3:19" x14ac:dyDescent="0.2">
      <c r="S153" s="26"/>
    </row>
    <row r="154" spans="3:19" x14ac:dyDescent="0.2">
      <c r="S154" s="26"/>
    </row>
    <row r="155" spans="3:19" x14ac:dyDescent="0.2">
      <c r="S155" s="26"/>
    </row>
    <row r="156" spans="3:19" x14ac:dyDescent="0.2">
      <c r="S156" s="26"/>
    </row>
    <row r="157" spans="3:19" x14ac:dyDescent="0.2">
      <c r="S157" s="26"/>
    </row>
    <row r="158" spans="3:19" x14ac:dyDescent="0.2">
      <c r="S158" s="26"/>
    </row>
    <row r="159" spans="3:19" x14ac:dyDescent="0.2">
      <c r="S159" s="26"/>
    </row>
    <row r="160" spans="3:19" x14ac:dyDescent="0.2">
      <c r="S160" s="26"/>
    </row>
    <row r="161" spans="19:19" x14ac:dyDescent="0.2">
      <c r="S161" s="26"/>
    </row>
    <row r="162" spans="19:19" x14ac:dyDescent="0.2">
      <c r="S162" s="26"/>
    </row>
    <row r="163" spans="19:19" x14ac:dyDescent="0.2">
      <c r="S163" s="26"/>
    </row>
    <row r="164" spans="19:19" x14ac:dyDescent="0.2">
      <c r="S164" s="26"/>
    </row>
    <row r="165" spans="19:19" x14ac:dyDescent="0.2">
      <c r="S165" s="26"/>
    </row>
    <row r="166" spans="19:19" x14ac:dyDescent="0.2">
      <c r="S166" s="26"/>
    </row>
    <row r="167" spans="19:19" x14ac:dyDescent="0.2">
      <c r="S167" s="26"/>
    </row>
    <row r="168" spans="19:19" x14ac:dyDescent="0.2">
      <c r="S168" s="26"/>
    </row>
    <row r="169" spans="19:19" x14ac:dyDescent="0.2">
      <c r="S169" s="26"/>
    </row>
    <row r="170" spans="19:19" x14ac:dyDescent="0.2">
      <c r="S170" s="26"/>
    </row>
    <row r="171" spans="19:19" x14ac:dyDescent="0.2">
      <c r="S171" s="26"/>
    </row>
    <row r="172" spans="19:19" x14ac:dyDescent="0.2">
      <c r="S172" s="26"/>
    </row>
    <row r="173" spans="19:19" x14ac:dyDescent="0.2">
      <c r="S173" s="26"/>
    </row>
    <row r="174" spans="19:19" x14ac:dyDescent="0.2">
      <c r="S174" s="26"/>
    </row>
    <row r="175" spans="19:19" x14ac:dyDescent="0.2">
      <c r="S175" s="26"/>
    </row>
    <row r="176" spans="19:19" x14ac:dyDescent="0.2">
      <c r="S176" s="26"/>
    </row>
    <row r="177" spans="19:19" x14ac:dyDescent="0.2">
      <c r="S177" s="26"/>
    </row>
    <row r="178" spans="19:19" x14ac:dyDescent="0.2">
      <c r="S178" s="26"/>
    </row>
    <row r="179" spans="19:19" x14ac:dyDescent="0.2">
      <c r="S179" s="26"/>
    </row>
    <row r="180" spans="19:19" x14ac:dyDescent="0.2">
      <c r="S180" s="26"/>
    </row>
    <row r="181" spans="19:19" x14ac:dyDescent="0.2">
      <c r="S181" s="26"/>
    </row>
    <row r="182" spans="19:19" x14ac:dyDescent="0.2">
      <c r="S182" s="26"/>
    </row>
    <row r="183" spans="19:19" x14ac:dyDescent="0.2">
      <c r="S183" s="26"/>
    </row>
    <row r="184" spans="19:19" x14ac:dyDescent="0.2">
      <c r="S184" s="26"/>
    </row>
    <row r="185" spans="19:19" x14ac:dyDescent="0.2">
      <c r="S185" s="26"/>
    </row>
    <row r="186" spans="19:19" x14ac:dyDescent="0.2">
      <c r="S186" s="26"/>
    </row>
    <row r="187" spans="19:19" x14ac:dyDescent="0.2">
      <c r="S187" s="26"/>
    </row>
    <row r="188" spans="19:19" x14ac:dyDescent="0.2">
      <c r="S188" s="26"/>
    </row>
    <row r="189" spans="19:19" x14ac:dyDescent="0.2">
      <c r="S189" s="26"/>
    </row>
    <row r="190" spans="19:19" x14ac:dyDescent="0.2">
      <c r="S190" s="26"/>
    </row>
    <row r="191" spans="19:19" x14ac:dyDescent="0.2">
      <c r="S191" s="26"/>
    </row>
    <row r="192" spans="19:19" x14ac:dyDescent="0.2">
      <c r="S192" s="26"/>
    </row>
    <row r="193" spans="19:19" x14ac:dyDescent="0.2">
      <c r="S193" s="26"/>
    </row>
    <row r="194" spans="19:19" x14ac:dyDescent="0.2">
      <c r="S194" s="26"/>
    </row>
    <row r="195" spans="19:19" x14ac:dyDescent="0.2">
      <c r="S195" s="26"/>
    </row>
    <row r="196" spans="19:19" x14ac:dyDescent="0.2">
      <c r="S196" s="26"/>
    </row>
    <row r="197" spans="19:19" x14ac:dyDescent="0.2">
      <c r="S197" s="26"/>
    </row>
    <row r="198" spans="19:19" x14ac:dyDescent="0.2">
      <c r="S198" s="26"/>
    </row>
    <row r="199" spans="19:19" x14ac:dyDescent="0.2">
      <c r="S199" s="26"/>
    </row>
    <row r="200" spans="19:19" x14ac:dyDescent="0.2">
      <c r="S200" s="26"/>
    </row>
    <row r="201" spans="19:19" x14ac:dyDescent="0.2">
      <c r="S201" s="26"/>
    </row>
  </sheetData>
  <protectedRanges>
    <protectedRange sqref="A117:D121" name="Range1"/>
  </protectedRanges>
  <sortState xmlns:xlrd2="http://schemas.microsoft.com/office/spreadsheetml/2017/richdata2" ref="A21:V132">
    <sortCondition ref="C21:C132"/>
  </sortState>
  <phoneticPr fontId="0" type="noConversion"/>
  <hyperlinks>
    <hyperlink ref="H1820" r:id="rId1" display="http://vsolj.cetus-net.org/bulletin.html" xr:uid="{00000000-0004-0000-0000-000000000000}"/>
    <hyperlink ref="H64661" r:id="rId2" display="http://vsolj.cetus-net.org/bulletin.html" xr:uid="{00000000-0004-0000-0000-000001000000}"/>
    <hyperlink ref="H64654" r:id="rId3" display="https://www.aavso.org/ejaavso" xr:uid="{00000000-0004-0000-0000-000002000000}"/>
    <hyperlink ref="I64661" r:id="rId4" display="http://vsolj.cetus-net.org/bulletin.html" xr:uid="{00000000-0004-0000-0000-000003000000}"/>
    <hyperlink ref="AQ58312" r:id="rId5" display="http://cdsbib.u-strasbg.fr/cgi-bin/cdsbib?1990RMxAA..21..381G" xr:uid="{00000000-0004-0000-0000-000004000000}"/>
    <hyperlink ref="H64658" r:id="rId6" display="https://www.aavso.org/ejaavso" xr:uid="{00000000-0004-0000-0000-000005000000}"/>
    <hyperlink ref="AP5676" r:id="rId7" display="http://cdsbib.u-strasbg.fr/cgi-bin/cdsbib?1990RMxAA..21..381G" xr:uid="{00000000-0004-0000-0000-000006000000}"/>
    <hyperlink ref="AP5679" r:id="rId8" display="http://cdsbib.u-strasbg.fr/cgi-bin/cdsbib?1990RMxAA..21..381G" xr:uid="{00000000-0004-0000-0000-000007000000}"/>
    <hyperlink ref="AP5677" r:id="rId9" display="http://cdsbib.u-strasbg.fr/cgi-bin/cdsbib?1990RMxAA..21..381G" xr:uid="{00000000-0004-0000-0000-000008000000}"/>
    <hyperlink ref="AP5661" r:id="rId10" display="http://cdsbib.u-strasbg.fr/cgi-bin/cdsbib?1990RMxAA..21..381G" xr:uid="{00000000-0004-0000-0000-000009000000}"/>
    <hyperlink ref="AQ5890" r:id="rId11" display="http://cdsbib.u-strasbg.fr/cgi-bin/cdsbib?1990RMxAA..21..381G" xr:uid="{00000000-0004-0000-0000-00000A000000}"/>
    <hyperlink ref="AQ5894" r:id="rId12" display="http://cdsbib.u-strasbg.fr/cgi-bin/cdsbib?1990RMxAA..21..381G" xr:uid="{00000000-0004-0000-0000-00000B000000}"/>
    <hyperlink ref="AQ43" r:id="rId13" display="http://cdsbib.u-strasbg.fr/cgi-bin/cdsbib?1990RMxAA..21..381G" xr:uid="{00000000-0004-0000-0000-00000C000000}"/>
    <hyperlink ref="I2782" r:id="rId14" display="http://vsolj.cetus-net.org/bulletin.html" xr:uid="{00000000-0004-0000-0000-00000D000000}"/>
    <hyperlink ref="H2782" r:id="rId15" display="http://vsolj.cetus-net.org/bulletin.html" xr:uid="{00000000-0004-0000-0000-00000E000000}"/>
    <hyperlink ref="AQ699" r:id="rId16" display="http://cdsbib.u-strasbg.fr/cgi-bin/cdsbib?1990RMxAA..21..381G" xr:uid="{00000000-0004-0000-0000-00000F000000}"/>
    <hyperlink ref="AQ698" r:id="rId17" display="http://cdsbib.u-strasbg.fr/cgi-bin/cdsbib?1990RMxAA..21..381G" xr:uid="{00000000-0004-0000-0000-000010000000}"/>
    <hyperlink ref="AP3952" r:id="rId18" display="http://cdsbib.u-strasbg.fr/cgi-bin/cdsbib?1990RMxAA..21..381G" xr:uid="{00000000-0004-0000-0000-000011000000}"/>
    <hyperlink ref="AP3970" r:id="rId19" display="http://cdsbib.u-strasbg.fr/cgi-bin/cdsbib?1990RMxAA..21..381G" xr:uid="{00000000-0004-0000-0000-000012000000}"/>
    <hyperlink ref="AP3971" r:id="rId20" display="http://cdsbib.u-strasbg.fr/cgi-bin/cdsbib?1990RMxAA..21..381G" xr:uid="{00000000-0004-0000-0000-000013000000}"/>
    <hyperlink ref="AP3967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9"/>
  <sheetViews>
    <sheetView topLeftCell="A46" workbookViewId="0">
      <selection activeCell="A60" sqref="A60:D89"/>
    </sheetView>
  </sheetViews>
  <sheetFormatPr defaultRowHeight="12.75" x14ac:dyDescent="0.2"/>
  <cols>
    <col min="1" max="1" width="19.7109375" style="25" customWidth="1"/>
    <col min="2" max="2" width="4.42578125" style="11" customWidth="1"/>
    <col min="3" max="3" width="12.7109375" style="25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25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8" t="s">
        <v>79</v>
      </c>
      <c r="I1" s="49" t="s">
        <v>80</v>
      </c>
      <c r="J1" s="50" t="s">
        <v>81</v>
      </c>
    </row>
    <row r="2" spans="1:16" x14ac:dyDescent="0.2">
      <c r="I2" s="51" t="s">
        <v>82</v>
      </c>
      <c r="J2" s="52" t="s">
        <v>83</v>
      </c>
    </row>
    <row r="3" spans="1:16" x14ac:dyDescent="0.2">
      <c r="A3" s="53" t="s">
        <v>84</v>
      </c>
      <c r="I3" s="51" t="s">
        <v>85</v>
      </c>
      <c r="J3" s="52" t="s">
        <v>86</v>
      </c>
    </row>
    <row r="4" spans="1:16" x14ac:dyDescent="0.2">
      <c r="I4" s="51" t="s">
        <v>87</v>
      </c>
      <c r="J4" s="52" t="s">
        <v>86</v>
      </c>
    </row>
    <row r="5" spans="1:16" ht="13.5" thickBot="1" x14ac:dyDescent="0.25">
      <c r="I5" s="54" t="s">
        <v>88</v>
      </c>
      <c r="J5" s="55" t="s">
        <v>89</v>
      </c>
    </row>
    <row r="10" spans="1:16" ht="13.5" thickBot="1" x14ac:dyDescent="0.25"/>
    <row r="11" spans="1:16" ht="12.75" customHeight="1" thickBot="1" x14ac:dyDescent="0.25">
      <c r="A11" s="25" t="str">
        <f t="shared" ref="A11:A42" si="0">P11</f>
        <v> ORI 109 </v>
      </c>
      <c r="B11" s="9" t="str">
        <f t="shared" ref="B11:B42" si="1">IF(H11=INT(H11),"I","II")</f>
        <v>I</v>
      </c>
      <c r="C11" s="25">
        <f t="shared" ref="C11:C42" si="2">1*G11</f>
        <v>40119.461000000003</v>
      </c>
      <c r="D11" s="11" t="str">
        <f t="shared" ref="D11:D42" si="3">VLOOKUP(F11,I$1:J$5,2,FALSE)</f>
        <v>vis</v>
      </c>
      <c r="E11" s="56">
        <f>VLOOKUP(C11,Active!C$21:E$961,3,FALSE)</f>
        <v>15584.997834168287</v>
      </c>
      <c r="F11" s="9" t="s">
        <v>88</v>
      </c>
      <c r="G11" s="11" t="str">
        <f t="shared" ref="G11:G42" si="4">MID(I11,3,LEN(I11)-3)</f>
        <v>40119.461</v>
      </c>
      <c r="H11" s="25">
        <f t="shared" ref="H11:H42" si="5">1*K11</f>
        <v>15585</v>
      </c>
      <c r="I11" s="57" t="s">
        <v>123</v>
      </c>
      <c r="J11" s="58" t="s">
        <v>124</v>
      </c>
      <c r="K11" s="57">
        <v>15585</v>
      </c>
      <c r="L11" s="57" t="s">
        <v>125</v>
      </c>
      <c r="M11" s="58" t="s">
        <v>94</v>
      </c>
      <c r="N11" s="58"/>
      <c r="O11" s="59" t="s">
        <v>126</v>
      </c>
      <c r="P11" s="59" t="s">
        <v>127</v>
      </c>
    </row>
    <row r="12" spans="1:16" ht="12.75" customHeight="1" thickBot="1" x14ac:dyDescent="0.25">
      <c r="A12" s="25" t="str">
        <f t="shared" si="0"/>
        <v> ORI 110 </v>
      </c>
      <c r="B12" s="9" t="str">
        <f t="shared" si="1"/>
        <v>I</v>
      </c>
      <c r="C12" s="25">
        <f t="shared" si="2"/>
        <v>40152.508000000002</v>
      </c>
      <c r="D12" s="11" t="str">
        <f t="shared" si="3"/>
        <v>vis</v>
      </c>
      <c r="E12" s="56">
        <f>VLOOKUP(C12,Active!C$21:E$961,3,FALSE)</f>
        <v>15653.001863335503</v>
      </c>
      <c r="F12" s="9" t="s">
        <v>88</v>
      </c>
      <c r="G12" s="11" t="str">
        <f t="shared" si="4"/>
        <v>40152.508</v>
      </c>
      <c r="H12" s="25">
        <f t="shared" si="5"/>
        <v>15653</v>
      </c>
      <c r="I12" s="57" t="s">
        <v>128</v>
      </c>
      <c r="J12" s="58" t="s">
        <v>129</v>
      </c>
      <c r="K12" s="57">
        <v>15653</v>
      </c>
      <c r="L12" s="57" t="s">
        <v>111</v>
      </c>
      <c r="M12" s="58" t="s">
        <v>94</v>
      </c>
      <c r="N12" s="58"/>
      <c r="O12" s="59" t="s">
        <v>126</v>
      </c>
      <c r="P12" s="59" t="s">
        <v>130</v>
      </c>
    </row>
    <row r="13" spans="1:16" ht="12.75" customHeight="1" thickBot="1" x14ac:dyDescent="0.25">
      <c r="A13" s="25" t="str">
        <f t="shared" si="0"/>
        <v> ORI 110 </v>
      </c>
      <c r="B13" s="9" t="str">
        <f t="shared" si="1"/>
        <v>I</v>
      </c>
      <c r="C13" s="25">
        <f t="shared" si="2"/>
        <v>40157.370999999999</v>
      </c>
      <c r="D13" s="11" t="str">
        <f t="shared" si="3"/>
        <v>vis</v>
      </c>
      <c r="E13" s="56">
        <f>VLOOKUP(C13,Active!C$21:E$961,3,FALSE)</f>
        <v>15663.00893186941</v>
      </c>
      <c r="F13" s="9" t="s">
        <v>88</v>
      </c>
      <c r="G13" s="11" t="str">
        <f t="shared" si="4"/>
        <v>40157.371</v>
      </c>
      <c r="H13" s="25">
        <f t="shared" si="5"/>
        <v>15663</v>
      </c>
      <c r="I13" s="57" t="s">
        <v>131</v>
      </c>
      <c r="J13" s="58" t="s">
        <v>132</v>
      </c>
      <c r="K13" s="57">
        <v>15663</v>
      </c>
      <c r="L13" s="57" t="s">
        <v>133</v>
      </c>
      <c r="M13" s="58" t="s">
        <v>94</v>
      </c>
      <c r="N13" s="58"/>
      <c r="O13" s="59" t="s">
        <v>126</v>
      </c>
      <c r="P13" s="59" t="s">
        <v>130</v>
      </c>
    </row>
    <row r="14" spans="1:16" ht="12.75" customHeight="1" thickBot="1" x14ac:dyDescent="0.25">
      <c r="A14" s="25" t="str">
        <f t="shared" si="0"/>
        <v> ORI 110 </v>
      </c>
      <c r="B14" s="9" t="str">
        <f t="shared" si="1"/>
        <v>II</v>
      </c>
      <c r="C14" s="25">
        <f t="shared" si="2"/>
        <v>40181.406000000003</v>
      </c>
      <c r="D14" s="11" t="str">
        <f t="shared" si="3"/>
        <v>vis</v>
      </c>
      <c r="E14" s="56">
        <f>VLOOKUP(C14,Active!C$21:E$961,3,FALSE)</f>
        <v>15712.468091279776</v>
      </c>
      <c r="F14" s="9" t="s">
        <v>88</v>
      </c>
      <c r="G14" s="11" t="str">
        <f t="shared" si="4"/>
        <v>40181.406</v>
      </c>
      <c r="H14" s="25">
        <f t="shared" si="5"/>
        <v>15712.5</v>
      </c>
      <c r="I14" s="57" t="s">
        <v>134</v>
      </c>
      <c r="J14" s="58" t="s">
        <v>135</v>
      </c>
      <c r="K14" s="57">
        <v>15712.5</v>
      </c>
      <c r="L14" s="57" t="s">
        <v>136</v>
      </c>
      <c r="M14" s="58" t="s">
        <v>94</v>
      </c>
      <c r="N14" s="58"/>
      <c r="O14" s="59" t="s">
        <v>126</v>
      </c>
      <c r="P14" s="59" t="s">
        <v>130</v>
      </c>
    </row>
    <row r="15" spans="1:16" ht="12.75" customHeight="1" thickBot="1" x14ac:dyDescent="0.25">
      <c r="A15" s="25" t="str">
        <f t="shared" si="0"/>
        <v> ORI 110 </v>
      </c>
      <c r="B15" s="9" t="str">
        <f t="shared" si="1"/>
        <v>II</v>
      </c>
      <c r="C15" s="25">
        <f t="shared" si="2"/>
        <v>40205.24</v>
      </c>
      <c r="D15" s="11" t="str">
        <f t="shared" si="3"/>
        <v>vis</v>
      </c>
      <c r="E15" s="56">
        <f>VLOOKUP(C15,Active!C$21:E$961,3,FALSE)</f>
        <v>15761.513633421913</v>
      </c>
      <c r="F15" s="9" t="s">
        <v>88</v>
      </c>
      <c r="G15" s="11" t="str">
        <f t="shared" si="4"/>
        <v>40205.240</v>
      </c>
      <c r="H15" s="25">
        <f t="shared" si="5"/>
        <v>15761.5</v>
      </c>
      <c r="I15" s="57" t="s">
        <v>137</v>
      </c>
      <c r="J15" s="58" t="s">
        <v>138</v>
      </c>
      <c r="K15" s="57">
        <v>15761.5</v>
      </c>
      <c r="L15" s="57" t="s">
        <v>93</v>
      </c>
      <c r="M15" s="58" t="s">
        <v>94</v>
      </c>
      <c r="N15" s="58"/>
      <c r="O15" s="59" t="s">
        <v>126</v>
      </c>
      <c r="P15" s="59" t="s">
        <v>130</v>
      </c>
    </row>
    <row r="16" spans="1:16" ht="12.75" customHeight="1" thickBot="1" x14ac:dyDescent="0.25">
      <c r="A16" s="25" t="str">
        <f t="shared" si="0"/>
        <v> ORI 111 </v>
      </c>
      <c r="B16" s="9" t="str">
        <f t="shared" si="1"/>
        <v>II</v>
      </c>
      <c r="C16" s="25">
        <f t="shared" si="2"/>
        <v>40220.307000000001</v>
      </c>
      <c r="D16" s="11" t="str">
        <f t="shared" si="3"/>
        <v>vis</v>
      </c>
      <c r="E16" s="56">
        <f>VLOOKUP(C16,Active!C$21:E$961,3,FALSE)</f>
        <v>15792.518466159005</v>
      </c>
      <c r="F16" s="9" t="s">
        <v>88</v>
      </c>
      <c r="G16" s="11" t="str">
        <f t="shared" si="4"/>
        <v>40220.307</v>
      </c>
      <c r="H16" s="25">
        <f t="shared" si="5"/>
        <v>15792.5</v>
      </c>
      <c r="I16" s="57" t="s">
        <v>139</v>
      </c>
      <c r="J16" s="58" t="s">
        <v>140</v>
      </c>
      <c r="K16" s="57">
        <v>15792.5</v>
      </c>
      <c r="L16" s="57" t="s">
        <v>141</v>
      </c>
      <c r="M16" s="58" t="s">
        <v>94</v>
      </c>
      <c r="N16" s="58"/>
      <c r="O16" s="59" t="s">
        <v>126</v>
      </c>
      <c r="P16" s="59" t="s">
        <v>142</v>
      </c>
    </row>
    <row r="17" spans="1:16" ht="12.75" customHeight="1" thickBot="1" x14ac:dyDescent="0.25">
      <c r="A17" s="25" t="str">
        <f t="shared" si="0"/>
        <v> ORI 111 </v>
      </c>
      <c r="B17" s="9" t="str">
        <f t="shared" si="1"/>
        <v>II</v>
      </c>
      <c r="C17" s="25">
        <f t="shared" si="2"/>
        <v>40221.266000000003</v>
      </c>
      <c r="D17" s="11" t="str">
        <f t="shared" si="3"/>
        <v>vis</v>
      </c>
      <c r="E17" s="56">
        <f>VLOOKUP(C17,Active!C$21:E$961,3,FALSE)</f>
        <v>15794.491893821774</v>
      </c>
      <c r="F17" s="9" t="s">
        <v>88</v>
      </c>
      <c r="G17" s="11" t="str">
        <f t="shared" si="4"/>
        <v>40221.266</v>
      </c>
      <c r="H17" s="25">
        <f t="shared" si="5"/>
        <v>15794.5</v>
      </c>
      <c r="I17" s="57" t="s">
        <v>143</v>
      </c>
      <c r="J17" s="58" t="s">
        <v>144</v>
      </c>
      <c r="K17" s="57">
        <v>15794.5</v>
      </c>
      <c r="L17" s="57" t="s">
        <v>145</v>
      </c>
      <c r="M17" s="58" t="s">
        <v>94</v>
      </c>
      <c r="N17" s="58"/>
      <c r="O17" s="59" t="s">
        <v>126</v>
      </c>
      <c r="P17" s="59" t="s">
        <v>142</v>
      </c>
    </row>
    <row r="18" spans="1:16" ht="12.75" customHeight="1" thickBot="1" x14ac:dyDescent="0.25">
      <c r="A18" s="25" t="str">
        <f t="shared" si="0"/>
        <v> ORI 111 </v>
      </c>
      <c r="B18" s="9" t="str">
        <f t="shared" si="1"/>
        <v>II</v>
      </c>
      <c r="C18" s="25">
        <f t="shared" si="2"/>
        <v>40238.279000000002</v>
      </c>
      <c r="D18" s="11" t="str">
        <f t="shared" si="3"/>
        <v>vis</v>
      </c>
      <c r="E18" s="56">
        <f>VLOOKUP(C18,Active!C$21:E$961,3,FALSE)</f>
        <v>15829.501200210307</v>
      </c>
      <c r="F18" s="9" t="s">
        <v>88</v>
      </c>
      <c r="G18" s="11" t="str">
        <f t="shared" si="4"/>
        <v>40238.279</v>
      </c>
      <c r="H18" s="25">
        <f t="shared" si="5"/>
        <v>15829.5</v>
      </c>
      <c r="I18" s="57" t="s">
        <v>146</v>
      </c>
      <c r="J18" s="58" t="s">
        <v>147</v>
      </c>
      <c r="K18" s="57">
        <v>15829.5</v>
      </c>
      <c r="L18" s="57" t="s">
        <v>111</v>
      </c>
      <c r="M18" s="58" t="s">
        <v>94</v>
      </c>
      <c r="N18" s="58"/>
      <c r="O18" s="59" t="s">
        <v>126</v>
      </c>
      <c r="P18" s="59" t="s">
        <v>142</v>
      </c>
    </row>
    <row r="19" spans="1:16" ht="12.75" customHeight="1" thickBot="1" x14ac:dyDescent="0.25">
      <c r="A19" s="25" t="str">
        <f t="shared" si="0"/>
        <v> ORI 115 </v>
      </c>
      <c r="B19" s="9" t="str">
        <f t="shared" si="1"/>
        <v>I</v>
      </c>
      <c r="C19" s="25">
        <f t="shared" si="2"/>
        <v>40442.614999999998</v>
      </c>
      <c r="D19" s="11" t="str">
        <f t="shared" si="3"/>
        <v>vis</v>
      </c>
      <c r="E19" s="56">
        <f>VLOOKUP(C19,Active!C$21:E$961,3,FALSE)</f>
        <v>16249.983280396487</v>
      </c>
      <c r="F19" s="9" t="s">
        <v>88</v>
      </c>
      <c r="G19" s="11" t="str">
        <f t="shared" si="4"/>
        <v>40442.615</v>
      </c>
      <c r="H19" s="25">
        <f t="shared" si="5"/>
        <v>16250</v>
      </c>
      <c r="I19" s="57" t="s">
        <v>148</v>
      </c>
      <c r="J19" s="58" t="s">
        <v>149</v>
      </c>
      <c r="K19" s="57">
        <v>16250</v>
      </c>
      <c r="L19" s="57" t="s">
        <v>150</v>
      </c>
      <c r="M19" s="58" t="s">
        <v>94</v>
      </c>
      <c r="N19" s="58"/>
      <c r="O19" s="59" t="s">
        <v>126</v>
      </c>
      <c r="P19" s="59" t="s">
        <v>151</v>
      </c>
    </row>
    <row r="20" spans="1:16" ht="12.75" customHeight="1" thickBot="1" x14ac:dyDescent="0.25">
      <c r="A20" s="25" t="str">
        <f t="shared" si="0"/>
        <v>IBVS 530 </v>
      </c>
      <c r="B20" s="9" t="str">
        <f t="shared" si="1"/>
        <v>I</v>
      </c>
      <c r="C20" s="25">
        <f t="shared" si="2"/>
        <v>40501.421000000002</v>
      </c>
      <c r="D20" s="11" t="str">
        <f t="shared" si="3"/>
        <v>vis</v>
      </c>
      <c r="E20" s="56">
        <f>VLOOKUP(C20,Active!C$21:E$961,3,FALSE)</f>
        <v>16370.99411161287</v>
      </c>
      <c r="F20" s="9" t="s">
        <v>88</v>
      </c>
      <c r="G20" s="11" t="str">
        <f t="shared" si="4"/>
        <v>40501.421</v>
      </c>
      <c r="H20" s="25">
        <f t="shared" si="5"/>
        <v>16371</v>
      </c>
      <c r="I20" s="57" t="s">
        <v>152</v>
      </c>
      <c r="J20" s="58" t="s">
        <v>153</v>
      </c>
      <c r="K20" s="57">
        <v>16371</v>
      </c>
      <c r="L20" s="57" t="s">
        <v>90</v>
      </c>
      <c r="M20" s="58" t="s">
        <v>154</v>
      </c>
      <c r="N20" s="58" t="s">
        <v>155</v>
      </c>
      <c r="O20" s="59" t="s">
        <v>156</v>
      </c>
      <c r="P20" s="60" t="s">
        <v>157</v>
      </c>
    </row>
    <row r="21" spans="1:16" ht="12.75" customHeight="1" thickBot="1" x14ac:dyDescent="0.25">
      <c r="A21" s="25" t="str">
        <f t="shared" si="0"/>
        <v> BBS 79 </v>
      </c>
      <c r="B21" s="9" t="str">
        <f t="shared" si="1"/>
        <v>I</v>
      </c>
      <c r="C21" s="25">
        <f t="shared" si="2"/>
        <v>46327.540999999997</v>
      </c>
      <c r="D21" s="11" t="str">
        <f t="shared" si="3"/>
        <v>vis</v>
      </c>
      <c r="E21" s="56">
        <f>VLOOKUP(C21,Active!C$21:E$961,3,FALSE)</f>
        <v>28359.968433388574</v>
      </c>
      <c r="F21" s="9" t="s">
        <v>88</v>
      </c>
      <c r="G21" s="11" t="str">
        <f t="shared" si="4"/>
        <v>46327.541</v>
      </c>
      <c r="H21" s="25">
        <f t="shared" si="5"/>
        <v>28360</v>
      </c>
      <c r="I21" s="57" t="s">
        <v>158</v>
      </c>
      <c r="J21" s="58" t="s">
        <v>159</v>
      </c>
      <c r="K21" s="57">
        <v>28360</v>
      </c>
      <c r="L21" s="57" t="s">
        <v>160</v>
      </c>
      <c r="M21" s="58" t="s">
        <v>94</v>
      </c>
      <c r="N21" s="58"/>
      <c r="O21" s="59" t="s">
        <v>161</v>
      </c>
      <c r="P21" s="59" t="s">
        <v>162</v>
      </c>
    </row>
    <row r="22" spans="1:16" ht="12.75" customHeight="1" thickBot="1" x14ac:dyDescent="0.25">
      <c r="A22" s="25" t="str">
        <f t="shared" si="0"/>
        <v> BBS 79 </v>
      </c>
      <c r="B22" s="9" t="str">
        <f t="shared" si="1"/>
        <v>I</v>
      </c>
      <c r="C22" s="25">
        <f t="shared" si="2"/>
        <v>46350.381999999998</v>
      </c>
      <c r="D22" s="11" t="str">
        <f t="shared" si="3"/>
        <v>vis</v>
      </c>
      <c r="E22" s="56">
        <f>VLOOKUP(C22,Active!C$21:E$961,3,FALSE)</f>
        <v>28406.970582757913</v>
      </c>
      <c r="F22" s="9" t="s">
        <v>88</v>
      </c>
      <c r="G22" s="11" t="str">
        <f t="shared" si="4"/>
        <v>46350.382</v>
      </c>
      <c r="H22" s="25">
        <f t="shared" si="5"/>
        <v>28407</v>
      </c>
      <c r="I22" s="57" t="s">
        <v>163</v>
      </c>
      <c r="J22" s="58" t="s">
        <v>164</v>
      </c>
      <c r="K22" s="57">
        <v>28407</v>
      </c>
      <c r="L22" s="57" t="s">
        <v>165</v>
      </c>
      <c r="M22" s="58" t="s">
        <v>94</v>
      </c>
      <c r="N22" s="58"/>
      <c r="O22" s="59" t="s">
        <v>161</v>
      </c>
      <c r="P22" s="59" t="s">
        <v>162</v>
      </c>
    </row>
    <row r="23" spans="1:16" ht="12.75" customHeight="1" thickBot="1" x14ac:dyDescent="0.25">
      <c r="A23" s="25" t="str">
        <f t="shared" si="0"/>
        <v> BBS 79 </v>
      </c>
      <c r="B23" s="9" t="str">
        <f t="shared" si="1"/>
        <v>I</v>
      </c>
      <c r="C23" s="25">
        <f t="shared" si="2"/>
        <v>46401.402000000002</v>
      </c>
      <c r="D23" s="11" t="str">
        <f t="shared" si="3"/>
        <v>vis</v>
      </c>
      <c r="E23" s="56">
        <f>VLOOKUP(C23,Active!C$21:E$961,3,FALSE)</f>
        <v>28511.959403773795</v>
      </c>
      <c r="F23" s="9" t="s">
        <v>88</v>
      </c>
      <c r="G23" s="11" t="str">
        <f t="shared" si="4"/>
        <v>46401.402</v>
      </c>
      <c r="H23" s="25">
        <f t="shared" si="5"/>
        <v>28512</v>
      </c>
      <c r="I23" s="57" t="s">
        <v>166</v>
      </c>
      <c r="J23" s="58" t="s">
        <v>167</v>
      </c>
      <c r="K23" s="57">
        <v>28512</v>
      </c>
      <c r="L23" s="57" t="s">
        <v>168</v>
      </c>
      <c r="M23" s="58" t="s">
        <v>94</v>
      </c>
      <c r="N23" s="58"/>
      <c r="O23" s="59" t="s">
        <v>161</v>
      </c>
      <c r="P23" s="59" t="s">
        <v>162</v>
      </c>
    </row>
    <row r="24" spans="1:16" ht="12.75" customHeight="1" thickBot="1" x14ac:dyDescent="0.25">
      <c r="A24" s="25" t="str">
        <f t="shared" si="0"/>
        <v> BBS 79 </v>
      </c>
      <c r="B24" s="9" t="str">
        <f t="shared" si="1"/>
        <v>I</v>
      </c>
      <c r="C24" s="25">
        <f t="shared" si="2"/>
        <v>46402.370999999999</v>
      </c>
      <c r="D24" s="11" t="str">
        <f t="shared" si="3"/>
        <v>vis</v>
      </c>
      <c r="E24" s="56">
        <f>VLOOKUP(C24,Active!C$21:E$961,3,FALSE)</f>
        <v>28513.953409410096</v>
      </c>
      <c r="F24" s="9" t="s">
        <v>88</v>
      </c>
      <c r="G24" s="11" t="str">
        <f t="shared" si="4"/>
        <v>46402.371</v>
      </c>
      <c r="H24" s="25">
        <f t="shared" si="5"/>
        <v>28514</v>
      </c>
      <c r="I24" s="57" t="s">
        <v>169</v>
      </c>
      <c r="J24" s="58" t="s">
        <v>170</v>
      </c>
      <c r="K24" s="57">
        <v>28514</v>
      </c>
      <c r="L24" s="57" t="s">
        <v>171</v>
      </c>
      <c r="M24" s="58" t="s">
        <v>94</v>
      </c>
      <c r="N24" s="58"/>
      <c r="O24" s="59" t="s">
        <v>161</v>
      </c>
      <c r="P24" s="59" t="s">
        <v>162</v>
      </c>
    </row>
    <row r="25" spans="1:16" ht="12.75" customHeight="1" thickBot="1" x14ac:dyDescent="0.25">
      <c r="A25" s="25" t="str">
        <f t="shared" si="0"/>
        <v> BBS 79 </v>
      </c>
      <c r="B25" s="9" t="str">
        <f t="shared" si="1"/>
        <v>I</v>
      </c>
      <c r="C25" s="25">
        <f t="shared" si="2"/>
        <v>46403.343999999997</v>
      </c>
      <c r="D25" s="11" t="str">
        <f t="shared" si="3"/>
        <v>vis</v>
      </c>
      <c r="E25" s="56">
        <f>VLOOKUP(C25,Active!C$21:E$961,3,FALSE)</f>
        <v>28515.955646235816</v>
      </c>
      <c r="F25" s="9" t="s">
        <v>88</v>
      </c>
      <c r="G25" s="11" t="str">
        <f t="shared" si="4"/>
        <v>46403.344</v>
      </c>
      <c r="H25" s="25">
        <f t="shared" si="5"/>
        <v>28516</v>
      </c>
      <c r="I25" s="57" t="s">
        <v>172</v>
      </c>
      <c r="J25" s="58" t="s">
        <v>173</v>
      </c>
      <c r="K25" s="57">
        <v>28516</v>
      </c>
      <c r="L25" s="57" t="s">
        <v>174</v>
      </c>
      <c r="M25" s="58" t="s">
        <v>94</v>
      </c>
      <c r="N25" s="58"/>
      <c r="O25" s="59" t="s">
        <v>161</v>
      </c>
      <c r="P25" s="59" t="s">
        <v>162</v>
      </c>
    </row>
    <row r="26" spans="1:16" ht="12.75" customHeight="1" thickBot="1" x14ac:dyDescent="0.25">
      <c r="A26" s="25" t="str">
        <f t="shared" si="0"/>
        <v> BBS 82 </v>
      </c>
      <c r="B26" s="9" t="str">
        <f t="shared" si="1"/>
        <v>I</v>
      </c>
      <c r="C26" s="25">
        <f t="shared" si="2"/>
        <v>46707.553999999996</v>
      </c>
      <c r="D26" s="11" t="str">
        <f t="shared" si="3"/>
        <v>vis</v>
      </c>
      <c r="E26" s="56">
        <f>VLOOKUP(C26,Active!C$21:E$961,3,FALSE)</f>
        <v>29141.958179384357</v>
      </c>
      <c r="F26" s="9" t="s">
        <v>88</v>
      </c>
      <c r="G26" s="11" t="str">
        <f t="shared" si="4"/>
        <v>46707.554</v>
      </c>
      <c r="H26" s="25">
        <f t="shared" si="5"/>
        <v>29142</v>
      </c>
      <c r="I26" s="57" t="s">
        <v>175</v>
      </c>
      <c r="J26" s="58" t="s">
        <v>176</v>
      </c>
      <c r="K26" s="57">
        <v>29142</v>
      </c>
      <c r="L26" s="57" t="s">
        <v>168</v>
      </c>
      <c r="M26" s="58" t="s">
        <v>94</v>
      </c>
      <c r="N26" s="58"/>
      <c r="O26" s="59" t="s">
        <v>161</v>
      </c>
      <c r="P26" s="59" t="s">
        <v>177</v>
      </c>
    </row>
    <row r="27" spans="1:16" ht="12.75" customHeight="1" thickBot="1" x14ac:dyDescent="0.25">
      <c r="A27" s="25" t="str">
        <f t="shared" si="0"/>
        <v> BBS 84 </v>
      </c>
      <c r="B27" s="9" t="str">
        <f t="shared" si="1"/>
        <v>I</v>
      </c>
      <c r="C27" s="25">
        <f t="shared" si="2"/>
        <v>46821.275000000001</v>
      </c>
      <c r="D27" s="11" t="str">
        <f t="shared" si="3"/>
        <v>vis</v>
      </c>
      <c r="E27" s="56">
        <f>VLOOKUP(C27,Active!C$21:E$961,3,FALSE)</f>
        <v>29375.972952311575</v>
      </c>
      <c r="F27" s="9" t="s">
        <v>88</v>
      </c>
      <c r="G27" s="11" t="str">
        <f t="shared" si="4"/>
        <v>46821.275</v>
      </c>
      <c r="H27" s="25">
        <f t="shared" si="5"/>
        <v>29376</v>
      </c>
      <c r="I27" s="57" t="s">
        <v>178</v>
      </c>
      <c r="J27" s="58" t="s">
        <v>179</v>
      </c>
      <c r="K27" s="57">
        <v>29376</v>
      </c>
      <c r="L27" s="57" t="s">
        <v>180</v>
      </c>
      <c r="M27" s="58" t="s">
        <v>94</v>
      </c>
      <c r="N27" s="58"/>
      <c r="O27" s="59" t="s">
        <v>161</v>
      </c>
      <c r="P27" s="59" t="s">
        <v>181</v>
      </c>
    </row>
    <row r="28" spans="1:16" ht="12.75" customHeight="1" thickBot="1" x14ac:dyDescent="0.25">
      <c r="A28" s="25" t="str">
        <f t="shared" si="0"/>
        <v> BBS 86 </v>
      </c>
      <c r="B28" s="9" t="str">
        <f t="shared" si="1"/>
        <v>I</v>
      </c>
      <c r="C28" s="25">
        <f t="shared" si="2"/>
        <v>47115.267999999996</v>
      </c>
      <c r="D28" s="11" t="str">
        <f t="shared" si="3"/>
        <v>vis</v>
      </c>
      <c r="E28" s="56">
        <f>VLOOKUP(C28,Active!C$21:E$961,3,FALSE)</f>
        <v>29980.950969891324</v>
      </c>
      <c r="F28" s="9" t="s">
        <v>88</v>
      </c>
      <c r="G28" s="11" t="str">
        <f t="shared" si="4"/>
        <v>47115.268</v>
      </c>
      <c r="H28" s="25">
        <f t="shared" si="5"/>
        <v>29981</v>
      </c>
      <c r="I28" s="57" t="s">
        <v>182</v>
      </c>
      <c r="J28" s="58" t="s">
        <v>183</v>
      </c>
      <c r="K28" s="57">
        <v>29981</v>
      </c>
      <c r="L28" s="57" t="s">
        <v>184</v>
      </c>
      <c r="M28" s="58" t="s">
        <v>94</v>
      </c>
      <c r="N28" s="58"/>
      <c r="O28" s="59" t="s">
        <v>161</v>
      </c>
      <c r="P28" s="59" t="s">
        <v>185</v>
      </c>
    </row>
    <row r="29" spans="1:16" ht="12.75" customHeight="1" thickBot="1" x14ac:dyDescent="0.25">
      <c r="A29" s="25" t="str">
        <f t="shared" si="0"/>
        <v> BBS 90 </v>
      </c>
      <c r="B29" s="9" t="str">
        <f t="shared" si="1"/>
        <v>I</v>
      </c>
      <c r="C29" s="25">
        <f t="shared" si="2"/>
        <v>47471.47</v>
      </c>
      <c r="D29" s="11" t="str">
        <f t="shared" si="3"/>
        <v>vis</v>
      </c>
      <c r="E29" s="56">
        <f>VLOOKUP(C29,Active!C$21:E$961,3,FALSE)</f>
        <v>30713.942503084123</v>
      </c>
      <c r="F29" s="9" t="s">
        <v>88</v>
      </c>
      <c r="G29" s="11" t="str">
        <f t="shared" si="4"/>
        <v>47471.470</v>
      </c>
      <c r="H29" s="25">
        <f t="shared" si="5"/>
        <v>30714</v>
      </c>
      <c r="I29" s="57" t="s">
        <v>186</v>
      </c>
      <c r="J29" s="58" t="s">
        <v>187</v>
      </c>
      <c r="K29" s="57">
        <v>30714</v>
      </c>
      <c r="L29" s="57" t="s">
        <v>188</v>
      </c>
      <c r="M29" s="58" t="s">
        <v>94</v>
      </c>
      <c r="N29" s="58"/>
      <c r="O29" s="59" t="s">
        <v>161</v>
      </c>
      <c r="P29" s="59" t="s">
        <v>189</v>
      </c>
    </row>
    <row r="30" spans="1:16" ht="12.75" customHeight="1" thickBot="1" x14ac:dyDescent="0.25">
      <c r="A30" s="25" t="str">
        <f t="shared" si="0"/>
        <v> BBS 100 </v>
      </c>
      <c r="B30" s="9" t="str">
        <f t="shared" si="1"/>
        <v>I</v>
      </c>
      <c r="C30" s="25">
        <f t="shared" si="2"/>
        <v>48521.63</v>
      </c>
      <c r="D30" s="11" t="str">
        <f t="shared" si="3"/>
        <v>vis</v>
      </c>
      <c r="E30" s="56">
        <f>VLOOKUP(C30,Active!C$21:E$961,3,FALSE)</f>
        <v>32874.958972665241</v>
      </c>
      <c r="F30" s="9" t="s">
        <v>88</v>
      </c>
      <c r="G30" s="11" t="str">
        <f t="shared" si="4"/>
        <v>48521.63</v>
      </c>
      <c r="H30" s="25">
        <f t="shared" si="5"/>
        <v>32875</v>
      </c>
      <c r="I30" s="57" t="s">
        <v>190</v>
      </c>
      <c r="J30" s="58" t="s">
        <v>191</v>
      </c>
      <c r="K30" s="57">
        <v>32875</v>
      </c>
      <c r="L30" s="57" t="s">
        <v>192</v>
      </c>
      <c r="M30" s="58" t="s">
        <v>154</v>
      </c>
      <c r="N30" s="58" t="s">
        <v>155</v>
      </c>
      <c r="O30" s="59" t="s">
        <v>161</v>
      </c>
      <c r="P30" s="59" t="s">
        <v>193</v>
      </c>
    </row>
    <row r="31" spans="1:16" ht="12.75" customHeight="1" thickBot="1" x14ac:dyDescent="0.25">
      <c r="A31" s="25" t="str">
        <f t="shared" si="0"/>
        <v> BBS 102 </v>
      </c>
      <c r="B31" s="9" t="str">
        <f t="shared" si="1"/>
        <v>I</v>
      </c>
      <c r="C31" s="25">
        <f t="shared" si="2"/>
        <v>48890.455000000002</v>
      </c>
      <c r="D31" s="11" t="str">
        <f t="shared" si="3"/>
        <v>vis</v>
      </c>
      <c r="E31" s="56">
        <f>VLOOKUP(C31,Active!C$21:E$961,3,FALSE)</f>
        <v>33633.926081861238</v>
      </c>
      <c r="F31" s="9" t="s">
        <v>88</v>
      </c>
      <c r="G31" s="11" t="str">
        <f t="shared" si="4"/>
        <v>48890.455</v>
      </c>
      <c r="H31" s="25">
        <f t="shared" si="5"/>
        <v>33634</v>
      </c>
      <c r="I31" s="57" t="s">
        <v>194</v>
      </c>
      <c r="J31" s="58" t="s">
        <v>195</v>
      </c>
      <c r="K31" s="57">
        <v>33634</v>
      </c>
      <c r="L31" s="57" t="s">
        <v>196</v>
      </c>
      <c r="M31" s="58" t="s">
        <v>154</v>
      </c>
      <c r="N31" s="58" t="s">
        <v>155</v>
      </c>
      <c r="O31" s="59" t="s">
        <v>161</v>
      </c>
      <c r="P31" s="59" t="s">
        <v>197</v>
      </c>
    </row>
    <row r="32" spans="1:16" ht="12.75" customHeight="1" thickBot="1" x14ac:dyDescent="0.25">
      <c r="A32" s="25" t="str">
        <f t="shared" si="0"/>
        <v>BAVM 102 </v>
      </c>
      <c r="B32" s="9" t="str">
        <f t="shared" si="1"/>
        <v>II</v>
      </c>
      <c r="C32" s="25">
        <f t="shared" si="2"/>
        <v>50446.247100000001</v>
      </c>
      <c r="D32" s="11" t="str">
        <f t="shared" si="3"/>
        <v>vis</v>
      </c>
      <c r="E32" s="56">
        <f>VLOOKUP(C32,Active!C$21:E$961,3,FALSE)</f>
        <v>36835.430949066424</v>
      </c>
      <c r="F32" s="9" t="s">
        <v>88</v>
      </c>
      <c r="G32" s="11" t="str">
        <f t="shared" si="4"/>
        <v>50446.2471</v>
      </c>
      <c r="H32" s="25">
        <f t="shared" si="5"/>
        <v>36835.5</v>
      </c>
      <c r="I32" s="57" t="s">
        <v>198</v>
      </c>
      <c r="J32" s="58" t="s">
        <v>199</v>
      </c>
      <c r="K32" s="57">
        <v>36835.5</v>
      </c>
      <c r="L32" s="57" t="s">
        <v>200</v>
      </c>
      <c r="M32" s="58" t="s">
        <v>154</v>
      </c>
      <c r="N32" s="58" t="s">
        <v>201</v>
      </c>
      <c r="O32" s="59" t="s">
        <v>202</v>
      </c>
      <c r="P32" s="60" t="s">
        <v>203</v>
      </c>
    </row>
    <row r="33" spans="1:16" ht="12.75" customHeight="1" thickBot="1" x14ac:dyDescent="0.25">
      <c r="A33" s="25" t="str">
        <f t="shared" si="0"/>
        <v> BBS 117 </v>
      </c>
      <c r="B33" s="9" t="str">
        <f t="shared" si="1"/>
        <v>I</v>
      </c>
      <c r="C33" s="25">
        <f t="shared" si="2"/>
        <v>50702.587</v>
      </c>
      <c r="D33" s="11" t="str">
        <f t="shared" si="3"/>
        <v>vis</v>
      </c>
      <c r="E33" s="56">
        <f>VLOOKUP(C33,Active!C$21:E$961,3,FALSE)</f>
        <v>37362.926517085369</v>
      </c>
      <c r="F33" s="9" t="s">
        <v>88</v>
      </c>
      <c r="G33" s="11" t="str">
        <f t="shared" si="4"/>
        <v>50702.587</v>
      </c>
      <c r="H33" s="25">
        <f t="shared" si="5"/>
        <v>37363</v>
      </c>
      <c r="I33" s="57" t="s">
        <v>204</v>
      </c>
      <c r="J33" s="58" t="s">
        <v>205</v>
      </c>
      <c r="K33" s="57">
        <v>37363</v>
      </c>
      <c r="L33" s="57" t="s">
        <v>196</v>
      </c>
      <c r="M33" s="58" t="s">
        <v>154</v>
      </c>
      <c r="N33" s="58" t="s">
        <v>155</v>
      </c>
      <c r="O33" s="59" t="s">
        <v>161</v>
      </c>
      <c r="P33" s="59" t="s">
        <v>206</v>
      </c>
    </row>
    <row r="34" spans="1:16" ht="12.75" customHeight="1" thickBot="1" x14ac:dyDescent="0.25">
      <c r="A34" s="25" t="str">
        <f t="shared" si="0"/>
        <v>BAVM 117 </v>
      </c>
      <c r="B34" s="9" t="str">
        <f t="shared" si="1"/>
        <v>II</v>
      </c>
      <c r="C34" s="25">
        <f t="shared" si="2"/>
        <v>50750.453800000003</v>
      </c>
      <c r="D34" s="11" t="str">
        <f t="shared" si="3"/>
        <v>vis</v>
      </c>
      <c r="E34" s="56">
        <f>VLOOKUP(C34,Active!C$21:E$961,3,FALSE)</f>
        <v>37461.426691483706</v>
      </c>
      <c r="F34" s="9" t="s">
        <v>88</v>
      </c>
      <c r="G34" s="11" t="str">
        <f t="shared" si="4"/>
        <v>50750.4538</v>
      </c>
      <c r="H34" s="25">
        <f t="shared" si="5"/>
        <v>37461.5</v>
      </c>
      <c r="I34" s="57" t="s">
        <v>207</v>
      </c>
      <c r="J34" s="58" t="s">
        <v>208</v>
      </c>
      <c r="K34" s="57">
        <v>37461.5</v>
      </c>
      <c r="L34" s="57" t="s">
        <v>209</v>
      </c>
      <c r="M34" s="58" t="s">
        <v>154</v>
      </c>
      <c r="N34" s="58" t="s">
        <v>201</v>
      </c>
      <c r="O34" s="59" t="s">
        <v>202</v>
      </c>
      <c r="P34" s="60" t="s">
        <v>210</v>
      </c>
    </row>
    <row r="35" spans="1:16" ht="12.75" customHeight="1" thickBot="1" x14ac:dyDescent="0.25">
      <c r="A35" s="25" t="str">
        <f t="shared" si="0"/>
        <v>BAVM 152 </v>
      </c>
      <c r="B35" s="9" t="str">
        <f t="shared" si="1"/>
        <v>II</v>
      </c>
      <c r="C35" s="25">
        <f t="shared" si="2"/>
        <v>51879.324699999997</v>
      </c>
      <c r="D35" s="11" t="str">
        <f t="shared" si="3"/>
        <v>vis</v>
      </c>
      <c r="E35" s="56">
        <f>VLOOKUP(C35,Active!C$21:E$961,3,FALSE)</f>
        <v>39784.414242838597</v>
      </c>
      <c r="F35" s="9" t="s">
        <v>88</v>
      </c>
      <c r="G35" s="11" t="str">
        <f t="shared" si="4"/>
        <v>51879.3247</v>
      </c>
      <c r="H35" s="25">
        <f t="shared" si="5"/>
        <v>39784.5</v>
      </c>
      <c r="I35" s="57" t="s">
        <v>218</v>
      </c>
      <c r="J35" s="58" t="s">
        <v>219</v>
      </c>
      <c r="K35" s="57">
        <v>39784.5</v>
      </c>
      <c r="L35" s="57" t="s">
        <v>220</v>
      </c>
      <c r="M35" s="58" t="s">
        <v>154</v>
      </c>
      <c r="N35" s="58" t="s">
        <v>221</v>
      </c>
      <c r="O35" s="59" t="s">
        <v>202</v>
      </c>
      <c r="P35" s="60" t="s">
        <v>222</v>
      </c>
    </row>
    <row r="36" spans="1:16" ht="12.75" customHeight="1" thickBot="1" x14ac:dyDescent="0.25">
      <c r="A36" s="25" t="str">
        <f t="shared" si="0"/>
        <v>IBVS 5729 </v>
      </c>
      <c r="B36" s="9" t="str">
        <f t="shared" si="1"/>
        <v>I</v>
      </c>
      <c r="C36" s="25">
        <f t="shared" si="2"/>
        <v>53271.339399999997</v>
      </c>
      <c r="D36" s="11" t="str">
        <f t="shared" si="3"/>
        <v>vis</v>
      </c>
      <c r="E36" s="56">
        <f>VLOOKUP(C36,Active!C$21:E$961,3,FALSE)</f>
        <v>42648.898409631307</v>
      </c>
      <c r="F36" s="9" t="s">
        <v>88</v>
      </c>
      <c r="G36" s="11" t="str">
        <f t="shared" si="4"/>
        <v>53271.3394</v>
      </c>
      <c r="H36" s="25">
        <f t="shared" si="5"/>
        <v>42649</v>
      </c>
      <c r="I36" s="57" t="s">
        <v>261</v>
      </c>
      <c r="J36" s="58" t="s">
        <v>262</v>
      </c>
      <c r="K36" s="57" t="s">
        <v>263</v>
      </c>
      <c r="L36" s="57" t="s">
        <v>264</v>
      </c>
      <c r="M36" s="58" t="s">
        <v>154</v>
      </c>
      <c r="N36" s="58" t="s">
        <v>155</v>
      </c>
      <c r="O36" s="59" t="s">
        <v>265</v>
      </c>
      <c r="P36" s="60" t="s">
        <v>266</v>
      </c>
    </row>
    <row r="37" spans="1:16" ht="12.75" customHeight="1" thickBot="1" x14ac:dyDescent="0.25">
      <c r="A37" s="25" t="str">
        <f t="shared" si="0"/>
        <v>IBVS 5729 </v>
      </c>
      <c r="B37" s="9" t="str">
        <f t="shared" si="1"/>
        <v>II</v>
      </c>
      <c r="C37" s="25">
        <f t="shared" si="2"/>
        <v>53271.583899999998</v>
      </c>
      <c r="D37" s="11" t="str">
        <f t="shared" si="3"/>
        <v>vis</v>
      </c>
      <c r="E37" s="56">
        <f>VLOOKUP(C37,Active!C$21:E$961,3,FALSE)</f>
        <v>42649.401541084429</v>
      </c>
      <c r="F37" s="9" t="s">
        <v>88</v>
      </c>
      <c r="G37" s="11" t="str">
        <f t="shared" si="4"/>
        <v>53271.5839</v>
      </c>
      <c r="H37" s="25">
        <f t="shared" si="5"/>
        <v>42649.5</v>
      </c>
      <c r="I37" s="57" t="s">
        <v>267</v>
      </c>
      <c r="J37" s="58" t="s">
        <v>268</v>
      </c>
      <c r="K37" s="57" t="s">
        <v>269</v>
      </c>
      <c r="L37" s="57" t="s">
        <v>270</v>
      </c>
      <c r="M37" s="58" t="s">
        <v>154</v>
      </c>
      <c r="N37" s="58" t="s">
        <v>155</v>
      </c>
      <c r="O37" s="59" t="s">
        <v>265</v>
      </c>
      <c r="P37" s="60" t="s">
        <v>266</v>
      </c>
    </row>
    <row r="38" spans="1:16" ht="12.75" customHeight="1" thickBot="1" x14ac:dyDescent="0.25">
      <c r="A38" s="25" t="str">
        <f t="shared" si="0"/>
        <v>IBVS 5729 </v>
      </c>
      <c r="B38" s="9" t="str">
        <f t="shared" si="1"/>
        <v>I</v>
      </c>
      <c r="C38" s="25">
        <f t="shared" si="2"/>
        <v>53272.311699999998</v>
      </c>
      <c r="D38" s="11" t="str">
        <f t="shared" si="3"/>
        <v>vis</v>
      </c>
      <c r="E38" s="56">
        <f>VLOOKUP(C38,Active!C$21:E$961,3,FALSE)</f>
        <v>42650.899205998881</v>
      </c>
      <c r="F38" s="9" t="s">
        <v>88</v>
      </c>
      <c r="G38" s="11" t="str">
        <f t="shared" si="4"/>
        <v>53272.3117</v>
      </c>
      <c r="H38" s="25">
        <f t="shared" si="5"/>
        <v>42651</v>
      </c>
      <c r="I38" s="57" t="s">
        <v>271</v>
      </c>
      <c r="J38" s="58" t="s">
        <v>272</v>
      </c>
      <c r="K38" s="57" t="s">
        <v>273</v>
      </c>
      <c r="L38" s="57" t="s">
        <v>274</v>
      </c>
      <c r="M38" s="58" t="s">
        <v>154</v>
      </c>
      <c r="N38" s="58" t="s">
        <v>155</v>
      </c>
      <c r="O38" s="59" t="s">
        <v>265</v>
      </c>
      <c r="P38" s="60" t="s">
        <v>266</v>
      </c>
    </row>
    <row r="39" spans="1:16" ht="12.75" customHeight="1" thickBot="1" x14ac:dyDescent="0.25">
      <c r="A39" s="25" t="str">
        <f t="shared" si="0"/>
        <v>IBVS 5729 </v>
      </c>
      <c r="B39" s="9" t="str">
        <f t="shared" si="1"/>
        <v>II</v>
      </c>
      <c r="C39" s="25">
        <f t="shared" si="2"/>
        <v>53273.527800000003</v>
      </c>
      <c r="D39" s="11" t="str">
        <f t="shared" si="3"/>
        <v>vis</v>
      </c>
      <c r="E39" s="56">
        <f>VLOOKUP(C39,Active!C$21:E$961,3,FALSE)</f>
        <v>42653.401693361448</v>
      </c>
      <c r="F39" s="9" t="s">
        <v>88</v>
      </c>
      <c r="G39" s="11" t="str">
        <f t="shared" si="4"/>
        <v>53273.5278</v>
      </c>
      <c r="H39" s="25">
        <f t="shared" si="5"/>
        <v>42653.5</v>
      </c>
      <c r="I39" s="57" t="s">
        <v>275</v>
      </c>
      <c r="J39" s="58" t="s">
        <v>276</v>
      </c>
      <c r="K39" s="57" t="s">
        <v>277</v>
      </c>
      <c r="L39" s="57" t="s">
        <v>270</v>
      </c>
      <c r="M39" s="58" t="s">
        <v>154</v>
      </c>
      <c r="N39" s="58" t="s">
        <v>155</v>
      </c>
      <c r="O39" s="59" t="s">
        <v>265</v>
      </c>
      <c r="P39" s="60" t="s">
        <v>266</v>
      </c>
    </row>
    <row r="40" spans="1:16" ht="12.75" customHeight="1" thickBot="1" x14ac:dyDescent="0.25">
      <c r="A40" s="25" t="str">
        <f t="shared" si="0"/>
        <v>IBVS 5729 </v>
      </c>
      <c r="B40" s="9" t="str">
        <f t="shared" si="1"/>
        <v>II</v>
      </c>
      <c r="C40" s="25">
        <f t="shared" si="2"/>
        <v>53274.500200000002</v>
      </c>
      <c r="D40" s="11" t="str">
        <f t="shared" si="3"/>
        <v>vis</v>
      </c>
      <c r="E40" s="56">
        <f>VLOOKUP(C40,Active!C$21:E$961,3,FALSE)</f>
        <v>42655.402695508754</v>
      </c>
      <c r="F40" s="9" t="s">
        <v>88</v>
      </c>
      <c r="G40" s="11" t="str">
        <f t="shared" si="4"/>
        <v>53274.5002</v>
      </c>
      <c r="H40" s="25">
        <f t="shared" si="5"/>
        <v>42655.5</v>
      </c>
      <c r="I40" s="57" t="s">
        <v>278</v>
      </c>
      <c r="J40" s="58" t="s">
        <v>279</v>
      </c>
      <c r="K40" s="57" t="s">
        <v>280</v>
      </c>
      <c r="L40" s="57" t="s">
        <v>281</v>
      </c>
      <c r="M40" s="58" t="s">
        <v>154</v>
      </c>
      <c r="N40" s="58" t="s">
        <v>155</v>
      </c>
      <c r="O40" s="59" t="s">
        <v>265</v>
      </c>
      <c r="P40" s="60" t="s">
        <v>266</v>
      </c>
    </row>
    <row r="41" spans="1:16" ht="12.75" customHeight="1" thickBot="1" x14ac:dyDescent="0.25">
      <c r="A41" s="25" t="str">
        <f t="shared" si="0"/>
        <v>IBVS 5729 </v>
      </c>
      <c r="B41" s="9" t="str">
        <f t="shared" si="1"/>
        <v>II</v>
      </c>
      <c r="C41" s="25">
        <f t="shared" si="2"/>
        <v>53275.471400000002</v>
      </c>
      <c r="D41" s="11" t="str">
        <f t="shared" si="3"/>
        <v>vis</v>
      </c>
      <c r="E41" s="56">
        <f>VLOOKUP(C41,Active!C$21:E$961,3,FALSE)</f>
        <v>42657.401228299241</v>
      </c>
      <c r="F41" s="9" t="s">
        <v>88</v>
      </c>
      <c r="G41" s="11" t="str">
        <f t="shared" si="4"/>
        <v>53275.4714</v>
      </c>
      <c r="H41" s="25">
        <f t="shared" si="5"/>
        <v>42657.5</v>
      </c>
      <c r="I41" s="57" t="s">
        <v>282</v>
      </c>
      <c r="J41" s="58" t="s">
        <v>283</v>
      </c>
      <c r="K41" s="57" t="s">
        <v>284</v>
      </c>
      <c r="L41" s="57" t="s">
        <v>285</v>
      </c>
      <c r="M41" s="58" t="s">
        <v>154</v>
      </c>
      <c r="N41" s="58" t="s">
        <v>155</v>
      </c>
      <c r="O41" s="59" t="s">
        <v>265</v>
      </c>
      <c r="P41" s="60" t="s">
        <v>266</v>
      </c>
    </row>
    <row r="42" spans="1:16" ht="12.75" customHeight="1" thickBot="1" x14ac:dyDescent="0.25">
      <c r="A42" s="25" t="str">
        <f t="shared" si="0"/>
        <v>IBVS 5729 </v>
      </c>
      <c r="B42" s="9" t="str">
        <f t="shared" si="1"/>
        <v>II</v>
      </c>
      <c r="C42" s="25">
        <f t="shared" si="2"/>
        <v>53276.444900000002</v>
      </c>
      <c r="D42" s="11" t="str">
        <f t="shared" si="3"/>
        <v>vis</v>
      </c>
      <c r="E42" s="56">
        <f>VLOOKUP(C42,Active!C$21:E$961,3,FALSE)</f>
        <v>42659.404494023642</v>
      </c>
      <c r="F42" s="9" t="s">
        <v>88</v>
      </c>
      <c r="G42" s="11" t="str">
        <f t="shared" si="4"/>
        <v>53276.4449</v>
      </c>
      <c r="H42" s="25">
        <f t="shared" si="5"/>
        <v>42659.5</v>
      </c>
      <c r="I42" s="57" t="s">
        <v>286</v>
      </c>
      <c r="J42" s="58" t="s">
        <v>287</v>
      </c>
      <c r="K42" s="57" t="s">
        <v>288</v>
      </c>
      <c r="L42" s="57" t="s">
        <v>289</v>
      </c>
      <c r="M42" s="58" t="s">
        <v>154</v>
      </c>
      <c r="N42" s="58" t="s">
        <v>155</v>
      </c>
      <c r="O42" s="59" t="s">
        <v>265</v>
      </c>
      <c r="P42" s="60" t="s">
        <v>266</v>
      </c>
    </row>
    <row r="43" spans="1:16" ht="12.75" customHeight="1" thickBot="1" x14ac:dyDescent="0.25">
      <c r="A43" s="25" t="str">
        <f t="shared" ref="A43:A74" si="6">P43</f>
        <v>IBVS 5843 </v>
      </c>
      <c r="B43" s="9" t="str">
        <f t="shared" ref="B43:B74" si="7">IF(H43=INT(H43),"I","II")</f>
        <v>I</v>
      </c>
      <c r="C43" s="25">
        <f t="shared" ref="C43:C74" si="8">1*G43</f>
        <v>53311.6685</v>
      </c>
      <c r="D43" s="11" t="str">
        <f t="shared" ref="D43:D74" si="9">VLOOKUP(F43,I$1:J$5,2,FALSE)</f>
        <v>vis</v>
      </c>
      <c r="E43" s="56">
        <f>VLOOKUP(C43,Active!C$21:E$961,3,FALSE)</f>
        <v>42731.887524912207</v>
      </c>
      <c r="F43" s="9" t="s">
        <v>88</v>
      </c>
      <c r="G43" s="11" t="str">
        <f t="shared" ref="G43:G74" si="10">MID(I43,3,LEN(I43)-3)</f>
        <v>53311.6685</v>
      </c>
      <c r="H43" s="25">
        <f t="shared" ref="H43:H74" si="11">1*K43</f>
        <v>42732</v>
      </c>
      <c r="I43" s="57" t="s">
        <v>294</v>
      </c>
      <c r="J43" s="58" t="s">
        <v>295</v>
      </c>
      <c r="K43" s="57" t="s">
        <v>296</v>
      </c>
      <c r="L43" s="57" t="s">
        <v>297</v>
      </c>
      <c r="M43" s="58" t="s">
        <v>214</v>
      </c>
      <c r="N43" s="58" t="s">
        <v>221</v>
      </c>
      <c r="O43" s="59" t="s">
        <v>298</v>
      </c>
      <c r="P43" s="60" t="s">
        <v>299</v>
      </c>
    </row>
    <row r="44" spans="1:16" ht="12.75" customHeight="1" thickBot="1" x14ac:dyDescent="0.25">
      <c r="A44" s="25" t="str">
        <f t="shared" si="6"/>
        <v>JAAVSO 36(2);171 </v>
      </c>
      <c r="B44" s="9" t="str">
        <f t="shared" si="7"/>
        <v>I</v>
      </c>
      <c r="C44" s="25">
        <f t="shared" si="8"/>
        <v>54380.774400000002</v>
      </c>
      <c r="D44" s="11" t="str">
        <f t="shared" si="9"/>
        <v>vis</v>
      </c>
      <c r="E44" s="56">
        <f>VLOOKUP(C44,Active!C$21:E$961,3,FALSE)</f>
        <v>44931.890817387975</v>
      </c>
      <c r="F44" s="9" t="s">
        <v>88</v>
      </c>
      <c r="G44" s="11" t="str">
        <f t="shared" si="10"/>
        <v>54380.7744</v>
      </c>
      <c r="H44" s="25">
        <f t="shared" si="11"/>
        <v>44932</v>
      </c>
      <c r="I44" s="57" t="s">
        <v>328</v>
      </c>
      <c r="J44" s="58" t="s">
        <v>329</v>
      </c>
      <c r="K44" s="57" t="s">
        <v>330</v>
      </c>
      <c r="L44" s="57" t="s">
        <v>331</v>
      </c>
      <c r="M44" s="58" t="s">
        <v>214</v>
      </c>
      <c r="N44" s="58" t="s">
        <v>233</v>
      </c>
      <c r="O44" s="59" t="s">
        <v>260</v>
      </c>
      <c r="P44" s="60" t="s">
        <v>332</v>
      </c>
    </row>
    <row r="45" spans="1:16" ht="12.75" customHeight="1" thickBot="1" x14ac:dyDescent="0.25">
      <c r="A45" s="25" t="str">
        <f t="shared" si="6"/>
        <v>JAAVSO 36(2);171 </v>
      </c>
      <c r="B45" s="9" t="str">
        <f t="shared" si="7"/>
        <v>I</v>
      </c>
      <c r="C45" s="25">
        <f t="shared" si="8"/>
        <v>54419.647299999997</v>
      </c>
      <c r="D45" s="11" t="str">
        <f t="shared" si="9"/>
        <v>vis</v>
      </c>
      <c r="E45" s="56">
        <f>VLOOKUP(C45,Active!C$21:E$961,3,FALSE)</f>
        <v>45011.883368161543</v>
      </c>
      <c r="F45" s="9" t="s">
        <v>88</v>
      </c>
      <c r="G45" s="11" t="str">
        <f t="shared" si="10"/>
        <v>54419.6473</v>
      </c>
      <c r="H45" s="25">
        <f t="shared" si="11"/>
        <v>45012</v>
      </c>
      <c r="I45" s="57" t="s">
        <v>333</v>
      </c>
      <c r="J45" s="58" t="s">
        <v>334</v>
      </c>
      <c r="K45" s="57" t="s">
        <v>335</v>
      </c>
      <c r="L45" s="57" t="s">
        <v>336</v>
      </c>
      <c r="M45" s="58" t="s">
        <v>214</v>
      </c>
      <c r="N45" s="58" t="s">
        <v>233</v>
      </c>
      <c r="O45" s="59" t="s">
        <v>314</v>
      </c>
      <c r="P45" s="60" t="s">
        <v>332</v>
      </c>
    </row>
    <row r="46" spans="1:16" ht="12.75" customHeight="1" thickBot="1" x14ac:dyDescent="0.25">
      <c r="A46" s="25" t="str">
        <f t="shared" si="6"/>
        <v>JAAVSO 36(2);171 </v>
      </c>
      <c r="B46" s="9" t="str">
        <f t="shared" si="7"/>
        <v>I</v>
      </c>
      <c r="C46" s="25">
        <f t="shared" si="8"/>
        <v>54449.7768</v>
      </c>
      <c r="D46" s="11" t="str">
        <f t="shared" si="9"/>
        <v>vis</v>
      </c>
      <c r="E46" s="56">
        <f>VLOOKUP(C46,Active!C$21:E$961,3,FALSE)</f>
        <v>45073.883773547626</v>
      </c>
      <c r="F46" s="9" t="s">
        <v>88</v>
      </c>
      <c r="G46" s="11" t="str">
        <f t="shared" si="10"/>
        <v>54449.7768</v>
      </c>
      <c r="H46" s="25">
        <f t="shared" si="11"/>
        <v>45074</v>
      </c>
      <c r="I46" s="57" t="s">
        <v>337</v>
      </c>
      <c r="J46" s="58" t="s">
        <v>338</v>
      </c>
      <c r="K46" s="57" t="s">
        <v>339</v>
      </c>
      <c r="L46" s="57" t="s">
        <v>340</v>
      </c>
      <c r="M46" s="58" t="s">
        <v>214</v>
      </c>
      <c r="N46" s="58" t="s">
        <v>233</v>
      </c>
      <c r="O46" s="59" t="s">
        <v>341</v>
      </c>
      <c r="P46" s="60" t="s">
        <v>332</v>
      </c>
    </row>
    <row r="47" spans="1:16" ht="12.75" customHeight="1" thickBot="1" x14ac:dyDescent="0.25">
      <c r="A47" s="25" t="str">
        <f t="shared" si="6"/>
        <v>JAAVSO 36(2);186 </v>
      </c>
      <c r="B47" s="9" t="str">
        <f t="shared" si="7"/>
        <v>I</v>
      </c>
      <c r="C47" s="25">
        <f t="shared" si="8"/>
        <v>54708.789400000001</v>
      </c>
      <c r="D47" s="11" t="str">
        <f t="shared" si="9"/>
        <v>vis</v>
      </c>
      <c r="E47" s="56">
        <f>VLOOKUP(C47,Active!C$21:E$961,3,FALSE)</f>
        <v>45606.87921655539</v>
      </c>
      <c r="F47" s="9" t="s">
        <v>88</v>
      </c>
      <c r="G47" s="11" t="str">
        <f t="shared" si="10"/>
        <v>54708.7894</v>
      </c>
      <c r="H47" s="25">
        <f t="shared" si="11"/>
        <v>45607</v>
      </c>
      <c r="I47" s="57" t="s">
        <v>342</v>
      </c>
      <c r="J47" s="58" t="s">
        <v>343</v>
      </c>
      <c r="K47" s="57" t="s">
        <v>344</v>
      </c>
      <c r="L47" s="57" t="s">
        <v>345</v>
      </c>
      <c r="M47" s="58" t="s">
        <v>214</v>
      </c>
      <c r="N47" s="58" t="s">
        <v>201</v>
      </c>
      <c r="O47" s="59" t="s">
        <v>260</v>
      </c>
      <c r="P47" s="60" t="s">
        <v>346</v>
      </c>
    </row>
    <row r="48" spans="1:16" ht="12.75" customHeight="1" thickBot="1" x14ac:dyDescent="0.25">
      <c r="A48" s="25" t="str">
        <f t="shared" si="6"/>
        <v>IBVS 5920 </v>
      </c>
      <c r="B48" s="9" t="str">
        <f t="shared" si="7"/>
        <v>I</v>
      </c>
      <c r="C48" s="25">
        <f t="shared" si="8"/>
        <v>55102.898300000001</v>
      </c>
      <c r="D48" s="11" t="str">
        <f t="shared" si="9"/>
        <v>vis</v>
      </c>
      <c r="E48" s="56">
        <f>VLOOKUP(C48,Active!C$21:E$961,3,FALSE)</f>
        <v>46417.875468277511</v>
      </c>
      <c r="F48" s="9" t="s">
        <v>88</v>
      </c>
      <c r="G48" s="11" t="str">
        <f t="shared" si="10"/>
        <v>55102.8983</v>
      </c>
      <c r="H48" s="25">
        <f t="shared" si="11"/>
        <v>46418</v>
      </c>
      <c r="I48" s="57" t="s">
        <v>364</v>
      </c>
      <c r="J48" s="58" t="s">
        <v>365</v>
      </c>
      <c r="K48" s="57" t="s">
        <v>366</v>
      </c>
      <c r="L48" s="57" t="s">
        <v>367</v>
      </c>
      <c r="M48" s="58" t="s">
        <v>214</v>
      </c>
      <c r="N48" s="58" t="s">
        <v>88</v>
      </c>
      <c r="O48" s="59" t="s">
        <v>368</v>
      </c>
      <c r="P48" s="60" t="s">
        <v>369</v>
      </c>
    </row>
    <row r="49" spans="1:16" ht="12.75" customHeight="1" thickBot="1" x14ac:dyDescent="0.25">
      <c r="A49" s="25" t="str">
        <f t="shared" si="6"/>
        <v> JAAVSO 38;120 </v>
      </c>
      <c r="B49" s="9" t="str">
        <f t="shared" si="7"/>
        <v>I</v>
      </c>
      <c r="C49" s="25">
        <f t="shared" si="8"/>
        <v>55144.689899999998</v>
      </c>
      <c r="D49" s="11" t="str">
        <f t="shared" si="9"/>
        <v>vis</v>
      </c>
      <c r="E49" s="56">
        <f>VLOOKUP(C49,Active!C$21:E$961,3,FALSE)</f>
        <v>46503.874112189042</v>
      </c>
      <c r="F49" s="9" t="s">
        <v>88</v>
      </c>
      <c r="G49" s="11" t="str">
        <f t="shared" si="10"/>
        <v>55144.6899</v>
      </c>
      <c r="H49" s="25">
        <f t="shared" si="11"/>
        <v>46504</v>
      </c>
      <c r="I49" s="57" t="s">
        <v>370</v>
      </c>
      <c r="J49" s="58" t="s">
        <v>371</v>
      </c>
      <c r="K49" s="57" t="s">
        <v>372</v>
      </c>
      <c r="L49" s="57" t="s">
        <v>373</v>
      </c>
      <c r="M49" s="58" t="s">
        <v>214</v>
      </c>
      <c r="N49" s="58" t="s">
        <v>233</v>
      </c>
      <c r="O49" s="59" t="s">
        <v>314</v>
      </c>
      <c r="P49" s="59" t="s">
        <v>374</v>
      </c>
    </row>
    <row r="50" spans="1:16" ht="12.75" customHeight="1" thickBot="1" x14ac:dyDescent="0.25">
      <c r="A50" s="25" t="str">
        <f t="shared" si="6"/>
        <v> JAAVSO 39;177 </v>
      </c>
      <c r="B50" s="9" t="str">
        <f t="shared" si="7"/>
        <v>I</v>
      </c>
      <c r="C50" s="25">
        <f t="shared" si="8"/>
        <v>55486.8004</v>
      </c>
      <c r="D50" s="11" t="str">
        <f t="shared" si="9"/>
        <v>CCD</v>
      </c>
      <c r="E50" s="56">
        <f>VLOOKUP(C50,Active!C$21:E$961,3,FALSE)</f>
        <v>47207.868193963855</v>
      </c>
      <c r="F50" s="9" t="str">
        <f>LEFT(M50,1)</f>
        <v>C</v>
      </c>
      <c r="G50" s="11" t="str">
        <f t="shared" si="10"/>
        <v>55486.8004</v>
      </c>
      <c r="H50" s="25">
        <f t="shared" si="11"/>
        <v>47208</v>
      </c>
      <c r="I50" s="57" t="s">
        <v>381</v>
      </c>
      <c r="J50" s="58" t="s">
        <v>382</v>
      </c>
      <c r="K50" s="57" t="s">
        <v>383</v>
      </c>
      <c r="L50" s="57" t="s">
        <v>384</v>
      </c>
      <c r="M50" s="58" t="s">
        <v>214</v>
      </c>
      <c r="N50" s="58" t="s">
        <v>88</v>
      </c>
      <c r="O50" s="59" t="s">
        <v>260</v>
      </c>
      <c r="P50" s="59" t="s">
        <v>385</v>
      </c>
    </row>
    <row r="51" spans="1:16" ht="12.75" customHeight="1" thickBot="1" x14ac:dyDescent="0.25">
      <c r="A51" s="25" t="str">
        <f t="shared" si="6"/>
        <v> JAAVSO 39;177 </v>
      </c>
      <c r="B51" s="9" t="str">
        <f t="shared" si="7"/>
        <v>I</v>
      </c>
      <c r="C51" s="25">
        <f t="shared" si="8"/>
        <v>55508.668899999997</v>
      </c>
      <c r="D51" s="11" t="str">
        <f t="shared" si="9"/>
        <v>CCD</v>
      </c>
      <c r="E51" s="56">
        <f>VLOOKUP(C51,Active!C$21:E$961,3,FALSE)</f>
        <v>47252.869135406145</v>
      </c>
      <c r="F51" s="9" t="str">
        <f>LEFT(M51,1)</f>
        <v>C</v>
      </c>
      <c r="G51" s="11" t="str">
        <f t="shared" si="10"/>
        <v>55508.6689</v>
      </c>
      <c r="H51" s="25">
        <f t="shared" si="11"/>
        <v>47253</v>
      </c>
      <c r="I51" s="57" t="s">
        <v>386</v>
      </c>
      <c r="J51" s="58" t="s">
        <v>387</v>
      </c>
      <c r="K51" s="57" t="s">
        <v>388</v>
      </c>
      <c r="L51" s="57" t="s">
        <v>389</v>
      </c>
      <c r="M51" s="58" t="s">
        <v>214</v>
      </c>
      <c r="N51" s="58" t="s">
        <v>88</v>
      </c>
      <c r="O51" s="59" t="s">
        <v>314</v>
      </c>
      <c r="P51" s="59" t="s">
        <v>385</v>
      </c>
    </row>
    <row r="52" spans="1:16" ht="12.75" customHeight="1" thickBot="1" x14ac:dyDescent="0.25">
      <c r="A52" s="25" t="str">
        <f t="shared" si="6"/>
        <v>IBVS 5960 </v>
      </c>
      <c r="B52" s="9" t="str">
        <f t="shared" si="7"/>
        <v>II</v>
      </c>
      <c r="C52" s="25">
        <f t="shared" si="8"/>
        <v>55533.6967</v>
      </c>
      <c r="D52" s="11" t="str">
        <f t="shared" si="9"/>
        <v>CCD</v>
      </c>
      <c r="E52" s="56">
        <f>VLOOKUP(C52,Active!C$21:E$961,3,FALSE)</f>
        <v>47304.371276029844</v>
      </c>
      <c r="F52" s="9" t="str">
        <f>LEFT(M52,1)</f>
        <v>C</v>
      </c>
      <c r="G52" s="11" t="str">
        <f t="shared" si="10"/>
        <v>55533.6967</v>
      </c>
      <c r="H52" s="25">
        <f t="shared" si="11"/>
        <v>47304.5</v>
      </c>
      <c r="I52" s="57" t="s">
        <v>390</v>
      </c>
      <c r="J52" s="58" t="s">
        <v>391</v>
      </c>
      <c r="K52" s="57" t="s">
        <v>392</v>
      </c>
      <c r="L52" s="57" t="s">
        <v>393</v>
      </c>
      <c r="M52" s="58" t="s">
        <v>214</v>
      </c>
      <c r="N52" s="58" t="s">
        <v>88</v>
      </c>
      <c r="O52" s="59" t="s">
        <v>368</v>
      </c>
      <c r="P52" s="60" t="s">
        <v>394</v>
      </c>
    </row>
    <row r="53" spans="1:16" ht="12.75" customHeight="1" thickBot="1" x14ac:dyDescent="0.25">
      <c r="A53" s="25" t="str">
        <f t="shared" si="6"/>
        <v> JAAVSO 40;975 </v>
      </c>
      <c r="B53" s="9" t="str">
        <f t="shared" si="7"/>
        <v>I</v>
      </c>
      <c r="C53" s="25">
        <f t="shared" si="8"/>
        <v>55811.903599999998</v>
      </c>
      <c r="D53" s="11" t="str">
        <f t="shared" si="9"/>
        <v>CCD</v>
      </c>
      <c r="E53" s="56">
        <f>VLOOKUP(C53,Active!C$21:E$961,3,FALSE)</f>
        <v>47876.864698795049</v>
      </c>
      <c r="F53" s="9" t="str">
        <f>LEFT(M53,1)</f>
        <v>C</v>
      </c>
      <c r="G53" s="11" t="str">
        <f t="shared" si="10"/>
        <v>55811.9036</v>
      </c>
      <c r="H53" s="25">
        <f t="shared" si="11"/>
        <v>47877</v>
      </c>
      <c r="I53" s="57" t="s">
        <v>395</v>
      </c>
      <c r="J53" s="58" t="s">
        <v>396</v>
      </c>
      <c r="K53" s="57" t="s">
        <v>397</v>
      </c>
      <c r="L53" s="57" t="s">
        <v>398</v>
      </c>
      <c r="M53" s="58" t="s">
        <v>214</v>
      </c>
      <c r="N53" s="58" t="s">
        <v>88</v>
      </c>
      <c r="O53" s="59" t="s">
        <v>399</v>
      </c>
      <c r="P53" s="59" t="s">
        <v>400</v>
      </c>
    </row>
    <row r="54" spans="1:16" ht="12.75" customHeight="1" thickBot="1" x14ac:dyDescent="0.25">
      <c r="A54" s="25" t="str">
        <f t="shared" si="6"/>
        <v> JAAVSO 40;975 </v>
      </c>
      <c r="B54" s="9" t="str">
        <f t="shared" si="7"/>
        <v>I</v>
      </c>
      <c r="C54" s="25">
        <f t="shared" si="8"/>
        <v>55888.684000000001</v>
      </c>
      <c r="D54" s="11" t="str">
        <f t="shared" si="9"/>
        <v>vis</v>
      </c>
      <c r="E54" s="56">
        <f>VLOOKUP(C54,Active!C$21:E$961,3,FALSE)</f>
        <v>48034.863202776374</v>
      </c>
      <c r="F54" s="9" t="s">
        <v>88</v>
      </c>
      <c r="G54" s="11" t="str">
        <f t="shared" si="10"/>
        <v>55888.6840</v>
      </c>
      <c r="H54" s="25">
        <f t="shared" si="11"/>
        <v>48035</v>
      </c>
      <c r="I54" s="57" t="s">
        <v>401</v>
      </c>
      <c r="J54" s="58" t="s">
        <v>402</v>
      </c>
      <c r="K54" s="57" t="s">
        <v>403</v>
      </c>
      <c r="L54" s="57" t="s">
        <v>404</v>
      </c>
      <c r="M54" s="58" t="s">
        <v>214</v>
      </c>
      <c r="N54" s="58" t="s">
        <v>88</v>
      </c>
      <c r="O54" s="59" t="s">
        <v>314</v>
      </c>
      <c r="P54" s="59" t="s">
        <v>400</v>
      </c>
    </row>
    <row r="55" spans="1:16" ht="12.75" customHeight="1" thickBot="1" x14ac:dyDescent="0.25">
      <c r="A55" s="25" t="str">
        <f t="shared" si="6"/>
        <v>IBVS 6011 </v>
      </c>
      <c r="B55" s="9" t="str">
        <f t="shared" si="7"/>
        <v>II</v>
      </c>
      <c r="C55" s="25">
        <f t="shared" si="8"/>
        <v>55896.705900000001</v>
      </c>
      <c r="D55" s="11" t="str">
        <f t="shared" si="9"/>
        <v>vis</v>
      </c>
      <c r="E55" s="56">
        <f>VLOOKUP(C55,Active!C$21:E$961,3,FALSE)</f>
        <v>48051.370647372758</v>
      </c>
      <c r="F55" s="9" t="s">
        <v>88</v>
      </c>
      <c r="G55" s="11" t="str">
        <f t="shared" si="10"/>
        <v>55896.7059</v>
      </c>
      <c r="H55" s="25">
        <f t="shared" si="11"/>
        <v>48051.5</v>
      </c>
      <c r="I55" s="57" t="s">
        <v>405</v>
      </c>
      <c r="J55" s="58" t="s">
        <v>406</v>
      </c>
      <c r="K55" s="57" t="s">
        <v>407</v>
      </c>
      <c r="L55" s="57" t="s">
        <v>408</v>
      </c>
      <c r="M55" s="58" t="s">
        <v>214</v>
      </c>
      <c r="N55" s="58" t="s">
        <v>88</v>
      </c>
      <c r="O55" s="59" t="s">
        <v>368</v>
      </c>
      <c r="P55" s="60" t="s">
        <v>409</v>
      </c>
    </row>
    <row r="56" spans="1:16" ht="12.75" customHeight="1" thickBot="1" x14ac:dyDescent="0.25">
      <c r="A56" s="25" t="str">
        <f t="shared" si="6"/>
        <v>OEJV 0155 </v>
      </c>
      <c r="B56" s="9" t="str">
        <f t="shared" si="7"/>
        <v>I</v>
      </c>
      <c r="C56" s="25">
        <f t="shared" si="8"/>
        <v>56247.32</v>
      </c>
      <c r="D56" s="11" t="str">
        <f t="shared" si="9"/>
        <v>vis</v>
      </c>
      <c r="E56" s="56">
        <f>VLOOKUP(C56,Active!C$21:E$961,3,FALSE)</f>
        <v>48772.863414729502</v>
      </c>
      <c r="F56" s="9" t="s">
        <v>88</v>
      </c>
      <c r="G56" s="11" t="str">
        <f t="shared" si="10"/>
        <v>56247.3200</v>
      </c>
      <c r="H56" s="25">
        <f t="shared" si="11"/>
        <v>48773</v>
      </c>
      <c r="I56" s="57" t="s">
        <v>410</v>
      </c>
      <c r="J56" s="58" t="s">
        <v>411</v>
      </c>
      <c r="K56" s="57" t="s">
        <v>412</v>
      </c>
      <c r="L56" s="57" t="s">
        <v>413</v>
      </c>
      <c r="M56" s="58" t="s">
        <v>214</v>
      </c>
      <c r="N56" s="58" t="s">
        <v>233</v>
      </c>
      <c r="O56" s="59" t="s">
        <v>161</v>
      </c>
      <c r="P56" s="60" t="s">
        <v>414</v>
      </c>
    </row>
    <row r="57" spans="1:16" ht="12.75" customHeight="1" thickBot="1" x14ac:dyDescent="0.25">
      <c r="A57" s="25" t="str">
        <f t="shared" si="6"/>
        <v> JAAVSO 41;122 </v>
      </c>
      <c r="B57" s="9" t="str">
        <f t="shared" si="7"/>
        <v>I</v>
      </c>
      <c r="C57" s="25">
        <f t="shared" si="8"/>
        <v>56253.635199999997</v>
      </c>
      <c r="D57" s="11" t="str">
        <f t="shared" si="9"/>
        <v>vis</v>
      </c>
      <c r="E57" s="56">
        <f>VLOOKUP(C57,Active!C$21:E$961,3,FALSE)</f>
        <v>48785.858816581305</v>
      </c>
      <c r="F57" s="9" t="s">
        <v>88</v>
      </c>
      <c r="G57" s="11" t="str">
        <f t="shared" si="10"/>
        <v>56253.6352</v>
      </c>
      <c r="H57" s="25">
        <f t="shared" si="11"/>
        <v>48786</v>
      </c>
      <c r="I57" s="57" t="s">
        <v>415</v>
      </c>
      <c r="J57" s="58" t="s">
        <v>416</v>
      </c>
      <c r="K57" s="57" t="s">
        <v>417</v>
      </c>
      <c r="L57" s="57" t="s">
        <v>418</v>
      </c>
      <c r="M57" s="58" t="s">
        <v>214</v>
      </c>
      <c r="N57" s="58" t="s">
        <v>88</v>
      </c>
      <c r="O57" s="59" t="s">
        <v>314</v>
      </c>
      <c r="P57" s="59" t="s">
        <v>419</v>
      </c>
    </row>
    <row r="58" spans="1:16" ht="12.75" customHeight="1" thickBot="1" x14ac:dyDescent="0.25">
      <c r="A58" s="25" t="str">
        <f t="shared" si="6"/>
        <v> JAAVSO 41;328 </v>
      </c>
      <c r="B58" s="9" t="str">
        <f t="shared" si="7"/>
        <v>I</v>
      </c>
      <c r="C58" s="25">
        <f t="shared" si="8"/>
        <v>56271.615400000002</v>
      </c>
      <c r="D58" s="11" t="str">
        <f t="shared" si="9"/>
        <v>vis</v>
      </c>
      <c r="E58" s="56">
        <f>VLOOKUP(C58,Active!C$21:E$961,3,FALSE)</f>
        <v>48822.858424570921</v>
      </c>
      <c r="F58" s="9" t="s">
        <v>88</v>
      </c>
      <c r="G58" s="11" t="str">
        <f t="shared" si="10"/>
        <v>56271.6154</v>
      </c>
      <c r="H58" s="25">
        <f t="shared" si="11"/>
        <v>48823</v>
      </c>
      <c r="I58" s="57" t="s">
        <v>420</v>
      </c>
      <c r="J58" s="58" t="s">
        <v>421</v>
      </c>
      <c r="K58" s="57" t="s">
        <v>422</v>
      </c>
      <c r="L58" s="57" t="s">
        <v>423</v>
      </c>
      <c r="M58" s="58" t="s">
        <v>214</v>
      </c>
      <c r="N58" s="58" t="s">
        <v>88</v>
      </c>
      <c r="O58" s="59" t="s">
        <v>314</v>
      </c>
      <c r="P58" s="59" t="s">
        <v>424</v>
      </c>
    </row>
    <row r="59" spans="1:16" ht="12.75" customHeight="1" thickBot="1" x14ac:dyDescent="0.25">
      <c r="A59" s="25" t="str">
        <f t="shared" si="6"/>
        <v> JAAVSO 41;328 </v>
      </c>
      <c r="B59" s="9" t="str">
        <f t="shared" si="7"/>
        <v>I</v>
      </c>
      <c r="C59" s="25">
        <f t="shared" si="8"/>
        <v>56538.889799999997</v>
      </c>
      <c r="D59" s="11" t="str">
        <f t="shared" si="9"/>
        <v>vis</v>
      </c>
      <c r="E59" s="56">
        <f>VLOOKUP(C59,Active!C$21:E$961,3,FALSE)</f>
        <v>49372.854977760348</v>
      </c>
      <c r="F59" s="9" t="s">
        <v>88</v>
      </c>
      <c r="G59" s="11" t="str">
        <f t="shared" si="10"/>
        <v>56538.8898</v>
      </c>
      <c r="H59" s="25">
        <f t="shared" si="11"/>
        <v>49373</v>
      </c>
      <c r="I59" s="57" t="s">
        <v>425</v>
      </c>
      <c r="J59" s="58" t="s">
        <v>426</v>
      </c>
      <c r="K59" s="57" t="s">
        <v>427</v>
      </c>
      <c r="L59" s="57" t="s">
        <v>428</v>
      </c>
      <c r="M59" s="58" t="s">
        <v>214</v>
      </c>
      <c r="N59" s="58" t="s">
        <v>88</v>
      </c>
      <c r="O59" s="59" t="s">
        <v>429</v>
      </c>
      <c r="P59" s="59" t="s">
        <v>424</v>
      </c>
    </row>
    <row r="60" spans="1:16" ht="12.75" customHeight="1" thickBot="1" x14ac:dyDescent="0.25">
      <c r="A60" s="25" t="str">
        <f t="shared" si="6"/>
        <v> CPRI 25.42 </v>
      </c>
      <c r="B60" s="9" t="str">
        <f t="shared" si="7"/>
        <v>I</v>
      </c>
      <c r="C60" s="25">
        <f t="shared" si="8"/>
        <v>29923.616000000002</v>
      </c>
      <c r="D60" s="11" t="str">
        <f t="shared" si="9"/>
        <v>vis</v>
      </c>
      <c r="E60" s="56">
        <f>VLOOKUP(C60,Active!C$21:E$961,3,FALSE)</f>
        <v>-5395.9850315820449</v>
      </c>
      <c r="F60" s="9" t="s">
        <v>88</v>
      </c>
      <c r="G60" s="11" t="str">
        <f t="shared" si="10"/>
        <v>29923.616</v>
      </c>
      <c r="H60" s="25">
        <f t="shared" si="11"/>
        <v>-5396</v>
      </c>
      <c r="I60" s="57" t="s">
        <v>91</v>
      </c>
      <c r="J60" s="58" t="s">
        <v>92</v>
      </c>
      <c r="K60" s="57">
        <v>-5396</v>
      </c>
      <c r="L60" s="57" t="s">
        <v>93</v>
      </c>
      <c r="M60" s="58" t="s">
        <v>94</v>
      </c>
      <c r="N60" s="58"/>
      <c r="O60" s="59" t="s">
        <v>95</v>
      </c>
      <c r="P60" s="59" t="s">
        <v>96</v>
      </c>
    </row>
    <row r="61" spans="1:16" ht="12.75" customHeight="1" thickBot="1" x14ac:dyDescent="0.25">
      <c r="A61" s="25" t="str">
        <f t="shared" si="6"/>
        <v> CPRI 25.42 </v>
      </c>
      <c r="B61" s="9" t="str">
        <f t="shared" si="7"/>
        <v>I</v>
      </c>
      <c r="C61" s="25">
        <f t="shared" si="8"/>
        <v>30262.812000000002</v>
      </c>
      <c r="D61" s="11" t="str">
        <f t="shared" si="9"/>
        <v>vis</v>
      </c>
      <c r="E61" s="56">
        <f>VLOOKUP(C61,Active!C$21:E$961,3,FALSE)</f>
        <v>-4697.9884001963137</v>
      </c>
      <c r="F61" s="9" t="s">
        <v>88</v>
      </c>
      <c r="G61" s="11" t="str">
        <f t="shared" si="10"/>
        <v>30262.812</v>
      </c>
      <c r="H61" s="25">
        <f t="shared" si="11"/>
        <v>-4698</v>
      </c>
      <c r="I61" s="57" t="s">
        <v>97</v>
      </c>
      <c r="J61" s="58" t="s">
        <v>98</v>
      </c>
      <c r="K61" s="57">
        <v>-4698</v>
      </c>
      <c r="L61" s="57" t="s">
        <v>99</v>
      </c>
      <c r="M61" s="58" t="s">
        <v>94</v>
      </c>
      <c r="N61" s="58"/>
      <c r="O61" s="59" t="s">
        <v>95</v>
      </c>
      <c r="P61" s="59" t="s">
        <v>96</v>
      </c>
    </row>
    <row r="62" spans="1:16" ht="12.75" customHeight="1" thickBot="1" x14ac:dyDescent="0.25">
      <c r="A62" s="25" t="str">
        <f t="shared" si="6"/>
        <v> CPRI 25.42 </v>
      </c>
      <c r="B62" s="9" t="str">
        <f t="shared" si="7"/>
        <v>I</v>
      </c>
      <c r="C62" s="25">
        <f t="shared" si="8"/>
        <v>30280.794999999998</v>
      </c>
      <c r="D62" s="11" t="str">
        <f t="shared" si="9"/>
        <v>vis</v>
      </c>
      <c r="E62" s="56">
        <f>VLOOKUP(C62,Active!C$21:E$961,3,FALSE)</f>
        <v>-4660.9830303741246</v>
      </c>
      <c r="F62" s="9" t="s">
        <v>88</v>
      </c>
      <c r="G62" s="11" t="str">
        <f t="shared" si="10"/>
        <v>30280.795</v>
      </c>
      <c r="H62" s="25">
        <f t="shared" si="11"/>
        <v>-4661</v>
      </c>
      <c r="I62" s="57" t="s">
        <v>100</v>
      </c>
      <c r="J62" s="58" t="s">
        <v>101</v>
      </c>
      <c r="K62" s="57">
        <v>-4661</v>
      </c>
      <c r="L62" s="57" t="s">
        <v>102</v>
      </c>
      <c r="M62" s="58" t="s">
        <v>94</v>
      </c>
      <c r="N62" s="58"/>
      <c r="O62" s="59" t="s">
        <v>95</v>
      </c>
      <c r="P62" s="59" t="s">
        <v>96</v>
      </c>
    </row>
    <row r="63" spans="1:16" ht="12.75" customHeight="1" thickBot="1" x14ac:dyDescent="0.25">
      <c r="A63" s="25" t="str">
        <f t="shared" si="6"/>
        <v> CPRI 25.42 </v>
      </c>
      <c r="B63" s="9" t="str">
        <f t="shared" si="7"/>
        <v>I</v>
      </c>
      <c r="C63" s="25">
        <f t="shared" si="8"/>
        <v>30320.649000000001</v>
      </c>
      <c r="D63" s="11" t="str">
        <f t="shared" si="9"/>
        <v>vis</v>
      </c>
      <c r="E63" s="56">
        <f>VLOOKUP(C63,Active!C$21:E$961,3,FALSE)</f>
        <v>-4578.9715746162474</v>
      </c>
      <c r="F63" s="9" t="s">
        <v>88</v>
      </c>
      <c r="G63" s="11" t="str">
        <f t="shared" si="10"/>
        <v>30320.649</v>
      </c>
      <c r="H63" s="25">
        <f t="shared" si="11"/>
        <v>-4579</v>
      </c>
      <c r="I63" s="57" t="s">
        <v>103</v>
      </c>
      <c r="J63" s="58" t="s">
        <v>104</v>
      </c>
      <c r="K63" s="57">
        <v>-4579</v>
      </c>
      <c r="L63" s="57" t="s">
        <v>105</v>
      </c>
      <c r="M63" s="58" t="s">
        <v>94</v>
      </c>
      <c r="N63" s="58"/>
      <c r="O63" s="59" t="s">
        <v>95</v>
      </c>
      <c r="P63" s="59" t="s">
        <v>96</v>
      </c>
    </row>
    <row r="64" spans="1:16" ht="12.75" customHeight="1" thickBot="1" x14ac:dyDescent="0.25">
      <c r="A64" s="25" t="str">
        <f t="shared" si="6"/>
        <v> CPRI 25.42 </v>
      </c>
      <c r="B64" s="9" t="str">
        <f t="shared" si="7"/>
        <v>I</v>
      </c>
      <c r="C64" s="25">
        <f t="shared" si="8"/>
        <v>31732.825000000001</v>
      </c>
      <c r="D64" s="11" t="str">
        <f t="shared" si="9"/>
        <v>vis</v>
      </c>
      <c r="E64" s="56">
        <f>VLOOKUP(C64,Active!C$21:E$961,3,FALSE)</f>
        <v>-1672.9995380244959</v>
      </c>
      <c r="F64" s="9" t="s">
        <v>88</v>
      </c>
      <c r="G64" s="11" t="str">
        <f t="shared" si="10"/>
        <v>31732.825</v>
      </c>
      <c r="H64" s="25">
        <f t="shared" si="11"/>
        <v>-1673</v>
      </c>
      <c r="I64" s="57" t="s">
        <v>106</v>
      </c>
      <c r="J64" s="58" t="s">
        <v>107</v>
      </c>
      <c r="K64" s="57">
        <v>-1673</v>
      </c>
      <c r="L64" s="57" t="s">
        <v>108</v>
      </c>
      <c r="M64" s="58" t="s">
        <v>94</v>
      </c>
      <c r="N64" s="58"/>
      <c r="O64" s="59" t="s">
        <v>95</v>
      </c>
      <c r="P64" s="59" t="s">
        <v>96</v>
      </c>
    </row>
    <row r="65" spans="1:16" ht="12.75" customHeight="1" thickBot="1" x14ac:dyDescent="0.25">
      <c r="A65" s="25" t="str">
        <f t="shared" si="6"/>
        <v> CPRI 25.42 </v>
      </c>
      <c r="B65" s="9" t="str">
        <f t="shared" si="7"/>
        <v>I</v>
      </c>
      <c r="C65" s="25">
        <f t="shared" si="8"/>
        <v>31758.580999999998</v>
      </c>
      <c r="D65" s="11" t="str">
        <f t="shared" si="9"/>
        <v>vis</v>
      </c>
      <c r="E65" s="56">
        <f>VLOOKUP(C65,Active!C$21:E$961,3,FALSE)</f>
        <v>-1619.9989093674092</v>
      </c>
      <c r="F65" s="9" t="s">
        <v>88</v>
      </c>
      <c r="G65" s="11" t="str">
        <f t="shared" si="10"/>
        <v>31758.581</v>
      </c>
      <c r="H65" s="25">
        <f t="shared" si="11"/>
        <v>-1620</v>
      </c>
      <c r="I65" s="57" t="s">
        <v>109</v>
      </c>
      <c r="J65" s="58" t="s">
        <v>110</v>
      </c>
      <c r="K65" s="57">
        <v>-1620</v>
      </c>
      <c r="L65" s="57" t="s">
        <v>111</v>
      </c>
      <c r="M65" s="58" t="s">
        <v>94</v>
      </c>
      <c r="N65" s="58"/>
      <c r="O65" s="59" t="s">
        <v>95</v>
      </c>
      <c r="P65" s="59" t="s">
        <v>96</v>
      </c>
    </row>
    <row r="66" spans="1:16" ht="12.75" customHeight="1" thickBot="1" x14ac:dyDescent="0.25">
      <c r="A66" s="25" t="str">
        <f t="shared" si="6"/>
        <v> CPRI 25.42 </v>
      </c>
      <c r="B66" s="9" t="str">
        <f t="shared" si="7"/>
        <v>I</v>
      </c>
      <c r="C66" s="25">
        <f t="shared" si="8"/>
        <v>31761.510999999999</v>
      </c>
      <c r="D66" s="11" t="str">
        <f t="shared" si="9"/>
        <v>vis</v>
      </c>
      <c r="E66" s="56">
        <f>VLOOKUP(C66,Active!C$21:E$961,3,FALSE)</f>
        <v>-1613.9695631193392</v>
      </c>
      <c r="F66" s="9" t="s">
        <v>88</v>
      </c>
      <c r="G66" s="11" t="str">
        <f t="shared" si="10"/>
        <v>31761.511</v>
      </c>
      <c r="H66" s="25">
        <f t="shared" si="11"/>
        <v>-1614</v>
      </c>
      <c r="I66" s="57" t="s">
        <v>112</v>
      </c>
      <c r="J66" s="58" t="s">
        <v>113</v>
      </c>
      <c r="K66" s="57">
        <v>-1614</v>
      </c>
      <c r="L66" s="57" t="s">
        <v>114</v>
      </c>
      <c r="M66" s="58" t="s">
        <v>94</v>
      </c>
      <c r="N66" s="58"/>
      <c r="O66" s="59" t="s">
        <v>95</v>
      </c>
      <c r="P66" s="59" t="s">
        <v>96</v>
      </c>
    </row>
    <row r="67" spans="1:16" ht="12.75" customHeight="1" thickBot="1" x14ac:dyDescent="0.25">
      <c r="A67" s="25" t="str">
        <f t="shared" si="6"/>
        <v> CPRI 25.42 </v>
      </c>
      <c r="B67" s="9" t="str">
        <f t="shared" si="7"/>
        <v>II</v>
      </c>
      <c r="C67" s="25">
        <f t="shared" si="8"/>
        <v>31765.589</v>
      </c>
      <c r="D67" s="11" t="str">
        <f t="shared" si="9"/>
        <v>vis</v>
      </c>
      <c r="E67" s="56">
        <f>VLOOKUP(C67,Active!C$21:E$961,3,FALSE)</f>
        <v>-1605.5778655085419</v>
      </c>
      <c r="F67" s="9" t="s">
        <v>88</v>
      </c>
      <c r="G67" s="11" t="str">
        <f t="shared" si="10"/>
        <v>31765.589</v>
      </c>
      <c r="H67" s="25">
        <f t="shared" si="11"/>
        <v>-1605.5</v>
      </c>
      <c r="I67" s="57" t="s">
        <v>115</v>
      </c>
      <c r="J67" s="58" t="s">
        <v>116</v>
      </c>
      <c r="K67" s="57">
        <v>-1605.5</v>
      </c>
      <c r="L67" s="57" t="s">
        <v>117</v>
      </c>
      <c r="M67" s="58" t="s">
        <v>94</v>
      </c>
      <c r="N67" s="58"/>
      <c r="O67" s="59" t="s">
        <v>95</v>
      </c>
      <c r="P67" s="59" t="s">
        <v>96</v>
      </c>
    </row>
    <row r="68" spans="1:16" ht="12.75" customHeight="1" thickBot="1" x14ac:dyDescent="0.25">
      <c r="A68" s="25" t="str">
        <f t="shared" si="6"/>
        <v> PZ 12.264 </v>
      </c>
      <c r="B68" s="9" t="str">
        <f t="shared" si="7"/>
        <v>I</v>
      </c>
      <c r="C68" s="25">
        <f t="shared" si="8"/>
        <v>32545.344000000001</v>
      </c>
      <c r="D68" s="11" t="str">
        <f t="shared" si="9"/>
        <v>vis</v>
      </c>
      <c r="E68" s="56">
        <f>VLOOKUP(C68,Active!C$21:E$961,3,FALSE)</f>
        <v>-1.0000895141865287</v>
      </c>
      <c r="F68" s="9" t="s">
        <v>88</v>
      </c>
      <c r="G68" s="11" t="str">
        <f t="shared" si="10"/>
        <v>32545.344</v>
      </c>
      <c r="H68" s="25">
        <f t="shared" si="11"/>
        <v>-1</v>
      </c>
      <c r="I68" s="57" t="s">
        <v>118</v>
      </c>
      <c r="J68" s="58" t="s">
        <v>119</v>
      </c>
      <c r="K68" s="57">
        <v>-1</v>
      </c>
      <c r="L68" s="57" t="s">
        <v>120</v>
      </c>
      <c r="M68" s="58" t="s">
        <v>94</v>
      </c>
      <c r="N68" s="58"/>
      <c r="O68" s="59" t="s">
        <v>121</v>
      </c>
      <c r="P68" s="59" t="s">
        <v>122</v>
      </c>
    </row>
    <row r="69" spans="1:16" ht="12.75" customHeight="1" thickBot="1" x14ac:dyDescent="0.25">
      <c r="A69" s="25" t="str">
        <f t="shared" si="6"/>
        <v>VSB 47 </v>
      </c>
      <c r="B69" s="9" t="str">
        <f t="shared" si="7"/>
        <v>I</v>
      </c>
      <c r="C69" s="25">
        <f t="shared" si="8"/>
        <v>51462.133999999998</v>
      </c>
      <c r="D69" s="11" t="str">
        <f t="shared" si="9"/>
        <v>vis</v>
      </c>
      <c r="E69" s="56">
        <f>VLOOKUP(C69,Active!C$21:E$961,3,FALSE)</f>
        <v>38925.92032414423</v>
      </c>
      <c r="F69" s="9" t="s">
        <v>88</v>
      </c>
      <c r="G69" s="11" t="str">
        <f t="shared" si="10"/>
        <v>51462.134</v>
      </c>
      <c r="H69" s="25">
        <f t="shared" si="11"/>
        <v>38926</v>
      </c>
      <c r="I69" s="57" t="s">
        <v>211</v>
      </c>
      <c r="J69" s="58" t="s">
        <v>212</v>
      </c>
      <c r="K69" s="57">
        <v>38926</v>
      </c>
      <c r="L69" s="57" t="s">
        <v>213</v>
      </c>
      <c r="M69" s="58" t="s">
        <v>214</v>
      </c>
      <c r="N69" s="58" t="s">
        <v>215</v>
      </c>
      <c r="O69" s="59" t="s">
        <v>216</v>
      </c>
      <c r="P69" s="60" t="s">
        <v>217</v>
      </c>
    </row>
    <row r="70" spans="1:16" ht="12.75" customHeight="1" thickBot="1" x14ac:dyDescent="0.25">
      <c r="A70" s="25" t="str">
        <f t="shared" si="6"/>
        <v>VSB 39 </v>
      </c>
      <c r="B70" s="9" t="str">
        <f t="shared" si="7"/>
        <v>II</v>
      </c>
      <c r="C70" s="25">
        <f t="shared" si="8"/>
        <v>52237.962299999999</v>
      </c>
      <c r="D70" s="11" t="str">
        <f t="shared" si="9"/>
        <v>vis</v>
      </c>
      <c r="E70" s="56">
        <f>VLOOKUP(C70,Active!C$21:E$961,3,FALSE)</f>
        <v>40522.417747267493</v>
      </c>
      <c r="F70" s="9" t="s">
        <v>88</v>
      </c>
      <c r="G70" s="11" t="str">
        <f t="shared" si="10"/>
        <v>52237.9623</v>
      </c>
      <c r="H70" s="25">
        <f t="shared" si="11"/>
        <v>40522.5</v>
      </c>
      <c r="I70" s="57" t="s">
        <v>223</v>
      </c>
      <c r="J70" s="58" t="s">
        <v>224</v>
      </c>
      <c r="K70" s="57" t="s">
        <v>225</v>
      </c>
      <c r="L70" s="57" t="s">
        <v>226</v>
      </c>
      <c r="M70" s="58" t="s">
        <v>154</v>
      </c>
      <c r="N70" s="58" t="s">
        <v>155</v>
      </c>
      <c r="O70" s="59" t="s">
        <v>227</v>
      </c>
      <c r="P70" s="60" t="s">
        <v>228</v>
      </c>
    </row>
    <row r="71" spans="1:16" ht="12.75" customHeight="1" thickBot="1" x14ac:dyDescent="0.25">
      <c r="A71" s="25" t="str">
        <f t="shared" si="6"/>
        <v> AOEB 12 </v>
      </c>
      <c r="B71" s="9" t="str">
        <f t="shared" si="7"/>
        <v>I</v>
      </c>
      <c r="C71" s="25">
        <f t="shared" si="8"/>
        <v>52238.677199999998</v>
      </c>
      <c r="D71" s="11" t="str">
        <f t="shared" si="9"/>
        <v>vis</v>
      </c>
      <c r="E71" s="56">
        <f>VLOOKUP(C71,Active!C$21:E$961,3,FALSE)</f>
        <v>40523.888866596077</v>
      </c>
      <c r="F71" s="9" t="s">
        <v>88</v>
      </c>
      <c r="G71" s="11" t="str">
        <f t="shared" si="10"/>
        <v>52238.6772</v>
      </c>
      <c r="H71" s="25">
        <f t="shared" si="11"/>
        <v>40524</v>
      </c>
      <c r="I71" s="57" t="s">
        <v>229</v>
      </c>
      <c r="J71" s="58" t="s">
        <v>230</v>
      </c>
      <c r="K71" s="57" t="s">
        <v>231</v>
      </c>
      <c r="L71" s="57" t="s">
        <v>232</v>
      </c>
      <c r="M71" s="58" t="s">
        <v>214</v>
      </c>
      <c r="N71" s="58" t="s">
        <v>233</v>
      </c>
      <c r="O71" s="59" t="s">
        <v>234</v>
      </c>
      <c r="P71" s="59" t="s">
        <v>235</v>
      </c>
    </row>
    <row r="72" spans="1:16" ht="12.75" customHeight="1" thickBot="1" x14ac:dyDescent="0.25">
      <c r="A72" s="25" t="str">
        <f t="shared" si="6"/>
        <v>VSB 39 </v>
      </c>
      <c r="B72" s="9" t="str">
        <f t="shared" si="7"/>
        <v>I</v>
      </c>
      <c r="C72" s="25">
        <f t="shared" si="8"/>
        <v>52245.975700000003</v>
      </c>
      <c r="D72" s="11" t="str">
        <f t="shared" si="9"/>
        <v>vis</v>
      </c>
      <c r="E72" s="56">
        <f>VLOOKUP(C72,Active!C$21:E$961,3,FALSE)</f>
        <v>40538.907700586373</v>
      </c>
      <c r="F72" s="9" t="s">
        <v>88</v>
      </c>
      <c r="G72" s="11" t="str">
        <f t="shared" si="10"/>
        <v>52245.9757</v>
      </c>
      <c r="H72" s="25">
        <f t="shared" si="11"/>
        <v>40539</v>
      </c>
      <c r="I72" s="57" t="s">
        <v>236</v>
      </c>
      <c r="J72" s="58" t="s">
        <v>237</v>
      </c>
      <c r="K72" s="57" t="s">
        <v>238</v>
      </c>
      <c r="L72" s="57" t="s">
        <v>239</v>
      </c>
      <c r="M72" s="58" t="s">
        <v>154</v>
      </c>
      <c r="N72" s="58" t="s">
        <v>155</v>
      </c>
      <c r="O72" s="59" t="s">
        <v>216</v>
      </c>
      <c r="P72" s="60" t="s">
        <v>228</v>
      </c>
    </row>
    <row r="73" spans="1:16" ht="12.75" customHeight="1" thickBot="1" x14ac:dyDescent="0.25">
      <c r="A73" s="25" t="str">
        <f t="shared" si="6"/>
        <v>VSB 39 </v>
      </c>
      <c r="B73" s="9" t="str">
        <f t="shared" si="7"/>
        <v>I</v>
      </c>
      <c r="C73" s="25">
        <f t="shared" si="8"/>
        <v>52245.9758</v>
      </c>
      <c r="D73" s="11" t="str">
        <f t="shared" si="9"/>
        <v>vis</v>
      </c>
      <c r="E73" s="56">
        <f>VLOOKUP(C73,Active!C$21:E$961,3,FALSE)</f>
        <v>40538.907906366097</v>
      </c>
      <c r="F73" s="9" t="s">
        <v>88</v>
      </c>
      <c r="G73" s="11" t="str">
        <f t="shared" si="10"/>
        <v>52245.9758</v>
      </c>
      <c r="H73" s="25">
        <f t="shared" si="11"/>
        <v>40539</v>
      </c>
      <c r="I73" s="57" t="s">
        <v>240</v>
      </c>
      <c r="J73" s="58" t="s">
        <v>237</v>
      </c>
      <c r="K73" s="57" t="s">
        <v>238</v>
      </c>
      <c r="L73" s="57" t="s">
        <v>241</v>
      </c>
      <c r="M73" s="58" t="s">
        <v>154</v>
      </c>
      <c r="N73" s="58" t="s">
        <v>155</v>
      </c>
      <c r="O73" s="59" t="s">
        <v>227</v>
      </c>
      <c r="P73" s="60" t="s">
        <v>228</v>
      </c>
    </row>
    <row r="74" spans="1:16" ht="12.75" customHeight="1" thickBot="1" x14ac:dyDescent="0.25">
      <c r="A74" s="25" t="str">
        <f t="shared" si="6"/>
        <v> AOEB 12 </v>
      </c>
      <c r="B74" s="9" t="str">
        <f t="shared" si="7"/>
        <v>I</v>
      </c>
      <c r="C74" s="25">
        <f t="shared" si="8"/>
        <v>52581.770199999999</v>
      </c>
      <c r="D74" s="11" t="str">
        <f t="shared" si="9"/>
        <v>vis</v>
      </c>
      <c r="E74" s="56">
        <f>VLOOKUP(C74,Active!C$21:E$961,3,FALSE)</f>
        <v>41229.904734271477</v>
      </c>
      <c r="F74" s="9" t="s">
        <v>88</v>
      </c>
      <c r="G74" s="11" t="str">
        <f t="shared" si="10"/>
        <v>52581.7702</v>
      </c>
      <c r="H74" s="25">
        <f t="shared" si="11"/>
        <v>41230</v>
      </c>
      <c r="I74" s="57" t="s">
        <v>242</v>
      </c>
      <c r="J74" s="58" t="s">
        <v>243</v>
      </c>
      <c r="K74" s="57" t="s">
        <v>244</v>
      </c>
      <c r="L74" s="57" t="s">
        <v>245</v>
      </c>
      <c r="M74" s="58" t="s">
        <v>214</v>
      </c>
      <c r="N74" s="58" t="s">
        <v>233</v>
      </c>
      <c r="O74" s="59" t="s">
        <v>234</v>
      </c>
      <c r="P74" s="59" t="s">
        <v>235</v>
      </c>
    </row>
    <row r="75" spans="1:16" ht="12.75" customHeight="1" thickBot="1" x14ac:dyDescent="0.25">
      <c r="A75" s="25" t="str">
        <f t="shared" ref="A75:A89" si="12">P75</f>
        <v>VSB 40 </v>
      </c>
      <c r="B75" s="9" t="str">
        <f t="shared" ref="B75:B89" si="13">IF(H75=INT(H75),"I","II")</f>
        <v>II</v>
      </c>
      <c r="C75" s="25">
        <f t="shared" ref="C75:C89" si="14">1*G75</f>
        <v>52582.015099999997</v>
      </c>
      <c r="D75" s="11" t="str">
        <f t="shared" ref="D75:D89" si="15">VLOOKUP(F75,I$1:J$5,2,FALSE)</f>
        <v>vis</v>
      </c>
      <c r="E75" s="56">
        <f>VLOOKUP(C75,Active!C$21:E$961,3,FALSE)</f>
        <v>41230.408688843534</v>
      </c>
      <c r="F75" s="9" t="s">
        <v>88</v>
      </c>
      <c r="G75" s="11" t="str">
        <f t="shared" ref="G75:G89" si="16">MID(I75,3,LEN(I75)-3)</f>
        <v>52582.0151</v>
      </c>
      <c r="H75" s="25">
        <f t="shared" ref="H75:H89" si="17">1*K75</f>
        <v>41230.5</v>
      </c>
      <c r="I75" s="57" t="s">
        <v>246</v>
      </c>
      <c r="J75" s="58" t="s">
        <v>247</v>
      </c>
      <c r="K75" s="57" t="s">
        <v>248</v>
      </c>
      <c r="L75" s="57" t="s">
        <v>249</v>
      </c>
      <c r="M75" s="58" t="s">
        <v>154</v>
      </c>
      <c r="N75" s="58" t="s">
        <v>155</v>
      </c>
      <c r="O75" s="59" t="s">
        <v>250</v>
      </c>
      <c r="P75" s="60" t="s">
        <v>251</v>
      </c>
    </row>
    <row r="76" spans="1:16" ht="12.75" customHeight="1" thickBot="1" x14ac:dyDescent="0.25">
      <c r="A76" s="25" t="str">
        <f t="shared" si="12"/>
        <v> AOEB 12 </v>
      </c>
      <c r="B76" s="9" t="str">
        <f t="shared" si="13"/>
        <v>I</v>
      </c>
      <c r="C76" s="25">
        <f t="shared" si="14"/>
        <v>52638.627200000003</v>
      </c>
      <c r="D76" s="11" t="str">
        <f t="shared" si="15"/>
        <v>vis</v>
      </c>
      <c r="E76" s="56">
        <f>VLOOKUP(C76,Active!C$21:E$961,3,FALSE)</f>
        <v>41346.90491844435</v>
      </c>
      <c r="F76" s="9" t="s">
        <v>88</v>
      </c>
      <c r="G76" s="11" t="str">
        <f t="shared" si="16"/>
        <v>52638.6272</v>
      </c>
      <c r="H76" s="25">
        <f t="shared" si="17"/>
        <v>41347</v>
      </c>
      <c r="I76" s="57" t="s">
        <v>252</v>
      </c>
      <c r="J76" s="58" t="s">
        <v>253</v>
      </c>
      <c r="K76" s="57" t="s">
        <v>254</v>
      </c>
      <c r="L76" s="57" t="s">
        <v>255</v>
      </c>
      <c r="M76" s="58" t="s">
        <v>214</v>
      </c>
      <c r="N76" s="58" t="s">
        <v>233</v>
      </c>
      <c r="O76" s="59" t="s">
        <v>234</v>
      </c>
      <c r="P76" s="59" t="s">
        <v>235</v>
      </c>
    </row>
    <row r="77" spans="1:16" ht="12.75" customHeight="1" thickBot="1" x14ac:dyDescent="0.25">
      <c r="A77" s="25" t="str">
        <f t="shared" si="12"/>
        <v> AOEB 12 </v>
      </c>
      <c r="B77" s="9" t="str">
        <f t="shared" si="13"/>
        <v>I</v>
      </c>
      <c r="C77" s="25">
        <f t="shared" si="14"/>
        <v>52999.690900000001</v>
      </c>
      <c r="D77" s="11" t="str">
        <f t="shared" si="15"/>
        <v>vis</v>
      </c>
      <c r="E77" s="56">
        <f>VLOOKUP(C77,Active!C$21:E$961,3,FALSE)</f>
        <v>42089.900845034485</v>
      </c>
      <c r="F77" s="9" t="s">
        <v>88</v>
      </c>
      <c r="G77" s="11" t="str">
        <f t="shared" si="16"/>
        <v>52999.6909</v>
      </c>
      <c r="H77" s="25">
        <f t="shared" si="17"/>
        <v>42090</v>
      </c>
      <c r="I77" s="57" t="s">
        <v>256</v>
      </c>
      <c r="J77" s="58" t="s">
        <v>257</v>
      </c>
      <c r="K77" s="57" t="s">
        <v>258</v>
      </c>
      <c r="L77" s="57" t="s">
        <v>259</v>
      </c>
      <c r="M77" s="58" t="s">
        <v>214</v>
      </c>
      <c r="N77" s="58" t="s">
        <v>233</v>
      </c>
      <c r="O77" s="59" t="s">
        <v>260</v>
      </c>
      <c r="P77" s="59" t="s">
        <v>235</v>
      </c>
    </row>
    <row r="78" spans="1:16" ht="12.75" customHeight="1" thickBot="1" x14ac:dyDescent="0.25">
      <c r="A78" s="25" t="str">
        <f t="shared" si="12"/>
        <v> AOEB 12 </v>
      </c>
      <c r="B78" s="9" t="str">
        <f t="shared" si="13"/>
        <v>I</v>
      </c>
      <c r="C78" s="25">
        <f t="shared" si="14"/>
        <v>53288.833200000001</v>
      </c>
      <c r="D78" s="11" t="str">
        <f t="shared" si="15"/>
        <v>vis</v>
      </c>
      <c r="E78" s="56">
        <f>VLOOKUP(C78,Active!C$21:E$961,3,FALSE)</f>
        <v>42684.897104987787</v>
      </c>
      <c r="F78" s="9" t="s">
        <v>88</v>
      </c>
      <c r="G78" s="11" t="str">
        <f t="shared" si="16"/>
        <v>53288.8332</v>
      </c>
      <c r="H78" s="25">
        <f t="shared" si="17"/>
        <v>42685</v>
      </c>
      <c r="I78" s="57" t="s">
        <v>290</v>
      </c>
      <c r="J78" s="58" t="s">
        <v>291</v>
      </c>
      <c r="K78" s="57" t="s">
        <v>292</v>
      </c>
      <c r="L78" s="57" t="s">
        <v>293</v>
      </c>
      <c r="M78" s="58" t="s">
        <v>214</v>
      </c>
      <c r="N78" s="58" t="s">
        <v>233</v>
      </c>
      <c r="O78" s="59" t="s">
        <v>260</v>
      </c>
      <c r="P78" s="59" t="s">
        <v>235</v>
      </c>
    </row>
    <row r="79" spans="1:16" ht="12.75" customHeight="1" thickBot="1" x14ac:dyDescent="0.25">
      <c r="A79" s="25" t="str">
        <f t="shared" si="12"/>
        <v>VSB 43 </v>
      </c>
      <c r="B79" s="9" t="str">
        <f t="shared" si="13"/>
        <v>I</v>
      </c>
      <c r="C79" s="25">
        <f t="shared" si="14"/>
        <v>53316.045100000003</v>
      </c>
      <c r="D79" s="11" t="str">
        <f t="shared" si="15"/>
        <v>vis</v>
      </c>
      <c r="E79" s="56">
        <f>VLOOKUP(C79,Active!C$21:E$961,3,FALSE)</f>
        <v>42740.893680812995</v>
      </c>
      <c r="F79" s="9" t="s">
        <v>88</v>
      </c>
      <c r="G79" s="11" t="str">
        <f t="shared" si="16"/>
        <v>53316.0451</v>
      </c>
      <c r="H79" s="25">
        <f t="shared" si="17"/>
        <v>42741</v>
      </c>
      <c r="I79" s="57" t="s">
        <v>300</v>
      </c>
      <c r="J79" s="58" t="s">
        <v>301</v>
      </c>
      <c r="K79" s="57" t="s">
        <v>302</v>
      </c>
      <c r="L79" s="57" t="s">
        <v>303</v>
      </c>
      <c r="M79" s="58" t="s">
        <v>154</v>
      </c>
      <c r="N79" s="58" t="s">
        <v>155</v>
      </c>
      <c r="O79" s="59" t="s">
        <v>227</v>
      </c>
      <c r="P79" s="60" t="s">
        <v>304</v>
      </c>
    </row>
    <row r="80" spans="1:16" ht="12.75" customHeight="1" thickBot="1" x14ac:dyDescent="0.25">
      <c r="A80" s="25" t="str">
        <f t="shared" si="12"/>
        <v>VSB 44 </v>
      </c>
      <c r="B80" s="9" t="str">
        <f t="shared" si="13"/>
        <v>I</v>
      </c>
      <c r="C80" s="25">
        <f t="shared" si="14"/>
        <v>53663.0164</v>
      </c>
      <c r="D80" s="11" t="str">
        <f t="shared" si="15"/>
        <v>vis</v>
      </c>
      <c r="E80" s="56">
        <f>VLOOKUP(C80,Active!C$21:E$961,3,FALSE)</f>
        <v>43454.890303967535</v>
      </c>
      <c r="F80" s="9" t="s">
        <v>88</v>
      </c>
      <c r="G80" s="11" t="str">
        <f t="shared" si="16"/>
        <v>53663.0164</v>
      </c>
      <c r="H80" s="25">
        <f t="shared" si="17"/>
        <v>43455</v>
      </c>
      <c r="I80" s="57" t="s">
        <v>305</v>
      </c>
      <c r="J80" s="58" t="s">
        <v>306</v>
      </c>
      <c r="K80" s="57" t="s">
        <v>307</v>
      </c>
      <c r="L80" s="57" t="s">
        <v>308</v>
      </c>
      <c r="M80" s="58" t="s">
        <v>154</v>
      </c>
      <c r="N80" s="58" t="s">
        <v>155</v>
      </c>
      <c r="O80" s="59" t="s">
        <v>227</v>
      </c>
      <c r="P80" s="60" t="s">
        <v>309</v>
      </c>
    </row>
    <row r="81" spans="1:16" ht="12.75" customHeight="1" thickBot="1" x14ac:dyDescent="0.25">
      <c r="A81" s="25" t="str">
        <f t="shared" si="12"/>
        <v> AOEB 12 </v>
      </c>
      <c r="B81" s="9" t="str">
        <f t="shared" si="13"/>
        <v>I</v>
      </c>
      <c r="C81" s="25">
        <f t="shared" si="14"/>
        <v>53709.6702</v>
      </c>
      <c r="D81" s="11" t="str">
        <f t="shared" si="15"/>
        <v>vis</v>
      </c>
      <c r="E81" s="56">
        <f>VLOOKUP(C81,Active!C$21:E$961,3,FALSE)</f>
        <v>43550.894370175105</v>
      </c>
      <c r="F81" s="9" t="s">
        <v>88</v>
      </c>
      <c r="G81" s="11" t="str">
        <f t="shared" si="16"/>
        <v>53709.6702</v>
      </c>
      <c r="H81" s="25">
        <f t="shared" si="17"/>
        <v>43551</v>
      </c>
      <c r="I81" s="57" t="s">
        <v>310</v>
      </c>
      <c r="J81" s="58" t="s">
        <v>311</v>
      </c>
      <c r="K81" s="57" t="s">
        <v>312</v>
      </c>
      <c r="L81" s="57" t="s">
        <v>313</v>
      </c>
      <c r="M81" s="58" t="s">
        <v>214</v>
      </c>
      <c r="N81" s="58" t="s">
        <v>233</v>
      </c>
      <c r="O81" s="59" t="s">
        <v>314</v>
      </c>
      <c r="P81" s="59" t="s">
        <v>235</v>
      </c>
    </row>
    <row r="82" spans="1:16" ht="12.75" customHeight="1" thickBot="1" x14ac:dyDescent="0.25">
      <c r="A82" s="25" t="str">
        <f t="shared" si="12"/>
        <v>VSB 45 </v>
      </c>
      <c r="B82" s="9" t="str">
        <f t="shared" si="13"/>
        <v>I</v>
      </c>
      <c r="C82" s="25">
        <f t="shared" si="14"/>
        <v>53983.262199999997</v>
      </c>
      <c r="D82" s="11" t="str">
        <f t="shared" si="15"/>
        <v>vis</v>
      </c>
      <c r="E82" s="56">
        <f>VLOOKUP(C82,Active!C$21:E$961,3,FALSE)</f>
        <v>44113.891263929989</v>
      </c>
      <c r="F82" s="9" t="s">
        <v>88</v>
      </c>
      <c r="G82" s="11" t="str">
        <f t="shared" si="16"/>
        <v>53983.2622</v>
      </c>
      <c r="H82" s="25">
        <f t="shared" si="17"/>
        <v>44114</v>
      </c>
      <c r="I82" s="57" t="s">
        <v>315</v>
      </c>
      <c r="J82" s="58" t="s">
        <v>316</v>
      </c>
      <c r="K82" s="57" t="s">
        <v>317</v>
      </c>
      <c r="L82" s="57" t="s">
        <v>318</v>
      </c>
      <c r="M82" s="58" t="s">
        <v>154</v>
      </c>
      <c r="N82" s="58" t="s">
        <v>155</v>
      </c>
      <c r="O82" s="59" t="s">
        <v>319</v>
      </c>
      <c r="P82" s="60" t="s">
        <v>320</v>
      </c>
    </row>
    <row r="83" spans="1:16" ht="12.75" customHeight="1" thickBot="1" x14ac:dyDescent="0.25">
      <c r="A83" s="25" t="str">
        <f t="shared" si="12"/>
        <v> AOEB 12 </v>
      </c>
      <c r="B83" s="9" t="str">
        <f t="shared" si="13"/>
        <v>I</v>
      </c>
      <c r="C83" s="25">
        <f t="shared" si="14"/>
        <v>54054.696799999998</v>
      </c>
      <c r="D83" s="11" t="str">
        <f t="shared" si="15"/>
        <v>vis</v>
      </c>
      <c r="E83" s="56">
        <f>VLOOKUP(C83,Active!C$21:E$961,3,FALSE)</f>
        <v>44260.88919481475</v>
      </c>
      <c r="F83" s="9" t="s">
        <v>88</v>
      </c>
      <c r="G83" s="11" t="str">
        <f t="shared" si="16"/>
        <v>54054.6968</v>
      </c>
      <c r="H83" s="25">
        <f t="shared" si="17"/>
        <v>44261</v>
      </c>
      <c r="I83" s="57" t="s">
        <v>321</v>
      </c>
      <c r="J83" s="58" t="s">
        <v>322</v>
      </c>
      <c r="K83" s="57" t="s">
        <v>323</v>
      </c>
      <c r="L83" s="57" t="s">
        <v>324</v>
      </c>
      <c r="M83" s="58" t="s">
        <v>214</v>
      </c>
      <c r="N83" s="58" t="s">
        <v>233</v>
      </c>
      <c r="O83" s="59" t="s">
        <v>314</v>
      </c>
      <c r="P83" s="59" t="s">
        <v>235</v>
      </c>
    </row>
    <row r="84" spans="1:16" ht="12.75" customHeight="1" thickBot="1" x14ac:dyDescent="0.25">
      <c r="A84" s="25" t="str">
        <f t="shared" si="12"/>
        <v> AOEB 12 </v>
      </c>
      <c r="B84" s="9" t="str">
        <f t="shared" si="13"/>
        <v>I</v>
      </c>
      <c r="C84" s="25">
        <f t="shared" si="14"/>
        <v>54091.629300000001</v>
      </c>
      <c r="D84" s="11" t="str">
        <f t="shared" si="15"/>
        <v>vis</v>
      </c>
      <c r="E84" s="56">
        <f>VLOOKUP(C84,Active!C$21:E$961,3,FALSE)</f>
        <v>44336.88879560207</v>
      </c>
      <c r="F84" s="9" t="s">
        <v>88</v>
      </c>
      <c r="G84" s="11" t="str">
        <f t="shared" si="16"/>
        <v>54091.6293</v>
      </c>
      <c r="H84" s="25">
        <f t="shared" si="17"/>
        <v>44337</v>
      </c>
      <c r="I84" s="57" t="s">
        <v>325</v>
      </c>
      <c r="J84" s="58" t="s">
        <v>326</v>
      </c>
      <c r="K84" s="57" t="s">
        <v>327</v>
      </c>
      <c r="L84" s="57" t="s">
        <v>232</v>
      </c>
      <c r="M84" s="58" t="s">
        <v>214</v>
      </c>
      <c r="N84" s="58" t="s">
        <v>233</v>
      </c>
      <c r="O84" s="59" t="s">
        <v>260</v>
      </c>
      <c r="P84" s="59" t="s">
        <v>235</v>
      </c>
    </row>
    <row r="85" spans="1:16" ht="12.75" customHeight="1" thickBot="1" x14ac:dyDescent="0.25">
      <c r="A85" s="25" t="str">
        <f t="shared" si="12"/>
        <v>VSB 48 </v>
      </c>
      <c r="B85" s="9" t="str">
        <f t="shared" si="13"/>
        <v>I</v>
      </c>
      <c r="C85" s="25">
        <f t="shared" si="14"/>
        <v>54713.161899999999</v>
      </c>
      <c r="D85" s="11" t="str">
        <f t="shared" si="15"/>
        <v>vis</v>
      </c>
      <c r="E85" s="56">
        <f>VLOOKUP(C85,Active!C$21:E$961,3,FALSE)</f>
        <v>45615.876935487016</v>
      </c>
      <c r="F85" s="9" t="s">
        <v>88</v>
      </c>
      <c r="G85" s="11" t="str">
        <f t="shared" si="16"/>
        <v>54713.1619</v>
      </c>
      <c r="H85" s="25">
        <f t="shared" si="17"/>
        <v>45616</v>
      </c>
      <c r="I85" s="57" t="s">
        <v>347</v>
      </c>
      <c r="J85" s="58" t="s">
        <v>348</v>
      </c>
      <c r="K85" s="57" t="s">
        <v>349</v>
      </c>
      <c r="L85" s="57" t="s">
        <v>350</v>
      </c>
      <c r="M85" s="58" t="s">
        <v>214</v>
      </c>
      <c r="N85" s="58" t="s">
        <v>215</v>
      </c>
      <c r="O85" s="59" t="s">
        <v>227</v>
      </c>
      <c r="P85" s="60" t="s">
        <v>351</v>
      </c>
    </row>
    <row r="86" spans="1:16" ht="12.75" customHeight="1" thickBot="1" x14ac:dyDescent="0.25">
      <c r="A86" s="25" t="str">
        <f t="shared" si="12"/>
        <v>VSB 48 </v>
      </c>
      <c r="B86" s="9" t="str">
        <f t="shared" si="13"/>
        <v>II</v>
      </c>
      <c r="C86" s="25">
        <f t="shared" si="14"/>
        <v>54741.103999999999</v>
      </c>
      <c r="D86" s="11" t="str">
        <f t="shared" si="15"/>
        <v>vis</v>
      </c>
      <c r="E86" s="56">
        <f>VLOOKUP(C86,Active!C$21:E$961,3,FALSE)</f>
        <v>45673.376114940322</v>
      </c>
      <c r="F86" s="9" t="s">
        <v>88</v>
      </c>
      <c r="G86" s="11" t="str">
        <f t="shared" si="16"/>
        <v>54741.1040</v>
      </c>
      <c r="H86" s="25">
        <f t="shared" si="17"/>
        <v>45673.5</v>
      </c>
      <c r="I86" s="57" t="s">
        <v>352</v>
      </c>
      <c r="J86" s="58" t="s">
        <v>353</v>
      </c>
      <c r="K86" s="57" t="s">
        <v>354</v>
      </c>
      <c r="L86" s="57" t="s">
        <v>355</v>
      </c>
      <c r="M86" s="58" t="s">
        <v>214</v>
      </c>
      <c r="N86" s="58" t="s">
        <v>356</v>
      </c>
      <c r="O86" s="59" t="s">
        <v>357</v>
      </c>
      <c r="P86" s="60" t="s">
        <v>351</v>
      </c>
    </row>
    <row r="87" spans="1:16" ht="12.75" customHeight="1" thickBot="1" x14ac:dyDescent="0.25">
      <c r="A87" s="25" t="str">
        <f t="shared" si="12"/>
        <v>BAVM 203 </v>
      </c>
      <c r="B87" s="9" t="str">
        <f t="shared" si="13"/>
        <v>I</v>
      </c>
      <c r="C87" s="25">
        <f t="shared" si="14"/>
        <v>54809.383900000001</v>
      </c>
      <c r="D87" s="11" t="str">
        <f t="shared" si="15"/>
        <v>vis</v>
      </c>
      <c r="E87" s="56">
        <f>VLOOKUP(C87,Active!C$21:E$961,3,FALSE)</f>
        <v>45813.882312511509</v>
      </c>
      <c r="F87" s="9" t="s">
        <v>88</v>
      </c>
      <c r="G87" s="11" t="str">
        <f t="shared" si="16"/>
        <v>54809.3839</v>
      </c>
      <c r="H87" s="25">
        <f t="shared" si="17"/>
        <v>45814</v>
      </c>
      <c r="I87" s="57" t="s">
        <v>358</v>
      </c>
      <c r="J87" s="58" t="s">
        <v>359</v>
      </c>
      <c r="K87" s="57" t="s">
        <v>360</v>
      </c>
      <c r="L87" s="57" t="s">
        <v>361</v>
      </c>
      <c r="M87" s="58" t="s">
        <v>214</v>
      </c>
      <c r="N87" s="58" t="s">
        <v>221</v>
      </c>
      <c r="O87" s="59" t="s">
        <v>362</v>
      </c>
      <c r="P87" s="60" t="s">
        <v>363</v>
      </c>
    </row>
    <row r="88" spans="1:16" ht="12.75" customHeight="1" thickBot="1" x14ac:dyDescent="0.25">
      <c r="A88" s="25" t="str">
        <f t="shared" si="12"/>
        <v>VSB 50 </v>
      </c>
      <c r="B88" s="9" t="str">
        <f t="shared" si="13"/>
        <v>I</v>
      </c>
      <c r="C88" s="25">
        <f t="shared" si="14"/>
        <v>55168.014999999999</v>
      </c>
      <c r="D88" s="11" t="str">
        <f t="shared" si="15"/>
        <v>CCD</v>
      </c>
      <c r="E88" s="56">
        <f>VLOOKUP(C88,Active!C$21:E$961,3,FALSE)</f>
        <v>46551.872441257598</v>
      </c>
      <c r="F88" s="9" t="str">
        <f>LEFT(M88,1)</f>
        <v>C</v>
      </c>
      <c r="G88" s="11" t="str">
        <f t="shared" si="16"/>
        <v>55168.015</v>
      </c>
      <c r="H88" s="25">
        <f t="shared" si="17"/>
        <v>46552</v>
      </c>
      <c r="I88" s="57" t="s">
        <v>375</v>
      </c>
      <c r="J88" s="58" t="s">
        <v>376</v>
      </c>
      <c r="K88" s="57" t="s">
        <v>377</v>
      </c>
      <c r="L88" s="57" t="s">
        <v>378</v>
      </c>
      <c r="M88" s="58" t="s">
        <v>214</v>
      </c>
      <c r="N88" s="58" t="s">
        <v>88</v>
      </c>
      <c r="O88" s="59" t="s">
        <v>379</v>
      </c>
      <c r="P88" s="60" t="s">
        <v>380</v>
      </c>
    </row>
    <row r="89" spans="1:16" ht="12.75" customHeight="1" thickBot="1" x14ac:dyDescent="0.25">
      <c r="A89" s="25" t="str">
        <f t="shared" si="12"/>
        <v>VSB 59 </v>
      </c>
      <c r="B89" s="9" t="str">
        <f t="shared" si="13"/>
        <v>I</v>
      </c>
      <c r="C89" s="25">
        <f t="shared" si="14"/>
        <v>56949.033499999998</v>
      </c>
      <c r="D89" s="11" t="str">
        <f t="shared" si="15"/>
        <v>vis</v>
      </c>
      <c r="E89" s="56">
        <f>VLOOKUP(C89,Active!C$21:E$961,3,FALSE)</f>
        <v>50216.847598499036</v>
      </c>
      <c r="F89" s="9" t="s">
        <v>88</v>
      </c>
      <c r="G89" s="11" t="str">
        <f t="shared" si="16"/>
        <v>56949.0335</v>
      </c>
      <c r="H89" s="25">
        <f t="shared" si="17"/>
        <v>50217</v>
      </c>
      <c r="I89" s="57" t="s">
        <v>430</v>
      </c>
      <c r="J89" s="58" t="s">
        <v>431</v>
      </c>
      <c r="K89" s="57" t="s">
        <v>432</v>
      </c>
      <c r="L89" s="57" t="s">
        <v>433</v>
      </c>
      <c r="M89" s="58" t="s">
        <v>214</v>
      </c>
      <c r="N89" s="58" t="s">
        <v>356</v>
      </c>
      <c r="O89" s="59" t="s">
        <v>434</v>
      </c>
      <c r="P89" s="60" t="s">
        <v>435</v>
      </c>
    </row>
    <row r="90" spans="1:16" x14ac:dyDescent="0.2">
      <c r="B90" s="9"/>
      <c r="F90" s="9"/>
    </row>
    <row r="91" spans="1:16" x14ac:dyDescent="0.2">
      <c r="B91" s="9"/>
      <c r="F91" s="9"/>
    </row>
    <row r="92" spans="1:16" x14ac:dyDescent="0.2">
      <c r="B92" s="9"/>
      <c r="F92" s="9"/>
    </row>
    <row r="93" spans="1:16" x14ac:dyDescent="0.2">
      <c r="B93" s="9"/>
      <c r="F93" s="9"/>
    </row>
    <row r="94" spans="1:16" x14ac:dyDescent="0.2">
      <c r="B94" s="9"/>
      <c r="F94" s="9"/>
    </row>
    <row r="95" spans="1:16" x14ac:dyDescent="0.2">
      <c r="B95" s="9"/>
      <c r="F95" s="9"/>
    </row>
    <row r="96" spans="1:16" x14ac:dyDescent="0.2">
      <c r="B96" s="9"/>
      <c r="F96" s="9"/>
    </row>
    <row r="97" spans="2:6" x14ac:dyDescent="0.2">
      <c r="B97" s="9"/>
      <c r="F97" s="9"/>
    </row>
    <row r="98" spans="2:6" x14ac:dyDescent="0.2">
      <c r="B98" s="9"/>
      <c r="F98" s="9"/>
    </row>
    <row r="99" spans="2:6" x14ac:dyDescent="0.2">
      <c r="B99" s="9"/>
      <c r="F99" s="9"/>
    </row>
    <row r="100" spans="2:6" x14ac:dyDescent="0.2">
      <c r="B100" s="9"/>
      <c r="F100" s="9"/>
    </row>
    <row r="101" spans="2:6" x14ac:dyDescent="0.2">
      <c r="B101" s="9"/>
      <c r="F101" s="9"/>
    </row>
    <row r="102" spans="2:6" x14ac:dyDescent="0.2">
      <c r="B102" s="9"/>
      <c r="F102" s="9"/>
    </row>
    <row r="103" spans="2:6" x14ac:dyDescent="0.2">
      <c r="B103" s="9"/>
      <c r="F103" s="9"/>
    </row>
    <row r="104" spans="2:6" x14ac:dyDescent="0.2">
      <c r="B104" s="9"/>
      <c r="F104" s="9"/>
    </row>
    <row r="105" spans="2:6" x14ac:dyDescent="0.2">
      <c r="B105" s="9"/>
      <c r="F105" s="9"/>
    </row>
    <row r="106" spans="2:6" x14ac:dyDescent="0.2">
      <c r="B106" s="9"/>
      <c r="F106" s="9"/>
    </row>
    <row r="107" spans="2:6" x14ac:dyDescent="0.2">
      <c r="B107" s="9"/>
      <c r="F107" s="9"/>
    </row>
    <row r="108" spans="2:6" x14ac:dyDescent="0.2">
      <c r="B108" s="9"/>
      <c r="F108" s="9"/>
    </row>
    <row r="109" spans="2:6" x14ac:dyDescent="0.2">
      <c r="B109" s="9"/>
      <c r="F109" s="9"/>
    </row>
    <row r="110" spans="2:6" x14ac:dyDescent="0.2">
      <c r="B110" s="9"/>
      <c r="F110" s="9"/>
    </row>
    <row r="111" spans="2:6" x14ac:dyDescent="0.2">
      <c r="B111" s="9"/>
      <c r="F111" s="9"/>
    </row>
    <row r="112" spans="2:6" x14ac:dyDescent="0.2">
      <c r="B112" s="9"/>
      <c r="F112" s="9"/>
    </row>
    <row r="113" spans="2:6" x14ac:dyDescent="0.2">
      <c r="B113" s="9"/>
      <c r="F113" s="9"/>
    </row>
    <row r="114" spans="2:6" x14ac:dyDescent="0.2">
      <c r="B114" s="9"/>
      <c r="F114" s="9"/>
    </row>
    <row r="115" spans="2:6" x14ac:dyDescent="0.2">
      <c r="B115" s="9"/>
      <c r="F115" s="9"/>
    </row>
    <row r="116" spans="2:6" x14ac:dyDescent="0.2">
      <c r="B116" s="9"/>
      <c r="F116" s="9"/>
    </row>
    <row r="117" spans="2:6" x14ac:dyDescent="0.2">
      <c r="B117" s="9"/>
      <c r="F117" s="9"/>
    </row>
    <row r="118" spans="2:6" x14ac:dyDescent="0.2">
      <c r="B118" s="9"/>
      <c r="F118" s="9"/>
    </row>
    <row r="119" spans="2:6" x14ac:dyDescent="0.2">
      <c r="B119" s="9"/>
      <c r="F119" s="9"/>
    </row>
    <row r="120" spans="2:6" x14ac:dyDescent="0.2">
      <c r="B120" s="9"/>
      <c r="F120" s="9"/>
    </row>
    <row r="121" spans="2:6" x14ac:dyDescent="0.2">
      <c r="B121" s="9"/>
      <c r="F121" s="9"/>
    </row>
    <row r="122" spans="2:6" x14ac:dyDescent="0.2">
      <c r="B122" s="9"/>
      <c r="F122" s="9"/>
    </row>
    <row r="123" spans="2:6" x14ac:dyDescent="0.2">
      <c r="B123" s="9"/>
      <c r="F123" s="9"/>
    </row>
    <row r="124" spans="2:6" x14ac:dyDescent="0.2">
      <c r="B124" s="9"/>
      <c r="F124" s="9"/>
    </row>
    <row r="125" spans="2:6" x14ac:dyDescent="0.2">
      <c r="B125" s="9"/>
      <c r="F125" s="9"/>
    </row>
    <row r="126" spans="2:6" x14ac:dyDescent="0.2">
      <c r="B126" s="9"/>
      <c r="F126" s="9"/>
    </row>
    <row r="127" spans="2:6" x14ac:dyDescent="0.2">
      <c r="B127" s="9"/>
      <c r="F127" s="9"/>
    </row>
    <row r="128" spans="2:6" x14ac:dyDescent="0.2">
      <c r="B128" s="9"/>
      <c r="F128" s="9"/>
    </row>
    <row r="129" spans="2:6" x14ac:dyDescent="0.2">
      <c r="B129" s="9"/>
      <c r="F129" s="9"/>
    </row>
    <row r="130" spans="2:6" x14ac:dyDescent="0.2">
      <c r="B130" s="9"/>
      <c r="F130" s="9"/>
    </row>
    <row r="131" spans="2:6" x14ac:dyDescent="0.2">
      <c r="B131" s="9"/>
      <c r="F131" s="9"/>
    </row>
    <row r="132" spans="2:6" x14ac:dyDescent="0.2">
      <c r="B132" s="9"/>
      <c r="F132" s="9"/>
    </row>
    <row r="133" spans="2:6" x14ac:dyDescent="0.2">
      <c r="B133" s="9"/>
      <c r="F133" s="9"/>
    </row>
    <row r="134" spans="2:6" x14ac:dyDescent="0.2">
      <c r="B134" s="9"/>
      <c r="F134" s="9"/>
    </row>
    <row r="135" spans="2:6" x14ac:dyDescent="0.2">
      <c r="B135" s="9"/>
      <c r="F135" s="9"/>
    </row>
    <row r="136" spans="2:6" x14ac:dyDescent="0.2">
      <c r="B136" s="9"/>
      <c r="F136" s="9"/>
    </row>
    <row r="137" spans="2:6" x14ac:dyDescent="0.2">
      <c r="B137" s="9"/>
      <c r="F137" s="9"/>
    </row>
    <row r="138" spans="2:6" x14ac:dyDescent="0.2">
      <c r="B138" s="9"/>
      <c r="F138" s="9"/>
    </row>
    <row r="139" spans="2:6" x14ac:dyDescent="0.2">
      <c r="B139" s="9"/>
      <c r="F139" s="9"/>
    </row>
    <row r="140" spans="2:6" x14ac:dyDescent="0.2">
      <c r="B140" s="9"/>
      <c r="F140" s="9"/>
    </row>
    <row r="141" spans="2:6" x14ac:dyDescent="0.2">
      <c r="B141" s="9"/>
      <c r="F141" s="9"/>
    </row>
    <row r="142" spans="2:6" x14ac:dyDescent="0.2">
      <c r="B142" s="9"/>
      <c r="F142" s="9"/>
    </row>
    <row r="143" spans="2:6" x14ac:dyDescent="0.2">
      <c r="B143" s="9"/>
      <c r="F143" s="9"/>
    </row>
    <row r="144" spans="2:6" x14ac:dyDescent="0.2">
      <c r="B144" s="9"/>
      <c r="F144" s="9"/>
    </row>
    <row r="145" spans="2:6" x14ac:dyDescent="0.2">
      <c r="B145" s="9"/>
      <c r="F145" s="9"/>
    </row>
    <row r="146" spans="2:6" x14ac:dyDescent="0.2">
      <c r="B146" s="9"/>
      <c r="F146" s="9"/>
    </row>
    <row r="147" spans="2:6" x14ac:dyDescent="0.2">
      <c r="B147" s="9"/>
      <c r="F147" s="9"/>
    </row>
    <row r="148" spans="2:6" x14ac:dyDescent="0.2">
      <c r="B148" s="9"/>
      <c r="F148" s="9"/>
    </row>
    <row r="149" spans="2:6" x14ac:dyDescent="0.2">
      <c r="B149" s="9"/>
      <c r="F149" s="9"/>
    </row>
    <row r="150" spans="2:6" x14ac:dyDescent="0.2">
      <c r="B150" s="9"/>
      <c r="F150" s="9"/>
    </row>
    <row r="151" spans="2:6" x14ac:dyDescent="0.2">
      <c r="B151" s="9"/>
      <c r="F151" s="9"/>
    </row>
    <row r="152" spans="2:6" x14ac:dyDescent="0.2">
      <c r="B152" s="9"/>
      <c r="F152" s="9"/>
    </row>
    <row r="153" spans="2:6" x14ac:dyDescent="0.2">
      <c r="B153" s="9"/>
      <c r="F153" s="9"/>
    </row>
    <row r="154" spans="2:6" x14ac:dyDescent="0.2">
      <c r="B154" s="9"/>
      <c r="F154" s="9"/>
    </row>
    <row r="155" spans="2:6" x14ac:dyDescent="0.2">
      <c r="B155" s="9"/>
      <c r="F155" s="9"/>
    </row>
    <row r="156" spans="2:6" x14ac:dyDescent="0.2">
      <c r="B156" s="9"/>
      <c r="F156" s="9"/>
    </row>
    <row r="157" spans="2:6" x14ac:dyDescent="0.2">
      <c r="B157" s="9"/>
      <c r="F157" s="9"/>
    </row>
    <row r="158" spans="2:6" x14ac:dyDescent="0.2">
      <c r="B158" s="9"/>
      <c r="F158" s="9"/>
    </row>
    <row r="159" spans="2:6" x14ac:dyDescent="0.2">
      <c r="B159" s="9"/>
      <c r="F159" s="9"/>
    </row>
    <row r="160" spans="2:6" x14ac:dyDescent="0.2">
      <c r="B160" s="9"/>
      <c r="F160" s="9"/>
    </row>
    <row r="161" spans="2:6" x14ac:dyDescent="0.2">
      <c r="B161" s="9"/>
      <c r="F161" s="9"/>
    </row>
    <row r="162" spans="2:6" x14ac:dyDescent="0.2">
      <c r="B162" s="9"/>
      <c r="F162" s="9"/>
    </row>
    <row r="163" spans="2:6" x14ac:dyDescent="0.2">
      <c r="B163" s="9"/>
      <c r="F163" s="9"/>
    </row>
    <row r="164" spans="2:6" x14ac:dyDescent="0.2">
      <c r="B164" s="9"/>
      <c r="F164" s="9"/>
    </row>
    <row r="165" spans="2:6" x14ac:dyDescent="0.2">
      <c r="B165" s="9"/>
      <c r="F165" s="9"/>
    </row>
    <row r="166" spans="2:6" x14ac:dyDescent="0.2">
      <c r="B166" s="9"/>
      <c r="F166" s="9"/>
    </row>
    <row r="167" spans="2:6" x14ac:dyDescent="0.2">
      <c r="B167" s="9"/>
      <c r="F167" s="9"/>
    </row>
    <row r="168" spans="2:6" x14ac:dyDescent="0.2">
      <c r="B168" s="9"/>
      <c r="F168" s="9"/>
    </row>
    <row r="169" spans="2:6" x14ac:dyDescent="0.2">
      <c r="B169" s="9"/>
      <c r="F169" s="9"/>
    </row>
    <row r="170" spans="2:6" x14ac:dyDescent="0.2">
      <c r="B170" s="9"/>
      <c r="F170" s="9"/>
    </row>
    <row r="171" spans="2:6" x14ac:dyDescent="0.2">
      <c r="B171" s="9"/>
      <c r="F171" s="9"/>
    </row>
    <row r="172" spans="2:6" x14ac:dyDescent="0.2">
      <c r="B172" s="9"/>
      <c r="F172" s="9"/>
    </row>
    <row r="173" spans="2:6" x14ac:dyDescent="0.2">
      <c r="B173" s="9"/>
      <c r="F173" s="9"/>
    </row>
    <row r="174" spans="2:6" x14ac:dyDescent="0.2">
      <c r="B174" s="9"/>
      <c r="F174" s="9"/>
    </row>
    <row r="175" spans="2:6" x14ac:dyDescent="0.2">
      <c r="B175" s="9"/>
      <c r="F175" s="9"/>
    </row>
    <row r="176" spans="2:6" x14ac:dyDescent="0.2">
      <c r="B176" s="9"/>
      <c r="F176" s="9"/>
    </row>
    <row r="177" spans="2:6" x14ac:dyDescent="0.2">
      <c r="B177" s="9"/>
      <c r="F177" s="9"/>
    </row>
    <row r="178" spans="2:6" x14ac:dyDescent="0.2">
      <c r="B178" s="9"/>
      <c r="F178" s="9"/>
    </row>
    <row r="179" spans="2:6" x14ac:dyDescent="0.2">
      <c r="B179" s="9"/>
      <c r="F179" s="9"/>
    </row>
    <row r="180" spans="2:6" x14ac:dyDescent="0.2">
      <c r="B180" s="9"/>
      <c r="F180" s="9"/>
    </row>
    <row r="181" spans="2:6" x14ac:dyDescent="0.2">
      <c r="B181" s="9"/>
      <c r="F181" s="9"/>
    </row>
    <row r="182" spans="2:6" x14ac:dyDescent="0.2">
      <c r="B182" s="9"/>
      <c r="F182" s="9"/>
    </row>
    <row r="183" spans="2:6" x14ac:dyDescent="0.2">
      <c r="B183" s="9"/>
      <c r="F183" s="9"/>
    </row>
    <row r="184" spans="2:6" x14ac:dyDescent="0.2">
      <c r="B184" s="9"/>
      <c r="F184" s="9"/>
    </row>
    <row r="185" spans="2:6" x14ac:dyDescent="0.2">
      <c r="B185" s="9"/>
      <c r="F185" s="9"/>
    </row>
    <row r="186" spans="2:6" x14ac:dyDescent="0.2">
      <c r="B186" s="9"/>
      <c r="F186" s="9"/>
    </row>
    <row r="187" spans="2:6" x14ac:dyDescent="0.2">
      <c r="B187" s="9"/>
      <c r="F187" s="9"/>
    </row>
    <row r="188" spans="2:6" x14ac:dyDescent="0.2">
      <c r="B188" s="9"/>
      <c r="F188" s="9"/>
    </row>
    <row r="189" spans="2:6" x14ac:dyDescent="0.2">
      <c r="B189" s="9"/>
      <c r="F189" s="9"/>
    </row>
    <row r="190" spans="2:6" x14ac:dyDescent="0.2">
      <c r="B190" s="9"/>
      <c r="F190" s="9"/>
    </row>
    <row r="191" spans="2:6" x14ac:dyDescent="0.2">
      <c r="B191" s="9"/>
      <c r="F191" s="9"/>
    </row>
    <row r="192" spans="2:6" x14ac:dyDescent="0.2">
      <c r="B192" s="9"/>
      <c r="F192" s="9"/>
    </row>
    <row r="193" spans="2:6" x14ac:dyDescent="0.2">
      <c r="B193" s="9"/>
      <c r="F193" s="9"/>
    </row>
    <row r="194" spans="2:6" x14ac:dyDescent="0.2">
      <c r="B194" s="9"/>
      <c r="F194" s="9"/>
    </row>
    <row r="195" spans="2:6" x14ac:dyDescent="0.2">
      <c r="B195" s="9"/>
      <c r="F195" s="9"/>
    </row>
    <row r="196" spans="2:6" x14ac:dyDescent="0.2">
      <c r="B196" s="9"/>
      <c r="F196" s="9"/>
    </row>
    <row r="197" spans="2:6" x14ac:dyDescent="0.2">
      <c r="B197" s="9"/>
      <c r="F197" s="9"/>
    </row>
    <row r="198" spans="2:6" x14ac:dyDescent="0.2">
      <c r="B198" s="9"/>
      <c r="F198" s="9"/>
    </row>
    <row r="199" spans="2:6" x14ac:dyDescent="0.2">
      <c r="B199" s="9"/>
      <c r="F199" s="9"/>
    </row>
    <row r="200" spans="2:6" x14ac:dyDescent="0.2">
      <c r="B200" s="9"/>
      <c r="F200" s="9"/>
    </row>
    <row r="201" spans="2:6" x14ac:dyDescent="0.2">
      <c r="B201" s="9"/>
      <c r="F201" s="9"/>
    </row>
    <row r="202" spans="2:6" x14ac:dyDescent="0.2">
      <c r="B202" s="9"/>
      <c r="F202" s="9"/>
    </row>
    <row r="203" spans="2:6" x14ac:dyDescent="0.2">
      <c r="B203" s="9"/>
      <c r="F203" s="9"/>
    </row>
    <row r="204" spans="2:6" x14ac:dyDescent="0.2">
      <c r="B204" s="9"/>
      <c r="F204" s="9"/>
    </row>
    <row r="205" spans="2:6" x14ac:dyDescent="0.2">
      <c r="B205" s="9"/>
      <c r="F205" s="9"/>
    </row>
    <row r="206" spans="2:6" x14ac:dyDescent="0.2">
      <c r="B206" s="9"/>
      <c r="F206" s="9"/>
    </row>
    <row r="207" spans="2:6" x14ac:dyDescent="0.2">
      <c r="B207" s="9"/>
      <c r="F207" s="9"/>
    </row>
    <row r="208" spans="2:6" x14ac:dyDescent="0.2">
      <c r="B208" s="9"/>
      <c r="F208" s="9"/>
    </row>
    <row r="209" spans="2:6" x14ac:dyDescent="0.2">
      <c r="B209" s="9"/>
      <c r="F209" s="9"/>
    </row>
    <row r="210" spans="2:6" x14ac:dyDescent="0.2">
      <c r="B210" s="9"/>
      <c r="F210" s="9"/>
    </row>
    <row r="211" spans="2:6" x14ac:dyDescent="0.2">
      <c r="B211" s="9"/>
      <c r="F211" s="9"/>
    </row>
    <row r="212" spans="2:6" x14ac:dyDescent="0.2">
      <c r="B212" s="9"/>
      <c r="F212" s="9"/>
    </row>
    <row r="213" spans="2:6" x14ac:dyDescent="0.2">
      <c r="B213" s="9"/>
      <c r="F213" s="9"/>
    </row>
    <row r="214" spans="2:6" x14ac:dyDescent="0.2">
      <c r="B214" s="9"/>
      <c r="F214" s="9"/>
    </row>
    <row r="215" spans="2:6" x14ac:dyDescent="0.2">
      <c r="B215" s="9"/>
      <c r="F215" s="9"/>
    </row>
    <row r="216" spans="2:6" x14ac:dyDescent="0.2">
      <c r="B216" s="9"/>
      <c r="F216" s="9"/>
    </row>
    <row r="217" spans="2:6" x14ac:dyDescent="0.2">
      <c r="B217" s="9"/>
      <c r="F217" s="9"/>
    </row>
    <row r="218" spans="2:6" x14ac:dyDescent="0.2">
      <c r="B218" s="9"/>
      <c r="F218" s="9"/>
    </row>
    <row r="219" spans="2:6" x14ac:dyDescent="0.2">
      <c r="B219" s="9"/>
      <c r="F219" s="9"/>
    </row>
    <row r="220" spans="2:6" x14ac:dyDescent="0.2">
      <c r="B220" s="9"/>
      <c r="F220" s="9"/>
    </row>
    <row r="221" spans="2:6" x14ac:dyDescent="0.2">
      <c r="B221" s="9"/>
      <c r="F221" s="9"/>
    </row>
    <row r="222" spans="2:6" x14ac:dyDescent="0.2">
      <c r="B222" s="9"/>
      <c r="F222" s="9"/>
    </row>
    <row r="223" spans="2:6" x14ac:dyDescent="0.2">
      <c r="B223" s="9"/>
      <c r="F223" s="9"/>
    </row>
    <row r="224" spans="2:6" x14ac:dyDescent="0.2">
      <c r="B224" s="9"/>
      <c r="F224" s="9"/>
    </row>
    <row r="225" spans="2:6" x14ac:dyDescent="0.2">
      <c r="B225" s="9"/>
      <c r="F225" s="9"/>
    </row>
    <row r="226" spans="2:6" x14ac:dyDescent="0.2">
      <c r="B226" s="9"/>
      <c r="F226" s="9"/>
    </row>
    <row r="227" spans="2:6" x14ac:dyDescent="0.2">
      <c r="B227" s="9"/>
      <c r="F227" s="9"/>
    </row>
    <row r="228" spans="2:6" x14ac:dyDescent="0.2">
      <c r="B228" s="9"/>
      <c r="F228" s="9"/>
    </row>
    <row r="229" spans="2:6" x14ac:dyDescent="0.2">
      <c r="B229" s="9"/>
      <c r="F229" s="9"/>
    </row>
    <row r="230" spans="2:6" x14ac:dyDescent="0.2">
      <c r="B230" s="9"/>
      <c r="F230" s="9"/>
    </row>
    <row r="231" spans="2:6" x14ac:dyDescent="0.2">
      <c r="B231" s="9"/>
      <c r="F231" s="9"/>
    </row>
    <row r="232" spans="2:6" x14ac:dyDescent="0.2">
      <c r="B232" s="9"/>
      <c r="F232" s="9"/>
    </row>
    <row r="233" spans="2:6" x14ac:dyDescent="0.2">
      <c r="B233" s="9"/>
      <c r="F233" s="9"/>
    </row>
    <row r="234" spans="2:6" x14ac:dyDescent="0.2">
      <c r="B234" s="9"/>
      <c r="F234" s="9"/>
    </row>
    <row r="235" spans="2:6" x14ac:dyDescent="0.2">
      <c r="B235" s="9"/>
      <c r="F235" s="9"/>
    </row>
    <row r="236" spans="2:6" x14ac:dyDescent="0.2">
      <c r="B236" s="9"/>
      <c r="F236" s="9"/>
    </row>
    <row r="237" spans="2:6" x14ac:dyDescent="0.2">
      <c r="B237" s="9"/>
      <c r="F237" s="9"/>
    </row>
    <row r="238" spans="2:6" x14ac:dyDescent="0.2">
      <c r="B238" s="9"/>
      <c r="F238" s="9"/>
    </row>
    <row r="239" spans="2:6" x14ac:dyDescent="0.2">
      <c r="B239" s="9"/>
      <c r="F239" s="9"/>
    </row>
    <row r="240" spans="2:6" x14ac:dyDescent="0.2">
      <c r="B240" s="9"/>
      <c r="F240" s="9"/>
    </row>
    <row r="241" spans="2:6" x14ac:dyDescent="0.2">
      <c r="B241" s="9"/>
      <c r="F241" s="9"/>
    </row>
    <row r="242" spans="2:6" x14ac:dyDescent="0.2">
      <c r="B242" s="9"/>
      <c r="F242" s="9"/>
    </row>
    <row r="243" spans="2:6" x14ac:dyDescent="0.2">
      <c r="B243" s="9"/>
      <c r="F243" s="9"/>
    </row>
    <row r="244" spans="2:6" x14ac:dyDescent="0.2">
      <c r="B244" s="9"/>
      <c r="F244" s="9"/>
    </row>
    <row r="245" spans="2:6" x14ac:dyDescent="0.2">
      <c r="B245" s="9"/>
      <c r="F245" s="9"/>
    </row>
    <row r="246" spans="2:6" x14ac:dyDescent="0.2">
      <c r="B246" s="9"/>
      <c r="F246" s="9"/>
    </row>
    <row r="247" spans="2:6" x14ac:dyDescent="0.2">
      <c r="B247" s="9"/>
      <c r="F247" s="9"/>
    </row>
    <row r="248" spans="2:6" x14ac:dyDescent="0.2">
      <c r="B248" s="9"/>
      <c r="F248" s="9"/>
    </row>
    <row r="249" spans="2:6" x14ac:dyDescent="0.2">
      <c r="B249" s="9"/>
      <c r="F249" s="9"/>
    </row>
    <row r="250" spans="2:6" x14ac:dyDescent="0.2">
      <c r="B250" s="9"/>
      <c r="F250" s="9"/>
    </row>
    <row r="251" spans="2:6" x14ac:dyDescent="0.2">
      <c r="B251" s="9"/>
      <c r="F251" s="9"/>
    </row>
    <row r="252" spans="2:6" x14ac:dyDescent="0.2">
      <c r="B252" s="9"/>
      <c r="F252" s="9"/>
    </row>
    <row r="253" spans="2:6" x14ac:dyDescent="0.2">
      <c r="B253" s="9"/>
      <c r="F253" s="9"/>
    </row>
    <row r="254" spans="2:6" x14ac:dyDescent="0.2">
      <c r="B254" s="9"/>
      <c r="F254" s="9"/>
    </row>
    <row r="255" spans="2:6" x14ac:dyDescent="0.2">
      <c r="B255" s="9"/>
      <c r="F255" s="9"/>
    </row>
    <row r="256" spans="2:6" x14ac:dyDescent="0.2">
      <c r="B256" s="9"/>
      <c r="F256" s="9"/>
    </row>
    <row r="257" spans="2:6" x14ac:dyDescent="0.2">
      <c r="B257" s="9"/>
      <c r="F257" s="9"/>
    </row>
    <row r="258" spans="2:6" x14ac:dyDescent="0.2">
      <c r="B258" s="9"/>
      <c r="F258" s="9"/>
    </row>
    <row r="259" spans="2:6" x14ac:dyDescent="0.2">
      <c r="B259" s="9"/>
      <c r="F259" s="9"/>
    </row>
    <row r="260" spans="2:6" x14ac:dyDescent="0.2">
      <c r="B260" s="9"/>
      <c r="F260" s="9"/>
    </row>
    <row r="261" spans="2:6" x14ac:dyDescent="0.2">
      <c r="B261" s="9"/>
      <c r="F261" s="9"/>
    </row>
    <row r="262" spans="2:6" x14ac:dyDescent="0.2">
      <c r="B262" s="9"/>
      <c r="F262" s="9"/>
    </row>
    <row r="263" spans="2:6" x14ac:dyDescent="0.2">
      <c r="B263" s="9"/>
      <c r="F263" s="9"/>
    </row>
    <row r="264" spans="2:6" x14ac:dyDescent="0.2">
      <c r="B264" s="9"/>
      <c r="F264" s="9"/>
    </row>
    <row r="265" spans="2:6" x14ac:dyDescent="0.2">
      <c r="B265" s="9"/>
      <c r="F265" s="9"/>
    </row>
    <row r="266" spans="2:6" x14ac:dyDescent="0.2">
      <c r="B266" s="9"/>
      <c r="F266" s="9"/>
    </row>
    <row r="267" spans="2:6" x14ac:dyDescent="0.2">
      <c r="B267" s="9"/>
      <c r="F267" s="9"/>
    </row>
    <row r="268" spans="2:6" x14ac:dyDescent="0.2">
      <c r="B268" s="9"/>
      <c r="F268" s="9"/>
    </row>
    <row r="269" spans="2:6" x14ac:dyDescent="0.2">
      <c r="B269" s="9"/>
      <c r="F269" s="9"/>
    </row>
    <row r="270" spans="2:6" x14ac:dyDescent="0.2">
      <c r="B270" s="9"/>
      <c r="F270" s="9"/>
    </row>
    <row r="271" spans="2:6" x14ac:dyDescent="0.2">
      <c r="B271" s="9"/>
      <c r="F271" s="9"/>
    </row>
    <row r="272" spans="2:6" x14ac:dyDescent="0.2">
      <c r="B272" s="9"/>
      <c r="F272" s="9"/>
    </row>
    <row r="273" spans="2:6" x14ac:dyDescent="0.2">
      <c r="B273" s="9"/>
      <c r="F273" s="9"/>
    </row>
    <row r="274" spans="2:6" x14ac:dyDescent="0.2">
      <c r="B274" s="9"/>
      <c r="F274" s="9"/>
    </row>
    <row r="275" spans="2:6" x14ac:dyDescent="0.2">
      <c r="B275" s="9"/>
      <c r="F275" s="9"/>
    </row>
    <row r="276" spans="2:6" x14ac:dyDescent="0.2">
      <c r="B276" s="9"/>
      <c r="F276" s="9"/>
    </row>
    <row r="277" spans="2:6" x14ac:dyDescent="0.2">
      <c r="B277" s="9"/>
      <c r="F277" s="9"/>
    </row>
    <row r="278" spans="2:6" x14ac:dyDescent="0.2">
      <c r="B278" s="9"/>
      <c r="F278" s="9"/>
    </row>
    <row r="279" spans="2:6" x14ac:dyDescent="0.2">
      <c r="B279" s="9"/>
      <c r="F279" s="9"/>
    </row>
    <row r="280" spans="2:6" x14ac:dyDescent="0.2">
      <c r="B280" s="9"/>
      <c r="F280" s="9"/>
    </row>
    <row r="281" spans="2:6" x14ac:dyDescent="0.2">
      <c r="B281" s="9"/>
      <c r="F281" s="9"/>
    </row>
    <row r="282" spans="2:6" x14ac:dyDescent="0.2">
      <c r="B282" s="9"/>
      <c r="F282" s="9"/>
    </row>
    <row r="283" spans="2:6" x14ac:dyDescent="0.2">
      <c r="B283" s="9"/>
      <c r="F283" s="9"/>
    </row>
    <row r="284" spans="2:6" x14ac:dyDescent="0.2">
      <c r="B284" s="9"/>
      <c r="F284" s="9"/>
    </row>
    <row r="285" spans="2:6" x14ac:dyDescent="0.2">
      <c r="B285" s="9"/>
      <c r="F285" s="9"/>
    </row>
    <row r="286" spans="2:6" x14ac:dyDescent="0.2">
      <c r="B286" s="9"/>
      <c r="F286" s="9"/>
    </row>
    <row r="287" spans="2:6" x14ac:dyDescent="0.2">
      <c r="B287" s="9"/>
      <c r="F287" s="9"/>
    </row>
    <row r="288" spans="2:6" x14ac:dyDescent="0.2">
      <c r="B288" s="9"/>
      <c r="F288" s="9"/>
    </row>
    <row r="289" spans="2:6" x14ac:dyDescent="0.2">
      <c r="B289" s="9"/>
      <c r="F289" s="9"/>
    </row>
    <row r="290" spans="2:6" x14ac:dyDescent="0.2">
      <c r="B290" s="9"/>
      <c r="F290" s="9"/>
    </row>
    <row r="291" spans="2:6" x14ac:dyDescent="0.2">
      <c r="B291" s="9"/>
      <c r="F291" s="9"/>
    </row>
    <row r="292" spans="2:6" x14ac:dyDescent="0.2">
      <c r="B292" s="9"/>
      <c r="F292" s="9"/>
    </row>
    <row r="293" spans="2:6" x14ac:dyDescent="0.2">
      <c r="B293" s="9"/>
      <c r="F293" s="9"/>
    </row>
    <row r="294" spans="2:6" x14ac:dyDescent="0.2">
      <c r="B294" s="9"/>
      <c r="F294" s="9"/>
    </row>
    <row r="295" spans="2:6" x14ac:dyDescent="0.2">
      <c r="B295" s="9"/>
      <c r="F295" s="9"/>
    </row>
    <row r="296" spans="2:6" x14ac:dyDescent="0.2">
      <c r="B296" s="9"/>
      <c r="F296" s="9"/>
    </row>
    <row r="297" spans="2:6" x14ac:dyDescent="0.2">
      <c r="B297" s="9"/>
      <c r="F297" s="9"/>
    </row>
    <row r="298" spans="2:6" x14ac:dyDescent="0.2">
      <c r="B298" s="9"/>
      <c r="F298" s="9"/>
    </row>
    <row r="299" spans="2:6" x14ac:dyDescent="0.2">
      <c r="B299" s="9"/>
      <c r="F299" s="9"/>
    </row>
    <row r="300" spans="2:6" x14ac:dyDescent="0.2">
      <c r="B300" s="9"/>
      <c r="F300" s="9"/>
    </row>
    <row r="301" spans="2:6" x14ac:dyDescent="0.2">
      <c r="B301" s="9"/>
      <c r="F301" s="9"/>
    </row>
    <row r="302" spans="2:6" x14ac:dyDescent="0.2">
      <c r="B302" s="9"/>
      <c r="F302" s="9"/>
    </row>
    <row r="303" spans="2:6" x14ac:dyDescent="0.2">
      <c r="B303" s="9"/>
      <c r="F303" s="9"/>
    </row>
    <row r="304" spans="2:6" x14ac:dyDescent="0.2">
      <c r="B304" s="9"/>
      <c r="F304" s="9"/>
    </row>
    <row r="305" spans="2:6" x14ac:dyDescent="0.2">
      <c r="B305" s="9"/>
      <c r="F305" s="9"/>
    </row>
    <row r="306" spans="2:6" x14ac:dyDescent="0.2">
      <c r="B306" s="9"/>
      <c r="F306" s="9"/>
    </row>
    <row r="307" spans="2:6" x14ac:dyDescent="0.2">
      <c r="B307" s="9"/>
      <c r="F307" s="9"/>
    </row>
    <row r="308" spans="2:6" x14ac:dyDescent="0.2">
      <c r="B308" s="9"/>
      <c r="F308" s="9"/>
    </row>
    <row r="309" spans="2:6" x14ac:dyDescent="0.2">
      <c r="B309" s="9"/>
      <c r="F309" s="9"/>
    </row>
    <row r="310" spans="2:6" x14ac:dyDescent="0.2">
      <c r="B310" s="9"/>
      <c r="F310" s="9"/>
    </row>
    <row r="311" spans="2:6" x14ac:dyDescent="0.2">
      <c r="B311" s="9"/>
      <c r="F311" s="9"/>
    </row>
    <row r="312" spans="2:6" x14ac:dyDescent="0.2">
      <c r="B312" s="9"/>
      <c r="F312" s="9"/>
    </row>
    <row r="313" spans="2:6" x14ac:dyDescent="0.2">
      <c r="B313" s="9"/>
      <c r="F313" s="9"/>
    </row>
    <row r="314" spans="2:6" x14ac:dyDescent="0.2">
      <c r="B314" s="9"/>
      <c r="F314" s="9"/>
    </row>
    <row r="315" spans="2:6" x14ac:dyDescent="0.2">
      <c r="B315" s="9"/>
      <c r="F315" s="9"/>
    </row>
    <row r="316" spans="2:6" x14ac:dyDescent="0.2">
      <c r="B316" s="9"/>
      <c r="F316" s="9"/>
    </row>
    <row r="317" spans="2:6" x14ac:dyDescent="0.2">
      <c r="B317" s="9"/>
      <c r="F317" s="9"/>
    </row>
    <row r="318" spans="2:6" x14ac:dyDescent="0.2">
      <c r="B318" s="9"/>
      <c r="F318" s="9"/>
    </row>
    <row r="319" spans="2:6" x14ac:dyDescent="0.2">
      <c r="B319" s="9"/>
      <c r="F319" s="9"/>
    </row>
    <row r="320" spans="2:6" x14ac:dyDescent="0.2">
      <c r="B320" s="9"/>
      <c r="F320" s="9"/>
    </row>
    <row r="321" spans="2:6" x14ac:dyDescent="0.2">
      <c r="B321" s="9"/>
      <c r="F321" s="9"/>
    </row>
    <row r="322" spans="2:6" x14ac:dyDescent="0.2">
      <c r="B322" s="9"/>
      <c r="F322" s="9"/>
    </row>
    <row r="323" spans="2:6" x14ac:dyDescent="0.2">
      <c r="B323" s="9"/>
      <c r="F323" s="9"/>
    </row>
    <row r="324" spans="2:6" x14ac:dyDescent="0.2">
      <c r="B324" s="9"/>
      <c r="F324" s="9"/>
    </row>
    <row r="325" spans="2:6" x14ac:dyDescent="0.2">
      <c r="B325" s="9"/>
      <c r="F325" s="9"/>
    </row>
    <row r="326" spans="2:6" x14ac:dyDescent="0.2">
      <c r="B326" s="9"/>
      <c r="F326" s="9"/>
    </row>
    <row r="327" spans="2:6" x14ac:dyDescent="0.2">
      <c r="B327" s="9"/>
      <c r="F327" s="9"/>
    </row>
    <row r="328" spans="2:6" x14ac:dyDescent="0.2">
      <c r="B328" s="9"/>
      <c r="F328" s="9"/>
    </row>
    <row r="329" spans="2:6" x14ac:dyDescent="0.2">
      <c r="B329" s="9"/>
      <c r="F329" s="9"/>
    </row>
    <row r="330" spans="2:6" x14ac:dyDescent="0.2">
      <c r="B330" s="9"/>
      <c r="F330" s="9"/>
    </row>
    <row r="331" spans="2:6" x14ac:dyDescent="0.2">
      <c r="B331" s="9"/>
      <c r="F331" s="9"/>
    </row>
    <row r="332" spans="2:6" x14ac:dyDescent="0.2">
      <c r="B332" s="9"/>
      <c r="F332" s="9"/>
    </row>
    <row r="333" spans="2:6" x14ac:dyDescent="0.2">
      <c r="B333" s="9"/>
      <c r="F333" s="9"/>
    </row>
    <row r="334" spans="2:6" x14ac:dyDescent="0.2">
      <c r="B334" s="9"/>
      <c r="F334" s="9"/>
    </row>
    <row r="335" spans="2:6" x14ac:dyDescent="0.2">
      <c r="B335" s="9"/>
      <c r="F335" s="9"/>
    </row>
    <row r="336" spans="2:6" x14ac:dyDescent="0.2">
      <c r="B336" s="9"/>
      <c r="F336" s="9"/>
    </row>
    <row r="337" spans="2:6" x14ac:dyDescent="0.2">
      <c r="B337" s="9"/>
      <c r="F337" s="9"/>
    </row>
    <row r="338" spans="2:6" x14ac:dyDescent="0.2">
      <c r="B338" s="9"/>
      <c r="F338" s="9"/>
    </row>
    <row r="339" spans="2:6" x14ac:dyDescent="0.2">
      <c r="B339" s="9"/>
      <c r="F339" s="9"/>
    </row>
    <row r="340" spans="2:6" x14ac:dyDescent="0.2">
      <c r="B340" s="9"/>
      <c r="F340" s="9"/>
    </row>
    <row r="341" spans="2:6" x14ac:dyDescent="0.2">
      <c r="B341" s="9"/>
      <c r="F341" s="9"/>
    </row>
    <row r="342" spans="2:6" x14ac:dyDescent="0.2">
      <c r="B342" s="9"/>
      <c r="F342" s="9"/>
    </row>
    <row r="343" spans="2:6" x14ac:dyDescent="0.2">
      <c r="B343" s="9"/>
      <c r="F343" s="9"/>
    </row>
    <row r="344" spans="2:6" x14ac:dyDescent="0.2">
      <c r="B344" s="9"/>
      <c r="F344" s="9"/>
    </row>
    <row r="345" spans="2:6" x14ac:dyDescent="0.2">
      <c r="B345" s="9"/>
      <c r="F345" s="9"/>
    </row>
    <row r="346" spans="2:6" x14ac:dyDescent="0.2">
      <c r="B346" s="9"/>
      <c r="F346" s="9"/>
    </row>
    <row r="347" spans="2:6" x14ac:dyDescent="0.2">
      <c r="B347" s="9"/>
      <c r="F347" s="9"/>
    </row>
    <row r="348" spans="2:6" x14ac:dyDescent="0.2">
      <c r="B348" s="9"/>
      <c r="F348" s="9"/>
    </row>
    <row r="349" spans="2:6" x14ac:dyDescent="0.2">
      <c r="B349" s="9"/>
      <c r="F349" s="9"/>
    </row>
    <row r="350" spans="2:6" x14ac:dyDescent="0.2">
      <c r="B350" s="9"/>
      <c r="F350" s="9"/>
    </row>
    <row r="351" spans="2:6" x14ac:dyDescent="0.2">
      <c r="B351" s="9"/>
      <c r="F351" s="9"/>
    </row>
    <row r="352" spans="2:6" x14ac:dyDescent="0.2">
      <c r="B352" s="9"/>
      <c r="F352" s="9"/>
    </row>
    <row r="353" spans="2:6" x14ac:dyDescent="0.2">
      <c r="B353" s="9"/>
      <c r="F353" s="9"/>
    </row>
    <row r="354" spans="2:6" x14ac:dyDescent="0.2">
      <c r="B354" s="9"/>
      <c r="F354" s="9"/>
    </row>
    <row r="355" spans="2:6" x14ac:dyDescent="0.2">
      <c r="B355" s="9"/>
      <c r="F355" s="9"/>
    </row>
    <row r="356" spans="2:6" x14ac:dyDescent="0.2">
      <c r="B356" s="9"/>
      <c r="F356" s="9"/>
    </row>
    <row r="357" spans="2:6" x14ac:dyDescent="0.2">
      <c r="B357" s="9"/>
      <c r="F357" s="9"/>
    </row>
    <row r="358" spans="2:6" x14ac:dyDescent="0.2">
      <c r="B358" s="9"/>
      <c r="F358" s="9"/>
    </row>
    <row r="359" spans="2:6" x14ac:dyDescent="0.2">
      <c r="B359" s="9"/>
      <c r="F359" s="9"/>
    </row>
    <row r="360" spans="2:6" x14ac:dyDescent="0.2">
      <c r="B360" s="9"/>
      <c r="F360" s="9"/>
    </row>
    <row r="361" spans="2:6" x14ac:dyDescent="0.2">
      <c r="B361" s="9"/>
      <c r="F361" s="9"/>
    </row>
    <row r="362" spans="2:6" x14ac:dyDescent="0.2">
      <c r="B362" s="9"/>
      <c r="F362" s="9"/>
    </row>
    <row r="363" spans="2:6" x14ac:dyDescent="0.2">
      <c r="B363" s="9"/>
      <c r="F363" s="9"/>
    </row>
    <row r="364" spans="2:6" x14ac:dyDescent="0.2">
      <c r="B364" s="9"/>
      <c r="F364" s="9"/>
    </row>
    <row r="365" spans="2:6" x14ac:dyDescent="0.2">
      <c r="B365" s="9"/>
      <c r="F365" s="9"/>
    </row>
    <row r="366" spans="2:6" x14ac:dyDescent="0.2">
      <c r="B366" s="9"/>
      <c r="F366" s="9"/>
    </row>
    <row r="367" spans="2:6" x14ac:dyDescent="0.2">
      <c r="B367" s="9"/>
      <c r="F367" s="9"/>
    </row>
    <row r="368" spans="2:6" x14ac:dyDescent="0.2">
      <c r="B368" s="9"/>
      <c r="F368" s="9"/>
    </row>
    <row r="369" spans="2:6" x14ac:dyDescent="0.2">
      <c r="B369" s="9"/>
      <c r="F369" s="9"/>
    </row>
    <row r="370" spans="2:6" x14ac:dyDescent="0.2">
      <c r="B370" s="9"/>
      <c r="F370" s="9"/>
    </row>
    <row r="371" spans="2:6" x14ac:dyDescent="0.2">
      <c r="B371" s="9"/>
      <c r="F371" s="9"/>
    </row>
    <row r="372" spans="2:6" x14ac:dyDescent="0.2">
      <c r="B372" s="9"/>
      <c r="F372" s="9"/>
    </row>
    <row r="373" spans="2:6" x14ac:dyDescent="0.2">
      <c r="B373" s="9"/>
      <c r="F373" s="9"/>
    </row>
    <row r="374" spans="2:6" x14ac:dyDescent="0.2">
      <c r="B374" s="9"/>
      <c r="F374" s="9"/>
    </row>
    <row r="375" spans="2:6" x14ac:dyDescent="0.2">
      <c r="B375" s="9"/>
      <c r="F375" s="9"/>
    </row>
    <row r="376" spans="2:6" x14ac:dyDescent="0.2">
      <c r="B376" s="9"/>
      <c r="F376" s="9"/>
    </row>
    <row r="377" spans="2:6" x14ac:dyDescent="0.2">
      <c r="B377" s="9"/>
      <c r="F377" s="9"/>
    </row>
    <row r="378" spans="2:6" x14ac:dyDescent="0.2">
      <c r="B378" s="9"/>
      <c r="F378" s="9"/>
    </row>
    <row r="379" spans="2:6" x14ac:dyDescent="0.2">
      <c r="B379" s="9"/>
      <c r="F379" s="9"/>
    </row>
    <row r="380" spans="2:6" x14ac:dyDescent="0.2">
      <c r="B380" s="9"/>
      <c r="F380" s="9"/>
    </row>
    <row r="381" spans="2:6" x14ac:dyDescent="0.2">
      <c r="B381" s="9"/>
      <c r="F381" s="9"/>
    </row>
    <row r="382" spans="2:6" x14ac:dyDescent="0.2">
      <c r="B382" s="9"/>
      <c r="F382" s="9"/>
    </row>
    <row r="383" spans="2:6" x14ac:dyDescent="0.2">
      <c r="B383" s="9"/>
      <c r="F383" s="9"/>
    </row>
    <row r="384" spans="2:6" x14ac:dyDescent="0.2">
      <c r="B384" s="9"/>
      <c r="F384" s="9"/>
    </row>
    <row r="385" spans="2:6" x14ac:dyDescent="0.2">
      <c r="B385" s="9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  <row r="785" spans="2:6" x14ac:dyDescent="0.2">
      <c r="B785" s="9"/>
      <c r="F785" s="9"/>
    </row>
    <row r="786" spans="2:6" x14ac:dyDescent="0.2">
      <c r="B786" s="9"/>
      <c r="F786" s="9"/>
    </row>
    <row r="787" spans="2:6" x14ac:dyDescent="0.2">
      <c r="B787" s="9"/>
      <c r="F787" s="9"/>
    </row>
    <row r="788" spans="2:6" x14ac:dyDescent="0.2">
      <c r="B788" s="9"/>
      <c r="F788" s="9"/>
    </row>
    <row r="789" spans="2:6" x14ac:dyDescent="0.2">
      <c r="B789" s="9"/>
      <c r="F789" s="9"/>
    </row>
    <row r="790" spans="2:6" x14ac:dyDescent="0.2">
      <c r="B790" s="9"/>
      <c r="F790" s="9"/>
    </row>
    <row r="791" spans="2:6" x14ac:dyDescent="0.2">
      <c r="B791" s="9"/>
      <c r="F791" s="9"/>
    </row>
    <row r="792" spans="2:6" x14ac:dyDescent="0.2">
      <c r="B792" s="9"/>
      <c r="F792" s="9"/>
    </row>
    <row r="793" spans="2:6" x14ac:dyDescent="0.2">
      <c r="B793" s="9"/>
      <c r="F793" s="9"/>
    </row>
    <row r="794" spans="2:6" x14ac:dyDescent="0.2">
      <c r="B794" s="9"/>
      <c r="F794" s="9"/>
    </row>
    <row r="795" spans="2:6" x14ac:dyDescent="0.2">
      <c r="B795" s="9"/>
      <c r="F795" s="9"/>
    </row>
    <row r="796" spans="2:6" x14ac:dyDescent="0.2">
      <c r="B796" s="9"/>
      <c r="F796" s="9"/>
    </row>
    <row r="797" spans="2:6" x14ac:dyDescent="0.2">
      <c r="B797" s="9"/>
      <c r="F797" s="9"/>
    </row>
    <row r="798" spans="2:6" x14ac:dyDescent="0.2">
      <c r="B798" s="9"/>
      <c r="F798" s="9"/>
    </row>
    <row r="799" spans="2:6" x14ac:dyDescent="0.2">
      <c r="B799" s="9"/>
      <c r="F799" s="9"/>
    </row>
  </sheetData>
  <phoneticPr fontId="21" type="noConversion"/>
  <hyperlinks>
    <hyperlink ref="P20" r:id="rId1" display="http://www.konkoly.hu/cgi-bin/IBVS?530" xr:uid="{00000000-0004-0000-0100-000000000000}"/>
    <hyperlink ref="P32" r:id="rId2" display="http://www.bav-astro.de/sfs/BAVM_link.php?BAVMnr=102" xr:uid="{00000000-0004-0000-0100-000001000000}"/>
    <hyperlink ref="P34" r:id="rId3" display="http://www.bav-astro.de/sfs/BAVM_link.php?BAVMnr=117" xr:uid="{00000000-0004-0000-0100-000002000000}"/>
    <hyperlink ref="P69" r:id="rId4" display="http://vsolj.cetus-net.org/no47.pdf" xr:uid="{00000000-0004-0000-0100-000003000000}"/>
    <hyperlink ref="P35" r:id="rId5" display="http://www.bav-astro.de/sfs/BAVM_link.php?BAVMnr=152" xr:uid="{00000000-0004-0000-0100-000004000000}"/>
    <hyperlink ref="P70" r:id="rId6" display="http://vsolj.cetus-net.org/no39.pdf" xr:uid="{00000000-0004-0000-0100-000005000000}"/>
    <hyperlink ref="P72" r:id="rId7" display="http://vsolj.cetus-net.org/no39.pdf" xr:uid="{00000000-0004-0000-0100-000006000000}"/>
    <hyperlink ref="P73" r:id="rId8" display="http://vsolj.cetus-net.org/no39.pdf" xr:uid="{00000000-0004-0000-0100-000007000000}"/>
    <hyperlink ref="P75" r:id="rId9" display="http://vsolj.cetus-net.org/no40.pdf" xr:uid="{00000000-0004-0000-0100-000008000000}"/>
    <hyperlink ref="P36" r:id="rId10" display="http://www.konkoly.hu/cgi-bin/IBVS?5729" xr:uid="{00000000-0004-0000-0100-000009000000}"/>
    <hyperlink ref="P37" r:id="rId11" display="http://www.konkoly.hu/cgi-bin/IBVS?5729" xr:uid="{00000000-0004-0000-0100-00000A000000}"/>
    <hyperlink ref="P38" r:id="rId12" display="http://www.konkoly.hu/cgi-bin/IBVS?5729" xr:uid="{00000000-0004-0000-0100-00000B000000}"/>
    <hyperlink ref="P39" r:id="rId13" display="http://www.konkoly.hu/cgi-bin/IBVS?5729" xr:uid="{00000000-0004-0000-0100-00000C000000}"/>
    <hyperlink ref="P40" r:id="rId14" display="http://www.konkoly.hu/cgi-bin/IBVS?5729" xr:uid="{00000000-0004-0000-0100-00000D000000}"/>
    <hyperlink ref="P41" r:id="rId15" display="http://www.konkoly.hu/cgi-bin/IBVS?5729" xr:uid="{00000000-0004-0000-0100-00000E000000}"/>
    <hyperlink ref="P42" r:id="rId16" display="http://www.konkoly.hu/cgi-bin/IBVS?5729" xr:uid="{00000000-0004-0000-0100-00000F000000}"/>
    <hyperlink ref="P43" r:id="rId17" display="http://www.konkoly.hu/cgi-bin/IBVS?5843" xr:uid="{00000000-0004-0000-0100-000010000000}"/>
    <hyperlink ref="P79" r:id="rId18" display="http://vsolj.cetus-net.org/no43.pdf" xr:uid="{00000000-0004-0000-0100-000011000000}"/>
    <hyperlink ref="P80" r:id="rId19" display="http://vsolj.cetus-net.org/no44.pdf" xr:uid="{00000000-0004-0000-0100-000012000000}"/>
    <hyperlink ref="P82" r:id="rId20" display="http://vsolj.cetus-net.org/no45.pdf" xr:uid="{00000000-0004-0000-0100-000013000000}"/>
    <hyperlink ref="P44" r:id="rId21" display="http://www.aavso.org/sites/default/files/jaavso/v36n2/171.pdf" xr:uid="{00000000-0004-0000-0100-000014000000}"/>
    <hyperlink ref="P45" r:id="rId22" display="http://www.aavso.org/sites/default/files/jaavso/v36n2/171.pdf" xr:uid="{00000000-0004-0000-0100-000015000000}"/>
    <hyperlink ref="P46" r:id="rId23" display="http://www.aavso.org/sites/default/files/jaavso/v36n2/171.pdf" xr:uid="{00000000-0004-0000-0100-000016000000}"/>
    <hyperlink ref="P47" r:id="rId24" display="http://www.aavso.org/sites/default/files/jaavso/v36n2/186.pdf" xr:uid="{00000000-0004-0000-0100-000017000000}"/>
    <hyperlink ref="P85" r:id="rId25" display="http://vsolj.cetus-net.org/no48.pdf" xr:uid="{00000000-0004-0000-0100-000018000000}"/>
    <hyperlink ref="P86" r:id="rId26" display="http://vsolj.cetus-net.org/no48.pdf" xr:uid="{00000000-0004-0000-0100-000019000000}"/>
    <hyperlink ref="P87" r:id="rId27" display="http://www.bav-astro.de/sfs/BAVM_link.php?BAVMnr=203" xr:uid="{00000000-0004-0000-0100-00001A000000}"/>
    <hyperlink ref="P48" r:id="rId28" display="http://www.konkoly.hu/cgi-bin/IBVS?5920" xr:uid="{00000000-0004-0000-0100-00001B000000}"/>
    <hyperlink ref="P88" r:id="rId29" display="http://vsolj.cetus-net.org/vsoljno50.pdf" xr:uid="{00000000-0004-0000-0100-00001C000000}"/>
    <hyperlink ref="P52" r:id="rId30" display="http://www.konkoly.hu/cgi-bin/IBVS?5960" xr:uid="{00000000-0004-0000-0100-00001D000000}"/>
    <hyperlink ref="P55" r:id="rId31" display="http://www.konkoly.hu/cgi-bin/IBVS?6011" xr:uid="{00000000-0004-0000-0100-00001E000000}"/>
    <hyperlink ref="P56" r:id="rId32" display="http://var.astro.cz/oejv/issues/oejv0155.pdf" xr:uid="{00000000-0004-0000-0100-00001F000000}"/>
    <hyperlink ref="P89" r:id="rId33" display="http://vsolj.cetus-net.org/vsoljno59.pdf" xr:uid="{00000000-0004-0000-0100-00002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2023-08-19T07:53:50Z</dcterms:modified>
</cp:coreProperties>
</file>