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32975F7-8B3D-4A4D-A39C-0B3BA50AF2B3}" xr6:coauthVersionLast="47" xr6:coauthVersionMax="47" xr10:uidLastSave="{00000000-0000-0000-0000-000000000000}"/>
  <bookViews>
    <workbookView xWindow="14460" yWindow="73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F67" i="1" s="1"/>
  <c r="Q67" i="1"/>
  <c r="G14" i="1"/>
  <c r="G15" i="1" s="1"/>
  <c r="C7" i="1"/>
  <c r="C8" i="1"/>
  <c r="E47" i="1"/>
  <c r="F47" i="1"/>
  <c r="G47" i="1"/>
  <c r="J47" i="1"/>
  <c r="E34" i="1"/>
  <c r="F34" i="1"/>
  <c r="G34" i="1"/>
  <c r="E36" i="1"/>
  <c r="F36" i="1"/>
  <c r="G36" i="1"/>
  <c r="J36" i="1"/>
  <c r="E37" i="1"/>
  <c r="F37" i="1"/>
  <c r="G37" i="1"/>
  <c r="E38" i="1"/>
  <c r="F38" i="1"/>
  <c r="G38" i="1"/>
  <c r="J38" i="1"/>
  <c r="E35" i="1"/>
  <c r="F35" i="1"/>
  <c r="G35" i="1"/>
  <c r="J35" i="1"/>
  <c r="E39" i="1"/>
  <c r="F39" i="1"/>
  <c r="V39" i="1"/>
  <c r="E40" i="1"/>
  <c r="F40" i="1"/>
  <c r="V40" i="1"/>
  <c r="E41" i="1"/>
  <c r="F41" i="1"/>
  <c r="G41" i="1"/>
  <c r="J41" i="1"/>
  <c r="E42" i="1"/>
  <c r="F42" i="1"/>
  <c r="V42" i="1"/>
  <c r="E44" i="1"/>
  <c r="F44" i="1"/>
  <c r="V44" i="1"/>
  <c r="J44" i="1"/>
  <c r="E56" i="1"/>
  <c r="F56" i="1"/>
  <c r="G56" i="1"/>
  <c r="E52" i="1"/>
  <c r="F52" i="1"/>
  <c r="G52" i="1"/>
  <c r="E59" i="1"/>
  <c r="F59" i="1"/>
  <c r="G59" i="1"/>
  <c r="E63" i="1"/>
  <c r="F63" i="1"/>
  <c r="G63" i="1"/>
  <c r="Q63" i="1"/>
  <c r="E21" i="1"/>
  <c r="F21" i="1"/>
  <c r="E25" i="1"/>
  <c r="F25" i="1"/>
  <c r="G25" i="1"/>
  <c r="E26" i="1"/>
  <c r="F26" i="1"/>
  <c r="G26" i="1"/>
  <c r="E50" i="1"/>
  <c r="F50" i="1"/>
  <c r="E62" i="1"/>
  <c r="F62" i="1"/>
  <c r="G62" i="1"/>
  <c r="E64" i="1"/>
  <c r="F64" i="1"/>
  <c r="G64" i="1"/>
  <c r="E65" i="1"/>
  <c r="F65" i="1"/>
  <c r="G65" i="1"/>
  <c r="E66" i="1"/>
  <c r="F66" i="1"/>
  <c r="E22" i="1"/>
  <c r="F22" i="1"/>
  <c r="G22" i="1"/>
  <c r="E23" i="1"/>
  <c r="F23" i="1"/>
  <c r="G23" i="1"/>
  <c r="E24" i="1"/>
  <c r="F24" i="1"/>
  <c r="G24" i="1"/>
  <c r="E28" i="1"/>
  <c r="F28" i="1"/>
  <c r="G28" i="1"/>
  <c r="T28" i="1"/>
  <c r="E29" i="1"/>
  <c r="F29" i="1"/>
  <c r="E33" i="1"/>
  <c r="F33" i="1"/>
  <c r="G33" i="1"/>
  <c r="E46" i="1"/>
  <c r="F46" i="1"/>
  <c r="G46" i="1"/>
  <c r="E60" i="1"/>
  <c r="F60" i="1"/>
  <c r="G60" i="1"/>
  <c r="T60" i="1"/>
  <c r="E58" i="1"/>
  <c r="F58" i="1"/>
  <c r="G58" i="1"/>
  <c r="E61" i="1"/>
  <c r="F61" i="1"/>
  <c r="G61" i="1"/>
  <c r="T61" i="1"/>
  <c r="E53" i="1"/>
  <c r="F53" i="1"/>
  <c r="G53" i="1"/>
  <c r="E54" i="1"/>
  <c r="F54" i="1"/>
  <c r="G54" i="1"/>
  <c r="T54" i="1"/>
  <c r="E30" i="1"/>
  <c r="F30" i="1"/>
  <c r="G30" i="1"/>
  <c r="E31" i="1"/>
  <c r="F31" i="1"/>
  <c r="G31" i="1"/>
  <c r="E32" i="1"/>
  <c r="F32" i="1"/>
  <c r="E43" i="1"/>
  <c r="F43" i="1"/>
  <c r="G43" i="1"/>
  <c r="E45" i="1"/>
  <c r="F45" i="1"/>
  <c r="G45" i="1"/>
  <c r="E27" i="1"/>
  <c r="F27" i="1"/>
  <c r="G27" i="1"/>
  <c r="E48" i="1"/>
  <c r="F48" i="1"/>
  <c r="E49" i="1"/>
  <c r="F49" i="1"/>
  <c r="G49" i="1"/>
  <c r="E51" i="1"/>
  <c r="F51" i="1"/>
  <c r="G51" i="1"/>
  <c r="E55" i="1"/>
  <c r="F55" i="1"/>
  <c r="G55" i="1"/>
  <c r="E57" i="1"/>
  <c r="F57" i="1"/>
  <c r="G57" i="1"/>
  <c r="G50" i="1"/>
  <c r="S50" i="1"/>
  <c r="G66" i="1"/>
  <c r="S66" i="1"/>
  <c r="G32" i="1"/>
  <c r="S32" i="1"/>
  <c r="S38" i="1"/>
  <c r="G48" i="1"/>
  <c r="S48" i="1"/>
  <c r="Q24" i="1"/>
  <c r="Q23" i="1"/>
  <c r="Q22" i="1"/>
  <c r="Q66" i="1"/>
  <c r="Q65" i="1"/>
  <c r="Q64" i="1"/>
  <c r="Q62" i="1"/>
  <c r="Q50" i="1"/>
  <c r="Q26" i="1"/>
  <c r="Q25" i="1"/>
  <c r="Q21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32" i="2"/>
  <c r="C32" i="2"/>
  <c r="E32" i="2"/>
  <c r="G31" i="2"/>
  <c r="C31" i="2"/>
  <c r="E31" i="2"/>
  <c r="G30" i="2"/>
  <c r="C30" i="2"/>
  <c r="E30" i="2"/>
  <c r="G29" i="2"/>
  <c r="C29" i="2"/>
  <c r="E29" i="2"/>
  <c r="G42" i="2"/>
  <c r="C42" i="2"/>
  <c r="E42" i="2"/>
  <c r="G28" i="2"/>
  <c r="C28" i="2"/>
  <c r="E28" i="2"/>
  <c r="G27" i="2"/>
  <c r="C27" i="2"/>
  <c r="E27" i="2"/>
  <c r="G41" i="2"/>
  <c r="C41" i="2"/>
  <c r="E41" i="2"/>
  <c r="G40" i="2"/>
  <c r="C40" i="2"/>
  <c r="E40" i="2"/>
  <c r="G26" i="2"/>
  <c r="C26" i="2"/>
  <c r="E26" i="2"/>
  <c r="G25" i="2"/>
  <c r="C25" i="2"/>
  <c r="E25" i="2"/>
  <c r="G39" i="2"/>
  <c r="C39" i="2"/>
  <c r="E39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42" i="2"/>
  <c r="B42" i="2"/>
  <c r="D42" i="2"/>
  <c r="A42" i="2"/>
  <c r="H28" i="2"/>
  <c r="D28" i="2"/>
  <c r="B28" i="2"/>
  <c r="A28" i="2"/>
  <c r="H27" i="2"/>
  <c r="B27" i="2"/>
  <c r="D27" i="2"/>
  <c r="A27" i="2"/>
  <c r="H41" i="2"/>
  <c r="D41" i="2"/>
  <c r="B41" i="2"/>
  <c r="A41" i="2"/>
  <c r="H40" i="2"/>
  <c r="B40" i="2"/>
  <c r="D40" i="2"/>
  <c r="A40" i="2"/>
  <c r="H26" i="2"/>
  <c r="D26" i="2"/>
  <c r="B26" i="2"/>
  <c r="A26" i="2"/>
  <c r="H25" i="2"/>
  <c r="B25" i="2"/>
  <c r="D25" i="2"/>
  <c r="A25" i="2"/>
  <c r="H39" i="2"/>
  <c r="D39" i="2"/>
  <c r="B39" i="2"/>
  <c r="A39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Q61" i="1"/>
  <c r="Q60" i="1"/>
  <c r="K60" i="1"/>
  <c r="Q58" i="1"/>
  <c r="Q56" i="1"/>
  <c r="Q51" i="1"/>
  <c r="Q44" i="1"/>
  <c r="Q42" i="1"/>
  <c r="Q41" i="1"/>
  <c r="Q40" i="1"/>
  <c r="Q39" i="1"/>
  <c r="Q35" i="1"/>
  <c r="Q57" i="1"/>
  <c r="Q52" i="1"/>
  <c r="Q59" i="1"/>
  <c r="K54" i="1"/>
  <c r="Q54" i="1"/>
  <c r="Q53" i="1"/>
  <c r="Q55" i="1"/>
  <c r="Q46" i="1"/>
  <c r="C17" i="1"/>
  <c r="Q37" i="1"/>
  <c r="K48" i="1"/>
  <c r="Q48" i="1"/>
  <c r="Q49" i="1"/>
  <c r="Q47" i="1"/>
  <c r="Q36" i="1"/>
  <c r="Q34" i="1"/>
  <c r="Q28" i="1"/>
  <c r="Q29" i="1"/>
  <c r="Q30" i="1"/>
  <c r="Q31" i="1"/>
  <c r="I32" i="1"/>
  <c r="Q32" i="1"/>
  <c r="Q33" i="1"/>
  <c r="Q38" i="1"/>
  <c r="Q43" i="1"/>
  <c r="Q45" i="1"/>
  <c r="Q27" i="1"/>
  <c r="K51" i="1"/>
  <c r="S51" i="1"/>
  <c r="J33" i="1"/>
  <c r="T33" i="1"/>
  <c r="S65" i="1"/>
  <c r="K65" i="1"/>
  <c r="K49" i="1"/>
  <c r="S49" i="1"/>
  <c r="I31" i="1"/>
  <c r="S31" i="1"/>
  <c r="G29" i="1"/>
  <c r="T29" i="1"/>
  <c r="K64" i="1"/>
  <c r="S64" i="1"/>
  <c r="K63" i="1"/>
  <c r="T63" i="1"/>
  <c r="J30" i="1"/>
  <c r="S30" i="1"/>
  <c r="T58" i="1"/>
  <c r="K58" i="1"/>
  <c r="S62" i="1"/>
  <c r="K62" i="1"/>
  <c r="J59" i="1"/>
  <c r="S59" i="1"/>
  <c r="T24" i="1"/>
  <c r="I24" i="1"/>
  <c r="J37" i="1"/>
  <c r="S37" i="1"/>
  <c r="S27" i="1"/>
  <c r="H27" i="1"/>
  <c r="T23" i="1"/>
  <c r="I23" i="1"/>
  <c r="S52" i="1"/>
  <c r="J52" i="1"/>
  <c r="K57" i="1"/>
  <c r="S57" i="1"/>
  <c r="J45" i="1"/>
  <c r="S45" i="1"/>
  <c r="I22" i="1"/>
  <c r="T22" i="1"/>
  <c r="S26" i="1"/>
  <c r="I26" i="1"/>
  <c r="J56" i="1"/>
  <c r="T56" i="1"/>
  <c r="S43" i="1"/>
  <c r="I43" i="1"/>
  <c r="T53" i="1"/>
  <c r="K53" i="1"/>
  <c r="K46" i="1"/>
  <c r="T46" i="1"/>
  <c r="I25" i="1"/>
  <c r="S25" i="1"/>
  <c r="K55" i="1"/>
  <c r="S55" i="1"/>
  <c r="G21" i="1"/>
  <c r="J34" i="1"/>
  <c r="T34" i="1"/>
  <c r="S36" i="1"/>
  <c r="K61" i="1"/>
  <c r="K50" i="1"/>
  <c r="K66" i="1"/>
  <c r="S47" i="1"/>
  <c r="S21" i="1"/>
  <c r="I21" i="1"/>
  <c r="T19" i="1"/>
  <c r="E19" i="1" s="1"/>
  <c r="D12" i="1" l="1"/>
  <c r="D16" i="1" s="1"/>
  <c r="D19" i="1" s="1"/>
  <c r="G67" i="1"/>
  <c r="D11" i="1"/>
  <c r="P63" i="1" l="1"/>
  <c r="P54" i="1"/>
  <c r="P46" i="1"/>
  <c r="P41" i="1"/>
  <c r="P53" i="1"/>
  <c r="P37" i="1"/>
  <c r="P51" i="1"/>
  <c r="P55" i="1"/>
  <c r="P49" i="1"/>
  <c r="P52" i="1"/>
  <c r="P33" i="1"/>
  <c r="P23" i="1"/>
  <c r="P39" i="1"/>
  <c r="P48" i="1"/>
  <c r="P24" i="1"/>
  <c r="P30" i="1"/>
  <c r="P66" i="1"/>
  <c r="P25" i="1"/>
  <c r="P47" i="1"/>
  <c r="P29" i="1"/>
  <c r="P22" i="1"/>
  <c r="P64" i="1"/>
  <c r="P38" i="1"/>
  <c r="D15" i="1"/>
  <c r="C19" i="1" s="1"/>
  <c r="P28" i="1"/>
  <c r="P27" i="1"/>
  <c r="P65" i="1"/>
  <c r="P35" i="1"/>
  <c r="P32" i="1"/>
  <c r="P45" i="1"/>
  <c r="P60" i="1"/>
  <c r="P36" i="1"/>
  <c r="P34" i="1"/>
  <c r="P57" i="1"/>
  <c r="P67" i="1"/>
  <c r="P62" i="1"/>
  <c r="P42" i="1"/>
  <c r="P61" i="1"/>
  <c r="P40" i="1"/>
  <c r="P26" i="1"/>
  <c r="P31" i="1"/>
  <c r="P56" i="1"/>
  <c r="P43" i="1"/>
  <c r="P58" i="1"/>
  <c r="P50" i="1"/>
  <c r="P21" i="1"/>
  <c r="P44" i="1"/>
  <c r="P59" i="1"/>
  <c r="K67" i="1"/>
  <c r="S67" i="1"/>
  <c r="C11" i="1" l="1"/>
  <c r="C12" i="1"/>
  <c r="C16" i="1" s="1"/>
  <c r="D18" i="1" s="1"/>
  <c r="S19" i="1"/>
  <c r="E18" i="1" s="1"/>
  <c r="O66" i="1" l="1"/>
  <c r="O55" i="1"/>
  <c r="O34" i="1"/>
  <c r="O27" i="1"/>
  <c r="O21" i="1"/>
  <c r="O49" i="1"/>
  <c r="O64" i="1"/>
  <c r="O46" i="1"/>
  <c r="O39" i="1"/>
  <c r="O43" i="1"/>
  <c r="O41" i="1"/>
  <c r="O44" i="1"/>
  <c r="O50" i="1"/>
  <c r="O48" i="1"/>
  <c r="O61" i="1"/>
  <c r="O56" i="1"/>
  <c r="O28" i="1"/>
  <c r="O29" i="1"/>
  <c r="O25" i="1"/>
  <c r="O30" i="1"/>
  <c r="O58" i="1"/>
  <c r="O24" i="1"/>
  <c r="O31" i="1"/>
  <c r="O60" i="1"/>
  <c r="O47" i="1"/>
  <c r="O67" i="1"/>
  <c r="O57" i="1"/>
  <c r="O33" i="1"/>
  <c r="C15" i="1"/>
  <c r="O22" i="1"/>
  <c r="O59" i="1"/>
  <c r="O40" i="1"/>
  <c r="O45" i="1"/>
  <c r="O53" i="1"/>
  <c r="O32" i="1"/>
  <c r="O65" i="1"/>
  <c r="O63" i="1"/>
  <c r="O42" i="1"/>
  <c r="O51" i="1"/>
  <c r="O36" i="1"/>
  <c r="O62" i="1"/>
  <c r="O37" i="1"/>
  <c r="O23" i="1"/>
  <c r="O54" i="1"/>
  <c r="O52" i="1"/>
  <c r="O38" i="1"/>
  <c r="O26" i="1"/>
  <c r="O35" i="1"/>
  <c r="C18" i="1" l="1"/>
  <c r="G16" i="1"/>
  <c r="G17" i="1" s="1"/>
</calcChain>
</file>

<file path=xl/sharedStrings.xml><?xml version="1.0" encoding="utf-8"?>
<sst xmlns="http://schemas.openxmlformats.org/spreadsheetml/2006/main" count="485" uniqueCount="257">
  <si>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</si>
  <si>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</si>
  <si>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</si>
  <si>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</si>
  <si>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</si>
  <si>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</si>
  <si>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</si>
  <si>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</si>
  <si>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</si>
  <si>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</si>
  <si>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</si>
  <si>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</si>
  <si>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</si>
  <si>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</si>
  <si>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</si>
  <si>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</si>
  <si>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</si>
  <si>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</si>
  <si>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</si>
  <si>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Sum diff² =</t>
  </si>
  <si>
    <t>System Type:</t>
  </si>
  <si>
    <t>phe</t>
  </si>
  <si>
    <t>K</t>
  </si>
  <si>
    <t>ASAP 72,356</t>
  </si>
  <si>
    <t>v</t>
  </si>
  <si>
    <t>BAV-M 36</t>
  </si>
  <si>
    <t>IBVS 3004</t>
  </si>
  <si>
    <t>V</t>
  </si>
  <si>
    <t>IBVS 3408</t>
  </si>
  <si>
    <t>Diethelm R</t>
  </si>
  <si>
    <t>BBSAG Bull.91</t>
  </si>
  <si>
    <t>B</t>
  </si>
  <si>
    <t>BBSAG Bull.99</t>
  </si>
  <si>
    <t>II</t>
  </si>
  <si>
    <t>Primary</t>
  </si>
  <si>
    <t>Secondary</t>
  </si>
  <si>
    <t>Prim. Fit</t>
  </si>
  <si>
    <t>Sec. Fit</t>
  </si>
  <si>
    <t>IBVS 4562</t>
  </si>
  <si>
    <t>EA/DM</t>
  </si>
  <si>
    <t>IBVS 5595</t>
  </si>
  <si>
    <t>I</t>
  </si>
  <si>
    <t>GCVS 4 (IBVS 0668)</t>
  </si>
  <si>
    <t>Prim. Ephemeris =</t>
  </si>
  <si>
    <t>Sec. Ephemeris =</t>
  </si>
  <si>
    <t># of data points:</t>
  </si>
  <si>
    <t>TV Cet / GSC 00059-00297</t>
  </si>
  <si>
    <t>IBVS 5745</t>
  </si>
  <si>
    <t>IBVS 5871</t>
  </si>
  <si>
    <t>OEJV 0094</t>
  </si>
  <si>
    <t>OEJV 0107</t>
  </si>
  <si>
    <t>IBVS 5978</t>
  </si>
  <si>
    <t>OEJV 0137</t>
  </si>
  <si>
    <t>IBVS 5843</t>
  </si>
  <si>
    <t>IBVS 5918</t>
  </si>
  <si>
    <t>.0014</t>
  </si>
  <si>
    <t>IBVS 6007</t>
  </si>
  <si>
    <t>IBVS 5992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</si>
  <si>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</si>
  <si>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</si>
  <si>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</si>
  <si>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</si>
  <si>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</si>
  <si>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</si>
  <si>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</si>
  <si>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</si>
  <si>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</si>
  <si>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</si>
  <si>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</si>
  <si>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2426692.494 </t>
  </si>
  <si>
    <t> 16.12.1931 23:51 </t>
  </si>
  <si>
    <t> 0.000 </t>
  </si>
  <si>
    <t>P </t>
  </si>
  <si>
    <t> C.Hoffmeister </t>
  </si>
  <si>
    <t> AN 253.200 </t>
  </si>
  <si>
    <t>2428845.379 </t>
  </si>
  <si>
    <t> 07.11.1937 21:05 </t>
  </si>
  <si>
    <t> 0.017 </t>
  </si>
  <si>
    <t>V </t>
  </si>
  <si>
    <t> F.Lause </t>
  </si>
  <si>
    <t> AN 266.238 </t>
  </si>
  <si>
    <t>2428927.290 </t>
  </si>
  <si>
    <t> 28.01.1938 18:57 </t>
  </si>
  <si>
    <t> -0.001 </t>
  </si>
  <si>
    <t>2428936.415 </t>
  </si>
  <si>
    <t> 06.02.1938 21:57 </t>
  </si>
  <si>
    <t> 0.021 </t>
  </si>
  <si>
    <t>2428959.190 </t>
  </si>
  <si>
    <t> 01.03.1938 16:33 </t>
  </si>
  <si>
    <t> -0.023 </t>
  </si>
  <si>
    <t> D.Y.Martinov </t>
  </si>
  <si>
    <t> AC 67.8 </t>
  </si>
  <si>
    <t>2430260.934 </t>
  </si>
  <si>
    <t> 23.09.1941 10:24 </t>
  </si>
  <si>
    <t> -0.049 </t>
  </si>
  <si>
    <t>2441275.962 </t>
  </si>
  <si>
    <t> 20.11.1971 11:05 </t>
  </si>
  <si>
    <t>E </t>
  </si>
  <si>
    <t>?</t>
  </si>
  <si>
    <t> A.Meyer </t>
  </si>
  <si>
    <t>IBVS 668 </t>
  </si>
  <si>
    <t>2441644.5872 </t>
  </si>
  <si>
    <t> 23.11.1972 02:05 </t>
  </si>
  <si>
    <t> 0.0021 </t>
  </si>
  <si>
    <t> H.E.Jörgensen </t>
  </si>
  <si>
    <t> AAP 72.356 </t>
  </si>
  <si>
    <t>2441653.6898 </t>
  </si>
  <si>
    <t> 02.12.1972 04:33 </t>
  </si>
  <si>
    <t> 0.0014 </t>
  </si>
  <si>
    <t>2441685.6112 </t>
  </si>
  <si>
    <t> 03.01.1973 02:40 </t>
  </si>
  <si>
    <t> 0.0012 </t>
  </si>
  <si>
    <t>2445281.398 </t>
  </si>
  <si>
    <t> 07.11.1982 21:33 </t>
  </si>
  <si>
    <t> -0.011 </t>
  </si>
  <si>
    <t> W.Braune </t>
  </si>
  <si>
    <t>BAVM 36 </t>
  </si>
  <si>
    <t>2445281.403 </t>
  </si>
  <si>
    <t> 07.11.1982 21:40 </t>
  </si>
  <si>
    <t> -0.006 </t>
  </si>
  <si>
    <t> J.Hübscher </t>
  </si>
  <si>
    <t>2446687.8101 </t>
  </si>
  <si>
    <t> 14.09.1986 07:26 </t>
  </si>
  <si>
    <t> 0.0032 </t>
  </si>
  <si>
    <t> Caton &amp; Hawkins </t>
  </si>
  <si>
    <t>IBVS 3004 </t>
  </si>
  <si>
    <t>2447147.5858 </t>
  </si>
  <si>
    <t> 18.12.1987 02:03 </t>
  </si>
  <si>
    <t> 0.0028 </t>
  </si>
  <si>
    <t> B.Caton et al. </t>
  </si>
  <si>
    <t>IBVS 3408 </t>
  </si>
  <si>
    <t>2447566.338 </t>
  </si>
  <si>
    <t> 08.02.1989 20:06 </t>
  </si>
  <si>
    <t> 0.004 </t>
  </si>
  <si>
    <t> R.Diethelm </t>
  </si>
  <si>
    <t> BBS 91 </t>
  </si>
  <si>
    <t>2448622.3207 </t>
  </si>
  <si>
    <t> 31.12.1991 19:41 </t>
  </si>
  <si>
    <t> 0.0050 </t>
  </si>
  <si>
    <t> BBS 99 </t>
  </si>
  <si>
    <t>2450110.6454 </t>
  </si>
  <si>
    <t> 28.01.1996 03:29 </t>
  </si>
  <si>
    <t> Smith &amp; Caton </t>
  </si>
  <si>
    <t>IBVS 5745 </t>
  </si>
  <si>
    <t>2450470.2917 </t>
  </si>
  <si>
    <t> 21.01.1997 19:00 </t>
  </si>
  <si>
    <t> 0.0084 </t>
  </si>
  <si>
    <t>o</t>
  </si>
  <si>
    <t> W.Kleikamp </t>
  </si>
  <si>
    <t>BAVM 102 </t>
  </si>
  <si>
    <t>2452190.8100 </t>
  </si>
  <si>
    <t> 08.10.2001 07:26 </t>
  </si>
  <si>
    <t> 0.0052 </t>
  </si>
  <si>
    <t> Caton &amp; Smith </t>
  </si>
  <si>
    <t>IBVS 5595 </t>
  </si>
  <si>
    <t>2452973.6927 </t>
  </si>
  <si>
    <t> 30.11.2003 04:37 </t>
  </si>
  <si>
    <t> 0.0051 </t>
  </si>
  <si>
    <t>2453301.4041 </t>
  </si>
  <si>
    <t> 22.10.2004 21:41 </t>
  </si>
  <si>
    <t> -0.0019 </t>
  </si>
  <si>
    <t> M.Zejda et al. </t>
  </si>
  <si>
    <t>IBVS 5741 </t>
  </si>
  <si>
    <t>2453328.7196 </t>
  </si>
  <si>
    <t> 19.11.2004 05:16 </t>
  </si>
  <si>
    <t> 0.0038 </t>
  </si>
  <si>
    <t>C </t>
  </si>
  <si>
    <t>-I</t>
  </si>
  <si>
    <t> W.Ogloza et al. </t>
  </si>
  <si>
    <t>IBVS 5843 </t>
  </si>
  <si>
    <t>2454093.3940 </t>
  </si>
  <si>
    <t> 23.12.2006 21:27 </t>
  </si>
  <si>
    <t>1408</t>
  </si>
  <si>
    <t> 0.0019 </t>
  </si>
  <si>
    <t>B;V</t>
  </si>
  <si>
    <t> Bozkurt &amp; Zeynep </t>
  </si>
  <si>
    <t>IBVS 5978 </t>
  </si>
  <si>
    <t>2454489.3309 </t>
  </si>
  <si>
    <t> 23.01.2008 19:56 </t>
  </si>
  <si>
    <t>1451.5</t>
  </si>
  <si>
    <t> 0.0059 </t>
  </si>
  <si>
    <t>R</t>
  </si>
  <si>
    <t> H.Kucáková </t>
  </si>
  <si>
    <t>OEJV 0094 </t>
  </si>
  <si>
    <t>2454771.5321 </t>
  </si>
  <si>
    <t> 01.11.2008 00:46 </t>
  </si>
  <si>
    <t>1482.5</t>
  </si>
  <si>
    <t>OEJV 0107 </t>
  </si>
  <si>
    <t>2454821.6607 </t>
  </si>
  <si>
    <t> 21.12.2008 03:51 </t>
  </si>
  <si>
    <t>1488</t>
  </si>
  <si>
    <t> 0.0056 </t>
  </si>
  <si>
    <t>IBVS 5871 </t>
  </si>
  <si>
    <t>2454835.2549 </t>
  </si>
  <si>
    <t> 03.01.2009 18:07 </t>
  </si>
  <si>
    <t>1489.5</t>
  </si>
  <si>
    <t> 0.0049 </t>
  </si>
  <si>
    <t> P.Frank </t>
  </si>
  <si>
    <t>BAVM 209 </t>
  </si>
  <si>
    <t>2455076.5525 </t>
  </si>
  <si>
    <t> 02.09.2009 01:15 </t>
  </si>
  <si>
    <t>1516</t>
  </si>
  <si>
    <t> 0.0053 </t>
  </si>
  <si>
    <t> H.Ku?áková </t>
  </si>
  <si>
    <t>OEJV 0137 </t>
  </si>
  <si>
    <t>2455481.58714 </t>
  </si>
  <si>
    <t> 12.10.2010 02:05 </t>
  </si>
  <si>
    <t>1560.5</t>
  </si>
  <si>
    <t> 0.00367 </t>
  </si>
  <si>
    <t> R.Uhlar </t>
  </si>
  <si>
    <t>IBVS 6007 </t>
  </si>
  <si>
    <t>2455504.4072 </t>
  </si>
  <si>
    <t> 03.11.2010 21:46 </t>
  </si>
  <si>
    <t>1563</t>
  </si>
  <si>
    <t> 0.0054 </t>
  </si>
  <si>
    <t>2455572.6216 </t>
  </si>
  <si>
    <t> 11.01.2011 02:55 </t>
  </si>
  <si>
    <t>1570.5</t>
  </si>
  <si>
    <t>IBVS 5992 </t>
  </si>
  <si>
    <t>2455863.9291 </t>
  </si>
  <si>
    <t> 29.10.2011 10:17 </t>
  </si>
  <si>
    <t>1602.5</t>
  </si>
  <si>
    <t> 0.0075 </t>
  </si>
  <si>
    <t>IBVS 6011 </t>
  </si>
  <si>
    <t>2455904.9491 </t>
  </si>
  <si>
    <t> 09.12.2011 10:46 </t>
  </si>
  <si>
    <t>1607</t>
  </si>
  <si>
    <t> 0.0026 </t>
  </si>
  <si>
    <t>Ic</t>
  </si>
  <si>
    <t> K.Nagai </t>
  </si>
  <si>
    <t>VSB 53 </t>
  </si>
  <si>
    <t>2456282.6777 </t>
  </si>
  <si>
    <t> 21.12.2012 04:15 </t>
  </si>
  <si>
    <t>1648.5</t>
  </si>
  <si>
    <t>IBVS 6042 </t>
  </si>
  <si>
    <t>2456615.0089 </t>
  </si>
  <si>
    <t> 18.11.2013 12:12 </t>
  </si>
  <si>
    <t>1685</t>
  </si>
  <si>
    <t>VSB 56 </t>
  </si>
  <si>
    <t>2456615.0091 </t>
  </si>
  <si>
    <t> 18.11.2013 12:13 </t>
  </si>
  <si>
    <t> 0.0061 </t>
  </si>
  <si>
    <t>s5</t>
  </si>
  <si>
    <t>s6</t>
  </si>
  <si>
    <t>s7</t>
  </si>
  <si>
    <t>BAD?</t>
  </si>
  <si>
    <t>IBVS 6042</t>
  </si>
  <si>
    <t>IBVS 5741</t>
  </si>
  <si>
    <t>Add cycle</t>
  </si>
  <si>
    <t>JD today</t>
  </si>
  <si>
    <t>Old Cycle</t>
  </si>
  <si>
    <t>New Cycle</t>
  </si>
  <si>
    <t>Next ToM</t>
  </si>
  <si>
    <t>Local time</t>
  </si>
  <si>
    <t>My time zone&gt;&gt;&gt;&gt;&gt;&gt;&gt;&gt;</t>
  </si>
  <si>
    <t>vis / CCD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</si>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</sst>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3" fillId="0" borderId="0" xfId="0" applyFont="1" applyAlignment="1"/>
    <xf numFmtId="0" fontId="0" fillId="0" borderId="0" xfId="0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7" fillId="2" borderId="16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>
      <alignment vertical="top"/>
    </xf>
    <xf numFmtId="0" fontId="2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3013711713983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1531001994351"/>
          <c:y val="0.14906854902912253"/>
          <c:w val="0.8369735332706930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6-4580-BAC4-86E209B0BC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76-4580-BAC4-86E209B0BC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4">
                  <c:v>0.22721820000151638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0">
                  <c:v>-3.4505599993281066E-2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76-4580-BAC4-86E209B0BC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76-4580-BAC4-86E209B0BC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76-4580-BAC4-86E209B0BC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76-4580-BAC4-86E209B0BC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76-4580-BAC4-86E209B0BC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1.2561268122289016E-2</c:v>
                </c:pt>
                <c:pt idx="1">
                  <c:v>1.150587676770783E-2</c:v>
                </c:pt>
                <c:pt idx="2">
                  <c:v>1.1465713883178312E-2</c:v>
                </c:pt>
                <c:pt idx="3">
                  <c:v>1.146125134045281E-2</c:v>
                </c:pt>
                <c:pt idx="4">
                  <c:v>1.1450094983639057E-2</c:v>
                </c:pt>
                <c:pt idx="5">
                  <c:v>1.0811951373892292E-2</c:v>
                </c:pt>
                <c:pt idx="6">
                  <c:v>5.4122746760350516E-3</c:v>
                </c:pt>
                <c:pt idx="7">
                  <c:v>5.2315416956522269E-3</c:v>
                </c:pt>
                <c:pt idx="8">
                  <c:v>5.227079152926725E-3</c:v>
                </c:pt>
                <c:pt idx="9">
                  <c:v>5.2114602533874683E-3</c:v>
                </c:pt>
                <c:pt idx="10">
                  <c:v>3.4487558768142371E-3</c:v>
                </c:pt>
                <c:pt idx="11">
                  <c:v>3.4487558768142371E-3</c:v>
                </c:pt>
                <c:pt idx="12">
                  <c:v>2.7592930257242013E-3</c:v>
                </c:pt>
                <c:pt idx="13">
                  <c:v>2.7592930257242013E-3</c:v>
                </c:pt>
                <c:pt idx="14">
                  <c:v>2.558478603076618E-3</c:v>
                </c:pt>
                <c:pt idx="15">
                  <c:v>2.533934618086358E-3</c:v>
                </c:pt>
                <c:pt idx="16">
                  <c:v>2.533934618086358E-3</c:v>
                </c:pt>
                <c:pt idx="17">
                  <c:v>2.533934618086358E-3</c:v>
                </c:pt>
                <c:pt idx="18">
                  <c:v>2.3621267231545367E-3</c:v>
                </c:pt>
                <c:pt idx="19">
                  <c:v>2.3621267231545367E-3</c:v>
                </c:pt>
                <c:pt idx="20">
                  <c:v>2.3598954517917857E-3</c:v>
                </c:pt>
                <c:pt idx="21">
                  <c:v>2.3576641804290348E-3</c:v>
                </c:pt>
                <c:pt idx="22">
                  <c:v>2.3286576527132728E-3</c:v>
                </c:pt>
                <c:pt idx="23">
                  <c:v>2.2862634968210051E-3</c:v>
                </c:pt>
                <c:pt idx="24">
                  <c:v>1.8110026965550579E-3</c:v>
                </c:pt>
                <c:pt idx="25">
                  <c:v>1.081376960935505E-3</c:v>
                </c:pt>
                <c:pt idx="26">
                  <c:v>9.0510652327818221E-4</c:v>
                </c:pt>
                <c:pt idx="27">
                  <c:v>6.1685948158332789E-5</c:v>
                </c:pt>
                <c:pt idx="28">
                  <c:v>-3.22092726234827E-4</c:v>
                </c:pt>
                <c:pt idx="29">
                  <c:v>-4.827442643528931E-4</c:v>
                </c:pt>
                <c:pt idx="30">
                  <c:v>-4.9613189252939883E-4</c:v>
                </c:pt>
                <c:pt idx="31">
                  <c:v>-8.7098548147155393E-4</c:v>
                </c:pt>
                <c:pt idx="32">
                  <c:v>-1.0651060900308852E-3</c:v>
                </c:pt>
                <c:pt idx="33">
                  <c:v>-1.2034449145214426E-3</c:v>
                </c:pt>
                <c:pt idx="34">
                  <c:v>-1.2279888995117023E-3</c:v>
                </c:pt>
                <c:pt idx="35">
                  <c:v>-1.2346827135999551E-3</c:v>
                </c:pt>
                <c:pt idx="36">
                  <c:v>-1.352940095825754E-3</c:v>
                </c:pt>
                <c:pt idx="37">
                  <c:v>-1.5515232471105863E-3</c:v>
                </c:pt>
                <c:pt idx="38">
                  <c:v>-1.5626796039243411E-3</c:v>
                </c:pt>
                <c:pt idx="39">
                  <c:v>-1.5961486743656054E-3</c:v>
                </c:pt>
                <c:pt idx="40">
                  <c:v>-1.7389500415816647E-3</c:v>
                </c:pt>
                <c:pt idx="41">
                  <c:v>-1.7590314838464224E-3</c:v>
                </c:pt>
                <c:pt idx="42">
                  <c:v>-1.9442270069547499E-3</c:v>
                </c:pt>
                <c:pt idx="43">
                  <c:v>-2.107109816435567E-3</c:v>
                </c:pt>
                <c:pt idx="44">
                  <c:v>-2.107109816435567E-3</c:v>
                </c:pt>
                <c:pt idx="45">
                  <c:v>-2.107109816435567E-3</c:v>
                </c:pt>
                <c:pt idx="46">
                  <c:v>-3.5195045890569028E-3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76-4580-BAC4-86E209B0BC1E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Active!$V$21:$V$982</c:f>
              <c:numCache>
                <c:formatCode>General</c:formatCode>
                <c:ptCount val="962"/>
                <c:pt idx="18">
                  <c:v>-2.259771399993042</c:v>
                </c:pt>
                <c:pt idx="19">
                  <c:v>1.6029486000043107</c:v>
                </c:pt>
                <c:pt idx="21">
                  <c:v>0.5849101999992854</c:v>
                </c:pt>
                <c:pt idx="23">
                  <c:v>1.9783357999986038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76-4580-BAC4-86E209B0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5904"/>
        <c:axId val="1"/>
      </c:scatterChart>
      <c:valAx>
        <c:axId val="86602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796245993268308"/>
          <c:y val="0.91925596256989606"/>
          <c:w val="0.89374212502913108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Primary O-C Diagr.</a:t>
            </a:r>
          </a:p>
        </c:rich>
      </c:tx>
      <c:layout>
        <c:manualLayout>
          <c:xMode val="edge"/>
          <c:yMode val="edge"/>
          <c:x val="0.314387211367673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860681114551083"/>
          <c:w val="0.79396092362344584"/>
          <c:h val="0.65634674922600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  <c:pt idx="0">
                  <c:v>1.6800000594230369E-5</c:v>
                </c:pt>
                <c:pt idx="4">
                  <c:v>-2.2794799999246607E-2</c:v>
                </c:pt>
                <c:pt idx="5">
                  <c:v>-4.9035999996704049E-2</c:v>
                </c:pt>
                <c:pt idx="6">
                  <c:v>0</c:v>
                </c:pt>
                <c:pt idx="9">
                  <c:v>1.2219999989611097E-3</c:v>
                </c:pt>
                <c:pt idx="10">
                  <c:v>-1.0895999999775086E-2</c:v>
                </c:pt>
                <c:pt idx="11">
                  <c:v>-5.8960000023944303E-3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2">
                  <c:v>3.7156000034883618E-3</c:v>
                </c:pt>
                <c:pt idx="24">
                  <c:v>4.9612000002525747E-3</c:v>
                </c:pt>
                <c:pt idx="26">
                  <c:v>8.4160000042174943E-3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1">
                  <c:v>1.9327999980305322E-3</c:v>
                </c:pt>
                <c:pt idx="34">
                  <c:v>5.5608000038773753E-3</c:v>
                </c:pt>
                <c:pt idx="36">
                  <c:v>5.3455999950529076E-3</c:v>
                </c:pt>
                <c:pt idx="38">
                  <c:v>5.4308000035234727E-3</c:v>
                </c:pt>
                <c:pt idx="41">
                  <c:v>2.6412000006530434E-3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9-47E7-A958-DFEFD4C7EA05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1.2561268122289016E-2</c:v>
                </c:pt>
                <c:pt idx="1">
                  <c:v>1.150587676770783E-2</c:v>
                </c:pt>
                <c:pt idx="2">
                  <c:v>1.1465713883178312E-2</c:v>
                </c:pt>
                <c:pt idx="3">
                  <c:v>1.146125134045281E-2</c:v>
                </c:pt>
                <c:pt idx="4">
                  <c:v>1.1450094983639057E-2</c:v>
                </c:pt>
                <c:pt idx="5">
                  <c:v>1.0811951373892292E-2</c:v>
                </c:pt>
                <c:pt idx="6">
                  <c:v>5.4122746760350516E-3</c:v>
                </c:pt>
                <c:pt idx="7">
                  <c:v>5.2315416956522269E-3</c:v>
                </c:pt>
                <c:pt idx="8">
                  <c:v>5.227079152926725E-3</c:v>
                </c:pt>
                <c:pt idx="9">
                  <c:v>5.2114602533874683E-3</c:v>
                </c:pt>
                <c:pt idx="10">
                  <c:v>3.4487558768142371E-3</c:v>
                </c:pt>
                <c:pt idx="11">
                  <c:v>3.4487558768142371E-3</c:v>
                </c:pt>
                <c:pt idx="12">
                  <c:v>2.7592930257242013E-3</c:v>
                </c:pt>
                <c:pt idx="13">
                  <c:v>2.7592930257242013E-3</c:v>
                </c:pt>
                <c:pt idx="14">
                  <c:v>2.558478603076618E-3</c:v>
                </c:pt>
                <c:pt idx="15">
                  <c:v>2.533934618086358E-3</c:v>
                </c:pt>
                <c:pt idx="16">
                  <c:v>2.533934618086358E-3</c:v>
                </c:pt>
                <c:pt idx="17">
                  <c:v>2.533934618086358E-3</c:v>
                </c:pt>
                <c:pt idx="18">
                  <c:v>2.3621267231545367E-3</c:v>
                </c:pt>
                <c:pt idx="19">
                  <c:v>2.3621267231545367E-3</c:v>
                </c:pt>
                <c:pt idx="20">
                  <c:v>2.3598954517917857E-3</c:v>
                </c:pt>
                <c:pt idx="21">
                  <c:v>2.3576641804290348E-3</c:v>
                </c:pt>
                <c:pt idx="22">
                  <c:v>2.3286576527132728E-3</c:v>
                </c:pt>
                <c:pt idx="23">
                  <c:v>2.2862634968210051E-3</c:v>
                </c:pt>
                <c:pt idx="24">
                  <c:v>1.8110026965550579E-3</c:v>
                </c:pt>
                <c:pt idx="25">
                  <c:v>1.081376960935505E-3</c:v>
                </c:pt>
                <c:pt idx="26">
                  <c:v>9.0510652327818221E-4</c:v>
                </c:pt>
                <c:pt idx="27">
                  <c:v>6.1685948158332789E-5</c:v>
                </c:pt>
                <c:pt idx="28">
                  <c:v>-3.22092726234827E-4</c:v>
                </c:pt>
                <c:pt idx="29">
                  <c:v>-4.827442643528931E-4</c:v>
                </c:pt>
                <c:pt idx="30">
                  <c:v>-4.9613189252939883E-4</c:v>
                </c:pt>
                <c:pt idx="31">
                  <c:v>-8.7098548147155393E-4</c:v>
                </c:pt>
                <c:pt idx="32">
                  <c:v>-1.0651060900308852E-3</c:v>
                </c:pt>
                <c:pt idx="33">
                  <c:v>-1.2034449145214426E-3</c:v>
                </c:pt>
                <c:pt idx="34">
                  <c:v>-1.2279888995117023E-3</c:v>
                </c:pt>
                <c:pt idx="35">
                  <c:v>-1.2346827135999551E-3</c:v>
                </c:pt>
                <c:pt idx="36">
                  <c:v>-1.352940095825754E-3</c:v>
                </c:pt>
                <c:pt idx="37">
                  <c:v>-1.5515232471105863E-3</c:v>
                </c:pt>
                <c:pt idx="38">
                  <c:v>-1.5626796039243411E-3</c:v>
                </c:pt>
                <c:pt idx="39">
                  <c:v>-1.5961486743656054E-3</c:v>
                </c:pt>
                <c:pt idx="40">
                  <c:v>-1.7389500415816647E-3</c:v>
                </c:pt>
                <c:pt idx="41">
                  <c:v>-1.7590314838464224E-3</c:v>
                </c:pt>
                <c:pt idx="42">
                  <c:v>-1.9442270069547499E-3</c:v>
                </c:pt>
                <c:pt idx="43">
                  <c:v>-2.107109816435567E-3</c:v>
                </c:pt>
                <c:pt idx="44">
                  <c:v>-2.107109816435567E-3</c:v>
                </c:pt>
                <c:pt idx="45">
                  <c:v>-2.107109816435567E-3</c:v>
                </c:pt>
                <c:pt idx="46">
                  <c:v>-3.5195045890569028E-3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9-47E7-A958-DFEFD4C7E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984"/>
        <c:axId val="1"/>
      </c:scatterChart>
      <c:valAx>
        <c:axId val="86602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28774422735344"/>
          <c:y val="0.91950464396284826"/>
          <c:w val="0.2593250444049733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Secondary O-C Diagr.</a:t>
            </a:r>
          </a:p>
        </c:rich>
      </c:tx>
      <c:layout>
        <c:manualLayout>
          <c:xMode val="edge"/>
          <c:yMode val="edge"/>
          <c:x val="0.3309143686502177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814859468012961"/>
          <c:w val="0.82728592162554426"/>
          <c:h val="0.6574093888930751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Active!$T$21:$T$982</c:f>
              <c:numCache>
                <c:formatCode>General</c:formatCode>
                <c:ptCount val="962"/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7">
                  <c:v>-5.7980199999292381E-2</c:v>
                </c:pt>
                <c:pt idx="8">
                  <c:v>-5.8668600002420135E-2</c:v>
                </c:pt>
                <c:pt idx="12">
                  <c:v>-5.6853799993405119E-2</c:v>
                </c:pt>
                <c:pt idx="13">
                  <c:v>-5.6853799993405119E-2</c:v>
                </c:pt>
                <c:pt idx="25">
                  <c:v>-5.7992199996078853E-2</c:v>
                </c:pt>
                <c:pt idx="32">
                  <c:v>-5.4132600002049003E-2</c:v>
                </c:pt>
                <c:pt idx="33">
                  <c:v>-5.4942999995546415E-2</c:v>
                </c:pt>
                <c:pt idx="35">
                  <c:v>-5.5171799998788629E-2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2">
                  <c:v>-5.5227400000148918E-2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F-4C5C-BCDD-368D9CAAB8C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  <c:pt idx="0">
                  <c:v>-4.9864204364674806E-2</c:v>
                </c:pt>
                <c:pt idx="1">
                  <c:v>-5.0345888593572495E-2</c:v>
                </c:pt>
                <c:pt idx="2">
                  <c:v>-5.0364219071627796E-2</c:v>
                </c:pt>
                <c:pt idx="3">
                  <c:v>-5.036625579141172E-2</c:v>
                </c:pt>
                <c:pt idx="4">
                  <c:v>-5.0371347590871529E-2</c:v>
                </c:pt>
                <c:pt idx="5">
                  <c:v>-5.0662598519972457E-2</c:v>
                </c:pt>
                <c:pt idx="6">
                  <c:v>-5.3127029458518771E-2</c:v>
                </c:pt>
                <c:pt idx="7">
                  <c:v>-5.3209516609767638E-2</c:v>
                </c:pt>
                <c:pt idx="8">
                  <c:v>-5.3211553329551554E-2</c:v>
                </c:pt>
                <c:pt idx="9">
                  <c:v>-5.3218681848795288E-2</c:v>
                </c:pt>
                <c:pt idx="10">
                  <c:v>-5.4023186163444703E-2</c:v>
                </c:pt>
                <c:pt idx="11">
                  <c:v>-5.4023186163444703E-2</c:v>
                </c:pt>
                <c:pt idx="12">
                  <c:v>-5.4337859370060741E-2</c:v>
                </c:pt>
                <c:pt idx="13">
                  <c:v>-5.4337859370060741E-2</c:v>
                </c:pt>
                <c:pt idx="14">
                  <c:v>-5.4429511760337258E-2</c:v>
                </c:pt>
                <c:pt idx="15">
                  <c:v>-5.4440713719148832E-2</c:v>
                </c:pt>
                <c:pt idx="16">
                  <c:v>-5.4440713719148832E-2</c:v>
                </c:pt>
                <c:pt idx="17">
                  <c:v>-5.4440713719148832E-2</c:v>
                </c:pt>
                <c:pt idx="18">
                  <c:v>-5.4519127430829852E-2</c:v>
                </c:pt>
                <c:pt idx="19">
                  <c:v>-5.4519127430829852E-2</c:v>
                </c:pt>
                <c:pt idx="20">
                  <c:v>-5.4520145790721813E-2</c:v>
                </c:pt>
                <c:pt idx="21">
                  <c:v>-5.4521164150613775E-2</c:v>
                </c:pt>
                <c:pt idx="22">
                  <c:v>-5.4534402829209273E-2</c:v>
                </c:pt>
                <c:pt idx="23">
                  <c:v>-5.4553751667156536E-2</c:v>
                </c:pt>
                <c:pt idx="24">
                  <c:v>-5.4770662324144292E-2</c:v>
                </c:pt>
                <c:pt idx="25">
                  <c:v>-5.5103666008815631E-2</c:v>
                </c:pt>
                <c:pt idx="26">
                  <c:v>-5.5184116440280574E-2</c:v>
                </c:pt>
                <c:pt idx="27">
                  <c:v>-5.5569056479441936E-2</c:v>
                </c:pt>
                <c:pt idx="28">
                  <c:v>-5.5744214380859282E-2</c:v>
                </c:pt>
                <c:pt idx="29">
                  <c:v>-5.5817536293080491E-2</c:v>
                </c:pt>
                <c:pt idx="30">
                  <c:v>-5.5823646452432263E-2</c:v>
                </c:pt>
                <c:pt idx="31">
                  <c:v>-5.5994730914281754E-2</c:v>
                </c:pt>
                <c:pt idx="32">
                  <c:v>-5.6083328224882392E-2</c:v>
                </c:pt>
                <c:pt idx="33">
                  <c:v>-5.6146466538183989E-2</c:v>
                </c:pt>
                <c:pt idx="34">
                  <c:v>-5.6157668496995564E-2</c:v>
                </c:pt>
                <c:pt idx="35">
                  <c:v>-5.6160723576671449E-2</c:v>
                </c:pt>
                <c:pt idx="36">
                  <c:v>-5.6214696650945396E-2</c:v>
                </c:pt>
                <c:pt idx="37">
                  <c:v>-5.6305330681329951E-2</c:v>
                </c:pt>
                <c:pt idx="38">
                  <c:v>-5.6310422480789754E-2</c:v>
                </c:pt>
                <c:pt idx="39">
                  <c:v>-5.6325697879169176E-2</c:v>
                </c:pt>
                <c:pt idx="40">
                  <c:v>-5.6390872912254697E-2</c:v>
                </c:pt>
                <c:pt idx="41">
                  <c:v>-5.6400038151282347E-2</c:v>
                </c:pt>
                <c:pt idx="42">
                  <c:v>-5.6484562022315138E-2</c:v>
                </c:pt>
                <c:pt idx="43">
                  <c:v>-5.6558902294428309E-2</c:v>
                </c:pt>
                <c:pt idx="44">
                  <c:v>-5.6558902294428309E-2</c:v>
                </c:pt>
                <c:pt idx="45">
                  <c:v>-5.6558902294428309E-2</c:v>
                </c:pt>
                <c:pt idx="46">
                  <c:v>-5.7203524106039808E-2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F-4C5C-BCDD-368D9CAAB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328"/>
        <c:axId val="1"/>
      </c:scatterChart>
      <c:valAx>
        <c:axId val="86602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9129172714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51088534107401"/>
          <c:y val="0.91975600272188196"/>
          <c:w val="0.2351233671988389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2442165659525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860681114551083"/>
          <c:w val="0.8372098965027540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0-4A72-B8C5-DD9D667A3D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80-4A72-B8C5-DD9D667A3D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4">
                  <c:v>0.22721820000151638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0">
                  <c:v>-3.4505599993281066E-2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80-4A72-B8C5-DD9D667A3D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80-4A72-B8C5-DD9D667A3D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80-4A72-B8C5-DD9D667A3D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80-4A72-B8C5-DD9D667A3D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80-4A72-B8C5-DD9D667A3D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1.2561268122289016E-2</c:v>
                </c:pt>
                <c:pt idx="1">
                  <c:v>1.150587676770783E-2</c:v>
                </c:pt>
                <c:pt idx="2">
                  <c:v>1.1465713883178312E-2</c:v>
                </c:pt>
                <c:pt idx="3">
                  <c:v>1.146125134045281E-2</c:v>
                </c:pt>
                <c:pt idx="4">
                  <c:v>1.1450094983639057E-2</c:v>
                </c:pt>
                <c:pt idx="5">
                  <c:v>1.0811951373892292E-2</c:v>
                </c:pt>
                <c:pt idx="6">
                  <c:v>5.4122746760350516E-3</c:v>
                </c:pt>
                <c:pt idx="7">
                  <c:v>5.2315416956522269E-3</c:v>
                </c:pt>
                <c:pt idx="8">
                  <c:v>5.227079152926725E-3</c:v>
                </c:pt>
                <c:pt idx="9">
                  <c:v>5.2114602533874683E-3</c:v>
                </c:pt>
                <c:pt idx="10">
                  <c:v>3.4487558768142371E-3</c:v>
                </c:pt>
                <c:pt idx="11">
                  <c:v>3.4487558768142371E-3</c:v>
                </c:pt>
                <c:pt idx="12">
                  <c:v>2.7592930257242013E-3</c:v>
                </c:pt>
                <c:pt idx="13">
                  <c:v>2.7592930257242013E-3</c:v>
                </c:pt>
                <c:pt idx="14">
                  <c:v>2.558478603076618E-3</c:v>
                </c:pt>
                <c:pt idx="15">
                  <c:v>2.533934618086358E-3</c:v>
                </c:pt>
                <c:pt idx="16">
                  <c:v>2.533934618086358E-3</c:v>
                </c:pt>
                <c:pt idx="17">
                  <c:v>2.533934618086358E-3</c:v>
                </c:pt>
                <c:pt idx="18">
                  <c:v>2.3621267231545367E-3</c:v>
                </c:pt>
                <c:pt idx="19">
                  <c:v>2.3621267231545367E-3</c:v>
                </c:pt>
                <c:pt idx="20">
                  <c:v>2.3598954517917857E-3</c:v>
                </c:pt>
                <c:pt idx="21">
                  <c:v>2.3576641804290348E-3</c:v>
                </c:pt>
                <c:pt idx="22">
                  <c:v>2.3286576527132728E-3</c:v>
                </c:pt>
                <c:pt idx="23">
                  <c:v>2.2862634968210051E-3</c:v>
                </c:pt>
                <c:pt idx="24">
                  <c:v>1.8110026965550579E-3</c:v>
                </c:pt>
                <c:pt idx="25">
                  <c:v>1.081376960935505E-3</c:v>
                </c:pt>
                <c:pt idx="26">
                  <c:v>9.0510652327818221E-4</c:v>
                </c:pt>
                <c:pt idx="27">
                  <c:v>6.1685948158332789E-5</c:v>
                </c:pt>
                <c:pt idx="28">
                  <c:v>-3.22092726234827E-4</c:v>
                </c:pt>
                <c:pt idx="29">
                  <c:v>-4.827442643528931E-4</c:v>
                </c:pt>
                <c:pt idx="30">
                  <c:v>-4.9613189252939883E-4</c:v>
                </c:pt>
                <c:pt idx="31">
                  <c:v>-8.7098548147155393E-4</c:v>
                </c:pt>
                <c:pt idx="32">
                  <c:v>-1.0651060900308852E-3</c:v>
                </c:pt>
                <c:pt idx="33">
                  <c:v>-1.2034449145214426E-3</c:v>
                </c:pt>
                <c:pt idx="34">
                  <c:v>-1.2279888995117023E-3</c:v>
                </c:pt>
                <c:pt idx="35">
                  <c:v>-1.2346827135999551E-3</c:v>
                </c:pt>
                <c:pt idx="36">
                  <c:v>-1.352940095825754E-3</c:v>
                </c:pt>
                <c:pt idx="37">
                  <c:v>-1.5515232471105863E-3</c:v>
                </c:pt>
                <c:pt idx="38">
                  <c:v>-1.5626796039243411E-3</c:v>
                </c:pt>
                <c:pt idx="39">
                  <c:v>-1.5961486743656054E-3</c:v>
                </c:pt>
                <c:pt idx="40">
                  <c:v>-1.7389500415816647E-3</c:v>
                </c:pt>
                <c:pt idx="41">
                  <c:v>-1.7590314838464224E-3</c:v>
                </c:pt>
                <c:pt idx="42">
                  <c:v>-1.9442270069547499E-3</c:v>
                </c:pt>
                <c:pt idx="43">
                  <c:v>-2.107109816435567E-3</c:v>
                </c:pt>
                <c:pt idx="44">
                  <c:v>-2.107109816435567E-3</c:v>
                </c:pt>
                <c:pt idx="45">
                  <c:v>-2.107109816435567E-3</c:v>
                </c:pt>
                <c:pt idx="46">
                  <c:v>-3.5195045890569028E-3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80-4A72-B8C5-DD9D667A3DB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</c:numCache>
            </c:numRef>
          </c:xVal>
          <c:yVal>
            <c:numRef>
              <c:f>Active!$V$21:$V$982</c:f>
              <c:numCache>
                <c:formatCode>General</c:formatCode>
                <c:ptCount val="962"/>
                <c:pt idx="18">
                  <c:v>-2.259771399993042</c:v>
                </c:pt>
                <c:pt idx="19">
                  <c:v>1.6029486000043107</c:v>
                </c:pt>
                <c:pt idx="21">
                  <c:v>0.5849101999992854</c:v>
                </c:pt>
                <c:pt idx="23">
                  <c:v>1.9783357999986038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80-4A72-B8C5-DD9D667A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8856"/>
        <c:axId val="1"/>
      </c:scatterChart>
      <c:valAx>
        <c:axId val="86602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263077580413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2805957394861"/>
          <c:y val="0.91950464396284826"/>
          <c:w val="0.6947678996520784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381000</xdr:colOff>
      <xdr:row>0</xdr:row>
      <xdr:rowOff>0</xdr:rowOff>
    </xdr:from>
    <xdr:to>
      <xdr:col>40</xdr:col>
      <xdr:colOff>66675</xdr:colOff>
      <xdr:row>18</xdr:row>
      <xdr:rowOff>19050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8C74BE03-A140-9C39-AA46-F50DEE7E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0</xdr:row>
      <xdr:rowOff>123825</xdr:rowOff>
    </xdr:from>
    <xdr:to>
      <xdr:col>16</xdr:col>
      <xdr:colOff>390525</xdr:colOff>
      <xdr:row>18</xdr:row>
      <xdr:rowOff>152400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10219176-1E82-E756-EF2A-753A3E807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600075</xdr:colOff>
      <xdr:row>0</xdr:row>
      <xdr:rowOff>142875</xdr:rowOff>
    </xdr:from>
    <xdr:to>
      <xdr:col>26</xdr:col>
      <xdr:colOff>361950</xdr:colOff>
      <xdr:row>19</xdr:row>
      <xdr:rowOff>9525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19E3B3C5-E4BF-7D59-CC0F-CA729A16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247650</xdr:colOff>
      <xdr:row>19</xdr:row>
      <xdr:rowOff>95250</xdr:rowOff>
    </xdr:from>
    <xdr:to>
      <xdr:col>31</xdr:col>
      <xdr:colOff>628650</xdr:colOff>
      <xdr:row>38</xdr:row>
      <xdr:rowOff>85725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0F548602-0809-EC09-70FF-934DD90F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5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3408" TargetMode="External"/><Relationship Id="rId15" Type="http://schemas.openxmlformats.org/officeDocument/2006/relationships/hyperlink" Target="http://www.konkoly.hu/cgi-bin/IBVS?5871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78" TargetMode="External"/><Relationship Id="rId4" Type="http://schemas.openxmlformats.org/officeDocument/2006/relationships/hyperlink" Target="http://www.konkoly.hu/cgi-bin/IBVS?3004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05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G8" sqref="G7:G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7" ht="20.25" x14ac:dyDescent="0.3">
      <c r="A1" s="1" t="s">
        <v>46</v>
      </c>
    </row>
    <row r="2" spans="1:7" x14ac:dyDescent="0.2">
      <c r="A2" t="s">
        <v>20</v>
      </c>
      <c r="B2" s="13" t="s">
        <v>39</v>
      </c>
    </row>
    <row r="4" spans="1:7" x14ac:dyDescent="0.2">
      <c r="A4" s="8" t="s">
        <v>0</v>
      </c>
      <c r="C4" s="3">
        <v>41275.962</v>
      </c>
      <c r="D4" s="4">
        <v>9.1032884000000003</v>
      </c>
    </row>
    <row r="5" spans="1:7" x14ac:dyDescent="0.2">
      <c r="A5" s="65" t="s">
        <v>254</v>
      </c>
      <c r="C5" s="66">
        <v>-9.5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41275.962</v>
      </c>
    </row>
    <row r="8" spans="1:7" x14ac:dyDescent="0.2">
      <c r="A8" t="s">
        <v>3</v>
      </c>
      <c r="C8">
        <f>+D4</f>
        <v>9.1032884000000003</v>
      </c>
    </row>
    <row r="10" spans="1:7" ht="13.5" thickBot="1" x14ac:dyDescent="0.25">
      <c r="C10" s="7" t="s">
        <v>18</v>
      </c>
      <c r="D10" s="7" t="s">
        <v>18</v>
      </c>
    </row>
    <row r="11" spans="1:7" x14ac:dyDescent="0.2">
      <c r="A11" t="s">
        <v>14</v>
      </c>
      <c r="C11">
        <f>INTERCEPT(S29:S982,$F29:$F982)</f>
        <v>5.4122746760350516E-3</v>
      </c>
      <c r="D11">
        <f>INTERCEPT(T21:T982,$F21:$F982)</f>
        <v>-5.3127029458518771E-2</v>
      </c>
    </row>
    <row r="12" spans="1:7" x14ac:dyDescent="0.2">
      <c r="A12" t="s">
        <v>15</v>
      </c>
      <c r="C12">
        <f>SLOPE(S29:S982,$F29:$F982)</f>
        <v>-4.4625427255018508E-6</v>
      </c>
      <c r="D12">
        <f>SLOPE(T21:T982,$F21:$F982)</f>
        <v>-2.0367197839225758E-6</v>
      </c>
    </row>
    <row r="13" spans="1:7" x14ac:dyDescent="0.2">
      <c r="A13" t="s">
        <v>17</v>
      </c>
      <c r="C13" s="6" t="s">
        <v>12</v>
      </c>
      <c r="D13" s="6"/>
      <c r="F13" s="59" t="s">
        <v>248</v>
      </c>
      <c r="G13" s="60">
        <v>1</v>
      </c>
    </row>
    <row r="14" spans="1:7" x14ac:dyDescent="0.2">
      <c r="A14" t="s">
        <v>19</v>
      </c>
      <c r="F14" s="59" t="s">
        <v>249</v>
      </c>
      <c r="G14" s="61">
        <f ca="1">NOW()+15018.5+$C$5/24</f>
        <v>59952.812526967587</v>
      </c>
    </row>
    <row r="15" spans="1:7" x14ac:dyDescent="0.2">
      <c r="A15" s="5" t="s">
        <v>16</v>
      </c>
      <c r="C15" s="17">
        <f>($C7+C11)+($C8+C12)*INT(MAX($F21:$F3452))</f>
        <v>59491.638571126678</v>
      </c>
      <c r="D15" s="17">
        <f>($C7+D11)+($C8+D12)*(INT(MAX($F21:$F3452))+0.5)</f>
        <v>59496.136529075899</v>
      </c>
      <c r="F15" s="59" t="s">
        <v>250</v>
      </c>
      <c r="G15" s="62">
        <f ca="1">ROUND(2*(G14-$C$7)/$C$8,0)/2+G13</f>
        <v>2052.5</v>
      </c>
    </row>
    <row r="16" spans="1:7" x14ac:dyDescent="0.2">
      <c r="A16" s="8" t="s">
        <v>4</v>
      </c>
      <c r="C16" s="18">
        <f>+$C8+C12</f>
        <v>9.1032839374572756</v>
      </c>
      <c r="D16" s="18">
        <f>+$C8+D12</f>
        <v>9.1032863632802172</v>
      </c>
      <c r="F16" s="59" t="s">
        <v>251</v>
      </c>
      <c r="G16" s="29">
        <f ca="1">ROUND(2*(G14-$C$15)/$C$16,0)/2+G13</f>
        <v>51.5</v>
      </c>
    </row>
    <row r="17" spans="1:34" ht="13.5" thickBot="1" x14ac:dyDescent="0.25">
      <c r="A17" s="23" t="s">
        <v>45</v>
      </c>
      <c r="C17">
        <f>COUNT(C21:C2183)</f>
        <v>47</v>
      </c>
      <c r="F17" s="59" t="s">
        <v>252</v>
      </c>
      <c r="G17" s="63">
        <f ca="1">+$C$15+$C$16*G16-15018.5-$C$5/24</f>
        <v>44942.353527239065</v>
      </c>
    </row>
    <row r="18" spans="1:34" ht="14.25" thickTop="1" thickBot="1" x14ac:dyDescent="0.25">
      <c r="A18" s="8" t="s">
        <v>43</v>
      </c>
      <c r="C18" s="19">
        <f>+C15</f>
        <v>59491.638571126678</v>
      </c>
      <c r="D18" s="20">
        <f>+C16</f>
        <v>9.1032839374572756</v>
      </c>
      <c r="E18" s="58">
        <f>S19</f>
        <v>26</v>
      </c>
      <c r="G18" s="64" t="s">
        <v>253</v>
      </c>
    </row>
    <row r="19" spans="1:34" ht="13.5" thickBot="1" x14ac:dyDescent="0.25">
      <c r="A19" s="8" t="s">
        <v>44</v>
      </c>
      <c r="C19" s="21">
        <f>D15</f>
        <v>59496.136529075899</v>
      </c>
      <c r="D19" s="22">
        <f>D16</f>
        <v>9.1032863632802172</v>
      </c>
      <c r="E19" s="58">
        <f>T19</f>
        <v>15</v>
      </c>
      <c r="S19">
        <f>COUNT(S21:S989)</f>
        <v>26</v>
      </c>
      <c r="T19">
        <f>COUNT(T21:T989)</f>
        <v>15</v>
      </c>
    </row>
    <row r="20" spans="1:34" ht="13.5" thickBot="1" x14ac:dyDescent="0.25">
      <c r="A20" s="7" t="s">
        <v>5</v>
      </c>
      <c r="B20" s="7" t="s">
        <v>6</v>
      </c>
      <c r="C20" s="7" t="s">
        <v>7</v>
      </c>
      <c r="D20" s="7" t="s">
        <v>11</v>
      </c>
      <c r="E20" s="7" t="s">
        <v>8</v>
      </c>
      <c r="F20" s="7" t="s">
        <v>9</v>
      </c>
      <c r="G20" s="7" t="s">
        <v>10</v>
      </c>
      <c r="H20" s="10" t="s">
        <v>66</v>
      </c>
      <c r="I20" s="10" t="s">
        <v>68</v>
      </c>
      <c r="J20" s="10" t="s">
        <v>63</v>
      </c>
      <c r="K20" s="10" t="s">
        <v>61</v>
      </c>
      <c r="L20" s="10" t="s">
        <v>242</v>
      </c>
      <c r="M20" s="10" t="s">
        <v>243</v>
      </c>
      <c r="N20" s="10" t="s">
        <v>244</v>
      </c>
      <c r="O20" s="10" t="s">
        <v>36</v>
      </c>
      <c r="P20" s="9" t="s">
        <v>37</v>
      </c>
      <c r="Q20" s="7" t="s">
        <v>13</v>
      </c>
      <c r="R20" s="7"/>
      <c r="S20" s="11" t="s">
        <v>34</v>
      </c>
      <c r="T20" s="11" t="s">
        <v>35</v>
      </c>
      <c r="V20" s="57" t="s">
        <v>245</v>
      </c>
    </row>
    <row r="21" spans="1:34" x14ac:dyDescent="0.2">
      <c r="A21" s="54" t="s">
        <v>74</v>
      </c>
      <c r="B21" s="56" t="s">
        <v>41</v>
      </c>
      <c r="C21" s="55">
        <v>26692.493999999999</v>
      </c>
      <c r="D21" s="55" t="s">
        <v>68</v>
      </c>
      <c r="E21">
        <f t="shared" ref="E21:E66" si="0">+(C21-C$7)/C$8</f>
        <v>-1601.9999981545132</v>
      </c>
      <c r="F21">
        <f t="shared" ref="F21:F66" si="1">ROUND(2*E21,0)/2</f>
        <v>-1602</v>
      </c>
      <c r="G21">
        <f t="shared" ref="G21:G38" si="2">+C21-(C$7+F21*C$8)</f>
        <v>1.6800000594230369E-5</v>
      </c>
      <c r="I21">
        <f t="shared" ref="I21:I26" si="3">+G21</f>
        <v>1.6800000594230369E-5</v>
      </c>
      <c r="O21">
        <f t="shared" ref="O21:O66" si="4">+C$11+C$12*$F21</f>
        <v>1.2561268122289016E-2</v>
      </c>
      <c r="P21">
        <f t="shared" ref="P21:P66" si="5">+D$11+D$12*$F21</f>
        <v>-4.9864204364674806E-2</v>
      </c>
      <c r="Q21" s="2">
        <f t="shared" ref="Q21:Q66" si="6">+C21-15018.5</f>
        <v>11673.993999999999</v>
      </c>
      <c r="R21" s="2"/>
      <c r="S21">
        <f>G21</f>
        <v>1.6800000594230369E-5</v>
      </c>
    </row>
    <row r="22" spans="1:34" x14ac:dyDescent="0.2">
      <c r="A22" s="54" t="s">
        <v>80</v>
      </c>
      <c r="B22" s="56" t="s">
        <v>33</v>
      </c>
      <c r="C22" s="55">
        <v>28845.379000000001</v>
      </c>
      <c r="D22" s="55" t="s">
        <v>68</v>
      </c>
      <c r="E22">
        <f t="shared" si="0"/>
        <v>-1365.5046894922057</v>
      </c>
      <c r="F22">
        <f t="shared" si="1"/>
        <v>-1365.5</v>
      </c>
      <c r="G22">
        <f t="shared" si="2"/>
        <v>-4.2689800000516698E-2</v>
      </c>
      <c r="I22">
        <f t="shared" si="3"/>
        <v>-4.2689800000516698E-2</v>
      </c>
      <c r="O22">
        <f t="shared" si="4"/>
        <v>1.150587676770783E-2</v>
      </c>
      <c r="P22">
        <f t="shared" si="5"/>
        <v>-5.0345888593572495E-2</v>
      </c>
      <c r="Q22" s="2">
        <f t="shared" si="6"/>
        <v>13826.879000000001</v>
      </c>
      <c r="R22" s="2"/>
      <c r="T22">
        <f>G22</f>
        <v>-4.2689800000516698E-2</v>
      </c>
    </row>
    <row r="23" spans="1:34" x14ac:dyDescent="0.2">
      <c r="A23" s="54" t="s">
        <v>80</v>
      </c>
      <c r="B23" s="56" t="s">
        <v>33</v>
      </c>
      <c r="C23" s="55">
        <v>28927.29</v>
      </c>
      <c r="D23" s="55" t="s">
        <v>68</v>
      </c>
      <c r="E23">
        <f t="shared" si="0"/>
        <v>-1356.5067322265654</v>
      </c>
      <c r="F23">
        <f t="shared" si="1"/>
        <v>-1356.5</v>
      </c>
      <c r="G23">
        <f t="shared" si="2"/>
        <v>-6.128539999917848E-2</v>
      </c>
      <c r="I23">
        <f t="shared" si="3"/>
        <v>-6.128539999917848E-2</v>
      </c>
      <c r="O23">
        <f t="shared" si="4"/>
        <v>1.1465713883178312E-2</v>
      </c>
      <c r="P23">
        <f t="shared" si="5"/>
        <v>-5.0364219071627796E-2</v>
      </c>
      <c r="Q23" s="2">
        <f t="shared" si="6"/>
        <v>13908.79</v>
      </c>
      <c r="R23" s="2"/>
      <c r="T23">
        <f>G23</f>
        <v>-6.128539999917848E-2</v>
      </c>
    </row>
    <row r="24" spans="1:34" x14ac:dyDescent="0.2">
      <c r="A24" s="54" t="s">
        <v>80</v>
      </c>
      <c r="B24" s="56" t="s">
        <v>33</v>
      </c>
      <c r="C24" s="55">
        <v>28936.415000000001</v>
      </c>
      <c r="D24" s="55" t="s">
        <v>68</v>
      </c>
      <c r="E24">
        <f t="shared" si="0"/>
        <v>-1355.5043471983156</v>
      </c>
      <c r="F24">
        <f t="shared" si="1"/>
        <v>-1355.5</v>
      </c>
      <c r="G24">
        <f t="shared" si="2"/>
        <v>-3.9573800000653137E-2</v>
      </c>
      <c r="I24">
        <f t="shared" si="3"/>
        <v>-3.9573800000653137E-2</v>
      </c>
      <c r="O24">
        <f t="shared" si="4"/>
        <v>1.146125134045281E-2</v>
      </c>
      <c r="P24">
        <f t="shared" si="5"/>
        <v>-5.036625579141172E-2</v>
      </c>
      <c r="Q24" s="2">
        <f t="shared" si="6"/>
        <v>13917.915000000001</v>
      </c>
      <c r="R24" s="2"/>
      <c r="T24">
        <f>G24</f>
        <v>-3.9573800000653137E-2</v>
      </c>
    </row>
    <row r="25" spans="1:34" x14ac:dyDescent="0.2">
      <c r="A25" s="54" t="s">
        <v>91</v>
      </c>
      <c r="B25" s="56" t="s">
        <v>41</v>
      </c>
      <c r="C25" s="55">
        <v>28959.19</v>
      </c>
      <c r="D25" s="55" t="s">
        <v>68</v>
      </c>
      <c r="E25">
        <f t="shared" si="0"/>
        <v>-1353.0025040182184</v>
      </c>
      <c r="F25">
        <f t="shared" si="1"/>
        <v>-1353</v>
      </c>
      <c r="G25">
        <f t="shared" si="2"/>
        <v>-2.2794799999246607E-2</v>
      </c>
      <c r="I25">
        <f t="shared" si="3"/>
        <v>-2.2794799999246607E-2</v>
      </c>
      <c r="O25">
        <f t="shared" si="4"/>
        <v>1.1450094983639057E-2</v>
      </c>
      <c r="P25">
        <f t="shared" si="5"/>
        <v>-5.0371347590871529E-2</v>
      </c>
      <c r="Q25" s="2">
        <f t="shared" si="6"/>
        <v>13940.689999999999</v>
      </c>
      <c r="R25" s="2"/>
      <c r="S25">
        <f>G25</f>
        <v>-2.2794799999246607E-2</v>
      </c>
    </row>
    <row r="26" spans="1:34" x14ac:dyDescent="0.2">
      <c r="A26" s="54" t="s">
        <v>91</v>
      </c>
      <c r="B26" s="56" t="s">
        <v>41</v>
      </c>
      <c r="C26" s="55">
        <v>30260.934000000001</v>
      </c>
      <c r="D26" s="55" t="s">
        <v>68</v>
      </c>
      <c r="E26">
        <f t="shared" si="0"/>
        <v>-1210.0053866249034</v>
      </c>
      <c r="F26">
        <f t="shared" si="1"/>
        <v>-1210</v>
      </c>
      <c r="G26">
        <f t="shared" si="2"/>
        <v>-4.9035999996704049E-2</v>
      </c>
      <c r="I26">
        <f t="shared" si="3"/>
        <v>-4.9035999996704049E-2</v>
      </c>
      <c r="O26">
        <f t="shared" si="4"/>
        <v>1.0811951373892292E-2</v>
      </c>
      <c r="P26">
        <f t="shared" si="5"/>
        <v>-5.0662598519972457E-2</v>
      </c>
      <c r="Q26" s="2">
        <f t="shared" si="6"/>
        <v>15242.434000000001</v>
      </c>
      <c r="R26" s="2"/>
      <c r="S26">
        <f>G26</f>
        <v>-4.9035999996704049E-2</v>
      </c>
    </row>
    <row r="27" spans="1:34" x14ac:dyDescent="0.2">
      <c r="A27" t="s">
        <v>42</v>
      </c>
      <c r="C27" s="26">
        <v>41275.962</v>
      </c>
      <c r="D27" s="26" t="s">
        <v>12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si="4"/>
        <v>5.4122746760350516E-3</v>
      </c>
      <c r="P27">
        <f t="shared" si="5"/>
        <v>-5.3127029458518771E-2</v>
      </c>
      <c r="Q27" s="2">
        <f t="shared" si="6"/>
        <v>26257.462</v>
      </c>
      <c r="R27" s="2"/>
      <c r="S27">
        <f>G27</f>
        <v>0</v>
      </c>
    </row>
    <row r="28" spans="1:34" x14ac:dyDescent="0.2">
      <c r="A28" t="s">
        <v>23</v>
      </c>
      <c r="B28" s="6" t="s">
        <v>33</v>
      </c>
      <c r="C28" s="26">
        <v>41644.587200000002</v>
      </c>
      <c r="D28" s="26"/>
      <c r="E28">
        <f t="shared" si="0"/>
        <v>40.493630851023262</v>
      </c>
      <c r="F28">
        <f t="shared" si="1"/>
        <v>40.5</v>
      </c>
      <c r="G28">
        <f t="shared" si="2"/>
        <v>-5.7980199999292381E-2</v>
      </c>
      <c r="J28">
        <v>-5.7980199999292381E-2</v>
      </c>
      <c r="O28">
        <f t="shared" si="4"/>
        <v>5.2315416956522269E-3</v>
      </c>
      <c r="P28">
        <f t="shared" si="5"/>
        <v>-5.3209516609767638E-2</v>
      </c>
      <c r="Q28" s="2">
        <f t="shared" si="6"/>
        <v>26626.087200000002</v>
      </c>
      <c r="R28" s="2"/>
      <c r="T28">
        <f>G28</f>
        <v>-5.7980199999292381E-2</v>
      </c>
      <c r="AB28" t="s">
        <v>21</v>
      </c>
      <c r="AH28" t="s">
        <v>22</v>
      </c>
    </row>
    <row r="29" spans="1:34" x14ac:dyDescent="0.2">
      <c r="A29" t="s">
        <v>23</v>
      </c>
      <c r="B29" s="6" t="s">
        <v>33</v>
      </c>
      <c r="C29" s="26">
        <v>41653.6898</v>
      </c>
      <c r="D29" s="26"/>
      <c r="E29">
        <f t="shared" si="0"/>
        <v>41.493555229998044</v>
      </c>
      <c r="F29">
        <f t="shared" si="1"/>
        <v>41.5</v>
      </c>
      <c r="G29">
        <f t="shared" si="2"/>
        <v>-5.8668600002420135E-2</v>
      </c>
      <c r="J29">
        <v>-5.8668600002420135E-2</v>
      </c>
      <c r="O29">
        <f t="shared" si="4"/>
        <v>5.227079152926725E-3</v>
      </c>
      <c r="P29">
        <f t="shared" si="5"/>
        <v>-5.3211553329551554E-2</v>
      </c>
      <c r="Q29" s="2">
        <f t="shared" si="6"/>
        <v>26635.1898</v>
      </c>
      <c r="R29" s="2"/>
      <c r="T29">
        <f>G29</f>
        <v>-5.8668600002420135E-2</v>
      </c>
      <c r="AB29" t="s">
        <v>21</v>
      </c>
      <c r="AH29" t="s">
        <v>22</v>
      </c>
    </row>
    <row r="30" spans="1:34" x14ac:dyDescent="0.2">
      <c r="A30" t="s">
        <v>23</v>
      </c>
      <c r="B30" s="6" t="s">
        <v>33</v>
      </c>
      <c r="C30" s="26">
        <v>41685.611199999999</v>
      </c>
      <c r="D30" s="26"/>
      <c r="E30">
        <f t="shared" si="0"/>
        <v>45.000134237205955</v>
      </c>
      <c r="F30">
        <f t="shared" si="1"/>
        <v>45</v>
      </c>
      <c r="G30">
        <f t="shared" si="2"/>
        <v>1.2219999989611097E-3</v>
      </c>
      <c r="J30">
        <f>+G30</f>
        <v>1.2219999989611097E-3</v>
      </c>
      <c r="O30">
        <f t="shared" si="4"/>
        <v>5.2114602533874683E-3</v>
      </c>
      <c r="P30">
        <f t="shared" si="5"/>
        <v>-5.3218681848795288E-2</v>
      </c>
      <c r="Q30" s="2">
        <f t="shared" si="6"/>
        <v>26667.111199999999</v>
      </c>
      <c r="R30" s="2"/>
      <c r="S30">
        <f>G30</f>
        <v>1.2219999989611097E-3</v>
      </c>
      <c r="AB30" t="s">
        <v>21</v>
      </c>
      <c r="AH30" t="s">
        <v>22</v>
      </c>
    </row>
    <row r="31" spans="1:34" x14ac:dyDescent="0.2">
      <c r="A31" t="s">
        <v>25</v>
      </c>
      <c r="B31" s="6"/>
      <c r="C31" s="26">
        <v>45281.398000000001</v>
      </c>
      <c r="D31" s="26"/>
      <c r="E31">
        <f t="shared" si="0"/>
        <v>439.9988030698886</v>
      </c>
      <c r="F31">
        <f t="shared" si="1"/>
        <v>440</v>
      </c>
      <c r="G31">
        <f t="shared" si="2"/>
        <v>-1.0895999999775086E-2</v>
      </c>
      <c r="I31">
        <f>+G31</f>
        <v>-1.0895999999775086E-2</v>
      </c>
      <c r="O31">
        <f t="shared" si="4"/>
        <v>3.4487558768142371E-3</v>
      </c>
      <c r="P31">
        <f t="shared" si="5"/>
        <v>-5.4023186163444703E-2</v>
      </c>
      <c r="Q31" s="2">
        <f t="shared" si="6"/>
        <v>30262.898000000001</v>
      </c>
      <c r="R31" s="2"/>
      <c r="S31">
        <f>G31</f>
        <v>-1.0895999999775086E-2</v>
      </c>
      <c r="AB31" t="s">
        <v>24</v>
      </c>
      <c r="AH31" t="s">
        <v>22</v>
      </c>
    </row>
    <row r="32" spans="1:34" x14ac:dyDescent="0.2">
      <c r="A32" t="s">
        <v>25</v>
      </c>
      <c r="B32" s="6"/>
      <c r="C32" s="26">
        <v>45281.402999999998</v>
      </c>
      <c r="D32" s="26"/>
      <c r="E32">
        <f t="shared" si="0"/>
        <v>439.99935232195861</v>
      </c>
      <c r="F32">
        <f t="shared" si="1"/>
        <v>440</v>
      </c>
      <c r="G32">
        <f t="shared" si="2"/>
        <v>-5.8960000023944303E-3</v>
      </c>
      <c r="I32">
        <f>+G32</f>
        <v>-5.8960000023944303E-3</v>
      </c>
      <c r="O32">
        <f t="shared" si="4"/>
        <v>3.4487558768142371E-3</v>
      </c>
      <c r="P32">
        <f t="shared" si="5"/>
        <v>-5.4023186163444703E-2</v>
      </c>
      <c r="Q32" s="2">
        <f t="shared" si="6"/>
        <v>30262.902999999998</v>
      </c>
      <c r="R32" s="2"/>
      <c r="S32">
        <f>G32</f>
        <v>-5.8960000023944303E-3</v>
      </c>
      <c r="AB32" t="s">
        <v>24</v>
      </c>
      <c r="AH32" t="s">
        <v>22</v>
      </c>
    </row>
    <row r="33" spans="1:34" x14ac:dyDescent="0.2">
      <c r="A33" t="s">
        <v>26</v>
      </c>
      <c r="B33" s="6" t="s">
        <v>33</v>
      </c>
      <c r="C33" s="26">
        <v>46687.810100000002</v>
      </c>
      <c r="D33" s="26"/>
      <c r="E33">
        <f t="shared" si="0"/>
        <v>594.49375458652969</v>
      </c>
      <c r="F33">
        <f t="shared" si="1"/>
        <v>594.5</v>
      </c>
      <c r="G33">
        <f t="shared" si="2"/>
        <v>-5.6853799993405119E-2</v>
      </c>
      <c r="J33" s="12">
        <f t="shared" ref="J33:J38" si="7">G33</f>
        <v>-5.6853799993405119E-2</v>
      </c>
      <c r="O33">
        <f t="shared" si="4"/>
        <v>2.7592930257242013E-3</v>
      </c>
      <c r="P33">
        <f t="shared" si="5"/>
        <v>-5.4337859370060741E-2</v>
      </c>
      <c r="Q33" s="2">
        <f t="shared" si="6"/>
        <v>31669.310100000002</v>
      </c>
      <c r="R33" s="2"/>
      <c r="T33">
        <f>G33</f>
        <v>-5.6853799993405119E-2</v>
      </c>
      <c r="AB33" t="s">
        <v>21</v>
      </c>
      <c r="AH33" t="s">
        <v>22</v>
      </c>
    </row>
    <row r="34" spans="1:34" x14ac:dyDescent="0.2">
      <c r="A34" t="s">
        <v>26</v>
      </c>
      <c r="C34" s="26">
        <v>46687.810100000002</v>
      </c>
      <c r="D34" s="26">
        <v>9.2999999999999992E-3</v>
      </c>
      <c r="E34">
        <f t="shared" si="0"/>
        <v>594.49375458652969</v>
      </c>
      <c r="F34">
        <f t="shared" si="1"/>
        <v>594.5</v>
      </c>
      <c r="G34">
        <f t="shared" si="2"/>
        <v>-5.6853799993405119E-2</v>
      </c>
      <c r="J34" s="12">
        <f t="shared" si="7"/>
        <v>-5.6853799993405119E-2</v>
      </c>
      <c r="O34">
        <f t="shared" si="4"/>
        <v>2.7592930257242013E-3</v>
      </c>
      <c r="P34">
        <f t="shared" si="5"/>
        <v>-5.4337859370060741E-2</v>
      </c>
      <c r="Q34" s="2">
        <f t="shared" si="6"/>
        <v>31669.310100000002</v>
      </c>
      <c r="R34" s="2"/>
      <c r="T34">
        <f>G34</f>
        <v>-5.6853799993405119E-2</v>
      </c>
    </row>
    <row r="35" spans="1:34" x14ac:dyDescent="0.2">
      <c r="A35" s="38" t="s">
        <v>28</v>
      </c>
      <c r="B35" s="39" t="s">
        <v>33</v>
      </c>
      <c r="C35" s="38">
        <v>47097.742149999998</v>
      </c>
      <c r="D35" s="38">
        <v>-1.4999999999999999E-4</v>
      </c>
      <c r="E35">
        <f t="shared" si="0"/>
        <v>639.52496001335066</v>
      </c>
      <c r="F35">
        <f t="shared" si="1"/>
        <v>639.5</v>
      </c>
      <c r="G35">
        <f t="shared" si="2"/>
        <v>0.22721820000151638</v>
      </c>
      <c r="I35" s="29"/>
      <c r="J35" s="12">
        <f t="shared" si="7"/>
        <v>0.22721820000151638</v>
      </c>
      <c r="O35">
        <f t="shared" si="4"/>
        <v>2.558478603076618E-3</v>
      </c>
      <c r="P35">
        <f t="shared" si="5"/>
        <v>-5.4429511760337258E-2</v>
      </c>
      <c r="Q35" s="2">
        <f t="shared" si="6"/>
        <v>32079.242149999998</v>
      </c>
      <c r="R35" s="2"/>
    </row>
    <row r="36" spans="1:34" x14ac:dyDescent="0.2">
      <c r="A36" t="s">
        <v>28</v>
      </c>
      <c r="C36" s="26">
        <v>47147.585760000002</v>
      </c>
      <c r="D36" s="26">
        <v>2.2000000000000001E-4</v>
      </c>
      <c r="E36">
        <f t="shared" si="0"/>
        <v>645.00030120983558</v>
      </c>
      <c r="F36">
        <f t="shared" si="1"/>
        <v>645</v>
      </c>
      <c r="G36">
        <f t="shared" si="2"/>
        <v>2.7420000042184256E-3</v>
      </c>
      <c r="J36" s="12">
        <f t="shared" si="7"/>
        <v>2.7420000042184256E-3</v>
      </c>
      <c r="O36">
        <f t="shared" si="4"/>
        <v>2.533934618086358E-3</v>
      </c>
      <c r="P36">
        <f t="shared" si="5"/>
        <v>-5.4440713719148832E-2</v>
      </c>
      <c r="Q36" s="2">
        <f t="shared" si="6"/>
        <v>32129.085760000002</v>
      </c>
      <c r="R36" s="2"/>
      <c r="S36">
        <f>G36</f>
        <v>2.7420000042184256E-3</v>
      </c>
    </row>
    <row r="37" spans="1:34" x14ac:dyDescent="0.2">
      <c r="A37" s="16" t="s">
        <v>28</v>
      </c>
      <c r="B37" s="15"/>
      <c r="C37" s="14">
        <v>47147.585760000002</v>
      </c>
      <c r="D37" s="25">
        <v>2.2000000000000001E-4</v>
      </c>
      <c r="E37">
        <f t="shared" si="0"/>
        <v>645.00030120983558</v>
      </c>
      <c r="F37">
        <f t="shared" si="1"/>
        <v>645</v>
      </c>
      <c r="G37">
        <f t="shared" si="2"/>
        <v>2.7420000042184256E-3</v>
      </c>
      <c r="J37" s="12">
        <f t="shared" si="7"/>
        <v>2.7420000042184256E-3</v>
      </c>
      <c r="O37">
        <f t="shared" si="4"/>
        <v>2.533934618086358E-3</v>
      </c>
      <c r="P37">
        <f t="shared" si="5"/>
        <v>-5.4440713719148832E-2</v>
      </c>
      <c r="Q37" s="2">
        <f t="shared" si="6"/>
        <v>32129.085760000002</v>
      </c>
      <c r="R37" s="2"/>
      <c r="S37">
        <f>G37</f>
        <v>2.7420000042184256E-3</v>
      </c>
    </row>
    <row r="38" spans="1:34" x14ac:dyDescent="0.2">
      <c r="A38" t="s">
        <v>28</v>
      </c>
      <c r="B38" s="6"/>
      <c r="C38" s="26">
        <v>47147.585800000001</v>
      </c>
      <c r="D38" s="26"/>
      <c r="E38">
        <f t="shared" si="0"/>
        <v>645.00030560385198</v>
      </c>
      <c r="F38">
        <f t="shared" si="1"/>
        <v>645</v>
      </c>
      <c r="G38">
        <f t="shared" si="2"/>
        <v>2.7820000032079406E-3</v>
      </c>
      <c r="J38" s="12">
        <f t="shared" si="7"/>
        <v>2.7820000032079406E-3</v>
      </c>
      <c r="O38">
        <f t="shared" si="4"/>
        <v>2.533934618086358E-3</v>
      </c>
      <c r="P38">
        <f t="shared" si="5"/>
        <v>-5.4440713719148832E-2</v>
      </c>
      <c r="Q38" s="2">
        <f t="shared" si="6"/>
        <v>32129.085800000001</v>
      </c>
      <c r="R38" s="2"/>
      <c r="S38">
        <f>G38</f>
        <v>2.7820000032079406E-3</v>
      </c>
      <c r="AB38" t="s">
        <v>21</v>
      </c>
      <c r="AC38" t="s">
        <v>27</v>
      </c>
      <c r="AH38" t="s">
        <v>22</v>
      </c>
    </row>
    <row r="39" spans="1:34" x14ac:dyDescent="0.2">
      <c r="A39" s="38" t="s">
        <v>28</v>
      </c>
      <c r="B39" s="39" t="s">
        <v>41</v>
      </c>
      <c r="C39" s="38">
        <v>47495.799850000003</v>
      </c>
      <c r="D39" s="38">
        <v>2.9999999999999997E-4</v>
      </c>
      <c r="E39">
        <f t="shared" si="0"/>
        <v>683.25176317604121</v>
      </c>
      <c r="F39">
        <f t="shared" si="1"/>
        <v>683.5</v>
      </c>
      <c r="I39" s="29"/>
      <c r="J39" s="12"/>
      <c r="O39">
        <f t="shared" si="4"/>
        <v>2.3621267231545367E-3</v>
      </c>
      <c r="P39">
        <f t="shared" si="5"/>
        <v>-5.4519127430829852E-2</v>
      </c>
      <c r="Q39" s="2">
        <f t="shared" si="6"/>
        <v>32477.299850000003</v>
      </c>
      <c r="R39" s="2"/>
      <c r="V39">
        <f>+C39-(C$7+F39*C$8)</f>
        <v>-2.259771399993042</v>
      </c>
    </row>
    <row r="40" spans="1:34" x14ac:dyDescent="0.2">
      <c r="A40" s="38" t="s">
        <v>28</v>
      </c>
      <c r="B40" s="39" t="s">
        <v>41</v>
      </c>
      <c r="C40" s="38">
        <v>47499.66257</v>
      </c>
      <c r="D40" s="38">
        <v>1.2E-4</v>
      </c>
      <c r="E40">
        <f t="shared" si="0"/>
        <v>683.67608456741857</v>
      </c>
      <c r="F40">
        <f t="shared" si="1"/>
        <v>683.5</v>
      </c>
      <c r="I40" s="29"/>
      <c r="J40" s="12"/>
      <c r="O40">
        <f t="shared" si="4"/>
        <v>2.3621267231545367E-3</v>
      </c>
      <c r="P40">
        <f t="shared" si="5"/>
        <v>-5.4519127430829852E-2</v>
      </c>
      <c r="Q40" s="2">
        <f t="shared" si="6"/>
        <v>32481.16257</v>
      </c>
      <c r="R40" s="2"/>
      <c r="V40">
        <f>+C40-(C$7+F40*C$8)</f>
        <v>1.6029486000043107</v>
      </c>
    </row>
    <row r="41" spans="1:34" x14ac:dyDescent="0.2">
      <c r="A41" s="38" t="s">
        <v>28</v>
      </c>
      <c r="B41" s="39" t="s">
        <v>41</v>
      </c>
      <c r="C41" s="38">
        <v>47502.576760000004</v>
      </c>
      <c r="D41" s="38">
        <v>1.9000000000000001E-4</v>
      </c>
      <c r="E41">
        <f t="shared" si="0"/>
        <v>683.99620954555326</v>
      </c>
      <c r="F41">
        <f t="shared" si="1"/>
        <v>684</v>
      </c>
      <c r="G41">
        <f>+C41-(C$7+F41*C$8)</f>
        <v>-3.4505599993281066E-2</v>
      </c>
      <c r="I41" s="29"/>
      <c r="J41" s="12">
        <f>G41</f>
        <v>-3.4505599993281066E-2</v>
      </c>
      <c r="O41">
        <f t="shared" si="4"/>
        <v>2.3598954517917857E-3</v>
      </c>
      <c r="P41">
        <f t="shared" si="5"/>
        <v>-5.4520145790721813E-2</v>
      </c>
      <c r="Q41" s="2">
        <f t="shared" si="6"/>
        <v>32484.076760000004</v>
      </c>
      <c r="R41" s="2"/>
    </row>
    <row r="42" spans="1:34" x14ac:dyDescent="0.2">
      <c r="A42" s="38" t="s">
        <v>28</v>
      </c>
      <c r="B42" s="39" t="s">
        <v>41</v>
      </c>
      <c r="C42" s="38">
        <v>47507.747819999997</v>
      </c>
      <c r="D42" s="38">
        <v>1.2E-4</v>
      </c>
      <c r="E42">
        <f t="shared" si="0"/>
        <v>684.56425262765458</v>
      </c>
      <c r="F42">
        <f t="shared" si="1"/>
        <v>684.5</v>
      </c>
      <c r="I42" s="29"/>
      <c r="J42" s="12"/>
      <c r="O42">
        <f t="shared" si="4"/>
        <v>2.3576641804290348E-3</v>
      </c>
      <c r="P42">
        <f t="shared" si="5"/>
        <v>-5.4521164150613775E-2</v>
      </c>
      <c r="Q42" s="2">
        <f t="shared" si="6"/>
        <v>32489.247819999997</v>
      </c>
      <c r="R42" s="2"/>
      <c r="V42">
        <f>+C42-(C$7+F42*C$8)</f>
        <v>0.5849101999992854</v>
      </c>
    </row>
    <row r="43" spans="1:34" x14ac:dyDescent="0.2">
      <c r="A43" t="s">
        <v>30</v>
      </c>
      <c r="B43" s="6"/>
      <c r="C43" s="26">
        <v>47566.338000000003</v>
      </c>
      <c r="D43" s="26"/>
      <c r="E43">
        <f t="shared" si="0"/>
        <v>691.00040816019884</v>
      </c>
      <c r="F43">
        <f t="shared" si="1"/>
        <v>691</v>
      </c>
      <c r="G43">
        <f>+C43-(C$7+F43*C$8)</f>
        <v>3.7156000034883618E-3</v>
      </c>
      <c r="I43">
        <f>+G43</f>
        <v>3.7156000034883618E-3</v>
      </c>
      <c r="O43">
        <f t="shared" si="4"/>
        <v>2.3286576527132728E-3</v>
      </c>
      <c r="P43">
        <f t="shared" si="5"/>
        <v>-5.4534402829209273E-2</v>
      </c>
      <c r="Q43" s="2">
        <f t="shared" si="6"/>
        <v>32547.838000000003</v>
      </c>
      <c r="R43" s="2"/>
      <c r="S43">
        <f>G43</f>
        <v>3.7156000034883618E-3</v>
      </c>
      <c r="AB43" t="s">
        <v>21</v>
      </c>
      <c r="AD43">
        <v>16</v>
      </c>
      <c r="AF43" t="s">
        <v>29</v>
      </c>
      <c r="AH43" t="s">
        <v>31</v>
      </c>
    </row>
    <row r="44" spans="1:34" x14ac:dyDescent="0.2">
      <c r="A44" s="38" t="s">
        <v>28</v>
      </c>
      <c r="B44" s="39" t="s">
        <v>41</v>
      </c>
      <c r="C44" s="38">
        <v>47654.793859999998</v>
      </c>
      <c r="D44" s="38">
        <v>2.7999999999999998E-4</v>
      </c>
      <c r="E44">
        <f t="shared" si="0"/>
        <v>700.71732100676923</v>
      </c>
      <c r="F44">
        <f t="shared" si="1"/>
        <v>700.5</v>
      </c>
      <c r="I44" s="29"/>
      <c r="J44" s="12">
        <f>V44</f>
        <v>1.9783357999986038</v>
      </c>
      <c r="O44">
        <f t="shared" si="4"/>
        <v>2.2862634968210051E-3</v>
      </c>
      <c r="P44">
        <f t="shared" si="5"/>
        <v>-5.4553751667156536E-2</v>
      </c>
      <c r="Q44" s="2">
        <f t="shared" si="6"/>
        <v>32636.293859999998</v>
      </c>
      <c r="R44" s="2"/>
      <c r="V44">
        <f>+C44-(C$7+F44*C$8)</f>
        <v>1.9783357999986038</v>
      </c>
    </row>
    <row r="45" spans="1:34" x14ac:dyDescent="0.2">
      <c r="A45" t="s">
        <v>32</v>
      </c>
      <c r="B45" s="6"/>
      <c r="C45" s="26">
        <v>48622.320699999997</v>
      </c>
      <c r="D45" s="26">
        <v>2E-3</v>
      </c>
      <c r="E45">
        <f t="shared" si="0"/>
        <v>807.0005449898739</v>
      </c>
      <c r="F45">
        <f t="shared" si="1"/>
        <v>807</v>
      </c>
      <c r="G45">
        <f t="shared" ref="G45:G66" si="8">+C45-(C$7+F45*C$8)</f>
        <v>4.9612000002525747E-3</v>
      </c>
      <c r="J45">
        <f>+G45</f>
        <v>4.9612000002525747E-3</v>
      </c>
      <c r="O45">
        <f t="shared" si="4"/>
        <v>1.8110026965550579E-3</v>
      </c>
      <c r="P45">
        <f t="shared" si="5"/>
        <v>-5.4770662324144292E-2</v>
      </c>
      <c r="Q45" s="2">
        <f t="shared" si="6"/>
        <v>33603.820699999997</v>
      </c>
      <c r="R45" s="2"/>
      <c r="S45">
        <f>G45</f>
        <v>4.9612000002525747E-3</v>
      </c>
      <c r="AB45" t="s">
        <v>21</v>
      </c>
      <c r="AC45" t="s">
        <v>31</v>
      </c>
      <c r="AD45">
        <v>21</v>
      </c>
      <c r="AF45" t="s">
        <v>29</v>
      </c>
      <c r="AH45" t="s">
        <v>31</v>
      </c>
    </row>
    <row r="46" spans="1:34" x14ac:dyDescent="0.2">
      <c r="A46" s="28" t="s">
        <v>47</v>
      </c>
      <c r="B46" s="6" t="s">
        <v>33</v>
      </c>
      <c r="C46" s="24">
        <v>50110.645400000001</v>
      </c>
      <c r="D46" s="24">
        <v>5.0000000000000001E-4</v>
      </c>
      <c r="E46">
        <f t="shared" si="0"/>
        <v>970.4936295328182</v>
      </c>
      <c r="F46">
        <f t="shared" si="1"/>
        <v>970.5</v>
      </c>
      <c r="G46">
        <f t="shared" si="8"/>
        <v>-5.7992199996078853E-2</v>
      </c>
      <c r="K46">
        <f>+G46</f>
        <v>-5.7992199996078853E-2</v>
      </c>
      <c r="O46">
        <f t="shared" si="4"/>
        <v>1.081376960935505E-3</v>
      </c>
      <c r="P46">
        <f t="shared" si="5"/>
        <v>-5.5103666008815631E-2</v>
      </c>
      <c r="Q46" s="2">
        <f t="shared" si="6"/>
        <v>35092.145400000001</v>
      </c>
      <c r="R46" s="2"/>
      <c r="T46">
        <f>G46</f>
        <v>-5.7992199996078853E-2</v>
      </c>
    </row>
    <row r="47" spans="1:34" x14ac:dyDescent="0.2">
      <c r="A47" t="s">
        <v>38</v>
      </c>
      <c r="C47" s="27">
        <v>50470.291700000002</v>
      </c>
      <c r="D47" s="27">
        <v>4.0000000000000002E-4</v>
      </c>
      <c r="E47">
        <f t="shared" si="0"/>
        <v>1010.0009245010849</v>
      </c>
      <c r="F47">
        <f t="shared" si="1"/>
        <v>1010</v>
      </c>
      <c r="G47">
        <f t="shared" si="8"/>
        <v>8.4160000042174943E-3</v>
      </c>
      <c r="I47" s="29"/>
      <c r="J47" s="12">
        <f>G47</f>
        <v>8.4160000042174943E-3</v>
      </c>
      <c r="O47">
        <f t="shared" si="4"/>
        <v>9.0510652327818221E-4</v>
      </c>
      <c r="P47">
        <f t="shared" si="5"/>
        <v>-5.5184116440280574E-2</v>
      </c>
      <c r="Q47" s="2">
        <f t="shared" si="6"/>
        <v>35451.791700000002</v>
      </c>
      <c r="R47" s="2"/>
      <c r="S47">
        <f t="shared" ref="S47:S52" si="9">G47</f>
        <v>8.4160000042174943E-3</v>
      </c>
    </row>
    <row r="48" spans="1:34" x14ac:dyDescent="0.2">
      <c r="A48" s="14" t="s">
        <v>40</v>
      </c>
      <c r="B48" s="15" t="s">
        <v>41</v>
      </c>
      <c r="C48" s="14">
        <v>52190.81</v>
      </c>
      <c r="D48" s="14">
        <v>1E-4</v>
      </c>
      <c r="E48">
        <f t="shared" si="0"/>
        <v>1199.0005721448963</v>
      </c>
      <c r="F48">
        <f t="shared" si="1"/>
        <v>1199</v>
      </c>
      <c r="G48">
        <f t="shared" si="8"/>
        <v>5.2083999980823137E-3</v>
      </c>
      <c r="K48">
        <f>+G48</f>
        <v>5.2083999980823137E-3</v>
      </c>
      <c r="O48">
        <f t="shared" si="4"/>
        <v>6.1685948158332789E-5</v>
      </c>
      <c r="P48">
        <f t="shared" si="5"/>
        <v>-5.5569056479441936E-2</v>
      </c>
      <c r="Q48" s="2">
        <f t="shared" si="6"/>
        <v>37172.31</v>
      </c>
      <c r="R48" s="2"/>
      <c r="S48">
        <f t="shared" si="9"/>
        <v>5.2083999980823137E-3</v>
      </c>
    </row>
    <row r="49" spans="1:20" x14ac:dyDescent="0.2">
      <c r="A49" s="14" t="s">
        <v>40</v>
      </c>
      <c r="B49" s="15" t="s">
        <v>41</v>
      </c>
      <c r="C49" s="14">
        <v>52973.6927</v>
      </c>
      <c r="D49" s="14">
        <v>2.0000000000000001E-4</v>
      </c>
      <c r="E49">
        <f t="shared" si="0"/>
        <v>1285.0005608962142</v>
      </c>
      <c r="F49">
        <f t="shared" si="1"/>
        <v>1285</v>
      </c>
      <c r="G49">
        <f t="shared" si="8"/>
        <v>5.1059999968856573E-3</v>
      </c>
      <c r="K49">
        <f>+G49</f>
        <v>5.1059999968856573E-3</v>
      </c>
      <c r="O49">
        <f t="shared" si="4"/>
        <v>-3.22092726234827E-4</v>
      </c>
      <c r="P49">
        <f t="shared" si="5"/>
        <v>-5.5744214380859282E-2</v>
      </c>
      <c r="Q49" s="2">
        <f t="shared" si="6"/>
        <v>37955.1927</v>
      </c>
      <c r="R49" s="2"/>
      <c r="S49">
        <f t="shared" si="9"/>
        <v>5.1059999968856573E-3</v>
      </c>
    </row>
    <row r="50" spans="1:20" x14ac:dyDescent="0.2">
      <c r="A50" s="54" t="s">
        <v>247</v>
      </c>
      <c r="B50" s="56" t="s">
        <v>41</v>
      </c>
      <c r="C50" s="55">
        <v>53301.4041</v>
      </c>
      <c r="D50" s="55" t="s">
        <v>68</v>
      </c>
      <c r="E50">
        <f t="shared" si="0"/>
        <v>1320.999793876683</v>
      </c>
      <c r="F50">
        <f t="shared" si="1"/>
        <v>1321</v>
      </c>
      <c r="G50">
        <f t="shared" si="8"/>
        <v>-1.8763999978546053E-3</v>
      </c>
      <c r="K50">
        <f>+G50</f>
        <v>-1.8763999978546053E-3</v>
      </c>
      <c r="O50">
        <f t="shared" si="4"/>
        <v>-4.827442643528931E-4</v>
      </c>
      <c r="P50">
        <f t="shared" si="5"/>
        <v>-5.5817536293080491E-2</v>
      </c>
      <c r="Q50" s="2">
        <f t="shared" si="6"/>
        <v>38282.9041</v>
      </c>
      <c r="R50" s="2"/>
      <c r="S50">
        <f t="shared" si="9"/>
        <v>-1.8763999978546053E-3</v>
      </c>
    </row>
    <row r="51" spans="1:20" x14ac:dyDescent="0.2">
      <c r="A51" s="38" t="s">
        <v>53</v>
      </c>
      <c r="B51" s="39" t="s">
        <v>41</v>
      </c>
      <c r="C51" s="38">
        <v>53328.719599999997</v>
      </c>
      <c r="D51" s="38">
        <v>5.0000000000000001E-4</v>
      </c>
      <c r="E51">
        <f t="shared" si="0"/>
        <v>1324.0004128617959</v>
      </c>
      <c r="F51">
        <f t="shared" si="1"/>
        <v>1324</v>
      </c>
      <c r="G51">
        <f t="shared" si="8"/>
        <v>3.7583999946946278E-3</v>
      </c>
      <c r="K51">
        <f>+G51</f>
        <v>3.7583999946946278E-3</v>
      </c>
      <c r="O51">
        <f t="shared" si="4"/>
        <v>-4.9613189252939883E-4</v>
      </c>
      <c r="P51">
        <f t="shared" si="5"/>
        <v>-5.5823646452432263E-2</v>
      </c>
      <c r="Q51" s="2">
        <f t="shared" si="6"/>
        <v>38310.219599999997</v>
      </c>
      <c r="R51" s="2"/>
      <c r="S51">
        <f t="shared" si="9"/>
        <v>3.7583999946946278E-3</v>
      </c>
    </row>
    <row r="52" spans="1:20" x14ac:dyDescent="0.2">
      <c r="A52" s="32" t="s">
        <v>51</v>
      </c>
      <c r="B52" s="33" t="s">
        <v>41</v>
      </c>
      <c r="C52" s="34">
        <v>54093.394</v>
      </c>
      <c r="D52" s="34">
        <v>4.0000000000000002E-4</v>
      </c>
      <c r="E52">
        <f t="shared" si="0"/>
        <v>1408.0002123188804</v>
      </c>
      <c r="F52">
        <f t="shared" si="1"/>
        <v>1408</v>
      </c>
      <c r="G52">
        <f t="shared" si="8"/>
        <v>1.9327999980305322E-3</v>
      </c>
      <c r="J52" s="12">
        <f>G52</f>
        <v>1.9327999980305322E-3</v>
      </c>
      <c r="O52">
        <f t="shared" si="4"/>
        <v>-8.7098548147155393E-4</v>
      </c>
      <c r="P52">
        <f t="shared" si="5"/>
        <v>-5.5994730914281754E-2</v>
      </c>
      <c r="Q52" s="2">
        <f t="shared" si="6"/>
        <v>39074.894</v>
      </c>
      <c r="R52" s="2"/>
      <c r="S52">
        <f t="shared" si="9"/>
        <v>1.9327999980305322E-3</v>
      </c>
    </row>
    <row r="53" spans="1:20" x14ac:dyDescent="0.2">
      <c r="A53" s="31" t="s">
        <v>49</v>
      </c>
      <c r="B53" s="30" t="s">
        <v>33</v>
      </c>
      <c r="C53" s="31">
        <v>54489.330979999999</v>
      </c>
      <c r="D53" s="31">
        <v>4.0000000000000002E-4</v>
      </c>
      <c r="E53">
        <f t="shared" si="0"/>
        <v>1451.4940535114761</v>
      </c>
      <c r="F53">
        <f t="shared" si="1"/>
        <v>1451.5</v>
      </c>
      <c r="G53">
        <f t="shared" si="8"/>
        <v>-5.4132600002049003E-2</v>
      </c>
      <c r="K53">
        <f>+G53</f>
        <v>-5.4132600002049003E-2</v>
      </c>
      <c r="O53">
        <f t="shared" si="4"/>
        <v>-1.0651060900308852E-3</v>
      </c>
      <c r="P53">
        <f t="shared" si="5"/>
        <v>-5.6083328224882392E-2</v>
      </c>
      <c r="Q53" s="2">
        <f t="shared" si="6"/>
        <v>39470.830979999999</v>
      </c>
      <c r="R53" s="2" t="s">
        <v>255</v>
      </c>
      <c r="T53">
        <f>G53</f>
        <v>-5.4132600002049003E-2</v>
      </c>
    </row>
    <row r="54" spans="1:20" x14ac:dyDescent="0.2">
      <c r="A54" s="28" t="s">
        <v>50</v>
      </c>
      <c r="B54" s="30" t="s">
        <v>33</v>
      </c>
      <c r="C54" s="31">
        <v>54771.53211</v>
      </c>
      <c r="D54" s="31">
        <v>2.0000000000000001E-4</v>
      </c>
      <c r="E54">
        <f t="shared" si="0"/>
        <v>1482.4939644887006</v>
      </c>
      <c r="F54">
        <f t="shared" si="1"/>
        <v>1482.5</v>
      </c>
      <c r="G54">
        <f t="shared" si="8"/>
        <v>-5.4942999995546415E-2</v>
      </c>
      <c r="K54">
        <f>+G54</f>
        <v>-5.4942999995546415E-2</v>
      </c>
      <c r="O54">
        <f t="shared" si="4"/>
        <v>-1.2034449145214426E-3</v>
      </c>
      <c r="P54">
        <f t="shared" si="5"/>
        <v>-5.6146466538183989E-2</v>
      </c>
      <c r="Q54" s="2">
        <f t="shared" si="6"/>
        <v>39753.03211</v>
      </c>
      <c r="R54" s="2" t="s">
        <v>61</v>
      </c>
      <c r="T54">
        <f>G54</f>
        <v>-5.4942999995546415E-2</v>
      </c>
    </row>
    <row r="55" spans="1:20" x14ac:dyDescent="0.2">
      <c r="A55" s="31" t="s">
        <v>48</v>
      </c>
      <c r="B55" s="30" t="s">
        <v>41</v>
      </c>
      <c r="C55" s="31">
        <v>54821.6607</v>
      </c>
      <c r="D55" s="31">
        <v>1.6000000000000001E-3</v>
      </c>
      <c r="E55">
        <f t="shared" si="0"/>
        <v>1488.0006108561824</v>
      </c>
      <c r="F55">
        <f t="shared" si="1"/>
        <v>1488</v>
      </c>
      <c r="G55">
        <f t="shared" si="8"/>
        <v>5.5608000038773753E-3</v>
      </c>
      <c r="K55">
        <f>+G55</f>
        <v>5.5608000038773753E-3</v>
      </c>
      <c r="O55">
        <f t="shared" si="4"/>
        <v>-1.2279888995117023E-3</v>
      </c>
      <c r="P55">
        <f t="shared" si="5"/>
        <v>-5.6157668496995564E-2</v>
      </c>
      <c r="Q55" s="2">
        <f t="shared" si="6"/>
        <v>39803.1607</v>
      </c>
      <c r="R55" s="2"/>
      <c r="S55">
        <f>G55</f>
        <v>5.5608000038773753E-3</v>
      </c>
    </row>
    <row r="56" spans="1:20" x14ac:dyDescent="0.2">
      <c r="A56" s="38" t="s">
        <v>54</v>
      </c>
      <c r="B56" s="39" t="s">
        <v>33</v>
      </c>
      <c r="C56" s="38">
        <v>54835.2549</v>
      </c>
      <c r="D56" s="38" t="s">
        <v>55</v>
      </c>
      <c r="E56">
        <f t="shared" si="0"/>
        <v>1489.4939393549259</v>
      </c>
      <c r="F56">
        <f t="shared" si="1"/>
        <v>1489.5</v>
      </c>
      <c r="G56">
        <f t="shared" si="8"/>
        <v>-5.5171799998788629E-2</v>
      </c>
      <c r="J56" s="12">
        <f>G56</f>
        <v>-5.5171799998788629E-2</v>
      </c>
      <c r="O56">
        <f t="shared" si="4"/>
        <v>-1.2346827135999551E-3</v>
      </c>
      <c r="P56">
        <f t="shared" si="5"/>
        <v>-5.6160723576671449E-2</v>
      </c>
      <c r="Q56" s="2">
        <f t="shared" si="6"/>
        <v>39816.7549</v>
      </c>
      <c r="R56" s="2"/>
      <c r="T56">
        <f>G56</f>
        <v>-5.5171799998788629E-2</v>
      </c>
    </row>
    <row r="57" spans="1:20" x14ac:dyDescent="0.2">
      <c r="A57" s="35" t="s">
        <v>52</v>
      </c>
      <c r="B57" s="36" t="s">
        <v>41</v>
      </c>
      <c r="C57" s="37">
        <v>55076.552559999996</v>
      </c>
      <c r="D57" s="37">
        <v>2.0000000000000001E-4</v>
      </c>
      <c r="E57">
        <f t="shared" si="0"/>
        <v>1516.0005872163729</v>
      </c>
      <c r="F57">
        <f t="shared" si="1"/>
        <v>1516</v>
      </c>
      <c r="G57">
        <f t="shared" si="8"/>
        <v>5.3455999950529076E-3</v>
      </c>
      <c r="K57">
        <f>+G57</f>
        <v>5.3455999950529076E-3</v>
      </c>
      <c r="O57">
        <f t="shared" si="4"/>
        <v>-1.352940095825754E-3</v>
      </c>
      <c r="P57">
        <f t="shared" si="5"/>
        <v>-5.6214696650945396E-2</v>
      </c>
      <c r="Q57" s="2">
        <f t="shared" si="6"/>
        <v>40058.052559999996</v>
      </c>
      <c r="R57" s="2" t="s">
        <v>255</v>
      </c>
      <c r="S57">
        <f>G57</f>
        <v>5.3455999950529076E-3</v>
      </c>
    </row>
    <row r="58" spans="1:20" x14ac:dyDescent="0.2">
      <c r="A58" s="38" t="s">
        <v>56</v>
      </c>
      <c r="B58" s="39" t="s">
        <v>41</v>
      </c>
      <c r="C58" s="38">
        <v>55481.587140000003</v>
      </c>
      <c r="D58" s="38">
        <v>4.8000000000000001E-4</v>
      </c>
      <c r="E58">
        <f t="shared" si="0"/>
        <v>1560.4938035358743</v>
      </c>
      <c r="F58">
        <f t="shared" si="1"/>
        <v>1560.5</v>
      </c>
      <c r="G58">
        <f t="shared" si="8"/>
        <v>-5.6408199998259079E-2</v>
      </c>
      <c r="K58">
        <f>+G58</f>
        <v>-5.6408199998259079E-2</v>
      </c>
      <c r="O58">
        <f t="shared" si="4"/>
        <v>-1.5515232471105863E-3</v>
      </c>
      <c r="P58">
        <f t="shared" si="5"/>
        <v>-5.6305330681329951E-2</v>
      </c>
      <c r="Q58" s="2">
        <f t="shared" si="6"/>
        <v>40463.087140000003</v>
      </c>
      <c r="R58" s="2"/>
      <c r="T58">
        <f>G58</f>
        <v>-5.6408199998259079E-2</v>
      </c>
    </row>
    <row r="59" spans="1:20" x14ac:dyDescent="0.2">
      <c r="A59" s="32" t="s">
        <v>51</v>
      </c>
      <c r="B59" s="33" t="s">
        <v>41</v>
      </c>
      <c r="C59" s="34">
        <v>55504.407200000001</v>
      </c>
      <c r="D59" s="34">
        <v>1E-4</v>
      </c>
      <c r="E59">
        <f t="shared" si="0"/>
        <v>1563.0005965756288</v>
      </c>
      <c r="F59">
        <f t="shared" si="1"/>
        <v>1563</v>
      </c>
      <c r="G59">
        <f t="shared" si="8"/>
        <v>5.4308000035234727E-3</v>
      </c>
      <c r="J59" s="12">
        <f>G59</f>
        <v>5.4308000035234727E-3</v>
      </c>
      <c r="O59">
        <f t="shared" si="4"/>
        <v>-1.5626796039243411E-3</v>
      </c>
      <c r="P59">
        <f t="shared" si="5"/>
        <v>-5.6310422480789754E-2</v>
      </c>
      <c r="Q59" s="2">
        <f t="shared" si="6"/>
        <v>40485.907200000001</v>
      </c>
      <c r="R59" s="2"/>
      <c r="S59">
        <f>G59</f>
        <v>5.4308000035234727E-3</v>
      </c>
    </row>
    <row r="60" spans="1:20" x14ac:dyDescent="0.2">
      <c r="A60" s="38" t="s">
        <v>57</v>
      </c>
      <c r="B60" s="39" t="s">
        <v>33</v>
      </c>
      <c r="C60" s="38">
        <v>55572.621599999999</v>
      </c>
      <c r="D60" s="38">
        <v>1E-3</v>
      </c>
      <c r="E60">
        <f t="shared" si="0"/>
        <v>1570.4939766601262</v>
      </c>
      <c r="F60">
        <f t="shared" si="1"/>
        <v>1570.5</v>
      </c>
      <c r="G60">
        <f t="shared" si="8"/>
        <v>-5.4832200003147591E-2</v>
      </c>
      <c r="K60">
        <f t="shared" ref="K60:K66" si="10">+G60</f>
        <v>-5.4832200003147591E-2</v>
      </c>
      <c r="O60">
        <f t="shared" si="4"/>
        <v>-1.5961486743656054E-3</v>
      </c>
      <c r="P60">
        <f t="shared" si="5"/>
        <v>-5.6325697879169176E-2</v>
      </c>
      <c r="Q60" s="2">
        <f t="shared" si="6"/>
        <v>40554.121599999999</v>
      </c>
      <c r="R60" s="2"/>
      <c r="T60">
        <f>G60</f>
        <v>-5.4832200003147591E-2</v>
      </c>
    </row>
    <row r="61" spans="1:20" x14ac:dyDescent="0.2">
      <c r="A61" s="38" t="s">
        <v>58</v>
      </c>
      <c r="B61" s="39" t="s">
        <v>33</v>
      </c>
      <c r="C61" s="38">
        <v>55863.929100000001</v>
      </c>
      <c r="D61" s="38">
        <v>5.0000000000000001E-4</v>
      </c>
      <c r="E61">
        <f t="shared" si="0"/>
        <v>1602.494226152387</v>
      </c>
      <c r="F61">
        <f t="shared" si="1"/>
        <v>1602.5</v>
      </c>
      <c r="G61">
        <f t="shared" si="8"/>
        <v>-5.256099999678554E-2</v>
      </c>
      <c r="K61">
        <f t="shared" si="10"/>
        <v>-5.256099999678554E-2</v>
      </c>
      <c r="O61">
        <f t="shared" si="4"/>
        <v>-1.7389500415816647E-3</v>
      </c>
      <c r="P61">
        <f t="shared" si="5"/>
        <v>-5.6390872912254697E-2</v>
      </c>
      <c r="Q61" s="2">
        <f t="shared" si="6"/>
        <v>40845.429100000001</v>
      </c>
      <c r="R61" s="2"/>
      <c r="T61">
        <f>G61</f>
        <v>-5.256099999678554E-2</v>
      </c>
    </row>
    <row r="62" spans="1:20" x14ac:dyDescent="0.2">
      <c r="A62" s="54" t="s">
        <v>230</v>
      </c>
      <c r="B62" s="56" t="s">
        <v>41</v>
      </c>
      <c r="C62" s="55">
        <v>55904.949099999998</v>
      </c>
      <c r="D62" s="55" t="s">
        <v>68</v>
      </c>
      <c r="E62">
        <f t="shared" si="0"/>
        <v>1607.0002901369135</v>
      </c>
      <c r="F62">
        <f t="shared" si="1"/>
        <v>1607</v>
      </c>
      <c r="G62">
        <f t="shared" si="8"/>
        <v>2.6412000006530434E-3</v>
      </c>
      <c r="K62">
        <f t="shared" si="10"/>
        <v>2.6412000006530434E-3</v>
      </c>
      <c r="O62">
        <f t="shared" si="4"/>
        <v>-1.7590314838464224E-3</v>
      </c>
      <c r="P62">
        <f t="shared" si="5"/>
        <v>-5.6400038151282347E-2</v>
      </c>
      <c r="Q62" s="2">
        <f t="shared" si="6"/>
        <v>40886.449099999998</v>
      </c>
      <c r="R62" s="2"/>
      <c r="S62">
        <f>G62</f>
        <v>2.6412000006530434E-3</v>
      </c>
    </row>
    <row r="63" spans="1:20" x14ac:dyDescent="0.2">
      <c r="A63" s="54" t="s">
        <v>246</v>
      </c>
      <c r="B63" s="56" t="s">
        <v>33</v>
      </c>
      <c r="C63" s="55">
        <v>56282.6777</v>
      </c>
      <c r="D63" s="55" t="s">
        <v>68</v>
      </c>
      <c r="E63">
        <f t="shared" si="0"/>
        <v>1648.4939332472429</v>
      </c>
      <c r="F63">
        <f t="shared" si="1"/>
        <v>1648.5</v>
      </c>
      <c r="G63">
        <f t="shared" si="8"/>
        <v>-5.5227400000148918E-2</v>
      </c>
      <c r="K63">
        <f t="shared" si="10"/>
        <v>-5.5227400000148918E-2</v>
      </c>
      <c r="O63">
        <f t="shared" si="4"/>
        <v>-1.9442270069547499E-3</v>
      </c>
      <c r="P63">
        <f t="shared" si="5"/>
        <v>-5.6484562022315138E-2</v>
      </c>
      <c r="Q63" s="2">
        <f t="shared" si="6"/>
        <v>41264.1777</v>
      </c>
      <c r="R63" s="2"/>
      <c r="T63">
        <f>G63</f>
        <v>-5.5227400000148918E-2</v>
      </c>
    </row>
    <row r="64" spans="1:20" x14ac:dyDescent="0.2">
      <c r="A64" s="54" t="s">
        <v>238</v>
      </c>
      <c r="B64" s="56" t="s">
        <v>41</v>
      </c>
      <c r="C64" s="55">
        <v>56615.008900000001</v>
      </c>
      <c r="D64" s="55" t="s">
        <v>68</v>
      </c>
      <c r="E64">
        <f t="shared" si="0"/>
        <v>1685.0006531705621</v>
      </c>
      <c r="F64">
        <f t="shared" si="1"/>
        <v>1685</v>
      </c>
      <c r="G64">
        <f t="shared" si="8"/>
        <v>5.9460000047693029E-3</v>
      </c>
      <c r="K64">
        <f t="shared" si="10"/>
        <v>5.9460000047693029E-3</v>
      </c>
      <c r="O64">
        <f t="shared" si="4"/>
        <v>-2.107109816435567E-3</v>
      </c>
      <c r="P64">
        <f t="shared" si="5"/>
        <v>-5.6558902294428309E-2</v>
      </c>
      <c r="Q64" s="2">
        <f t="shared" si="6"/>
        <v>41596.508900000001</v>
      </c>
      <c r="R64" s="2"/>
      <c r="S64">
        <f>G64</f>
        <v>5.9460000047693029E-3</v>
      </c>
    </row>
    <row r="65" spans="1:19" x14ac:dyDescent="0.2">
      <c r="A65" s="54" t="s">
        <v>238</v>
      </c>
      <c r="B65" s="56" t="s">
        <v>41</v>
      </c>
      <c r="C65" s="55">
        <v>56615.008900000001</v>
      </c>
      <c r="D65" s="55" t="s">
        <v>68</v>
      </c>
      <c r="E65">
        <f t="shared" si="0"/>
        <v>1685.0006531705621</v>
      </c>
      <c r="F65">
        <f t="shared" si="1"/>
        <v>1685</v>
      </c>
      <c r="G65">
        <f t="shared" si="8"/>
        <v>5.9460000047693029E-3</v>
      </c>
      <c r="K65">
        <f t="shared" si="10"/>
        <v>5.9460000047693029E-3</v>
      </c>
      <c r="O65">
        <f t="shared" si="4"/>
        <v>-2.107109816435567E-3</v>
      </c>
      <c r="P65">
        <f t="shared" si="5"/>
        <v>-5.6558902294428309E-2</v>
      </c>
      <c r="Q65" s="2">
        <f t="shared" si="6"/>
        <v>41596.508900000001</v>
      </c>
      <c r="R65" s="2"/>
      <c r="S65">
        <f>G65</f>
        <v>5.9460000047693029E-3</v>
      </c>
    </row>
    <row r="66" spans="1:19" x14ac:dyDescent="0.2">
      <c r="A66" s="54" t="s">
        <v>238</v>
      </c>
      <c r="B66" s="56" t="s">
        <v>41</v>
      </c>
      <c r="C66" s="55">
        <v>56615.009100000003</v>
      </c>
      <c r="D66" s="55" t="s">
        <v>68</v>
      </c>
      <c r="E66">
        <f t="shared" si="0"/>
        <v>1685.0006751406452</v>
      </c>
      <c r="F66">
        <f t="shared" si="1"/>
        <v>1685</v>
      </c>
      <c r="G66">
        <f t="shared" si="8"/>
        <v>6.1460000069928356E-3</v>
      </c>
      <c r="K66">
        <f t="shared" si="10"/>
        <v>6.1460000069928356E-3</v>
      </c>
      <c r="O66">
        <f t="shared" si="4"/>
        <v>-2.107109816435567E-3</v>
      </c>
      <c r="P66">
        <f t="shared" si="5"/>
        <v>-5.6558902294428309E-2</v>
      </c>
      <c r="Q66" s="2">
        <f t="shared" si="6"/>
        <v>41596.509100000003</v>
      </c>
      <c r="R66" s="2"/>
      <c r="S66">
        <f>G66</f>
        <v>6.1460000069928356E-3</v>
      </c>
    </row>
    <row r="67" spans="1:19" x14ac:dyDescent="0.2">
      <c r="A67" s="67" t="s">
        <v>256</v>
      </c>
      <c r="B67" s="68" t="s">
        <v>41</v>
      </c>
      <c r="C67" s="69">
        <v>59496.139700000174</v>
      </c>
      <c r="D67" s="67" t="s">
        <v>228</v>
      </c>
      <c r="E67">
        <f t="shared" ref="E67" si="11">+(C67-C$7)/C$8</f>
        <v>2001.4940644965368</v>
      </c>
      <c r="F67">
        <f t="shared" ref="F67" si="12">ROUND(2*E67,0)/2</f>
        <v>2001.5</v>
      </c>
      <c r="G67">
        <f t="shared" ref="G67" si="13">+C67-(C$7+F67*C$8)</f>
        <v>-5.4032599829952233E-2</v>
      </c>
      <c r="K67">
        <f t="shared" ref="K67" si="14">+G67</f>
        <v>-5.4032599829952233E-2</v>
      </c>
      <c r="O67">
        <f t="shared" ref="O67" si="15">+C$11+C$12*$F67</f>
        <v>-3.5195045890569028E-3</v>
      </c>
      <c r="P67">
        <f t="shared" ref="P67" si="16">+D$11+D$12*$F67</f>
        <v>-5.7203524106039808E-2</v>
      </c>
      <c r="Q67" s="2">
        <f t="shared" ref="Q67" si="17">+C67-15018.5</f>
        <v>44477.639700000174</v>
      </c>
      <c r="R67" s="2"/>
      <c r="S67">
        <f>G67</f>
        <v>-5.4032599829952233E-2</v>
      </c>
    </row>
    <row r="68" spans="1:19" x14ac:dyDescent="0.2">
      <c r="B68" s="6"/>
      <c r="C68" s="26"/>
      <c r="D68" s="26"/>
    </row>
    <row r="69" spans="1:19" x14ac:dyDescent="0.2">
      <c r="C69" s="26"/>
      <c r="D69" s="26"/>
    </row>
    <row r="70" spans="1:19" x14ac:dyDescent="0.2">
      <c r="C70" s="26"/>
      <c r="D70" s="26"/>
    </row>
    <row r="71" spans="1:19" x14ac:dyDescent="0.2">
      <c r="C71" s="26"/>
      <c r="D71" s="26"/>
    </row>
    <row r="72" spans="1:19" x14ac:dyDescent="0.2">
      <c r="C72" s="26"/>
      <c r="D72" s="26"/>
    </row>
    <row r="73" spans="1:19" x14ac:dyDescent="0.2">
      <c r="C73" s="26"/>
      <c r="D73" s="26"/>
    </row>
    <row r="74" spans="1:19" x14ac:dyDescent="0.2">
      <c r="C74" s="26"/>
      <c r="D74" s="26"/>
    </row>
    <row r="75" spans="1:19" x14ac:dyDescent="0.2">
      <c r="C75" s="26"/>
      <c r="D75" s="26"/>
    </row>
    <row r="76" spans="1:19" x14ac:dyDescent="0.2">
      <c r="C76" s="26"/>
      <c r="D76" s="26"/>
    </row>
    <row r="77" spans="1:19" x14ac:dyDescent="0.2">
      <c r="C77" s="26"/>
      <c r="D77" s="26"/>
    </row>
    <row r="78" spans="1:19" x14ac:dyDescent="0.2">
      <c r="C78" s="26"/>
      <c r="D78" s="26"/>
    </row>
    <row r="79" spans="1:19" x14ac:dyDescent="0.2">
      <c r="C79" s="26"/>
      <c r="D79" s="26"/>
    </row>
    <row r="80" spans="1:19" x14ac:dyDescent="0.2">
      <c r="C80" s="26"/>
      <c r="D80" s="26"/>
    </row>
    <row r="81" spans="3:4" x14ac:dyDescent="0.2">
      <c r="C81" s="26"/>
      <c r="D81" s="26"/>
    </row>
    <row r="82" spans="3:4" x14ac:dyDescent="0.2">
      <c r="C82" s="26"/>
      <c r="D82" s="26"/>
    </row>
    <row r="83" spans="3:4" x14ac:dyDescent="0.2">
      <c r="C83" s="26"/>
      <c r="D83" s="26"/>
    </row>
    <row r="84" spans="3:4" x14ac:dyDescent="0.2">
      <c r="C84" s="26"/>
      <c r="D84" s="26"/>
    </row>
    <row r="85" spans="3:4" x14ac:dyDescent="0.2">
      <c r="C85" s="26"/>
      <c r="D85" s="26"/>
    </row>
    <row r="86" spans="3:4" x14ac:dyDescent="0.2">
      <c r="C86" s="26"/>
      <c r="D86" s="26"/>
    </row>
    <row r="87" spans="3:4" x14ac:dyDescent="0.2">
      <c r="C87" s="26"/>
      <c r="D87" s="26"/>
    </row>
    <row r="88" spans="3:4" x14ac:dyDescent="0.2">
      <c r="C88" s="26"/>
      <c r="D88" s="26"/>
    </row>
    <row r="89" spans="3:4" x14ac:dyDescent="0.2">
      <c r="C89" s="26"/>
      <c r="D89" s="26"/>
    </row>
    <row r="90" spans="3:4" x14ac:dyDescent="0.2">
      <c r="C90" s="26"/>
      <c r="D90" s="26"/>
    </row>
    <row r="91" spans="3:4" x14ac:dyDescent="0.2">
      <c r="C91" s="24"/>
      <c r="D91" s="24"/>
    </row>
    <row r="92" spans="3:4" x14ac:dyDescent="0.2">
      <c r="C92" s="24"/>
      <c r="D92" s="24"/>
    </row>
    <row r="93" spans="3:4" x14ac:dyDescent="0.2">
      <c r="C93" s="24"/>
      <c r="D93" s="24"/>
    </row>
    <row r="94" spans="3:4" x14ac:dyDescent="0.2">
      <c r="C94" s="24"/>
      <c r="D94" s="24"/>
    </row>
    <row r="95" spans="3:4" x14ac:dyDescent="0.2">
      <c r="C95" s="24"/>
      <c r="D95" s="24"/>
    </row>
    <row r="96" spans="3:4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  <row r="151" spans="3:4" x14ac:dyDescent="0.2">
      <c r="C151" s="24"/>
      <c r="D151" s="24"/>
    </row>
    <row r="152" spans="3:4" x14ac:dyDescent="0.2">
      <c r="C152" s="24"/>
      <c r="D152" s="24"/>
    </row>
    <row r="153" spans="3:4" x14ac:dyDescent="0.2">
      <c r="C153" s="24"/>
      <c r="D153" s="24"/>
    </row>
    <row r="154" spans="3:4" x14ac:dyDescent="0.2">
      <c r="C154" s="24"/>
      <c r="D154" s="24"/>
    </row>
    <row r="155" spans="3:4" x14ac:dyDescent="0.2">
      <c r="C155" s="24"/>
      <c r="D155" s="24"/>
    </row>
    <row r="156" spans="3:4" x14ac:dyDescent="0.2">
      <c r="C156" s="24"/>
      <c r="D156" s="24"/>
    </row>
    <row r="157" spans="3:4" x14ac:dyDescent="0.2">
      <c r="C157" s="24"/>
      <c r="D157" s="24"/>
    </row>
    <row r="158" spans="3:4" x14ac:dyDescent="0.2">
      <c r="C158" s="24"/>
      <c r="D158" s="24"/>
    </row>
    <row r="159" spans="3:4" x14ac:dyDescent="0.2">
      <c r="C159" s="24"/>
      <c r="D159" s="24"/>
    </row>
    <row r="160" spans="3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  <row r="195" spans="3:4" x14ac:dyDescent="0.2">
      <c r="C195" s="24"/>
      <c r="D195" s="24"/>
    </row>
    <row r="196" spans="3:4" x14ac:dyDescent="0.2">
      <c r="C196" s="24"/>
      <c r="D196" s="24"/>
    </row>
    <row r="197" spans="3:4" x14ac:dyDescent="0.2">
      <c r="C197" s="24"/>
      <c r="D197" s="24"/>
    </row>
    <row r="198" spans="3:4" x14ac:dyDescent="0.2">
      <c r="C198" s="24"/>
      <c r="D198" s="24"/>
    </row>
    <row r="199" spans="3:4" x14ac:dyDescent="0.2">
      <c r="C199" s="24"/>
      <c r="D199" s="24"/>
    </row>
    <row r="200" spans="3:4" x14ac:dyDescent="0.2">
      <c r="C200" s="24"/>
      <c r="D200" s="24"/>
    </row>
    <row r="201" spans="3:4" x14ac:dyDescent="0.2">
      <c r="C201" s="24"/>
      <c r="D201" s="24"/>
    </row>
    <row r="202" spans="3:4" x14ac:dyDescent="0.2">
      <c r="C202" s="24"/>
      <c r="D202" s="24"/>
    </row>
    <row r="203" spans="3:4" x14ac:dyDescent="0.2">
      <c r="C203" s="24"/>
      <c r="D203" s="24"/>
    </row>
    <row r="204" spans="3:4" x14ac:dyDescent="0.2">
      <c r="C204" s="24"/>
      <c r="D204" s="24"/>
    </row>
    <row r="205" spans="3:4" x14ac:dyDescent="0.2">
      <c r="C205" s="24"/>
      <c r="D205" s="24"/>
    </row>
    <row r="206" spans="3:4" x14ac:dyDescent="0.2">
      <c r="C206" s="24"/>
      <c r="D206" s="24"/>
    </row>
    <row r="207" spans="3:4" x14ac:dyDescent="0.2">
      <c r="C207" s="24"/>
      <c r="D207" s="24"/>
    </row>
    <row r="208" spans="3:4" x14ac:dyDescent="0.2">
      <c r="C208" s="24"/>
      <c r="D208" s="24"/>
    </row>
    <row r="209" spans="3:4" x14ac:dyDescent="0.2">
      <c r="C209" s="24"/>
      <c r="D209" s="24"/>
    </row>
    <row r="210" spans="3:4" x14ac:dyDescent="0.2">
      <c r="C210" s="24"/>
      <c r="D210" s="24"/>
    </row>
    <row r="211" spans="3:4" x14ac:dyDescent="0.2">
      <c r="C211" s="24"/>
      <c r="D211" s="24"/>
    </row>
    <row r="212" spans="3:4" x14ac:dyDescent="0.2">
      <c r="C212" s="24"/>
      <c r="D212" s="24"/>
    </row>
    <row r="213" spans="3:4" x14ac:dyDescent="0.2">
      <c r="C213" s="24"/>
      <c r="D213" s="24"/>
    </row>
    <row r="214" spans="3:4" x14ac:dyDescent="0.2">
      <c r="C214" s="24"/>
      <c r="D214" s="24"/>
    </row>
    <row r="215" spans="3:4" x14ac:dyDescent="0.2">
      <c r="C215" s="24"/>
      <c r="D215" s="24"/>
    </row>
    <row r="216" spans="3:4" x14ac:dyDescent="0.2">
      <c r="C216" s="24"/>
      <c r="D216" s="24"/>
    </row>
    <row r="217" spans="3:4" x14ac:dyDescent="0.2">
      <c r="C217" s="24"/>
      <c r="D217" s="24"/>
    </row>
    <row r="218" spans="3:4" x14ac:dyDescent="0.2">
      <c r="C218" s="24"/>
      <c r="D218" s="24"/>
    </row>
    <row r="219" spans="3:4" x14ac:dyDescent="0.2">
      <c r="C219" s="24"/>
      <c r="D219" s="24"/>
    </row>
    <row r="220" spans="3:4" x14ac:dyDescent="0.2">
      <c r="C220" s="24"/>
      <c r="D220" s="24"/>
    </row>
    <row r="221" spans="3:4" x14ac:dyDescent="0.2">
      <c r="C221" s="24"/>
      <c r="D221" s="24"/>
    </row>
    <row r="222" spans="3:4" x14ac:dyDescent="0.2">
      <c r="C222" s="24"/>
      <c r="D222" s="24"/>
    </row>
    <row r="223" spans="3:4" x14ac:dyDescent="0.2">
      <c r="C223" s="24"/>
      <c r="D223" s="24"/>
    </row>
    <row r="224" spans="3:4" x14ac:dyDescent="0.2">
      <c r="C224" s="24"/>
      <c r="D224" s="24"/>
    </row>
    <row r="225" spans="3:4" x14ac:dyDescent="0.2">
      <c r="C225" s="24"/>
      <c r="D225" s="24"/>
    </row>
    <row r="226" spans="3:4" x14ac:dyDescent="0.2">
      <c r="C226" s="24"/>
      <c r="D226" s="24"/>
    </row>
    <row r="227" spans="3:4" x14ac:dyDescent="0.2">
      <c r="C227" s="24"/>
      <c r="D227" s="24"/>
    </row>
    <row r="228" spans="3:4" x14ac:dyDescent="0.2">
      <c r="C228" s="24"/>
      <c r="D228" s="24"/>
    </row>
    <row r="229" spans="3:4" x14ac:dyDescent="0.2">
      <c r="C229" s="24"/>
      <c r="D229" s="24"/>
    </row>
    <row r="230" spans="3:4" x14ac:dyDescent="0.2">
      <c r="C230" s="24"/>
      <c r="D230" s="24"/>
    </row>
    <row r="231" spans="3:4" x14ac:dyDescent="0.2">
      <c r="C231" s="24"/>
      <c r="D231" s="24"/>
    </row>
    <row r="232" spans="3:4" x14ac:dyDescent="0.2">
      <c r="C232" s="24"/>
      <c r="D232" s="24"/>
    </row>
    <row r="233" spans="3:4" x14ac:dyDescent="0.2">
      <c r="C233" s="24"/>
      <c r="D233" s="24"/>
    </row>
    <row r="234" spans="3:4" x14ac:dyDescent="0.2">
      <c r="C234" s="24"/>
      <c r="D234" s="24"/>
    </row>
    <row r="235" spans="3:4" x14ac:dyDescent="0.2">
      <c r="C235" s="24"/>
      <c r="D235" s="24"/>
    </row>
    <row r="236" spans="3:4" x14ac:dyDescent="0.2">
      <c r="C236" s="24"/>
      <c r="D236" s="24"/>
    </row>
    <row r="237" spans="3:4" x14ac:dyDescent="0.2">
      <c r="C237" s="24"/>
      <c r="D237" s="24"/>
    </row>
    <row r="238" spans="3:4" x14ac:dyDescent="0.2">
      <c r="C238" s="24"/>
      <c r="D238" s="24"/>
    </row>
    <row r="239" spans="3:4" x14ac:dyDescent="0.2">
      <c r="C239" s="24"/>
      <c r="D239" s="24"/>
    </row>
    <row r="240" spans="3:4" x14ac:dyDescent="0.2">
      <c r="C240" s="24"/>
      <c r="D240" s="24"/>
    </row>
    <row r="241" spans="3:4" x14ac:dyDescent="0.2">
      <c r="C241" s="24"/>
      <c r="D241" s="24"/>
    </row>
    <row r="242" spans="3:4" x14ac:dyDescent="0.2">
      <c r="C242" s="24"/>
      <c r="D242" s="24"/>
    </row>
    <row r="243" spans="3:4" x14ac:dyDescent="0.2">
      <c r="C243" s="24"/>
      <c r="D243" s="24"/>
    </row>
    <row r="244" spans="3:4" x14ac:dyDescent="0.2">
      <c r="C244" s="24"/>
      <c r="D244" s="24"/>
    </row>
    <row r="245" spans="3:4" x14ac:dyDescent="0.2">
      <c r="C245" s="24"/>
      <c r="D245" s="24"/>
    </row>
    <row r="246" spans="3:4" x14ac:dyDescent="0.2">
      <c r="C246" s="24"/>
      <c r="D246" s="24"/>
    </row>
    <row r="247" spans="3:4" x14ac:dyDescent="0.2">
      <c r="C247" s="24"/>
      <c r="D247" s="24"/>
    </row>
    <row r="248" spans="3:4" x14ac:dyDescent="0.2">
      <c r="C248" s="24"/>
      <c r="D248" s="24"/>
    </row>
    <row r="249" spans="3:4" x14ac:dyDescent="0.2">
      <c r="C249" s="24"/>
      <c r="D249" s="24"/>
    </row>
    <row r="250" spans="3:4" x14ac:dyDescent="0.2">
      <c r="C250" s="24"/>
      <c r="D250" s="24"/>
    </row>
    <row r="251" spans="3:4" x14ac:dyDescent="0.2">
      <c r="C251" s="24"/>
      <c r="D251" s="24"/>
    </row>
    <row r="252" spans="3:4" x14ac:dyDescent="0.2">
      <c r="C252" s="24"/>
      <c r="D252" s="24"/>
    </row>
    <row r="253" spans="3:4" x14ac:dyDescent="0.2">
      <c r="C253" s="24"/>
      <c r="D253" s="24"/>
    </row>
    <row r="254" spans="3:4" x14ac:dyDescent="0.2">
      <c r="C254" s="24"/>
      <c r="D254" s="24"/>
    </row>
    <row r="255" spans="3:4" x14ac:dyDescent="0.2">
      <c r="C255" s="24"/>
      <c r="D255" s="24"/>
    </row>
    <row r="256" spans="3:4" x14ac:dyDescent="0.2">
      <c r="C256" s="24"/>
      <c r="D256" s="24"/>
    </row>
    <row r="257" spans="3:4" x14ac:dyDescent="0.2">
      <c r="C257" s="24"/>
      <c r="D257" s="24"/>
    </row>
    <row r="258" spans="3:4" x14ac:dyDescent="0.2">
      <c r="C258" s="24"/>
      <c r="D258" s="24"/>
    </row>
    <row r="259" spans="3:4" x14ac:dyDescent="0.2">
      <c r="C259" s="24"/>
      <c r="D259" s="24"/>
    </row>
    <row r="260" spans="3:4" x14ac:dyDescent="0.2">
      <c r="C260" s="24"/>
      <c r="D260" s="24"/>
    </row>
    <row r="261" spans="3:4" x14ac:dyDescent="0.2">
      <c r="C261" s="24"/>
      <c r="D261" s="24"/>
    </row>
    <row r="262" spans="3:4" x14ac:dyDescent="0.2">
      <c r="C262" s="24"/>
      <c r="D262" s="24"/>
    </row>
    <row r="263" spans="3:4" x14ac:dyDescent="0.2">
      <c r="C263" s="24"/>
      <c r="D263" s="24"/>
    </row>
    <row r="264" spans="3:4" x14ac:dyDescent="0.2">
      <c r="C264" s="24"/>
      <c r="D264" s="24"/>
    </row>
    <row r="265" spans="3:4" x14ac:dyDescent="0.2">
      <c r="C265" s="24"/>
      <c r="D265" s="24"/>
    </row>
    <row r="266" spans="3:4" x14ac:dyDescent="0.2">
      <c r="C266" s="24"/>
      <c r="D266" s="24"/>
    </row>
    <row r="267" spans="3:4" x14ac:dyDescent="0.2">
      <c r="C267" s="24"/>
      <c r="D267" s="24"/>
    </row>
    <row r="268" spans="3:4" x14ac:dyDescent="0.2">
      <c r="C268" s="24"/>
      <c r="D268" s="24"/>
    </row>
    <row r="269" spans="3:4" x14ac:dyDescent="0.2">
      <c r="C269" s="24"/>
      <c r="D269" s="24"/>
    </row>
    <row r="270" spans="3:4" x14ac:dyDescent="0.2">
      <c r="C270" s="24"/>
      <c r="D270" s="24"/>
    </row>
    <row r="271" spans="3:4" x14ac:dyDescent="0.2">
      <c r="C271" s="24"/>
      <c r="D271" s="24"/>
    </row>
    <row r="272" spans="3:4" x14ac:dyDescent="0.2">
      <c r="C272" s="24"/>
      <c r="D272" s="24"/>
    </row>
    <row r="273" spans="3:4" x14ac:dyDescent="0.2">
      <c r="C273" s="24"/>
      <c r="D273" s="24"/>
    </row>
    <row r="274" spans="3:4" x14ac:dyDescent="0.2">
      <c r="C274" s="24"/>
      <c r="D274" s="24"/>
    </row>
    <row r="275" spans="3:4" x14ac:dyDescent="0.2">
      <c r="C275" s="24"/>
      <c r="D275" s="24"/>
    </row>
    <row r="276" spans="3:4" x14ac:dyDescent="0.2">
      <c r="C276" s="24"/>
      <c r="D276" s="24"/>
    </row>
    <row r="277" spans="3:4" x14ac:dyDescent="0.2">
      <c r="C277" s="24"/>
      <c r="D277" s="24"/>
    </row>
    <row r="278" spans="3:4" x14ac:dyDescent="0.2">
      <c r="C278" s="24"/>
      <c r="D278" s="24"/>
    </row>
    <row r="279" spans="3:4" x14ac:dyDescent="0.2">
      <c r="C279" s="24"/>
      <c r="D279" s="24"/>
    </row>
    <row r="280" spans="3:4" x14ac:dyDescent="0.2">
      <c r="C280" s="24"/>
      <c r="D280" s="24"/>
    </row>
    <row r="281" spans="3:4" x14ac:dyDescent="0.2">
      <c r="C281" s="24"/>
      <c r="D281" s="24"/>
    </row>
    <row r="282" spans="3:4" x14ac:dyDescent="0.2">
      <c r="C282" s="24"/>
      <c r="D282" s="24"/>
    </row>
    <row r="283" spans="3:4" x14ac:dyDescent="0.2">
      <c r="C283" s="24"/>
      <c r="D283" s="24"/>
    </row>
    <row r="284" spans="3:4" x14ac:dyDescent="0.2">
      <c r="C284" s="24"/>
      <c r="D284" s="24"/>
    </row>
    <row r="285" spans="3:4" x14ac:dyDescent="0.2">
      <c r="C285" s="24"/>
      <c r="D285" s="24"/>
    </row>
    <row r="286" spans="3:4" x14ac:dyDescent="0.2">
      <c r="C286" s="24"/>
      <c r="D286" s="24"/>
    </row>
    <row r="287" spans="3:4" x14ac:dyDescent="0.2">
      <c r="C287" s="24"/>
      <c r="D287" s="24"/>
    </row>
    <row r="288" spans="3:4" x14ac:dyDescent="0.2">
      <c r="C288" s="24"/>
      <c r="D288" s="24"/>
    </row>
    <row r="289" spans="3:4" x14ac:dyDescent="0.2">
      <c r="C289" s="24"/>
      <c r="D289" s="24"/>
    </row>
    <row r="290" spans="3:4" x14ac:dyDescent="0.2">
      <c r="C290" s="24"/>
      <c r="D290" s="24"/>
    </row>
    <row r="291" spans="3:4" x14ac:dyDescent="0.2">
      <c r="C291" s="24"/>
      <c r="D291" s="24"/>
    </row>
    <row r="292" spans="3:4" x14ac:dyDescent="0.2">
      <c r="C292" s="24"/>
      <c r="D292" s="24"/>
    </row>
    <row r="293" spans="3:4" x14ac:dyDescent="0.2">
      <c r="C293" s="24"/>
      <c r="D293" s="24"/>
    </row>
    <row r="294" spans="3:4" x14ac:dyDescent="0.2">
      <c r="C294" s="24"/>
      <c r="D294" s="24"/>
    </row>
    <row r="295" spans="3:4" x14ac:dyDescent="0.2">
      <c r="C295" s="24"/>
      <c r="D295" s="24"/>
    </row>
    <row r="296" spans="3:4" x14ac:dyDescent="0.2">
      <c r="C296" s="24"/>
      <c r="D296" s="24"/>
    </row>
    <row r="297" spans="3:4" x14ac:dyDescent="0.2">
      <c r="C297" s="24"/>
      <c r="D297" s="24"/>
    </row>
    <row r="298" spans="3:4" x14ac:dyDescent="0.2">
      <c r="C298" s="24"/>
      <c r="D298" s="24"/>
    </row>
    <row r="299" spans="3:4" x14ac:dyDescent="0.2">
      <c r="C299" s="24"/>
      <c r="D299" s="24"/>
    </row>
    <row r="300" spans="3:4" x14ac:dyDescent="0.2">
      <c r="C300" s="24"/>
      <c r="D300" s="24"/>
    </row>
    <row r="301" spans="3:4" x14ac:dyDescent="0.2">
      <c r="C301" s="24"/>
      <c r="D301" s="24"/>
    </row>
    <row r="302" spans="3:4" x14ac:dyDescent="0.2">
      <c r="C302" s="24"/>
      <c r="D302" s="24"/>
    </row>
    <row r="303" spans="3:4" x14ac:dyDescent="0.2">
      <c r="C303" s="24"/>
      <c r="D303" s="24"/>
    </row>
    <row r="304" spans="3:4" x14ac:dyDescent="0.2">
      <c r="C304" s="24"/>
      <c r="D304" s="24"/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  <row r="313" spans="3:4" x14ac:dyDescent="0.2">
      <c r="C313" s="24"/>
      <c r="D313" s="24"/>
    </row>
    <row r="314" spans="3:4" x14ac:dyDescent="0.2">
      <c r="C314" s="24"/>
      <c r="D314" s="24"/>
    </row>
    <row r="315" spans="3:4" x14ac:dyDescent="0.2">
      <c r="C315" s="24"/>
      <c r="D315" s="24"/>
    </row>
    <row r="316" spans="3:4" x14ac:dyDescent="0.2">
      <c r="C316" s="24"/>
      <c r="D316" s="24"/>
    </row>
    <row r="317" spans="3:4" x14ac:dyDescent="0.2">
      <c r="C317" s="24"/>
      <c r="D317" s="24"/>
    </row>
    <row r="318" spans="3:4" x14ac:dyDescent="0.2">
      <c r="C318" s="24"/>
      <c r="D318" s="24"/>
    </row>
    <row r="319" spans="3:4" x14ac:dyDescent="0.2">
      <c r="C319" s="24"/>
      <c r="D319" s="24"/>
    </row>
    <row r="320" spans="3:4" x14ac:dyDescent="0.2">
      <c r="C320" s="24"/>
      <c r="D320" s="24"/>
    </row>
    <row r="321" spans="3:4" x14ac:dyDescent="0.2">
      <c r="C321" s="24"/>
      <c r="D321" s="24"/>
    </row>
    <row r="322" spans="3:4" x14ac:dyDescent="0.2">
      <c r="C322" s="24"/>
      <c r="D322" s="24"/>
    </row>
    <row r="323" spans="3:4" x14ac:dyDescent="0.2">
      <c r="C323" s="24"/>
      <c r="D323" s="24"/>
    </row>
    <row r="324" spans="3:4" x14ac:dyDescent="0.2">
      <c r="C324" s="24"/>
      <c r="D324" s="24"/>
    </row>
    <row r="325" spans="3:4" x14ac:dyDescent="0.2">
      <c r="C325" s="24"/>
      <c r="D325" s="24"/>
    </row>
    <row r="326" spans="3:4" x14ac:dyDescent="0.2">
      <c r="C326" s="24"/>
      <c r="D326" s="24"/>
    </row>
    <row r="327" spans="3:4" x14ac:dyDescent="0.2">
      <c r="C327" s="24"/>
      <c r="D327" s="24"/>
    </row>
    <row r="328" spans="3:4" x14ac:dyDescent="0.2">
      <c r="C328" s="24"/>
      <c r="D328" s="24"/>
    </row>
    <row r="329" spans="3:4" x14ac:dyDescent="0.2">
      <c r="C329" s="24"/>
      <c r="D329" s="24"/>
    </row>
    <row r="330" spans="3:4" x14ac:dyDescent="0.2">
      <c r="C330" s="24"/>
      <c r="D330" s="24"/>
    </row>
    <row r="331" spans="3:4" x14ac:dyDescent="0.2">
      <c r="C331" s="24"/>
      <c r="D331" s="24"/>
    </row>
    <row r="332" spans="3:4" x14ac:dyDescent="0.2">
      <c r="C332" s="24"/>
      <c r="D332" s="24"/>
    </row>
    <row r="333" spans="3:4" x14ac:dyDescent="0.2">
      <c r="C333" s="24"/>
      <c r="D333" s="24"/>
    </row>
    <row r="334" spans="3:4" x14ac:dyDescent="0.2">
      <c r="C334" s="24"/>
      <c r="D334" s="24"/>
    </row>
    <row r="335" spans="3:4" x14ac:dyDescent="0.2">
      <c r="C335" s="24"/>
      <c r="D335" s="24"/>
    </row>
    <row r="336" spans="3:4" x14ac:dyDescent="0.2">
      <c r="C336" s="24"/>
      <c r="D336" s="24"/>
    </row>
    <row r="337" spans="3:4" x14ac:dyDescent="0.2">
      <c r="C337" s="24"/>
      <c r="D337" s="24"/>
    </row>
    <row r="338" spans="3:4" x14ac:dyDescent="0.2">
      <c r="C338" s="24"/>
      <c r="D338" s="24"/>
    </row>
    <row r="339" spans="3:4" x14ac:dyDescent="0.2">
      <c r="C339" s="24"/>
      <c r="D339" s="24"/>
    </row>
    <row r="340" spans="3:4" x14ac:dyDescent="0.2">
      <c r="C340" s="24"/>
      <c r="D340" s="24"/>
    </row>
    <row r="341" spans="3:4" x14ac:dyDescent="0.2">
      <c r="C341" s="24"/>
      <c r="D341" s="24"/>
    </row>
    <row r="342" spans="3:4" x14ac:dyDescent="0.2">
      <c r="C342" s="24"/>
      <c r="D342" s="24"/>
    </row>
    <row r="343" spans="3:4" x14ac:dyDescent="0.2">
      <c r="C343" s="24"/>
      <c r="D343" s="24"/>
    </row>
    <row r="344" spans="3:4" x14ac:dyDescent="0.2">
      <c r="C344" s="24"/>
      <c r="D344" s="24"/>
    </row>
    <row r="345" spans="3:4" x14ac:dyDescent="0.2">
      <c r="C345" s="24"/>
      <c r="D345" s="24"/>
    </row>
    <row r="346" spans="3:4" x14ac:dyDescent="0.2">
      <c r="C346" s="24"/>
      <c r="D346" s="24"/>
    </row>
    <row r="347" spans="3:4" x14ac:dyDescent="0.2">
      <c r="C347" s="24"/>
      <c r="D347" s="24"/>
    </row>
    <row r="348" spans="3:4" x14ac:dyDescent="0.2">
      <c r="C348" s="24"/>
      <c r="D348" s="24"/>
    </row>
    <row r="349" spans="3:4" x14ac:dyDescent="0.2">
      <c r="C349" s="24"/>
      <c r="D349" s="24"/>
    </row>
    <row r="350" spans="3:4" x14ac:dyDescent="0.2">
      <c r="C350" s="24"/>
      <c r="D350" s="24"/>
    </row>
    <row r="351" spans="3:4" x14ac:dyDescent="0.2">
      <c r="C351" s="24"/>
      <c r="D351" s="24"/>
    </row>
    <row r="352" spans="3:4" x14ac:dyDescent="0.2">
      <c r="C352" s="24"/>
      <c r="D352" s="24"/>
    </row>
    <row r="353" spans="3:4" x14ac:dyDescent="0.2">
      <c r="C353" s="24"/>
      <c r="D353" s="24"/>
    </row>
    <row r="354" spans="3:4" x14ac:dyDescent="0.2">
      <c r="C354" s="24"/>
      <c r="D354" s="24"/>
    </row>
    <row r="355" spans="3:4" x14ac:dyDescent="0.2">
      <c r="C355" s="24"/>
      <c r="D355" s="24"/>
    </row>
    <row r="356" spans="3:4" x14ac:dyDescent="0.2">
      <c r="C356" s="24"/>
      <c r="D356" s="24"/>
    </row>
    <row r="357" spans="3:4" x14ac:dyDescent="0.2">
      <c r="C357" s="24"/>
      <c r="D357" s="24"/>
    </row>
    <row r="358" spans="3:4" x14ac:dyDescent="0.2">
      <c r="C358" s="24"/>
      <c r="D358" s="24"/>
    </row>
    <row r="359" spans="3:4" x14ac:dyDescent="0.2">
      <c r="C359" s="24"/>
      <c r="D359" s="24"/>
    </row>
    <row r="360" spans="3:4" x14ac:dyDescent="0.2">
      <c r="C360" s="24"/>
      <c r="D360" s="24"/>
    </row>
    <row r="361" spans="3:4" x14ac:dyDescent="0.2">
      <c r="C361" s="24"/>
      <c r="D361" s="24"/>
    </row>
    <row r="362" spans="3:4" x14ac:dyDescent="0.2">
      <c r="C362" s="24"/>
      <c r="D362" s="24"/>
    </row>
    <row r="363" spans="3:4" x14ac:dyDescent="0.2">
      <c r="C363" s="24"/>
      <c r="D363" s="24"/>
    </row>
    <row r="364" spans="3:4" x14ac:dyDescent="0.2">
      <c r="C364" s="24"/>
      <c r="D364" s="24"/>
    </row>
    <row r="365" spans="3:4" x14ac:dyDescent="0.2">
      <c r="C365" s="24"/>
      <c r="D365" s="24"/>
    </row>
    <row r="366" spans="3:4" x14ac:dyDescent="0.2">
      <c r="C366" s="24"/>
      <c r="D366" s="24"/>
    </row>
    <row r="367" spans="3:4" x14ac:dyDescent="0.2">
      <c r="C367" s="24"/>
      <c r="D367" s="24"/>
    </row>
    <row r="368" spans="3:4" x14ac:dyDescent="0.2">
      <c r="C368" s="24"/>
      <c r="D368" s="24"/>
    </row>
    <row r="369" spans="3:4" x14ac:dyDescent="0.2">
      <c r="C369" s="24"/>
      <c r="D369" s="24"/>
    </row>
    <row r="370" spans="3:4" x14ac:dyDescent="0.2">
      <c r="C370" s="24"/>
      <c r="D370" s="24"/>
    </row>
    <row r="371" spans="3:4" x14ac:dyDescent="0.2">
      <c r="C371" s="24"/>
      <c r="D371" s="24"/>
    </row>
    <row r="372" spans="3:4" x14ac:dyDescent="0.2">
      <c r="C372" s="24"/>
      <c r="D372" s="24"/>
    </row>
    <row r="373" spans="3:4" x14ac:dyDescent="0.2">
      <c r="C373" s="24"/>
      <c r="D373" s="24"/>
    </row>
    <row r="374" spans="3:4" x14ac:dyDescent="0.2">
      <c r="C374" s="24"/>
      <c r="D374" s="24"/>
    </row>
    <row r="375" spans="3:4" x14ac:dyDescent="0.2">
      <c r="C375" s="24"/>
      <c r="D375" s="24"/>
    </row>
    <row r="376" spans="3:4" x14ac:dyDescent="0.2">
      <c r="C376" s="24"/>
      <c r="D376" s="24"/>
    </row>
    <row r="377" spans="3:4" x14ac:dyDescent="0.2">
      <c r="C377" s="24"/>
      <c r="D377" s="24"/>
    </row>
    <row r="378" spans="3:4" x14ac:dyDescent="0.2">
      <c r="C378" s="24"/>
      <c r="D378" s="24"/>
    </row>
    <row r="379" spans="3:4" x14ac:dyDescent="0.2">
      <c r="C379" s="24"/>
      <c r="D379" s="24"/>
    </row>
    <row r="380" spans="3:4" x14ac:dyDescent="0.2">
      <c r="C380" s="24"/>
      <c r="D380" s="24"/>
    </row>
    <row r="381" spans="3:4" x14ac:dyDescent="0.2">
      <c r="C381" s="24"/>
      <c r="D381" s="24"/>
    </row>
    <row r="382" spans="3:4" x14ac:dyDescent="0.2">
      <c r="C382" s="24"/>
      <c r="D382" s="24"/>
    </row>
    <row r="383" spans="3:4" x14ac:dyDescent="0.2">
      <c r="C383" s="24"/>
      <c r="D383" s="24"/>
    </row>
    <row r="384" spans="3:4" x14ac:dyDescent="0.2">
      <c r="C384" s="24"/>
      <c r="D384" s="24"/>
    </row>
    <row r="385" spans="3:4" x14ac:dyDescent="0.2">
      <c r="C385" s="24"/>
      <c r="D385" s="24"/>
    </row>
    <row r="386" spans="3:4" x14ac:dyDescent="0.2">
      <c r="C386" s="24"/>
      <c r="D386" s="24"/>
    </row>
    <row r="387" spans="3:4" x14ac:dyDescent="0.2">
      <c r="C387" s="24"/>
      <c r="D387" s="24"/>
    </row>
    <row r="388" spans="3:4" x14ac:dyDescent="0.2">
      <c r="C388" s="24"/>
      <c r="D388" s="24"/>
    </row>
    <row r="389" spans="3:4" x14ac:dyDescent="0.2">
      <c r="C389" s="24"/>
      <c r="D389" s="24"/>
    </row>
    <row r="390" spans="3:4" x14ac:dyDescent="0.2">
      <c r="C390" s="24"/>
      <c r="D390" s="24"/>
    </row>
    <row r="391" spans="3:4" x14ac:dyDescent="0.2">
      <c r="C391" s="24"/>
      <c r="D391" s="24"/>
    </row>
    <row r="392" spans="3:4" x14ac:dyDescent="0.2">
      <c r="C392" s="24"/>
      <c r="D392" s="24"/>
    </row>
    <row r="393" spans="3:4" x14ac:dyDescent="0.2">
      <c r="C393" s="24"/>
      <c r="D393" s="24"/>
    </row>
    <row r="394" spans="3:4" x14ac:dyDescent="0.2">
      <c r="C394" s="24"/>
      <c r="D394" s="24"/>
    </row>
    <row r="395" spans="3:4" x14ac:dyDescent="0.2">
      <c r="C395" s="24"/>
      <c r="D395" s="24"/>
    </row>
    <row r="396" spans="3:4" x14ac:dyDescent="0.2">
      <c r="C396" s="24"/>
      <c r="D396" s="24"/>
    </row>
    <row r="397" spans="3:4" x14ac:dyDescent="0.2">
      <c r="C397" s="24"/>
      <c r="D397" s="24"/>
    </row>
    <row r="398" spans="3:4" x14ac:dyDescent="0.2">
      <c r="C398" s="24"/>
      <c r="D398" s="24"/>
    </row>
    <row r="399" spans="3:4" x14ac:dyDescent="0.2">
      <c r="C399" s="24"/>
      <c r="D399" s="24"/>
    </row>
    <row r="400" spans="3:4" x14ac:dyDescent="0.2">
      <c r="C400" s="24"/>
      <c r="D400" s="24"/>
    </row>
    <row r="401" spans="3:4" x14ac:dyDescent="0.2">
      <c r="C401" s="24"/>
      <c r="D401" s="24"/>
    </row>
    <row r="402" spans="3:4" x14ac:dyDescent="0.2">
      <c r="C402" s="24"/>
      <c r="D402" s="24"/>
    </row>
    <row r="403" spans="3:4" x14ac:dyDescent="0.2">
      <c r="C403" s="24"/>
      <c r="D403" s="24"/>
    </row>
    <row r="404" spans="3:4" x14ac:dyDescent="0.2">
      <c r="C404" s="24"/>
      <c r="D404" s="24"/>
    </row>
    <row r="405" spans="3:4" x14ac:dyDescent="0.2">
      <c r="C405" s="24"/>
      <c r="D405" s="24"/>
    </row>
    <row r="406" spans="3:4" x14ac:dyDescent="0.2">
      <c r="C406" s="24"/>
      <c r="D406" s="24"/>
    </row>
    <row r="407" spans="3:4" x14ac:dyDescent="0.2">
      <c r="C407" s="24"/>
      <c r="D407" s="24"/>
    </row>
    <row r="408" spans="3:4" x14ac:dyDescent="0.2">
      <c r="C408" s="24"/>
      <c r="D408" s="24"/>
    </row>
    <row r="409" spans="3:4" x14ac:dyDescent="0.2">
      <c r="C409" s="24"/>
      <c r="D409" s="24"/>
    </row>
    <row r="410" spans="3:4" x14ac:dyDescent="0.2">
      <c r="C410" s="24"/>
      <c r="D410" s="24"/>
    </row>
    <row r="411" spans="3:4" x14ac:dyDescent="0.2">
      <c r="C411" s="24"/>
      <c r="D411" s="24"/>
    </row>
    <row r="412" spans="3:4" x14ac:dyDescent="0.2">
      <c r="C412" s="24"/>
      <c r="D412" s="24"/>
    </row>
    <row r="413" spans="3:4" x14ac:dyDescent="0.2">
      <c r="C413" s="24"/>
      <c r="D413" s="24"/>
    </row>
    <row r="414" spans="3:4" x14ac:dyDescent="0.2">
      <c r="C414" s="24"/>
      <c r="D414" s="24"/>
    </row>
    <row r="415" spans="3:4" x14ac:dyDescent="0.2">
      <c r="C415" s="24"/>
      <c r="D415" s="24"/>
    </row>
    <row r="416" spans="3:4" x14ac:dyDescent="0.2">
      <c r="C416" s="24"/>
      <c r="D416" s="24"/>
    </row>
    <row r="417" spans="3:4" x14ac:dyDescent="0.2">
      <c r="C417" s="24"/>
      <c r="D417" s="24"/>
    </row>
    <row r="418" spans="3:4" x14ac:dyDescent="0.2">
      <c r="C418" s="24"/>
      <c r="D418" s="24"/>
    </row>
    <row r="419" spans="3:4" x14ac:dyDescent="0.2">
      <c r="C419" s="24"/>
      <c r="D419" s="24"/>
    </row>
    <row r="420" spans="3:4" x14ac:dyDescent="0.2">
      <c r="C420" s="24"/>
      <c r="D420" s="24"/>
    </row>
    <row r="421" spans="3:4" x14ac:dyDescent="0.2">
      <c r="C421" s="24"/>
      <c r="D421" s="24"/>
    </row>
    <row r="422" spans="3:4" x14ac:dyDescent="0.2">
      <c r="C422" s="24"/>
      <c r="D422" s="24"/>
    </row>
    <row r="423" spans="3:4" x14ac:dyDescent="0.2">
      <c r="C423" s="24"/>
      <c r="D423" s="24"/>
    </row>
    <row r="424" spans="3:4" x14ac:dyDescent="0.2">
      <c r="C424" s="24"/>
      <c r="D424" s="24"/>
    </row>
    <row r="425" spans="3:4" x14ac:dyDescent="0.2">
      <c r="C425" s="24"/>
      <c r="D425" s="24"/>
    </row>
    <row r="426" spans="3:4" x14ac:dyDescent="0.2">
      <c r="C426" s="24"/>
      <c r="D426" s="24"/>
    </row>
    <row r="427" spans="3:4" x14ac:dyDescent="0.2">
      <c r="C427" s="24"/>
      <c r="D427" s="24"/>
    </row>
    <row r="428" spans="3:4" x14ac:dyDescent="0.2">
      <c r="C428" s="24"/>
      <c r="D428" s="24"/>
    </row>
    <row r="429" spans="3:4" x14ac:dyDescent="0.2">
      <c r="C429" s="24"/>
      <c r="D429" s="24"/>
    </row>
    <row r="430" spans="3:4" x14ac:dyDescent="0.2">
      <c r="C430" s="24"/>
      <c r="D430" s="24"/>
    </row>
    <row r="431" spans="3:4" x14ac:dyDescent="0.2">
      <c r="C431" s="24"/>
      <c r="D431" s="24"/>
    </row>
    <row r="432" spans="3:4" x14ac:dyDescent="0.2">
      <c r="C432" s="24"/>
      <c r="D432" s="24"/>
    </row>
    <row r="433" spans="3:4" x14ac:dyDescent="0.2">
      <c r="C433" s="24"/>
      <c r="D433" s="24"/>
    </row>
    <row r="434" spans="3:4" x14ac:dyDescent="0.2">
      <c r="C434" s="24"/>
      <c r="D434" s="24"/>
    </row>
    <row r="435" spans="3:4" x14ac:dyDescent="0.2">
      <c r="C435" s="24"/>
      <c r="D435" s="24"/>
    </row>
    <row r="436" spans="3:4" x14ac:dyDescent="0.2">
      <c r="C436" s="24"/>
      <c r="D436" s="24"/>
    </row>
    <row r="437" spans="3:4" x14ac:dyDescent="0.2">
      <c r="C437" s="24"/>
      <c r="D437" s="24"/>
    </row>
    <row r="438" spans="3:4" x14ac:dyDescent="0.2">
      <c r="C438" s="24"/>
      <c r="D438" s="24"/>
    </row>
    <row r="439" spans="3:4" x14ac:dyDescent="0.2">
      <c r="C439" s="24"/>
      <c r="D439" s="24"/>
    </row>
    <row r="440" spans="3:4" x14ac:dyDescent="0.2">
      <c r="C440" s="24"/>
      <c r="D440" s="24"/>
    </row>
    <row r="441" spans="3:4" x14ac:dyDescent="0.2">
      <c r="C441" s="24"/>
      <c r="D441" s="24"/>
    </row>
    <row r="442" spans="3:4" x14ac:dyDescent="0.2">
      <c r="C442" s="24"/>
      <c r="D442" s="24"/>
    </row>
    <row r="443" spans="3:4" x14ac:dyDescent="0.2">
      <c r="C443" s="24"/>
      <c r="D443" s="24"/>
    </row>
    <row r="444" spans="3:4" x14ac:dyDescent="0.2">
      <c r="C444" s="24"/>
      <c r="D444" s="24"/>
    </row>
    <row r="445" spans="3:4" x14ac:dyDescent="0.2">
      <c r="C445" s="24"/>
      <c r="D445" s="24"/>
    </row>
    <row r="446" spans="3:4" x14ac:dyDescent="0.2">
      <c r="C446" s="24"/>
      <c r="D446" s="24"/>
    </row>
    <row r="447" spans="3:4" x14ac:dyDescent="0.2">
      <c r="C447" s="24"/>
      <c r="D447" s="24"/>
    </row>
    <row r="448" spans="3:4" x14ac:dyDescent="0.2">
      <c r="C448" s="24"/>
      <c r="D448" s="24"/>
    </row>
    <row r="449" spans="3:4" x14ac:dyDescent="0.2">
      <c r="C449" s="24"/>
      <c r="D449" s="24"/>
    </row>
    <row r="450" spans="3:4" x14ac:dyDescent="0.2">
      <c r="C450" s="24"/>
      <c r="D450" s="24"/>
    </row>
    <row r="451" spans="3:4" x14ac:dyDescent="0.2">
      <c r="C451" s="24"/>
      <c r="D451" s="24"/>
    </row>
    <row r="452" spans="3:4" x14ac:dyDescent="0.2">
      <c r="C452" s="24"/>
      <c r="D452" s="24"/>
    </row>
    <row r="453" spans="3:4" x14ac:dyDescent="0.2">
      <c r="C453" s="24"/>
      <c r="D453" s="24"/>
    </row>
    <row r="454" spans="3:4" x14ac:dyDescent="0.2">
      <c r="C454" s="24"/>
      <c r="D454" s="24"/>
    </row>
    <row r="455" spans="3:4" x14ac:dyDescent="0.2">
      <c r="C455" s="24"/>
      <c r="D455" s="24"/>
    </row>
    <row r="456" spans="3:4" x14ac:dyDescent="0.2">
      <c r="C456" s="24"/>
      <c r="D456" s="24"/>
    </row>
    <row r="457" spans="3:4" x14ac:dyDescent="0.2">
      <c r="C457" s="24"/>
      <c r="D457" s="24"/>
    </row>
    <row r="458" spans="3:4" x14ac:dyDescent="0.2">
      <c r="C458" s="24"/>
      <c r="D458" s="24"/>
    </row>
    <row r="459" spans="3:4" x14ac:dyDescent="0.2">
      <c r="C459" s="24"/>
      <c r="D459" s="24"/>
    </row>
    <row r="460" spans="3:4" x14ac:dyDescent="0.2">
      <c r="C460" s="24"/>
      <c r="D460" s="24"/>
    </row>
    <row r="461" spans="3:4" x14ac:dyDescent="0.2">
      <c r="C461" s="24"/>
      <c r="D461" s="24"/>
    </row>
    <row r="462" spans="3:4" x14ac:dyDescent="0.2">
      <c r="C462" s="24"/>
      <c r="D462" s="24"/>
    </row>
    <row r="463" spans="3:4" x14ac:dyDescent="0.2">
      <c r="C463" s="24"/>
      <c r="D463" s="24"/>
    </row>
    <row r="464" spans="3:4" x14ac:dyDescent="0.2">
      <c r="C464" s="24"/>
      <c r="D464" s="24"/>
    </row>
    <row r="465" spans="3:4" x14ac:dyDescent="0.2">
      <c r="C465" s="24"/>
      <c r="D465" s="24"/>
    </row>
    <row r="466" spans="3:4" x14ac:dyDescent="0.2">
      <c r="C466" s="24"/>
      <c r="D466" s="24"/>
    </row>
    <row r="467" spans="3:4" x14ac:dyDescent="0.2">
      <c r="C467" s="24"/>
      <c r="D467" s="24"/>
    </row>
    <row r="468" spans="3:4" x14ac:dyDescent="0.2">
      <c r="C468" s="24"/>
      <c r="D468" s="24"/>
    </row>
    <row r="469" spans="3:4" x14ac:dyDescent="0.2">
      <c r="C469" s="24"/>
      <c r="D469" s="24"/>
    </row>
    <row r="470" spans="3:4" x14ac:dyDescent="0.2">
      <c r="C470" s="24"/>
      <c r="D470" s="24"/>
    </row>
    <row r="471" spans="3:4" x14ac:dyDescent="0.2">
      <c r="C471" s="24"/>
      <c r="D471" s="24"/>
    </row>
    <row r="472" spans="3:4" x14ac:dyDescent="0.2">
      <c r="C472" s="24"/>
      <c r="D472" s="24"/>
    </row>
    <row r="473" spans="3:4" x14ac:dyDescent="0.2">
      <c r="C473" s="24"/>
      <c r="D473" s="24"/>
    </row>
    <row r="474" spans="3:4" x14ac:dyDescent="0.2">
      <c r="C474" s="24"/>
      <c r="D474" s="24"/>
    </row>
    <row r="475" spans="3:4" x14ac:dyDescent="0.2">
      <c r="C475" s="24"/>
      <c r="D475" s="24"/>
    </row>
    <row r="476" spans="3:4" x14ac:dyDescent="0.2">
      <c r="C476" s="24"/>
      <c r="D476" s="24"/>
    </row>
    <row r="477" spans="3:4" x14ac:dyDescent="0.2">
      <c r="C477" s="24"/>
      <c r="D477" s="24"/>
    </row>
    <row r="478" spans="3:4" x14ac:dyDescent="0.2">
      <c r="C478" s="24"/>
      <c r="D478" s="24"/>
    </row>
    <row r="479" spans="3:4" x14ac:dyDescent="0.2">
      <c r="C479" s="24"/>
      <c r="D479" s="24"/>
    </row>
    <row r="480" spans="3:4" x14ac:dyDescent="0.2">
      <c r="C480" s="24"/>
      <c r="D480" s="24"/>
    </row>
    <row r="481" spans="3:4" x14ac:dyDescent="0.2">
      <c r="C481" s="24"/>
      <c r="D481" s="24"/>
    </row>
    <row r="482" spans="3:4" x14ac:dyDescent="0.2">
      <c r="C482" s="24"/>
      <c r="D482" s="24"/>
    </row>
    <row r="483" spans="3:4" x14ac:dyDescent="0.2">
      <c r="C483" s="24"/>
      <c r="D483" s="24"/>
    </row>
    <row r="484" spans="3:4" x14ac:dyDescent="0.2">
      <c r="C484" s="24"/>
      <c r="D484" s="24"/>
    </row>
    <row r="485" spans="3:4" x14ac:dyDescent="0.2">
      <c r="C485" s="24"/>
      <c r="D485" s="24"/>
    </row>
    <row r="486" spans="3:4" x14ac:dyDescent="0.2">
      <c r="C486" s="24"/>
      <c r="D486" s="24"/>
    </row>
    <row r="487" spans="3:4" x14ac:dyDescent="0.2">
      <c r="C487" s="24"/>
      <c r="D487" s="24"/>
    </row>
    <row r="488" spans="3:4" x14ac:dyDescent="0.2">
      <c r="C488" s="24"/>
      <c r="D488" s="24"/>
    </row>
    <row r="489" spans="3:4" x14ac:dyDescent="0.2">
      <c r="C489" s="24"/>
      <c r="D489" s="24"/>
    </row>
    <row r="490" spans="3:4" x14ac:dyDescent="0.2">
      <c r="C490" s="24"/>
      <c r="D490" s="24"/>
    </row>
    <row r="491" spans="3:4" x14ac:dyDescent="0.2">
      <c r="C491" s="24"/>
      <c r="D491" s="24"/>
    </row>
    <row r="492" spans="3:4" x14ac:dyDescent="0.2">
      <c r="C492" s="24"/>
      <c r="D492" s="24"/>
    </row>
    <row r="493" spans="3:4" x14ac:dyDescent="0.2">
      <c r="C493" s="24"/>
      <c r="D493" s="24"/>
    </row>
    <row r="494" spans="3:4" x14ac:dyDescent="0.2">
      <c r="C494" s="24"/>
      <c r="D494" s="24"/>
    </row>
    <row r="495" spans="3:4" x14ac:dyDescent="0.2">
      <c r="C495" s="24"/>
      <c r="D495" s="24"/>
    </row>
    <row r="496" spans="3:4" x14ac:dyDescent="0.2">
      <c r="C496" s="24"/>
      <c r="D496" s="24"/>
    </row>
    <row r="497" spans="3:4" x14ac:dyDescent="0.2">
      <c r="C497" s="24"/>
      <c r="D497" s="24"/>
    </row>
    <row r="498" spans="3:4" x14ac:dyDescent="0.2">
      <c r="C498" s="24"/>
      <c r="D498" s="24"/>
    </row>
    <row r="499" spans="3:4" x14ac:dyDescent="0.2">
      <c r="C499" s="24"/>
      <c r="D499" s="24"/>
    </row>
    <row r="500" spans="3:4" x14ac:dyDescent="0.2">
      <c r="C500" s="24"/>
      <c r="D500" s="24"/>
    </row>
    <row r="501" spans="3:4" x14ac:dyDescent="0.2">
      <c r="C501" s="24"/>
      <c r="D501" s="24"/>
    </row>
    <row r="502" spans="3:4" x14ac:dyDescent="0.2">
      <c r="C502" s="24"/>
      <c r="D502" s="24"/>
    </row>
    <row r="503" spans="3:4" x14ac:dyDescent="0.2">
      <c r="C503" s="24"/>
      <c r="D503" s="24"/>
    </row>
    <row r="504" spans="3:4" x14ac:dyDescent="0.2">
      <c r="C504" s="24"/>
      <c r="D504" s="24"/>
    </row>
    <row r="505" spans="3:4" x14ac:dyDescent="0.2">
      <c r="C505" s="24"/>
      <c r="D505" s="24"/>
    </row>
    <row r="506" spans="3:4" x14ac:dyDescent="0.2">
      <c r="C506" s="24"/>
      <c r="D506" s="24"/>
    </row>
    <row r="507" spans="3:4" x14ac:dyDescent="0.2">
      <c r="C507" s="24"/>
      <c r="D507" s="24"/>
    </row>
    <row r="508" spans="3:4" x14ac:dyDescent="0.2">
      <c r="C508" s="24"/>
      <c r="D508" s="24"/>
    </row>
    <row r="509" spans="3:4" x14ac:dyDescent="0.2">
      <c r="C509" s="24"/>
      <c r="D509" s="24"/>
    </row>
    <row r="510" spans="3:4" x14ac:dyDescent="0.2">
      <c r="C510" s="24"/>
      <c r="D510" s="24"/>
    </row>
    <row r="511" spans="3:4" x14ac:dyDescent="0.2">
      <c r="C511" s="24"/>
      <c r="D511" s="24"/>
    </row>
    <row r="512" spans="3:4" x14ac:dyDescent="0.2">
      <c r="C512" s="24"/>
      <c r="D512" s="24"/>
    </row>
    <row r="513" spans="3:4" x14ac:dyDescent="0.2">
      <c r="C513" s="24"/>
      <c r="D513" s="24"/>
    </row>
    <row r="514" spans="3:4" x14ac:dyDescent="0.2">
      <c r="C514" s="24"/>
      <c r="D514" s="24"/>
    </row>
    <row r="515" spans="3:4" x14ac:dyDescent="0.2">
      <c r="C515" s="24"/>
      <c r="D515" s="24"/>
    </row>
    <row r="516" spans="3:4" x14ac:dyDescent="0.2">
      <c r="C516" s="24"/>
      <c r="D516" s="24"/>
    </row>
    <row r="517" spans="3:4" x14ac:dyDescent="0.2">
      <c r="C517" s="24"/>
      <c r="D517" s="24"/>
    </row>
    <row r="518" spans="3:4" x14ac:dyDescent="0.2">
      <c r="C518" s="24"/>
      <c r="D518" s="24"/>
    </row>
    <row r="519" spans="3:4" x14ac:dyDescent="0.2">
      <c r="C519" s="24"/>
      <c r="D519" s="24"/>
    </row>
    <row r="520" spans="3:4" x14ac:dyDescent="0.2">
      <c r="C520" s="24"/>
      <c r="D520" s="24"/>
    </row>
    <row r="521" spans="3:4" x14ac:dyDescent="0.2">
      <c r="C521" s="24"/>
      <c r="D521" s="24"/>
    </row>
    <row r="522" spans="3:4" x14ac:dyDescent="0.2">
      <c r="C522" s="24"/>
      <c r="D522" s="24"/>
    </row>
    <row r="523" spans="3:4" x14ac:dyDescent="0.2">
      <c r="C523" s="24"/>
      <c r="D523" s="24"/>
    </row>
    <row r="524" spans="3:4" x14ac:dyDescent="0.2">
      <c r="C524" s="24"/>
      <c r="D524" s="24"/>
    </row>
    <row r="525" spans="3:4" x14ac:dyDescent="0.2">
      <c r="C525" s="24"/>
      <c r="D525" s="24"/>
    </row>
    <row r="526" spans="3:4" x14ac:dyDescent="0.2">
      <c r="C526" s="24"/>
      <c r="D526" s="24"/>
    </row>
    <row r="527" spans="3:4" x14ac:dyDescent="0.2">
      <c r="C527" s="24"/>
      <c r="D527" s="24"/>
    </row>
    <row r="528" spans="3:4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  <row r="585" spans="3:4" x14ac:dyDescent="0.2">
      <c r="C585" s="24"/>
      <c r="D585" s="24"/>
    </row>
    <row r="586" spans="3:4" x14ac:dyDescent="0.2">
      <c r="C586" s="24"/>
      <c r="D586" s="24"/>
    </row>
    <row r="587" spans="3:4" x14ac:dyDescent="0.2">
      <c r="C587" s="24"/>
      <c r="D587" s="24"/>
    </row>
    <row r="588" spans="3:4" x14ac:dyDescent="0.2">
      <c r="C588" s="24"/>
      <c r="D588" s="24"/>
    </row>
    <row r="589" spans="3:4" x14ac:dyDescent="0.2">
      <c r="C589" s="24"/>
      <c r="D589" s="24"/>
    </row>
    <row r="590" spans="3:4" x14ac:dyDescent="0.2">
      <c r="C590" s="24"/>
      <c r="D590" s="24"/>
    </row>
    <row r="591" spans="3:4" x14ac:dyDescent="0.2">
      <c r="C591" s="24"/>
      <c r="D591" s="24"/>
    </row>
    <row r="592" spans="3:4" x14ac:dyDescent="0.2">
      <c r="C592" s="24"/>
      <c r="D592" s="24"/>
    </row>
    <row r="593" spans="3:4" x14ac:dyDescent="0.2">
      <c r="C593" s="24"/>
      <c r="D593" s="24"/>
    </row>
    <row r="594" spans="3:4" x14ac:dyDescent="0.2">
      <c r="C594" s="24"/>
      <c r="D594" s="24"/>
    </row>
    <row r="595" spans="3:4" x14ac:dyDescent="0.2">
      <c r="C595" s="24"/>
      <c r="D595" s="24"/>
    </row>
    <row r="596" spans="3:4" x14ac:dyDescent="0.2">
      <c r="C596" s="24"/>
      <c r="D596" s="24"/>
    </row>
    <row r="597" spans="3:4" x14ac:dyDescent="0.2">
      <c r="C597" s="24"/>
      <c r="D597" s="24"/>
    </row>
    <row r="598" spans="3:4" x14ac:dyDescent="0.2">
      <c r="C598" s="24"/>
      <c r="D598" s="24"/>
    </row>
    <row r="599" spans="3:4" x14ac:dyDescent="0.2">
      <c r="C599" s="24"/>
      <c r="D599" s="24"/>
    </row>
    <row r="600" spans="3:4" x14ac:dyDescent="0.2">
      <c r="C600" s="24"/>
      <c r="D600" s="24"/>
    </row>
    <row r="601" spans="3:4" x14ac:dyDescent="0.2">
      <c r="C601" s="24"/>
      <c r="D601" s="24"/>
    </row>
    <row r="602" spans="3:4" x14ac:dyDescent="0.2">
      <c r="C602" s="24"/>
      <c r="D602" s="24"/>
    </row>
    <row r="603" spans="3:4" x14ac:dyDescent="0.2">
      <c r="C603" s="24"/>
      <c r="D603" s="24"/>
    </row>
    <row r="604" spans="3:4" x14ac:dyDescent="0.2">
      <c r="C604" s="24"/>
      <c r="D604" s="24"/>
    </row>
    <row r="605" spans="3:4" x14ac:dyDescent="0.2">
      <c r="C605" s="24"/>
      <c r="D605" s="24"/>
    </row>
    <row r="606" spans="3:4" x14ac:dyDescent="0.2">
      <c r="C606" s="24"/>
      <c r="D606" s="24"/>
    </row>
    <row r="607" spans="3:4" x14ac:dyDescent="0.2">
      <c r="C607" s="24"/>
      <c r="D607" s="24"/>
    </row>
    <row r="608" spans="3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  <row r="2549" spans="3:4" x14ac:dyDescent="0.2">
      <c r="C2549" s="24"/>
      <c r="D2549" s="24"/>
    </row>
    <row r="2550" spans="3:4" x14ac:dyDescent="0.2">
      <c r="C2550" s="24"/>
      <c r="D2550" s="24"/>
    </row>
    <row r="2551" spans="3:4" x14ac:dyDescent="0.2">
      <c r="C2551" s="24"/>
      <c r="D2551" s="24"/>
    </row>
    <row r="2552" spans="3:4" x14ac:dyDescent="0.2">
      <c r="C2552" s="24"/>
      <c r="D2552" s="24"/>
    </row>
    <row r="2553" spans="3:4" x14ac:dyDescent="0.2">
      <c r="C2553" s="24"/>
      <c r="D2553" s="24"/>
    </row>
    <row r="2554" spans="3:4" x14ac:dyDescent="0.2">
      <c r="C2554" s="24"/>
      <c r="D2554" s="24"/>
    </row>
    <row r="2555" spans="3:4" x14ac:dyDescent="0.2">
      <c r="C2555" s="24"/>
      <c r="D2555" s="24"/>
    </row>
    <row r="2556" spans="3:4" x14ac:dyDescent="0.2">
      <c r="C2556" s="24"/>
      <c r="D2556" s="24"/>
    </row>
    <row r="2557" spans="3:4" x14ac:dyDescent="0.2">
      <c r="C2557" s="24"/>
      <c r="D2557" s="24"/>
    </row>
    <row r="2558" spans="3:4" x14ac:dyDescent="0.2">
      <c r="C2558" s="24"/>
      <c r="D2558" s="24"/>
    </row>
    <row r="2559" spans="3:4" x14ac:dyDescent="0.2">
      <c r="C2559" s="24"/>
      <c r="D2559" s="24"/>
    </row>
    <row r="2560" spans="3:4" x14ac:dyDescent="0.2">
      <c r="C2560" s="24"/>
      <c r="D2560" s="24"/>
    </row>
    <row r="2561" spans="3:4" x14ac:dyDescent="0.2">
      <c r="C2561" s="24"/>
      <c r="D2561" s="24"/>
    </row>
    <row r="2562" spans="3:4" x14ac:dyDescent="0.2">
      <c r="C2562" s="24"/>
      <c r="D2562" s="24"/>
    </row>
    <row r="2563" spans="3:4" x14ac:dyDescent="0.2">
      <c r="C2563" s="24"/>
      <c r="D2563" s="24"/>
    </row>
    <row r="2564" spans="3:4" x14ac:dyDescent="0.2">
      <c r="C2564" s="24"/>
      <c r="D2564" s="24"/>
    </row>
    <row r="2565" spans="3:4" x14ac:dyDescent="0.2">
      <c r="C2565" s="24"/>
      <c r="D2565" s="24"/>
    </row>
    <row r="2566" spans="3:4" x14ac:dyDescent="0.2">
      <c r="C2566" s="24"/>
      <c r="D2566" s="24"/>
    </row>
    <row r="2567" spans="3:4" x14ac:dyDescent="0.2">
      <c r="C2567" s="24"/>
      <c r="D2567" s="24"/>
    </row>
    <row r="2568" spans="3:4" x14ac:dyDescent="0.2">
      <c r="C2568" s="24"/>
      <c r="D2568" s="24"/>
    </row>
    <row r="2569" spans="3:4" x14ac:dyDescent="0.2">
      <c r="C2569" s="24"/>
      <c r="D2569" s="24"/>
    </row>
    <row r="2570" spans="3:4" x14ac:dyDescent="0.2">
      <c r="C2570" s="24"/>
      <c r="D2570" s="24"/>
    </row>
    <row r="2571" spans="3:4" x14ac:dyDescent="0.2">
      <c r="C2571" s="24"/>
      <c r="D2571" s="24"/>
    </row>
    <row r="2572" spans="3:4" x14ac:dyDescent="0.2">
      <c r="C2572" s="24"/>
      <c r="D2572" s="24"/>
    </row>
    <row r="2573" spans="3:4" x14ac:dyDescent="0.2">
      <c r="C2573" s="24"/>
      <c r="D2573" s="24"/>
    </row>
    <row r="2574" spans="3:4" x14ac:dyDescent="0.2">
      <c r="C2574" s="24"/>
      <c r="D2574" s="24"/>
    </row>
    <row r="2575" spans="3:4" x14ac:dyDescent="0.2">
      <c r="C2575" s="24"/>
      <c r="D2575" s="24"/>
    </row>
    <row r="2576" spans="3:4" x14ac:dyDescent="0.2">
      <c r="C2576" s="24"/>
      <c r="D2576" s="24"/>
    </row>
    <row r="2577" spans="3:4" x14ac:dyDescent="0.2">
      <c r="C2577" s="24"/>
      <c r="D2577" s="24"/>
    </row>
    <row r="2578" spans="3:4" x14ac:dyDescent="0.2">
      <c r="C2578" s="24"/>
      <c r="D2578" s="24"/>
    </row>
    <row r="2579" spans="3:4" x14ac:dyDescent="0.2">
      <c r="C2579" s="24"/>
      <c r="D2579" s="24"/>
    </row>
    <row r="2580" spans="3:4" x14ac:dyDescent="0.2">
      <c r="C2580" s="24"/>
      <c r="D2580" s="24"/>
    </row>
    <row r="2581" spans="3:4" x14ac:dyDescent="0.2">
      <c r="C2581" s="24"/>
      <c r="D2581" s="24"/>
    </row>
    <row r="2582" spans="3:4" x14ac:dyDescent="0.2">
      <c r="C2582" s="24"/>
      <c r="D2582" s="24"/>
    </row>
    <row r="2583" spans="3:4" x14ac:dyDescent="0.2">
      <c r="C2583" s="24"/>
      <c r="D2583" s="24"/>
    </row>
    <row r="2584" spans="3:4" x14ac:dyDescent="0.2">
      <c r="C2584" s="24"/>
      <c r="D2584" s="24"/>
    </row>
    <row r="2585" spans="3:4" x14ac:dyDescent="0.2">
      <c r="C2585" s="24"/>
      <c r="D2585" s="24"/>
    </row>
    <row r="2586" spans="3:4" x14ac:dyDescent="0.2">
      <c r="C2586" s="24"/>
      <c r="D2586" s="24"/>
    </row>
    <row r="2587" spans="3:4" x14ac:dyDescent="0.2">
      <c r="C2587" s="24"/>
      <c r="D2587" s="24"/>
    </row>
    <row r="2588" spans="3:4" x14ac:dyDescent="0.2">
      <c r="C2588" s="24"/>
      <c r="D2588" s="24"/>
    </row>
    <row r="2589" spans="3:4" x14ac:dyDescent="0.2">
      <c r="C2589" s="24"/>
      <c r="D2589" s="24"/>
    </row>
    <row r="2590" spans="3:4" x14ac:dyDescent="0.2">
      <c r="C2590" s="24"/>
      <c r="D2590" s="24"/>
    </row>
    <row r="2591" spans="3:4" x14ac:dyDescent="0.2">
      <c r="C2591" s="24"/>
      <c r="D2591" s="24"/>
    </row>
    <row r="2592" spans="3:4" x14ac:dyDescent="0.2">
      <c r="C2592" s="24"/>
      <c r="D2592" s="24"/>
    </row>
    <row r="2593" spans="3:4" x14ac:dyDescent="0.2">
      <c r="C2593" s="24"/>
      <c r="D2593" s="24"/>
    </row>
    <row r="2594" spans="3:4" x14ac:dyDescent="0.2">
      <c r="C2594" s="24"/>
      <c r="D2594" s="24"/>
    </row>
    <row r="2595" spans="3:4" x14ac:dyDescent="0.2">
      <c r="C2595" s="24"/>
      <c r="D2595" s="24"/>
    </row>
    <row r="2596" spans="3:4" x14ac:dyDescent="0.2">
      <c r="C2596" s="24"/>
      <c r="D2596" s="24"/>
    </row>
    <row r="2597" spans="3:4" x14ac:dyDescent="0.2">
      <c r="C2597" s="24"/>
      <c r="D2597" s="24"/>
    </row>
    <row r="2598" spans="3:4" x14ac:dyDescent="0.2">
      <c r="C2598" s="24"/>
      <c r="D2598" s="24"/>
    </row>
    <row r="2599" spans="3:4" x14ac:dyDescent="0.2">
      <c r="C2599" s="24"/>
      <c r="D2599" s="24"/>
    </row>
    <row r="2600" spans="3:4" x14ac:dyDescent="0.2">
      <c r="C2600" s="24"/>
      <c r="D2600" s="24"/>
    </row>
    <row r="2601" spans="3:4" x14ac:dyDescent="0.2">
      <c r="C2601" s="24"/>
      <c r="D2601" s="24"/>
    </row>
    <row r="2602" spans="3:4" x14ac:dyDescent="0.2">
      <c r="C2602" s="24"/>
      <c r="D2602" s="24"/>
    </row>
    <row r="2603" spans="3:4" x14ac:dyDescent="0.2">
      <c r="C2603" s="24"/>
      <c r="D2603" s="24"/>
    </row>
    <row r="2604" spans="3:4" x14ac:dyDescent="0.2">
      <c r="C2604" s="24"/>
      <c r="D2604" s="24"/>
    </row>
    <row r="2605" spans="3:4" x14ac:dyDescent="0.2">
      <c r="C2605" s="24"/>
      <c r="D2605" s="24"/>
    </row>
    <row r="2606" spans="3:4" x14ac:dyDescent="0.2">
      <c r="C2606" s="24"/>
      <c r="D2606" s="24"/>
    </row>
    <row r="2607" spans="3:4" x14ac:dyDescent="0.2">
      <c r="C2607" s="24"/>
      <c r="D2607" s="24"/>
    </row>
    <row r="2608" spans="3:4" x14ac:dyDescent="0.2">
      <c r="C2608" s="24"/>
      <c r="D2608" s="24"/>
    </row>
    <row r="2609" spans="3:4" x14ac:dyDescent="0.2">
      <c r="C2609" s="24"/>
      <c r="D2609" s="24"/>
    </row>
    <row r="2610" spans="3:4" x14ac:dyDescent="0.2">
      <c r="C2610" s="24"/>
      <c r="D2610" s="24"/>
    </row>
    <row r="2611" spans="3:4" x14ac:dyDescent="0.2">
      <c r="C2611" s="24"/>
      <c r="D2611" s="24"/>
    </row>
    <row r="2612" spans="3:4" x14ac:dyDescent="0.2">
      <c r="C2612" s="24"/>
      <c r="D2612" s="24"/>
    </row>
    <row r="2613" spans="3:4" x14ac:dyDescent="0.2">
      <c r="C2613" s="24"/>
      <c r="D2613" s="24"/>
    </row>
    <row r="2614" spans="3:4" x14ac:dyDescent="0.2">
      <c r="C2614" s="24"/>
      <c r="D2614" s="24"/>
    </row>
    <row r="2615" spans="3:4" x14ac:dyDescent="0.2">
      <c r="C2615" s="24"/>
      <c r="D2615" s="24"/>
    </row>
    <row r="2616" spans="3:4" x14ac:dyDescent="0.2">
      <c r="C2616" s="24"/>
      <c r="D2616" s="24"/>
    </row>
    <row r="2617" spans="3:4" x14ac:dyDescent="0.2">
      <c r="C2617" s="24"/>
      <c r="D2617" s="24"/>
    </row>
    <row r="2618" spans="3:4" x14ac:dyDescent="0.2">
      <c r="C2618" s="24"/>
      <c r="D2618" s="24"/>
    </row>
    <row r="2619" spans="3:4" x14ac:dyDescent="0.2">
      <c r="C2619" s="24"/>
      <c r="D2619" s="24"/>
    </row>
    <row r="2620" spans="3:4" x14ac:dyDescent="0.2">
      <c r="C2620" s="24"/>
      <c r="D2620" s="24"/>
    </row>
    <row r="2621" spans="3:4" x14ac:dyDescent="0.2">
      <c r="C2621" s="24"/>
      <c r="D2621" s="24"/>
    </row>
    <row r="2622" spans="3:4" x14ac:dyDescent="0.2">
      <c r="C2622" s="24"/>
      <c r="D2622" s="24"/>
    </row>
    <row r="2623" spans="3:4" x14ac:dyDescent="0.2">
      <c r="C2623" s="24"/>
      <c r="D2623" s="24"/>
    </row>
    <row r="2624" spans="3:4" x14ac:dyDescent="0.2">
      <c r="C2624" s="24"/>
      <c r="D2624" s="24"/>
    </row>
    <row r="2625" spans="3:4" x14ac:dyDescent="0.2">
      <c r="C2625" s="24"/>
      <c r="D2625" s="24"/>
    </row>
    <row r="2626" spans="3:4" x14ac:dyDescent="0.2">
      <c r="C2626" s="24"/>
      <c r="D2626" s="24"/>
    </row>
    <row r="2627" spans="3:4" x14ac:dyDescent="0.2">
      <c r="C2627" s="24"/>
      <c r="D2627" s="24"/>
    </row>
    <row r="2628" spans="3:4" x14ac:dyDescent="0.2">
      <c r="C2628" s="24"/>
      <c r="D2628" s="24"/>
    </row>
    <row r="2629" spans="3:4" x14ac:dyDescent="0.2">
      <c r="C2629" s="24"/>
      <c r="D2629" s="24"/>
    </row>
    <row r="2630" spans="3:4" x14ac:dyDescent="0.2">
      <c r="C2630" s="24"/>
      <c r="D2630" s="24"/>
    </row>
    <row r="2631" spans="3:4" x14ac:dyDescent="0.2">
      <c r="C2631" s="24"/>
      <c r="D2631" s="24"/>
    </row>
    <row r="2632" spans="3:4" x14ac:dyDescent="0.2">
      <c r="C2632" s="24"/>
      <c r="D2632" s="24"/>
    </row>
    <row r="2633" spans="3:4" x14ac:dyDescent="0.2">
      <c r="C2633" s="24"/>
      <c r="D2633" s="24"/>
    </row>
    <row r="2634" spans="3:4" x14ac:dyDescent="0.2">
      <c r="C2634" s="24"/>
      <c r="D2634" s="24"/>
    </row>
    <row r="2635" spans="3:4" x14ac:dyDescent="0.2">
      <c r="C2635" s="24"/>
      <c r="D2635" s="24"/>
    </row>
    <row r="2636" spans="3:4" x14ac:dyDescent="0.2">
      <c r="C2636" s="24"/>
      <c r="D2636" s="24"/>
    </row>
    <row r="2637" spans="3:4" x14ac:dyDescent="0.2">
      <c r="C2637" s="24"/>
      <c r="D2637" s="24"/>
    </row>
    <row r="2638" spans="3:4" x14ac:dyDescent="0.2">
      <c r="C2638" s="24"/>
      <c r="D2638" s="24"/>
    </row>
    <row r="2639" spans="3:4" x14ac:dyDescent="0.2">
      <c r="C2639" s="24"/>
      <c r="D2639" s="24"/>
    </row>
    <row r="2640" spans="3:4" x14ac:dyDescent="0.2">
      <c r="C2640" s="24"/>
      <c r="D2640" s="24"/>
    </row>
    <row r="2641" spans="3:4" x14ac:dyDescent="0.2">
      <c r="C2641" s="24"/>
      <c r="D2641" s="24"/>
    </row>
    <row r="2642" spans="3:4" x14ac:dyDescent="0.2">
      <c r="C2642" s="24"/>
      <c r="D2642" s="24"/>
    </row>
    <row r="2643" spans="3:4" x14ac:dyDescent="0.2">
      <c r="C2643" s="24"/>
      <c r="D2643" s="24"/>
    </row>
    <row r="2644" spans="3:4" x14ac:dyDescent="0.2">
      <c r="C2644" s="24"/>
      <c r="D2644" s="24"/>
    </row>
    <row r="2645" spans="3:4" x14ac:dyDescent="0.2">
      <c r="C2645" s="24"/>
      <c r="D2645" s="24"/>
    </row>
    <row r="2646" spans="3:4" x14ac:dyDescent="0.2">
      <c r="C2646" s="24"/>
      <c r="D2646" s="24"/>
    </row>
    <row r="2647" spans="3:4" x14ac:dyDescent="0.2">
      <c r="C2647" s="24"/>
      <c r="D2647" s="24"/>
    </row>
    <row r="2648" spans="3:4" x14ac:dyDescent="0.2">
      <c r="C2648" s="24"/>
      <c r="D2648" s="24"/>
    </row>
    <row r="2649" spans="3:4" x14ac:dyDescent="0.2">
      <c r="C2649" s="24"/>
      <c r="D2649" s="24"/>
    </row>
    <row r="2650" spans="3:4" x14ac:dyDescent="0.2">
      <c r="C2650" s="24"/>
      <c r="D2650" s="24"/>
    </row>
    <row r="2651" spans="3:4" x14ac:dyDescent="0.2">
      <c r="C2651" s="24"/>
      <c r="D2651" s="24"/>
    </row>
    <row r="2652" spans="3:4" x14ac:dyDescent="0.2">
      <c r="C2652" s="24"/>
      <c r="D2652" s="24"/>
    </row>
    <row r="2653" spans="3:4" x14ac:dyDescent="0.2">
      <c r="C2653" s="24"/>
      <c r="D2653" s="24"/>
    </row>
    <row r="2654" spans="3:4" x14ac:dyDescent="0.2">
      <c r="C2654" s="24"/>
      <c r="D2654" s="24"/>
    </row>
    <row r="2655" spans="3:4" x14ac:dyDescent="0.2">
      <c r="C2655" s="24"/>
      <c r="D2655" s="24"/>
    </row>
    <row r="2656" spans="3:4" x14ac:dyDescent="0.2">
      <c r="C2656" s="24"/>
      <c r="D2656" s="24"/>
    </row>
    <row r="2657" spans="3:4" x14ac:dyDescent="0.2">
      <c r="C2657" s="24"/>
      <c r="D2657" s="24"/>
    </row>
    <row r="2658" spans="3:4" x14ac:dyDescent="0.2">
      <c r="C2658" s="24"/>
      <c r="D2658" s="24"/>
    </row>
    <row r="2659" spans="3:4" x14ac:dyDescent="0.2">
      <c r="C2659" s="24"/>
      <c r="D2659" s="24"/>
    </row>
    <row r="2660" spans="3:4" x14ac:dyDescent="0.2">
      <c r="C2660" s="24"/>
      <c r="D2660" s="24"/>
    </row>
    <row r="2661" spans="3:4" x14ac:dyDescent="0.2">
      <c r="C2661" s="24"/>
      <c r="D2661" s="24"/>
    </row>
    <row r="2662" spans="3:4" x14ac:dyDescent="0.2">
      <c r="C2662" s="24"/>
      <c r="D2662" s="24"/>
    </row>
    <row r="2663" spans="3:4" x14ac:dyDescent="0.2">
      <c r="C2663" s="24"/>
      <c r="D2663" s="24"/>
    </row>
    <row r="2664" spans="3:4" x14ac:dyDescent="0.2">
      <c r="C2664" s="24"/>
      <c r="D2664" s="24"/>
    </row>
    <row r="2665" spans="3:4" x14ac:dyDescent="0.2">
      <c r="C2665" s="24"/>
      <c r="D2665" s="24"/>
    </row>
    <row r="2666" spans="3:4" x14ac:dyDescent="0.2">
      <c r="C2666" s="24"/>
      <c r="D2666" s="24"/>
    </row>
    <row r="2667" spans="3:4" x14ac:dyDescent="0.2">
      <c r="C2667" s="24"/>
      <c r="D2667" s="24"/>
    </row>
    <row r="2668" spans="3:4" x14ac:dyDescent="0.2">
      <c r="C2668" s="24"/>
      <c r="D2668" s="24"/>
    </row>
    <row r="2669" spans="3:4" x14ac:dyDescent="0.2">
      <c r="C2669" s="24"/>
      <c r="D2669" s="24"/>
    </row>
    <row r="2670" spans="3:4" x14ac:dyDescent="0.2">
      <c r="C2670" s="24"/>
      <c r="D2670" s="24"/>
    </row>
    <row r="2671" spans="3:4" x14ac:dyDescent="0.2">
      <c r="C2671" s="24"/>
      <c r="D2671" s="24"/>
    </row>
    <row r="2672" spans="3:4" x14ac:dyDescent="0.2">
      <c r="C2672" s="24"/>
      <c r="D2672" s="24"/>
    </row>
    <row r="2673" spans="3:4" x14ac:dyDescent="0.2">
      <c r="C2673" s="24"/>
      <c r="D2673" s="24"/>
    </row>
    <row r="2674" spans="3:4" x14ac:dyDescent="0.2">
      <c r="C2674" s="24"/>
      <c r="D2674" s="24"/>
    </row>
    <row r="2675" spans="3:4" x14ac:dyDescent="0.2">
      <c r="C2675" s="24"/>
      <c r="D2675" s="24"/>
    </row>
    <row r="2676" spans="3:4" x14ac:dyDescent="0.2">
      <c r="C2676" s="24"/>
      <c r="D2676" s="24"/>
    </row>
    <row r="2677" spans="3:4" x14ac:dyDescent="0.2">
      <c r="C2677" s="24"/>
      <c r="D2677" s="24"/>
    </row>
    <row r="2678" spans="3:4" x14ac:dyDescent="0.2">
      <c r="C2678" s="24"/>
      <c r="D2678" s="24"/>
    </row>
    <row r="2679" spans="3:4" x14ac:dyDescent="0.2">
      <c r="C2679" s="24"/>
      <c r="D2679" s="24"/>
    </row>
    <row r="2680" spans="3:4" x14ac:dyDescent="0.2">
      <c r="C2680" s="24"/>
      <c r="D2680" s="24"/>
    </row>
    <row r="2681" spans="3:4" x14ac:dyDescent="0.2">
      <c r="C2681" s="24"/>
      <c r="D2681" s="24"/>
    </row>
    <row r="2682" spans="3:4" x14ac:dyDescent="0.2">
      <c r="C2682" s="24"/>
      <c r="D2682" s="24"/>
    </row>
    <row r="2683" spans="3:4" x14ac:dyDescent="0.2">
      <c r="C2683" s="24"/>
      <c r="D2683" s="24"/>
    </row>
    <row r="2684" spans="3:4" x14ac:dyDescent="0.2">
      <c r="C2684" s="24"/>
      <c r="D2684" s="24"/>
    </row>
    <row r="2685" spans="3:4" x14ac:dyDescent="0.2">
      <c r="C2685" s="24"/>
      <c r="D2685" s="24"/>
    </row>
    <row r="2686" spans="3:4" x14ac:dyDescent="0.2">
      <c r="C2686" s="24"/>
      <c r="D2686" s="24"/>
    </row>
    <row r="2687" spans="3:4" x14ac:dyDescent="0.2">
      <c r="C2687" s="24"/>
      <c r="D2687" s="24"/>
    </row>
    <row r="2688" spans="3:4" x14ac:dyDescent="0.2">
      <c r="C2688" s="24"/>
      <c r="D2688" s="24"/>
    </row>
    <row r="2689" spans="3:4" x14ac:dyDescent="0.2">
      <c r="C2689" s="24"/>
      <c r="D2689" s="24"/>
    </row>
    <row r="2690" spans="3:4" x14ac:dyDescent="0.2">
      <c r="C2690" s="24"/>
      <c r="D2690" s="24"/>
    </row>
    <row r="2691" spans="3:4" x14ac:dyDescent="0.2">
      <c r="C2691" s="24"/>
      <c r="D2691" s="24"/>
    </row>
    <row r="2692" spans="3:4" x14ac:dyDescent="0.2">
      <c r="C2692" s="24"/>
      <c r="D2692" s="24"/>
    </row>
    <row r="2693" spans="3:4" x14ac:dyDescent="0.2">
      <c r="C2693" s="24"/>
      <c r="D2693" s="24"/>
    </row>
    <row r="2694" spans="3:4" x14ac:dyDescent="0.2">
      <c r="C2694" s="24"/>
      <c r="D2694" s="24"/>
    </row>
    <row r="2695" spans="3:4" x14ac:dyDescent="0.2">
      <c r="C2695" s="24"/>
      <c r="D2695" s="24"/>
    </row>
    <row r="2696" spans="3:4" x14ac:dyDescent="0.2">
      <c r="C2696" s="24"/>
      <c r="D2696" s="24"/>
    </row>
    <row r="2697" spans="3:4" x14ac:dyDescent="0.2">
      <c r="C2697" s="24"/>
      <c r="D2697" s="24"/>
    </row>
    <row r="2698" spans="3:4" x14ac:dyDescent="0.2">
      <c r="C2698" s="24"/>
      <c r="D2698" s="24"/>
    </row>
    <row r="2699" spans="3:4" x14ac:dyDescent="0.2">
      <c r="C2699" s="24"/>
      <c r="D2699" s="24"/>
    </row>
    <row r="2700" spans="3:4" x14ac:dyDescent="0.2">
      <c r="C2700" s="24"/>
      <c r="D2700" s="24"/>
    </row>
    <row r="2701" spans="3:4" x14ac:dyDescent="0.2">
      <c r="C2701" s="24"/>
      <c r="D2701" s="24"/>
    </row>
    <row r="2702" spans="3:4" x14ac:dyDescent="0.2">
      <c r="C2702" s="24"/>
      <c r="D2702" s="24"/>
    </row>
    <row r="2703" spans="3:4" x14ac:dyDescent="0.2">
      <c r="C2703" s="24"/>
      <c r="D2703" s="24"/>
    </row>
    <row r="2704" spans="3:4" x14ac:dyDescent="0.2">
      <c r="C2704" s="24"/>
      <c r="D2704" s="24"/>
    </row>
    <row r="2705" spans="3:4" x14ac:dyDescent="0.2">
      <c r="C2705" s="24"/>
      <c r="D2705" s="24"/>
    </row>
    <row r="2706" spans="3:4" x14ac:dyDescent="0.2">
      <c r="C2706" s="24"/>
      <c r="D2706" s="24"/>
    </row>
    <row r="2707" spans="3:4" x14ac:dyDescent="0.2">
      <c r="C2707" s="24"/>
      <c r="D2707" s="24"/>
    </row>
    <row r="2708" spans="3:4" x14ac:dyDescent="0.2">
      <c r="C2708" s="24"/>
      <c r="D2708" s="24"/>
    </row>
    <row r="2709" spans="3:4" x14ac:dyDescent="0.2">
      <c r="C2709" s="24"/>
      <c r="D2709" s="24"/>
    </row>
    <row r="2710" spans="3:4" x14ac:dyDescent="0.2">
      <c r="C2710" s="24"/>
      <c r="D2710" s="24"/>
    </row>
    <row r="2711" spans="3:4" x14ac:dyDescent="0.2">
      <c r="C2711" s="24"/>
      <c r="D2711" s="24"/>
    </row>
    <row r="2712" spans="3:4" x14ac:dyDescent="0.2">
      <c r="C2712" s="24"/>
      <c r="D2712" s="24"/>
    </row>
    <row r="2713" spans="3:4" x14ac:dyDescent="0.2">
      <c r="C2713" s="24"/>
      <c r="D2713" s="24"/>
    </row>
    <row r="2714" spans="3:4" x14ac:dyDescent="0.2">
      <c r="C2714" s="24"/>
      <c r="D2714" s="24"/>
    </row>
    <row r="2715" spans="3:4" x14ac:dyDescent="0.2">
      <c r="C2715" s="24"/>
      <c r="D2715" s="24"/>
    </row>
    <row r="2716" spans="3:4" x14ac:dyDescent="0.2">
      <c r="C2716" s="24"/>
      <c r="D2716" s="24"/>
    </row>
    <row r="2717" spans="3:4" x14ac:dyDescent="0.2">
      <c r="C2717" s="24"/>
      <c r="D2717" s="24"/>
    </row>
    <row r="2718" spans="3:4" x14ac:dyDescent="0.2">
      <c r="C2718" s="24"/>
      <c r="D2718" s="24"/>
    </row>
    <row r="2719" spans="3:4" x14ac:dyDescent="0.2">
      <c r="C2719" s="24"/>
      <c r="D2719" s="24"/>
    </row>
    <row r="2720" spans="3:4" x14ac:dyDescent="0.2">
      <c r="C2720" s="24"/>
      <c r="D2720" s="24"/>
    </row>
    <row r="2721" spans="3:4" x14ac:dyDescent="0.2">
      <c r="C2721" s="24"/>
      <c r="D2721" s="24"/>
    </row>
    <row r="2722" spans="3:4" x14ac:dyDescent="0.2">
      <c r="C2722" s="24"/>
      <c r="D2722" s="24"/>
    </row>
    <row r="2723" spans="3:4" x14ac:dyDescent="0.2">
      <c r="C2723" s="24"/>
      <c r="D2723" s="24"/>
    </row>
    <row r="2724" spans="3:4" x14ac:dyDescent="0.2">
      <c r="C2724" s="24"/>
      <c r="D2724" s="24"/>
    </row>
    <row r="2725" spans="3:4" x14ac:dyDescent="0.2">
      <c r="C2725" s="24"/>
      <c r="D2725" s="24"/>
    </row>
    <row r="2726" spans="3:4" x14ac:dyDescent="0.2">
      <c r="C2726" s="24"/>
      <c r="D2726" s="24"/>
    </row>
    <row r="2727" spans="3:4" x14ac:dyDescent="0.2">
      <c r="C2727" s="24"/>
      <c r="D2727" s="24"/>
    </row>
    <row r="2728" spans="3:4" x14ac:dyDescent="0.2">
      <c r="C2728" s="24"/>
      <c r="D2728" s="24"/>
    </row>
    <row r="2729" spans="3:4" x14ac:dyDescent="0.2">
      <c r="C2729" s="24"/>
      <c r="D2729" s="24"/>
    </row>
    <row r="2730" spans="3:4" x14ac:dyDescent="0.2">
      <c r="C2730" s="24"/>
      <c r="D2730" s="24"/>
    </row>
    <row r="2731" spans="3:4" x14ac:dyDescent="0.2">
      <c r="C2731" s="24"/>
      <c r="D2731" s="24"/>
    </row>
    <row r="2732" spans="3:4" x14ac:dyDescent="0.2">
      <c r="C2732" s="24"/>
      <c r="D2732" s="24"/>
    </row>
    <row r="2733" spans="3:4" x14ac:dyDescent="0.2">
      <c r="C2733" s="24"/>
      <c r="D2733" s="24"/>
    </row>
    <row r="2734" spans="3:4" x14ac:dyDescent="0.2">
      <c r="C2734" s="24"/>
      <c r="D2734" s="24"/>
    </row>
    <row r="2735" spans="3:4" x14ac:dyDescent="0.2">
      <c r="C2735" s="24"/>
      <c r="D2735" s="24"/>
    </row>
    <row r="2736" spans="3:4" x14ac:dyDescent="0.2">
      <c r="C2736" s="24"/>
      <c r="D2736" s="24"/>
    </row>
    <row r="2737" spans="3:4" x14ac:dyDescent="0.2">
      <c r="C2737" s="24"/>
      <c r="D2737" s="24"/>
    </row>
    <row r="2738" spans="3:4" x14ac:dyDescent="0.2">
      <c r="C2738" s="24"/>
      <c r="D2738" s="24"/>
    </row>
    <row r="2739" spans="3:4" x14ac:dyDescent="0.2">
      <c r="C2739" s="24"/>
      <c r="D2739" s="24"/>
    </row>
    <row r="2740" spans="3:4" x14ac:dyDescent="0.2">
      <c r="C2740" s="24"/>
      <c r="D2740" s="24"/>
    </row>
    <row r="2741" spans="3:4" x14ac:dyDescent="0.2">
      <c r="C2741" s="24"/>
      <c r="D2741" s="24"/>
    </row>
    <row r="2742" spans="3:4" x14ac:dyDescent="0.2">
      <c r="C2742" s="24"/>
      <c r="D2742" s="24"/>
    </row>
    <row r="2743" spans="3:4" x14ac:dyDescent="0.2">
      <c r="C2743" s="24"/>
      <c r="D2743" s="24"/>
    </row>
    <row r="2744" spans="3:4" x14ac:dyDescent="0.2">
      <c r="C2744" s="24"/>
      <c r="D2744" s="24"/>
    </row>
    <row r="2745" spans="3:4" x14ac:dyDescent="0.2">
      <c r="C2745" s="24"/>
      <c r="D2745" s="24"/>
    </row>
    <row r="2746" spans="3:4" x14ac:dyDescent="0.2">
      <c r="C2746" s="24"/>
      <c r="D2746" s="24"/>
    </row>
    <row r="2747" spans="3:4" x14ac:dyDescent="0.2">
      <c r="C2747" s="24"/>
      <c r="D2747" s="24"/>
    </row>
    <row r="2748" spans="3:4" x14ac:dyDescent="0.2">
      <c r="C2748" s="24"/>
      <c r="D2748" s="24"/>
    </row>
    <row r="2749" spans="3:4" x14ac:dyDescent="0.2">
      <c r="C2749" s="24"/>
      <c r="D2749" s="24"/>
    </row>
    <row r="2750" spans="3:4" x14ac:dyDescent="0.2">
      <c r="C2750" s="24"/>
      <c r="D2750" s="24"/>
    </row>
    <row r="2751" spans="3:4" x14ac:dyDescent="0.2">
      <c r="C2751" s="24"/>
      <c r="D2751" s="24"/>
    </row>
    <row r="2752" spans="3:4" x14ac:dyDescent="0.2">
      <c r="C2752" s="24"/>
      <c r="D2752" s="24"/>
    </row>
    <row r="2753" spans="3:4" x14ac:dyDescent="0.2">
      <c r="C2753" s="24"/>
      <c r="D2753" s="24"/>
    </row>
    <row r="2754" spans="3:4" x14ac:dyDescent="0.2">
      <c r="C2754" s="24"/>
      <c r="D2754" s="24"/>
    </row>
    <row r="2755" spans="3:4" x14ac:dyDescent="0.2">
      <c r="C2755" s="24"/>
      <c r="D2755" s="24"/>
    </row>
    <row r="2756" spans="3:4" x14ac:dyDescent="0.2">
      <c r="C2756" s="24"/>
      <c r="D2756" s="24"/>
    </row>
    <row r="2757" spans="3:4" x14ac:dyDescent="0.2">
      <c r="C2757" s="24"/>
      <c r="D2757" s="24"/>
    </row>
    <row r="2758" spans="3:4" x14ac:dyDescent="0.2">
      <c r="C2758" s="24"/>
      <c r="D2758" s="24"/>
    </row>
    <row r="2759" spans="3:4" x14ac:dyDescent="0.2">
      <c r="C2759" s="24"/>
      <c r="D2759" s="24"/>
    </row>
    <row r="2760" spans="3:4" x14ac:dyDescent="0.2">
      <c r="C2760" s="24"/>
      <c r="D2760" s="24"/>
    </row>
    <row r="2761" spans="3:4" x14ac:dyDescent="0.2">
      <c r="C2761" s="24"/>
      <c r="D2761" s="24"/>
    </row>
    <row r="2762" spans="3:4" x14ac:dyDescent="0.2">
      <c r="C2762" s="24"/>
      <c r="D2762" s="24"/>
    </row>
    <row r="2763" spans="3:4" x14ac:dyDescent="0.2">
      <c r="C2763" s="24"/>
      <c r="D2763" s="24"/>
    </row>
    <row r="2764" spans="3:4" x14ac:dyDescent="0.2">
      <c r="C2764" s="24"/>
      <c r="D2764" s="24"/>
    </row>
    <row r="2765" spans="3:4" x14ac:dyDescent="0.2">
      <c r="C2765" s="24"/>
      <c r="D2765" s="24"/>
    </row>
    <row r="2766" spans="3:4" x14ac:dyDescent="0.2">
      <c r="C2766" s="24"/>
      <c r="D2766" s="24"/>
    </row>
    <row r="2767" spans="3:4" x14ac:dyDescent="0.2">
      <c r="C2767" s="24"/>
      <c r="D2767" s="24"/>
    </row>
    <row r="2768" spans="3:4" x14ac:dyDescent="0.2">
      <c r="C2768" s="24"/>
      <c r="D2768" s="24"/>
    </row>
    <row r="2769" spans="3:4" x14ac:dyDescent="0.2">
      <c r="C2769" s="24"/>
      <c r="D2769" s="24"/>
    </row>
    <row r="2770" spans="3:4" x14ac:dyDescent="0.2">
      <c r="C2770" s="24"/>
      <c r="D2770" s="24"/>
    </row>
    <row r="2771" spans="3:4" x14ac:dyDescent="0.2">
      <c r="C2771" s="24"/>
      <c r="D2771" s="24"/>
    </row>
    <row r="2772" spans="3:4" x14ac:dyDescent="0.2">
      <c r="C2772" s="24"/>
      <c r="D2772" s="24"/>
    </row>
    <row r="2773" spans="3:4" x14ac:dyDescent="0.2">
      <c r="C2773" s="24"/>
      <c r="D2773" s="24"/>
    </row>
    <row r="2774" spans="3:4" x14ac:dyDescent="0.2">
      <c r="C2774" s="24"/>
      <c r="D2774" s="24"/>
    </row>
    <row r="2775" spans="3:4" x14ac:dyDescent="0.2">
      <c r="C2775" s="24"/>
      <c r="D2775" s="24"/>
    </row>
    <row r="2776" spans="3:4" x14ac:dyDescent="0.2">
      <c r="C2776" s="24"/>
      <c r="D2776" s="24"/>
    </row>
    <row r="2777" spans="3:4" x14ac:dyDescent="0.2">
      <c r="C2777" s="24"/>
      <c r="D2777" s="24"/>
    </row>
    <row r="2778" spans="3:4" x14ac:dyDescent="0.2">
      <c r="C2778" s="24"/>
      <c r="D2778" s="24"/>
    </row>
    <row r="2779" spans="3:4" x14ac:dyDescent="0.2">
      <c r="C2779" s="24"/>
      <c r="D2779" s="24"/>
    </row>
    <row r="2780" spans="3:4" x14ac:dyDescent="0.2">
      <c r="C2780" s="24"/>
      <c r="D2780" s="24"/>
    </row>
    <row r="2781" spans="3:4" x14ac:dyDescent="0.2">
      <c r="C2781" s="24"/>
      <c r="D2781" s="24"/>
    </row>
    <row r="2782" spans="3:4" x14ac:dyDescent="0.2">
      <c r="C2782" s="24"/>
      <c r="D2782" s="24"/>
    </row>
    <row r="2783" spans="3:4" x14ac:dyDescent="0.2">
      <c r="C2783" s="24"/>
      <c r="D2783" s="24"/>
    </row>
    <row r="2784" spans="3:4" x14ac:dyDescent="0.2">
      <c r="C2784" s="24"/>
      <c r="D2784" s="24"/>
    </row>
    <row r="2785" spans="3:4" x14ac:dyDescent="0.2">
      <c r="C2785" s="24"/>
      <c r="D2785" s="24"/>
    </row>
    <row r="2786" spans="3:4" x14ac:dyDescent="0.2">
      <c r="C2786" s="24"/>
      <c r="D2786" s="24"/>
    </row>
    <row r="2787" spans="3:4" x14ac:dyDescent="0.2">
      <c r="C2787" s="24"/>
      <c r="D2787" s="24"/>
    </row>
    <row r="2788" spans="3:4" x14ac:dyDescent="0.2">
      <c r="C2788" s="24"/>
      <c r="D2788" s="24"/>
    </row>
    <row r="2789" spans="3:4" x14ac:dyDescent="0.2">
      <c r="C2789" s="24"/>
      <c r="D2789" s="24"/>
    </row>
    <row r="2790" spans="3:4" x14ac:dyDescent="0.2">
      <c r="C2790" s="24"/>
      <c r="D2790" s="24"/>
    </row>
    <row r="2791" spans="3:4" x14ac:dyDescent="0.2">
      <c r="C2791" s="24"/>
      <c r="D2791" s="24"/>
    </row>
    <row r="2792" spans="3:4" x14ac:dyDescent="0.2">
      <c r="C2792" s="24"/>
      <c r="D2792" s="24"/>
    </row>
    <row r="2793" spans="3:4" x14ac:dyDescent="0.2">
      <c r="C2793" s="24"/>
      <c r="D2793" s="24"/>
    </row>
    <row r="2794" spans="3:4" x14ac:dyDescent="0.2">
      <c r="C2794" s="24"/>
      <c r="D2794" s="24"/>
    </row>
    <row r="2795" spans="3:4" x14ac:dyDescent="0.2">
      <c r="C2795" s="24"/>
      <c r="D2795" s="24"/>
    </row>
    <row r="2796" spans="3:4" x14ac:dyDescent="0.2">
      <c r="C2796" s="24"/>
      <c r="D2796" s="24"/>
    </row>
    <row r="2797" spans="3:4" x14ac:dyDescent="0.2">
      <c r="C2797" s="24"/>
      <c r="D2797" s="24"/>
    </row>
    <row r="2798" spans="3:4" x14ac:dyDescent="0.2">
      <c r="C2798" s="24"/>
      <c r="D2798" s="24"/>
    </row>
    <row r="2799" spans="3:4" x14ac:dyDescent="0.2">
      <c r="C2799" s="24"/>
      <c r="D2799" s="24"/>
    </row>
    <row r="2800" spans="3:4" x14ac:dyDescent="0.2">
      <c r="C2800" s="24"/>
      <c r="D2800" s="24"/>
    </row>
    <row r="2801" spans="3:4" x14ac:dyDescent="0.2">
      <c r="C2801" s="24"/>
      <c r="D2801" s="24"/>
    </row>
    <row r="2802" spans="3:4" x14ac:dyDescent="0.2">
      <c r="C2802" s="24"/>
      <c r="D2802" s="24"/>
    </row>
    <row r="2803" spans="3:4" x14ac:dyDescent="0.2">
      <c r="C2803" s="24"/>
      <c r="D2803" s="24"/>
    </row>
    <row r="2804" spans="3:4" x14ac:dyDescent="0.2">
      <c r="C2804" s="24"/>
      <c r="D2804" s="24"/>
    </row>
    <row r="2805" spans="3:4" x14ac:dyDescent="0.2">
      <c r="C2805" s="24"/>
      <c r="D2805" s="24"/>
    </row>
    <row r="2806" spans="3:4" x14ac:dyDescent="0.2">
      <c r="C2806" s="24"/>
      <c r="D2806" s="24"/>
    </row>
    <row r="2807" spans="3:4" x14ac:dyDescent="0.2">
      <c r="C2807" s="24"/>
      <c r="D2807" s="24"/>
    </row>
    <row r="2808" spans="3:4" x14ac:dyDescent="0.2">
      <c r="C2808" s="24"/>
      <c r="D2808" s="24"/>
    </row>
    <row r="2809" spans="3:4" x14ac:dyDescent="0.2">
      <c r="C2809" s="24"/>
      <c r="D2809" s="24"/>
    </row>
    <row r="2810" spans="3:4" x14ac:dyDescent="0.2">
      <c r="C2810" s="24"/>
      <c r="D2810" s="24"/>
    </row>
    <row r="2811" spans="3:4" x14ac:dyDescent="0.2">
      <c r="C2811" s="24"/>
      <c r="D2811" s="24"/>
    </row>
    <row r="2812" spans="3:4" x14ac:dyDescent="0.2">
      <c r="C2812" s="24"/>
      <c r="D2812" s="24"/>
    </row>
    <row r="2813" spans="3:4" x14ac:dyDescent="0.2">
      <c r="C2813" s="24"/>
      <c r="D2813" s="24"/>
    </row>
    <row r="2814" spans="3:4" x14ac:dyDescent="0.2">
      <c r="C2814" s="24"/>
      <c r="D2814" s="24"/>
    </row>
    <row r="2815" spans="3:4" x14ac:dyDescent="0.2">
      <c r="C2815" s="24"/>
      <c r="D2815" s="24"/>
    </row>
    <row r="2816" spans="3:4" x14ac:dyDescent="0.2">
      <c r="C2816" s="24"/>
      <c r="D2816" s="24"/>
    </row>
    <row r="2817" spans="3:4" x14ac:dyDescent="0.2">
      <c r="C2817" s="24"/>
      <c r="D2817" s="24"/>
    </row>
    <row r="2818" spans="3:4" x14ac:dyDescent="0.2">
      <c r="C2818" s="24"/>
      <c r="D2818" s="24"/>
    </row>
    <row r="2819" spans="3:4" x14ac:dyDescent="0.2">
      <c r="C2819" s="24"/>
      <c r="D2819" s="24"/>
    </row>
    <row r="2820" spans="3:4" x14ac:dyDescent="0.2">
      <c r="C2820" s="24"/>
      <c r="D2820" s="24"/>
    </row>
    <row r="2821" spans="3:4" x14ac:dyDescent="0.2">
      <c r="C2821" s="24"/>
      <c r="D2821" s="24"/>
    </row>
    <row r="2822" spans="3:4" x14ac:dyDescent="0.2">
      <c r="C2822" s="24"/>
      <c r="D2822" s="24"/>
    </row>
    <row r="2823" spans="3:4" x14ac:dyDescent="0.2">
      <c r="C2823" s="24"/>
      <c r="D2823" s="24"/>
    </row>
    <row r="2824" spans="3:4" x14ac:dyDescent="0.2">
      <c r="C2824" s="24"/>
      <c r="D2824" s="24"/>
    </row>
    <row r="2825" spans="3:4" x14ac:dyDescent="0.2">
      <c r="C2825" s="24"/>
      <c r="D2825" s="24"/>
    </row>
    <row r="2826" spans="3:4" x14ac:dyDescent="0.2">
      <c r="C2826" s="24"/>
      <c r="D2826" s="24"/>
    </row>
    <row r="2827" spans="3:4" x14ac:dyDescent="0.2">
      <c r="C2827" s="24"/>
      <c r="D2827" s="24"/>
    </row>
    <row r="2828" spans="3:4" x14ac:dyDescent="0.2">
      <c r="C2828" s="24"/>
      <c r="D2828" s="24"/>
    </row>
    <row r="2829" spans="3:4" x14ac:dyDescent="0.2">
      <c r="C2829" s="24"/>
      <c r="D2829" s="24"/>
    </row>
    <row r="2830" spans="3:4" x14ac:dyDescent="0.2">
      <c r="C2830" s="24"/>
      <c r="D2830" s="24"/>
    </row>
    <row r="2831" spans="3:4" x14ac:dyDescent="0.2">
      <c r="C2831" s="24"/>
      <c r="D2831" s="24"/>
    </row>
    <row r="2832" spans="3:4" x14ac:dyDescent="0.2">
      <c r="C2832" s="24"/>
      <c r="D2832" s="24"/>
    </row>
    <row r="2833" spans="3:4" x14ac:dyDescent="0.2">
      <c r="C2833" s="24"/>
      <c r="D2833" s="24"/>
    </row>
    <row r="2834" spans="3:4" x14ac:dyDescent="0.2">
      <c r="C2834" s="24"/>
      <c r="D2834" s="24"/>
    </row>
    <row r="2835" spans="3:4" x14ac:dyDescent="0.2">
      <c r="C2835" s="24"/>
      <c r="D2835" s="24"/>
    </row>
    <row r="2836" spans="3:4" x14ac:dyDescent="0.2">
      <c r="C2836" s="24"/>
      <c r="D2836" s="24"/>
    </row>
    <row r="2837" spans="3:4" x14ac:dyDescent="0.2">
      <c r="C2837" s="24"/>
      <c r="D2837" s="24"/>
    </row>
    <row r="2838" spans="3:4" x14ac:dyDescent="0.2">
      <c r="C2838" s="24"/>
      <c r="D2838" s="24"/>
    </row>
    <row r="2839" spans="3:4" x14ac:dyDescent="0.2">
      <c r="C2839" s="24"/>
      <c r="D2839" s="24"/>
    </row>
    <row r="2840" spans="3:4" x14ac:dyDescent="0.2">
      <c r="C2840" s="24"/>
      <c r="D2840" s="24"/>
    </row>
    <row r="2841" spans="3:4" x14ac:dyDescent="0.2">
      <c r="C2841" s="24"/>
      <c r="D2841" s="24"/>
    </row>
    <row r="2842" spans="3:4" x14ac:dyDescent="0.2">
      <c r="C2842" s="24"/>
      <c r="D2842" s="24"/>
    </row>
    <row r="2843" spans="3:4" x14ac:dyDescent="0.2">
      <c r="C2843" s="24"/>
      <c r="D2843" s="24"/>
    </row>
    <row r="2844" spans="3:4" x14ac:dyDescent="0.2">
      <c r="C2844" s="24"/>
      <c r="D2844" s="24"/>
    </row>
    <row r="2845" spans="3:4" x14ac:dyDescent="0.2">
      <c r="C2845" s="24"/>
      <c r="D2845" s="24"/>
    </row>
    <row r="2846" spans="3:4" x14ac:dyDescent="0.2">
      <c r="C2846" s="24"/>
      <c r="D2846" s="24"/>
    </row>
    <row r="2847" spans="3:4" x14ac:dyDescent="0.2">
      <c r="C2847" s="24"/>
      <c r="D2847" s="24"/>
    </row>
    <row r="2848" spans="3:4" x14ac:dyDescent="0.2">
      <c r="C2848" s="24"/>
      <c r="D2848" s="24"/>
    </row>
    <row r="2849" spans="3:4" x14ac:dyDescent="0.2">
      <c r="C2849" s="24"/>
      <c r="D2849" s="24"/>
    </row>
    <row r="2850" spans="3:4" x14ac:dyDescent="0.2">
      <c r="C2850" s="24"/>
      <c r="D2850" s="24"/>
    </row>
    <row r="2851" spans="3:4" x14ac:dyDescent="0.2">
      <c r="C2851" s="24"/>
      <c r="D2851" s="24"/>
    </row>
    <row r="2852" spans="3:4" x14ac:dyDescent="0.2">
      <c r="C2852" s="24"/>
      <c r="D2852" s="24"/>
    </row>
    <row r="2853" spans="3:4" x14ac:dyDescent="0.2">
      <c r="C2853" s="24"/>
      <c r="D2853" s="24"/>
    </row>
    <row r="2854" spans="3:4" x14ac:dyDescent="0.2">
      <c r="C2854" s="24"/>
      <c r="D2854" s="24"/>
    </row>
    <row r="2855" spans="3:4" x14ac:dyDescent="0.2">
      <c r="C2855" s="24"/>
      <c r="D2855" s="24"/>
    </row>
    <row r="2856" spans="3:4" x14ac:dyDescent="0.2">
      <c r="C2856" s="24"/>
      <c r="D2856" s="24"/>
    </row>
    <row r="2857" spans="3:4" x14ac:dyDescent="0.2">
      <c r="C2857" s="24"/>
      <c r="D2857" s="24"/>
    </row>
    <row r="2858" spans="3:4" x14ac:dyDescent="0.2">
      <c r="C2858" s="24"/>
      <c r="D2858" s="24"/>
    </row>
    <row r="2859" spans="3:4" x14ac:dyDescent="0.2">
      <c r="C2859" s="24"/>
      <c r="D2859" s="24"/>
    </row>
    <row r="2860" spans="3:4" x14ac:dyDescent="0.2">
      <c r="C2860" s="24"/>
      <c r="D2860" s="24"/>
    </row>
    <row r="2861" spans="3:4" x14ac:dyDescent="0.2">
      <c r="C2861" s="24"/>
      <c r="D2861" s="24"/>
    </row>
    <row r="2862" spans="3:4" x14ac:dyDescent="0.2">
      <c r="C2862" s="24"/>
      <c r="D2862" s="24"/>
    </row>
    <row r="2863" spans="3:4" x14ac:dyDescent="0.2">
      <c r="C2863" s="24"/>
      <c r="D2863" s="24"/>
    </row>
    <row r="2864" spans="3:4" x14ac:dyDescent="0.2">
      <c r="C2864" s="24"/>
      <c r="D2864" s="24"/>
    </row>
    <row r="2865" spans="3:4" x14ac:dyDescent="0.2">
      <c r="C2865" s="24"/>
      <c r="D2865" s="24"/>
    </row>
    <row r="2866" spans="3:4" x14ac:dyDescent="0.2">
      <c r="C2866" s="24"/>
      <c r="D2866" s="24"/>
    </row>
    <row r="2867" spans="3:4" x14ac:dyDescent="0.2">
      <c r="C2867" s="24"/>
      <c r="D2867" s="24"/>
    </row>
    <row r="2868" spans="3:4" x14ac:dyDescent="0.2">
      <c r="C2868" s="24"/>
      <c r="D2868" s="24"/>
    </row>
    <row r="2869" spans="3:4" x14ac:dyDescent="0.2">
      <c r="C2869" s="24"/>
      <c r="D2869" s="24"/>
    </row>
    <row r="2870" spans="3:4" x14ac:dyDescent="0.2">
      <c r="C2870" s="24"/>
      <c r="D2870" s="24"/>
    </row>
    <row r="2871" spans="3:4" x14ac:dyDescent="0.2">
      <c r="C2871" s="24"/>
      <c r="D2871" s="24"/>
    </row>
    <row r="2872" spans="3:4" x14ac:dyDescent="0.2">
      <c r="C2872" s="24"/>
      <c r="D2872" s="24"/>
    </row>
    <row r="2873" spans="3:4" x14ac:dyDescent="0.2">
      <c r="C2873" s="24"/>
      <c r="D2873" s="24"/>
    </row>
    <row r="2874" spans="3:4" x14ac:dyDescent="0.2">
      <c r="C2874" s="24"/>
      <c r="D2874" s="24"/>
    </row>
    <row r="2875" spans="3:4" x14ac:dyDescent="0.2">
      <c r="C2875" s="24"/>
      <c r="D2875" s="24"/>
    </row>
    <row r="2876" spans="3:4" x14ac:dyDescent="0.2">
      <c r="C2876" s="24"/>
      <c r="D2876" s="24"/>
    </row>
    <row r="2877" spans="3:4" x14ac:dyDescent="0.2">
      <c r="C2877" s="24"/>
      <c r="D2877" s="24"/>
    </row>
    <row r="2878" spans="3:4" x14ac:dyDescent="0.2">
      <c r="C2878" s="24"/>
      <c r="D2878" s="24"/>
    </row>
    <row r="2879" spans="3:4" x14ac:dyDescent="0.2">
      <c r="C2879" s="24"/>
      <c r="D2879" s="24"/>
    </row>
    <row r="2880" spans="3:4" x14ac:dyDescent="0.2">
      <c r="C2880" s="24"/>
      <c r="D2880" s="24"/>
    </row>
    <row r="2881" spans="3:4" x14ac:dyDescent="0.2">
      <c r="C2881" s="24"/>
      <c r="D2881" s="24"/>
    </row>
    <row r="2882" spans="3:4" x14ac:dyDescent="0.2">
      <c r="C2882" s="24"/>
      <c r="D2882" s="24"/>
    </row>
    <row r="2883" spans="3:4" x14ac:dyDescent="0.2">
      <c r="C2883" s="24"/>
      <c r="D2883" s="24"/>
    </row>
    <row r="2884" spans="3:4" x14ac:dyDescent="0.2">
      <c r="C2884" s="24"/>
      <c r="D2884" s="24"/>
    </row>
    <row r="2885" spans="3:4" x14ac:dyDescent="0.2">
      <c r="C2885" s="24"/>
      <c r="D2885" s="24"/>
    </row>
    <row r="2886" spans="3:4" x14ac:dyDescent="0.2">
      <c r="C2886" s="24"/>
      <c r="D2886" s="24"/>
    </row>
    <row r="2887" spans="3:4" x14ac:dyDescent="0.2">
      <c r="C2887" s="24"/>
      <c r="D2887" s="24"/>
    </row>
    <row r="2888" spans="3:4" x14ac:dyDescent="0.2">
      <c r="C2888" s="24"/>
      <c r="D2888" s="24"/>
    </row>
    <row r="2889" spans="3:4" x14ac:dyDescent="0.2">
      <c r="C2889" s="24"/>
      <c r="D2889" s="24"/>
    </row>
    <row r="2890" spans="3:4" x14ac:dyDescent="0.2">
      <c r="C2890" s="24"/>
      <c r="D2890" s="24"/>
    </row>
    <row r="2891" spans="3:4" x14ac:dyDescent="0.2">
      <c r="C2891" s="24"/>
      <c r="D2891" s="24"/>
    </row>
    <row r="2892" spans="3:4" x14ac:dyDescent="0.2">
      <c r="C2892" s="24"/>
      <c r="D2892" s="24"/>
    </row>
    <row r="2893" spans="3:4" x14ac:dyDescent="0.2">
      <c r="C2893" s="24"/>
      <c r="D2893" s="24"/>
    </row>
    <row r="2894" spans="3:4" x14ac:dyDescent="0.2">
      <c r="C2894" s="24"/>
      <c r="D2894" s="24"/>
    </row>
    <row r="2895" spans="3:4" x14ac:dyDescent="0.2">
      <c r="C2895" s="24"/>
      <c r="D2895" s="24"/>
    </row>
    <row r="2896" spans="3:4" x14ac:dyDescent="0.2">
      <c r="C2896" s="24"/>
      <c r="D2896" s="24"/>
    </row>
    <row r="2897" spans="3:4" x14ac:dyDescent="0.2">
      <c r="C2897" s="24"/>
      <c r="D2897" s="24"/>
    </row>
    <row r="2898" spans="3:4" x14ac:dyDescent="0.2">
      <c r="C2898" s="24"/>
      <c r="D2898" s="24"/>
    </row>
    <row r="2899" spans="3:4" x14ac:dyDescent="0.2">
      <c r="C2899" s="24"/>
      <c r="D2899" s="24"/>
    </row>
    <row r="2900" spans="3:4" x14ac:dyDescent="0.2">
      <c r="C2900" s="24"/>
      <c r="D2900" s="24"/>
    </row>
    <row r="2901" spans="3:4" x14ac:dyDescent="0.2">
      <c r="C2901" s="24"/>
      <c r="D2901" s="24"/>
    </row>
    <row r="2902" spans="3:4" x14ac:dyDescent="0.2">
      <c r="C2902" s="24"/>
      <c r="D2902" s="24"/>
    </row>
    <row r="2903" spans="3:4" x14ac:dyDescent="0.2">
      <c r="C2903" s="24"/>
      <c r="D2903" s="24"/>
    </row>
    <row r="2904" spans="3:4" x14ac:dyDescent="0.2">
      <c r="C2904" s="24"/>
      <c r="D2904" s="24"/>
    </row>
    <row r="2905" spans="3:4" x14ac:dyDescent="0.2">
      <c r="C2905" s="24"/>
      <c r="D2905" s="24"/>
    </row>
    <row r="2906" spans="3:4" x14ac:dyDescent="0.2">
      <c r="C2906" s="24"/>
      <c r="D2906" s="24"/>
    </row>
    <row r="2907" spans="3:4" x14ac:dyDescent="0.2">
      <c r="C2907" s="24"/>
      <c r="D2907" s="24"/>
    </row>
    <row r="2908" spans="3:4" x14ac:dyDescent="0.2">
      <c r="C2908" s="24"/>
      <c r="D2908" s="24"/>
    </row>
    <row r="2909" spans="3:4" x14ac:dyDescent="0.2">
      <c r="C2909" s="24"/>
      <c r="D2909" s="24"/>
    </row>
    <row r="2910" spans="3:4" x14ac:dyDescent="0.2">
      <c r="C2910" s="24"/>
      <c r="D2910" s="24"/>
    </row>
    <row r="2911" spans="3:4" x14ac:dyDescent="0.2">
      <c r="C2911" s="24"/>
      <c r="D2911" s="24"/>
    </row>
    <row r="2912" spans="3:4" x14ac:dyDescent="0.2">
      <c r="C2912" s="24"/>
      <c r="D2912" s="24"/>
    </row>
    <row r="2913" spans="3:4" x14ac:dyDescent="0.2">
      <c r="C2913" s="24"/>
      <c r="D2913" s="24"/>
    </row>
    <row r="2914" spans="3:4" x14ac:dyDescent="0.2">
      <c r="C2914" s="24"/>
      <c r="D2914" s="24"/>
    </row>
    <row r="2915" spans="3:4" x14ac:dyDescent="0.2">
      <c r="C2915" s="24"/>
      <c r="D2915" s="24"/>
    </row>
    <row r="2916" spans="3:4" x14ac:dyDescent="0.2">
      <c r="C2916" s="24"/>
      <c r="D2916" s="24"/>
    </row>
    <row r="2917" spans="3:4" x14ac:dyDescent="0.2">
      <c r="C2917" s="24"/>
      <c r="D2917" s="24"/>
    </row>
    <row r="2918" spans="3:4" x14ac:dyDescent="0.2">
      <c r="C2918" s="24"/>
      <c r="D2918" s="24"/>
    </row>
    <row r="2919" spans="3:4" x14ac:dyDescent="0.2">
      <c r="C2919" s="24"/>
      <c r="D2919" s="24"/>
    </row>
    <row r="2920" spans="3:4" x14ac:dyDescent="0.2">
      <c r="C2920" s="24"/>
      <c r="D2920" s="24"/>
    </row>
    <row r="2921" spans="3:4" x14ac:dyDescent="0.2">
      <c r="C2921" s="24"/>
      <c r="D2921" s="24"/>
    </row>
    <row r="2922" spans="3:4" x14ac:dyDescent="0.2">
      <c r="C2922" s="24"/>
      <c r="D2922" s="24"/>
    </row>
    <row r="2923" spans="3:4" x14ac:dyDescent="0.2">
      <c r="C2923" s="24"/>
      <c r="D2923" s="24"/>
    </row>
    <row r="2924" spans="3:4" x14ac:dyDescent="0.2">
      <c r="C2924" s="24"/>
      <c r="D2924" s="24"/>
    </row>
    <row r="2925" spans="3:4" x14ac:dyDescent="0.2">
      <c r="C2925" s="24"/>
      <c r="D2925" s="24"/>
    </row>
    <row r="2926" spans="3:4" x14ac:dyDescent="0.2">
      <c r="C2926" s="24"/>
      <c r="D2926" s="24"/>
    </row>
    <row r="2927" spans="3:4" x14ac:dyDescent="0.2">
      <c r="C2927" s="24"/>
      <c r="D2927" s="24"/>
    </row>
    <row r="2928" spans="3:4" x14ac:dyDescent="0.2">
      <c r="C2928" s="24"/>
      <c r="D2928" s="24"/>
    </row>
    <row r="2929" spans="3:4" x14ac:dyDescent="0.2">
      <c r="C2929" s="24"/>
      <c r="D2929" s="24"/>
    </row>
    <row r="2930" spans="3:4" x14ac:dyDescent="0.2">
      <c r="C2930" s="24"/>
      <c r="D2930" s="24"/>
    </row>
    <row r="2931" spans="3:4" x14ac:dyDescent="0.2">
      <c r="C2931" s="24"/>
      <c r="D2931" s="24"/>
    </row>
    <row r="2932" spans="3:4" x14ac:dyDescent="0.2">
      <c r="C2932" s="24"/>
      <c r="D2932" s="24"/>
    </row>
    <row r="2933" spans="3:4" x14ac:dyDescent="0.2">
      <c r="C2933" s="24"/>
      <c r="D2933" s="24"/>
    </row>
    <row r="2934" spans="3:4" x14ac:dyDescent="0.2">
      <c r="C2934" s="24"/>
      <c r="D2934" s="24"/>
    </row>
    <row r="2935" spans="3:4" x14ac:dyDescent="0.2">
      <c r="C2935" s="24"/>
      <c r="D2935" s="24"/>
    </row>
    <row r="2936" spans="3:4" x14ac:dyDescent="0.2">
      <c r="C2936" s="24"/>
      <c r="D2936" s="24"/>
    </row>
    <row r="2937" spans="3:4" x14ac:dyDescent="0.2">
      <c r="C2937" s="24"/>
      <c r="D2937" s="24"/>
    </row>
    <row r="2938" spans="3:4" x14ac:dyDescent="0.2">
      <c r="C2938" s="24"/>
      <c r="D2938" s="24"/>
    </row>
    <row r="2939" spans="3:4" x14ac:dyDescent="0.2">
      <c r="C2939" s="24"/>
      <c r="D2939" s="24"/>
    </row>
    <row r="2940" spans="3:4" x14ac:dyDescent="0.2">
      <c r="C2940" s="24"/>
      <c r="D2940" s="24"/>
    </row>
    <row r="2941" spans="3:4" x14ac:dyDescent="0.2">
      <c r="C2941" s="24"/>
      <c r="D2941" s="24"/>
    </row>
    <row r="2942" spans="3:4" x14ac:dyDescent="0.2">
      <c r="C2942" s="24"/>
      <c r="D2942" s="24"/>
    </row>
    <row r="2943" spans="3:4" x14ac:dyDescent="0.2">
      <c r="C2943" s="24"/>
      <c r="D2943" s="24"/>
    </row>
    <row r="2944" spans="3:4" x14ac:dyDescent="0.2">
      <c r="C2944" s="24"/>
      <c r="D2944" s="24"/>
    </row>
    <row r="2945" spans="3:4" x14ac:dyDescent="0.2">
      <c r="C2945" s="24"/>
      <c r="D2945" s="24"/>
    </row>
    <row r="2946" spans="3:4" x14ac:dyDescent="0.2">
      <c r="C2946" s="24"/>
      <c r="D2946" s="24"/>
    </row>
    <row r="2947" spans="3:4" x14ac:dyDescent="0.2">
      <c r="C2947" s="24"/>
      <c r="D2947" s="24"/>
    </row>
    <row r="2948" spans="3:4" x14ac:dyDescent="0.2">
      <c r="C2948" s="24"/>
      <c r="D2948" s="24"/>
    </row>
    <row r="2949" spans="3:4" x14ac:dyDescent="0.2">
      <c r="C2949" s="24"/>
      <c r="D2949" s="24"/>
    </row>
    <row r="2950" spans="3:4" x14ac:dyDescent="0.2">
      <c r="C2950" s="24"/>
      <c r="D2950" s="24"/>
    </row>
    <row r="2951" spans="3:4" x14ac:dyDescent="0.2">
      <c r="C2951" s="24"/>
      <c r="D2951" s="24"/>
    </row>
    <row r="2952" spans="3:4" x14ac:dyDescent="0.2">
      <c r="C2952" s="24"/>
      <c r="D2952" s="24"/>
    </row>
    <row r="2953" spans="3:4" x14ac:dyDescent="0.2">
      <c r="C2953" s="24"/>
      <c r="D2953" s="24"/>
    </row>
    <row r="2954" spans="3:4" x14ac:dyDescent="0.2">
      <c r="C2954" s="24"/>
      <c r="D2954" s="24"/>
    </row>
    <row r="2955" spans="3:4" x14ac:dyDescent="0.2">
      <c r="C2955" s="24"/>
      <c r="D2955" s="24"/>
    </row>
    <row r="2956" spans="3:4" x14ac:dyDescent="0.2">
      <c r="C2956" s="24"/>
      <c r="D2956" s="24"/>
    </row>
    <row r="2957" spans="3:4" x14ac:dyDescent="0.2">
      <c r="C2957" s="24"/>
      <c r="D2957" s="24"/>
    </row>
    <row r="2958" spans="3:4" x14ac:dyDescent="0.2">
      <c r="C2958" s="24"/>
      <c r="D2958" s="24"/>
    </row>
    <row r="2959" spans="3:4" x14ac:dyDescent="0.2">
      <c r="C2959" s="24"/>
      <c r="D2959" s="24"/>
    </row>
    <row r="2960" spans="3:4" x14ac:dyDescent="0.2">
      <c r="C2960" s="24"/>
      <c r="D2960" s="24"/>
    </row>
    <row r="2961" spans="3:4" x14ac:dyDescent="0.2">
      <c r="C2961" s="24"/>
      <c r="D2961" s="24"/>
    </row>
    <row r="2962" spans="3:4" x14ac:dyDescent="0.2">
      <c r="C2962" s="24"/>
      <c r="D2962" s="24"/>
    </row>
    <row r="2963" spans="3:4" x14ac:dyDescent="0.2">
      <c r="C2963" s="24"/>
      <c r="D2963" s="24"/>
    </row>
    <row r="2964" spans="3:4" x14ac:dyDescent="0.2">
      <c r="C2964" s="24"/>
      <c r="D2964" s="24"/>
    </row>
    <row r="2965" spans="3:4" x14ac:dyDescent="0.2">
      <c r="C2965" s="24"/>
      <c r="D2965" s="24"/>
    </row>
    <row r="2966" spans="3:4" x14ac:dyDescent="0.2">
      <c r="C2966" s="24"/>
      <c r="D2966" s="24"/>
    </row>
    <row r="2967" spans="3:4" x14ac:dyDescent="0.2">
      <c r="C2967" s="24"/>
      <c r="D2967" s="24"/>
    </row>
    <row r="2968" spans="3:4" x14ac:dyDescent="0.2">
      <c r="C2968" s="24"/>
      <c r="D2968" s="24"/>
    </row>
    <row r="2969" spans="3:4" x14ac:dyDescent="0.2">
      <c r="C2969" s="24"/>
      <c r="D2969" s="24"/>
    </row>
    <row r="2970" spans="3:4" x14ac:dyDescent="0.2">
      <c r="C2970" s="24"/>
      <c r="D2970" s="24"/>
    </row>
    <row r="2971" spans="3:4" x14ac:dyDescent="0.2">
      <c r="C2971" s="24"/>
      <c r="D2971" s="24"/>
    </row>
    <row r="2972" spans="3:4" x14ac:dyDescent="0.2">
      <c r="C2972" s="24"/>
      <c r="D2972" s="24"/>
    </row>
    <row r="2973" spans="3:4" x14ac:dyDescent="0.2">
      <c r="C2973" s="24"/>
      <c r="D2973" s="24"/>
    </row>
    <row r="2974" spans="3:4" x14ac:dyDescent="0.2">
      <c r="C2974" s="24"/>
      <c r="D2974" s="24"/>
    </row>
    <row r="2975" spans="3:4" x14ac:dyDescent="0.2">
      <c r="C2975" s="24"/>
      <c r="D2975" s="24"/>
    </row>
    <row r="2976" spans="3:4" x14ac:dyDescent="0.2">
      <c r="C2976" s="24"/>
      <c r="D2976" s="24"/>
    </row>
    <row r="2977" spans="3:4" x14ac:dyDescent="0.2">
      <c r="C2977" s="24"/>
      <c r="D2977" s="24"/>
    </row>
    <row r="2978" spans="3:4" x14ac:dyDescent="0.2">
      <c r="C2978" s="24"/>
      <c r="D2978" s="24"/>
    </row>
    <row r="2979" spans="3:4" x14ac:dyDescent="0.2">
      <c r="C2979" s="24"/>
      <c r="D2979" s="24"/>
    </row>
    <row r="2980" spans="3:4" x14ac:dyDescent="0.2">
      <c r="C2980" s="24"/>
      <c r="D2980" s="24"/>
    </row>
    <row r="2981" spans="3:4" x14ac:dyDescent="0.2">
      <c r="C2981" s="24"/>
      <c r="D2981" s="24"/>
    </row>
    <row r="2982" spans="3:4" x14ac:dyDescent="0.2">
      <c r="C2982" s="24"/>
      <c r="D2982" s="24"/>
    </row>
    <row r="2983" spans="3:4" x14ac:dyDescent="0.2">
      <c r="C2983" s="24"/>
      <c r="D2983" s="24"/>
    </row>
    <row r="2984" spans="3:4" x14ac:dyDescent="0.2">
      <c r="C2984" s="24"/>
      <c r="D2984" s="24"/>
    </row>
    <row r="2985" spans="3:4" x14ac:dyDescent="0.2">
      <c r="C2985" s="24"/>
      <c r="D2985" s="24"/>
    </row>
    <row r="2986" spans="3:4" x14ac:dyDescent="0.2">
      <c r="C2986" s="24"/>
      <c r="D2986" s="24"/>
    </row>
    <row r="2987" spans="3:4" x14ac:dyDescent="0.2">
      <c r="C2987" s="24"/>
      <c r="D2987" s="24"/>
    </row>
    <row r="2988" spans="3:4" x14ac:dyDescent="0.2">
      <c r="C2988" s="24"/>
      <c r="D2988" s="24"/>
    </row>
    <row r="2989" spans="3:4" x14ac:dyDescent="0.2">
      <c r="C2989" s="24"/>
      <c r="D2989" s="24"/>
    </row>
    <row r="2990" spans="3:4" x14ac:dyDescent="0.2">
      <c r="C2990" s="24"/>
      <c r="D2990" s="24"/>
    </row>
    <row r="2991" spans="3:4" x14ac:dyDescent="0.2">
      <c r="C2991" s="24"/>
      <c r="D2991" s="24"/>
    </row>
    <row r="2992" spans="3:4" x14ac:dyDescent="0.2">
      <c r="C2992" s="24"/>
      <c r="D2992" s="24"/>
    </row>
    <row r="2993" spans="3:4" x14ac:dyDescent="0.2">
      <c r="C2993" s="24"/>
      <c r="D2993" s="24"/>
    </row>
    <row r="2994" spans="3:4" x14ac:dyDescent="0.2">
      <c r="C2994" s="24"/>
      <c r="D2994" s="24"/>
    </row>
    <row r="2995" spans="3:4" x14ac:dyDescent="0.2">
      <c r="C2995" s="24"/>
      <c r="D2995" s="24"/>
    </row>
    <row r="2996" spans="3:4" x14ac:dyDescent="0.2">
      <c r="C2996" s="24"/>
      <c r="D2996" s="24"/>
    </row>
    <row r="2997" spans="3:4" x14ac:dyDescent="0.2">
      <c r="C2997" s="24"/>
      <c r="D2997" s="24"/>
    </row>
    <row r="2998" spans="3:4" x14ac:dyDescent="0.2">
      <c r="C2998" s="24"/>
      <c r="D2998" s="24"/>
    </row>
    <row r="2999" spans="3:4" x14ac:dyDescent="0.2">
      <c r="C2999" s="24"/>
      <c r="D2999" s="24"/>
    </row>
    <row r="3000" spans="3:4" x14ac:dyDescent="0.2">
      <c r="C3000" s="24"/>
      <c r="D3000" s="24"/>
    </row>
    <row r="3001" spans="3:4" x14ac:dyDescent="0.2">
      <c r="C3001" s="24"/>
      <c r="D3001" s="24"/>
    </row>
    <row r="3002" spans="3:4" x14ac:dyDescent="0.2">
      <c r="C3002" s="24"/>
      <c r="D3002" s="24"/>
    </row>
    <row r="3003" spans="3:4" x14ac:dyDescent="0.2">
      <c r="C3003" s="24"/>
      <c r="D3003" s="24"/>
    </row>
    <row r="3004" spans="3:4" x14ac:dyDescent="0.2">
      <c r="C3004" s="24"/>
      <c r="D3004" s="24"/>
    </row>
    <row r="3005" spans="3:4" x14ac:dyDescent="0.2">
      <c r="C3005" s="24"/>
      <c r="D3005" s="2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topLeftCell="A7" workbookViewId="0">
      <selection activeCell="A33" sqref="A33:D47"/>
    </sheetView>
  </sheetViews>
  <sheetFormatPr defaultRowHeight="12.75" x14ac:dyDescent="0.2"/>
  <cols>
    <col min="1" max="1" width="19.7109375" style="24" customWidth="1"/>
    <col min="2" max="2" width="4.42578125" style="41" customWidth="1"/>
    <col min="3" max="3" width="12.7109375" style="24" customWidth="1"/>
    <col min="4" max="4" width="5.42578125" style="41" customWidth="1"/>
    <col min="5" max="5" width="14.85546875" style="41" customWidth="1"/>
    <col min="6" max="6" width="9.140625" style="41"/>
    <col min="7" max="7" width="12" style="41" customWidth="1"/>
    <col min="8" max="8" width="14.140625" style="24" customWidth="1"/>
    <col min="9" max="9" width="22.5703125" style="41" customWidth="1"/>
    <col min="10" max="10" width="25.140625" style="41" customWidth="1"/>
    <col min="11" max="11" width="15.7109375" style="41" customWidth="1"/>
    <col min="12" max="12" width="14.140625" style="41" customWidth="1"/>
    <col min="13" max="13" width="9.5703125" style="41" customWidth="1"/>
    <col min="14" max="14" width="14.140625" style="41" customWidth="1"/>
    <col min="15" max="15" width="23.42578125" style="41" customWidth="1"/>
    <col min="16" max="16" width="16.5703125" style="41" customWidth="1"/>
    <col min="17" max="17" width="41" style="41" customWidth="1"/>
    <col min="18" max="16384" width="9.140625" style="41"/>
  </cols>
  <sheetData>
    <row r="1" spans="1:16" ht="15.75" x14ac:dyDescent="0.25">
      <c r="A1" s="40" t="s">
        <v>59</v>
      </c>
      <c r="I1" s="42" t="s">
        <v>60</v>
      </c>
      <c r="J1" s="43" t="s">
        <v>61</v>
      </c>
    </row>
    <row r="2" spans="1:16" x14ac:dyDescent="0.2">
      <c r="I2" s="44" t="s">
        <v>62</v>
      </c>
      <c r="J2" s="45" t="s">
        <v>63</v>
      </c>
    </row>
    <row r="3" spans="1:16" x14ac:dyDescent="0.2">
      <c r="A3" s="46" t="s">
        <v>64</v>
      </c>
      <c r="I3" s="44" t="s">
        <v>65</v>
      </c>
      <c r="J3" s="45" t="s">
        <v>66</v>
      </c>
    </row>
    <row r="4" spans="1:16" x14ac:dyDescent="0.2">
      <c r="I4" s="44" t="s">
        <v>67</v>
      </c>
      <c r="J4" s="45" t="s">
        <v>66</v>
      </c>
    </row>
    <row r="5" spans="1:16" ht="13.5" thickBot="1" x14ac:dyDescent="0.25">
      <c r="I5" s="47" t="s">
        <v>27</v>
      </c>
      <c r="J5" s="48" t="s">
        <v>68</v>
      </c>
    </row>
    <row r="10" spans="1:16" ht="13.5" thickBot="1" x14ac:dyDescent="0.25"/>
    <row r="11" spans="1:16" ht="12.75" customHeight="1" thickBot="1" x14ac:dyDescent="0.25">
      <c r="A11" s="24" t="str">
        <f t="shared" ref="A11:A47" si="0">P11</f>
        <v>IBVS 668 </v>
      </c>
      <c r="B11" s="6" t="str">
        <f t="shared" ref="B11:B47" si="1">IF(H11=INT(H11),"I","II")</f>
        <v>I</v>
      </c>
      <c r="C11" s="24">
        <f t="shared" ref="C11:C47" si="2">1*G11</f>
        <v>41275.962</v>
      </c>
      <c r="D11" s="41" t="str">
        <f t="shared" ref="D11:D47" si="3">VLOOKUP(F11,I$1:J$5,2,FALSE)</f>
        <v>vis</v>
      </c>
      <c r="E11" s="49">
        <f>VLOOKUP(C11,Active!C$21:E$970,3,FALSE)</f>
        <v>0</v>
      </c>
      <c r="F11" s="6" t="s">
        <v>27</v>
      </c>
      <c r="G11" s="41" t="str">
        <f t="shared" ref="G11:G47" si="4">MID(I11,3,LEN(I11)-3)</f>
        <v>41275.962</v>
      </c>
      <c r="H11" s="24">
        <f t="shared" ref="H11:H47" si="5">1*K11</f>
        <v>0</v>
      </c>
      <c r="I11" s="50" t="s">
        <v>95</v>
      </c>
      <c r="J11" s="51" t="s">
        <v>96</v>
      </c>
      <c r="K11" s="50">
        <v>0</v>
      </c>
      <c r="L11" s="50" t="s">
        <v>71</v>
      </c>
      <c r="M11" s="51" t="s">
        <v>97</v>
      </c>
      <c r="N11" s="51" t="s">
        <v>98</v>
      </c>
      <c r="O11" s="52" t="s">
        <v>99</v>
      </c>
      <c r="P11" s="53" t="s">
        <v>100</v>
      </c>
    </row>
    <row r="12" spans="1:16" ht="12.75" customHeight="1" thickBot="1" x14ac:dyDescent="0.25">
      <c r="A12" s="24" t="str">
        <f t="shared" si="0"/>
        <v> AAP 72.356 </v>
      </c>
      <c r="B12" s="6" t="str">
        <f t="shared" si="1"/>
        <v>II</v>
      </c>
      <c r="C12" s="24">
        <f t="shared" si="2"/>
        <v>41644.587200000002</v>
      </c>
      <c r="D12" s="41" t="str">
        <f t="shared" si="3"/>
        <v>vis</v>
      </c>
      <c r="E12" s="49">
        <f>VLOOKUP(C12,Active!C$21:E$970,3,FALSE)</f>
        <v>40.493630851023262</v>
      </c>
      <c r="F12" s="6" t="s">
        <v>27</v>
      </c>
      <c r="G12" s="41" t="str">
        <f t="shared" si="4"/>
        <v>41644.5872</v>
      </c>
      <c r="H12" s="24">
        <f t="shared" si="5"/>
        <v>40.5</v>
      </c>
      <c r="I12" s="50" t="s">
        <v>101</v>
      </c>
      <c r="J12" s="51" t="s">
        <v>102</v>
      </c>
      <c r="K12" s="50">
        <v>40.5</v>
      </c>
      <c r="L12" s="50" t="s">
        <v>103</v>
      </c>
      <c r="M12" s="51" t="s">
        <v>97</v>
      </c>
      <c r="N12" s="51" t="s">
        <v>98</v>
      </c>
      <c r="O12" s="52" t="s">
        <v>104</v>
      </c>
      <c r="P12" s="52" t="s">
        <v>105</v>
      </c>
    </row>
    <row r="13" spans="1:16" ht="12.75" customHeight="1" thickBot="1" x14ac:dyDescent="0.25">
      <c r="A13" s="24" t="str">
        <f t="shared" si="0"/>
        <v> AAP 72.356 </v>
      </c>
      <c r="B13" s="6" t="str">
        <f t="shared" si="1"/>
        <v>II</v>
      </c>
      <c r="C13" s="24">
        <f t="shared" si="2"/>
        <v>41653.6898</v>
      </c>
      <c r="D13" s="41" t="str">
        <f t="shared" si="3"/>
        <v>vis</v>
      </c>
      <c r="E13" s="49">
        <f>VLOOKUP(C13,Active!C$21:E$970,3,FALSE)</f>
        <v>41.493555229998044</v>
      </c>
      <c r="F13" s="6" t="s">
        <v>27</v>
      </c>
      <c r="G13" s="41" t="str">
        <f t="shared" si="4"/>
        <v>41653.6898</v>
      </c>
      <c r="H13" s="24">
        <f t="shared" si="5"/>
        <v>41.5</v>
      </c>
      <c r="I13" s="50" t="s">
        <v>106</v>
      </c>
      <c r="J13" s="51" t="s">
        <v>107</v>
      </c>
      <c r="K13" s="50">
        <v>41.5</v>
      </c>
      <c r="L13" s="50" t="s">
        <v>108</v>
      </c>
      <c r="M13" s="51" t="s">
        <v>97</v>
      </c>
      <c r="N13" s="51" t="s">
        <v>98</v>
      </c>
      <c r="O13" s="52" t="s">
        <v>104</v>
      </c>
      <c r="P13" s="52" t="s">
        <v>105</v>
      </c>
    </row>
    <row r="14" spans="1:16" ht="12.75" customHeight="1" thickBot="1" x14ac:dyDescent="0.25">
      <c r="A14" s="24" t="str">
        <f t="shared" si="0"/>
        <v> AAP 72.356 </v>
      </c>
      <c r="B14" s="6" t="str">
        <f t="shared" si="1"/>
        <v>I</v>
      </c>
      <c r="C14" s="24">
        <f t="shared" si="2"/>
        <v>41685.611199999999</v>
      </c>
      <c r="D14" s="41" t="str">
        <f t="shared" si="3"/>
        <v>vis</v>
      </c>
      <c r="E14" s="49">
        <f>VLOOKUP(C14,Active!C$21:E$970,3,FALSE)</f>
        <v>45.000134237205955</v>
      </c>
      <c r="F14" s="6" t="s">
        <v>27</v>
      </c>
      <c r="G14" s="41" t="str">
        <f t="shared" si="4"/>
        <v>41685.6112</v>
      </c>
      <c r="H14" s="24">
        <f t="shared" si="5"/>
        <v>45</v>
      </c>
      <c r="I14" s="50" t="s">
        <v>109</v>
      </c>
      <c r="J14" s="51" t="s">
        <v>110</v>
      </c>
      <c r="K14" s="50">
        <v>45</v>
      </c>
      <c r="L14" s="50" t="s">
        <v>111</v>
      </c>
      <c r="M14" s="51" t="s">
        <v>97</v>
      </c>
      <c r="N14" s="51" t="s">
        <v>98</v>
      </c>
      <c r="O14" s="52" t="s">
        <v>104</v>
      </c>
      <c r="P14" s="52" t="s">
        <v>105</v>
      </c>
    </row>
    <row r="15" spans="1:16" ht="12.75" customHeight="1" thickBot="1" x14ac:dyDescent="0.25">
      <c r="A15" s="24" t="str">
        <f t="shared" si="0"/>
        <v>BAVM 36 </v>
      </c>
      <c r="B15" s="6" t="str">
        <f t="shared" si="1"/>
        <v>I</v>
      </c>
      <c r="C15" s="24">
        <f t="shared" si="2"/>
        <v>45281.398000000001</v>
      </c>
      <c r="D15" s="41" t="str">
        <f t="shared" si="3"/>
        <v>vis</v>
      </c>
      <c r="E15" s="49">
        <f>VLOOKUP(C15,Active!C$21:E$970,3,FALSE)</f>
        <v>439.9988030698886</v>
      </c>
      <c r="F15" s="6" t="s">
        <v>27</v>
      </c>
      <c r="G15" s="41" t="str">
        <f t="shared" si="4"/>
        <v>45281.398</v>
      </c>
      <c r="H15" s="24">
        <f t="shared" si="5"/>
        <v>440</v>
      </c>
      <c r="I15" s="50" t="s">
        <v>112</v>
      </c>
      <c r="J15" s="51" t="s">
        <v>113</v>
      </c>
      <c r="K15" s="50">
        <v>440</v>
      </c>
      <c r="L15" s="50" t="s">
        <v>114</v>
      </c>
      <c r="M15" s="51" t="s">
        <v>78</v>
      </c>
      <c r="N15" s="51"/>
      <c r="O15" s="52" t="s">
        <v>115</v>
      </c>
      <c r="P15" s="53" t="s">
        <v>116</v>
      </c>
    </row>
    <row r="16" spans="1:16" ht="12.75" customHeight="1" thickBot="1" x14ac:dyDescent="0.25">
      <c r="A16" s="24" t="str">
        <f t="shared" si="0"/>
        <v>BAVM 36 </v>
      </c>
      <c r="B16" s="6" t="str">
        <f t="shared" si="1"/>
        <v>I</v>
      </c>
      <c r="C16" s="24">
        <f t="shared" si="2"/>
        <v>45281.402999999998</v>
      </c>
      <c r="D16" s="41" t="str">
        <f t="shared" si="3"/>
        <v>vis</v>
      </c>
      <c r="E16" s="49">
        <f>VLOOKUP(C16,Active!C$21:E$970,3,FALSE)</f>
        <v>439.99935232195861</v>
      </c>
      <c r="F16" s="6" t="s">
        <v>27</v>
      </c>
      <c r="G16" s="41" t="str">
        <f t="shared" si="4"/>
        <v>45281.403</v>
      </c>
      <c r="H16" s="24">
        <f t="shared" si="5"/>
        <v>440</v>
      </c>
      <c r="I16" s="50" t="s">
        <v>117</v>
      </c>
      <c r="J16" s="51" t="s">
        <v>118</v>
      </c>
      <c r="K16" s="50">
        <v>440</v>
      </c>
      <c r="L16" s="50" t="s">
        <v>119</v>
      </c>
      <c r="M16" s="51" t="s">
        <v>78</v>
      </c>
      <c r="N16" s="51"/>
      <c r="O16" s="52" t="s">
        <v>120</v>
      </c>
      <c r="P16" s="53" t="s">
        <v>116</v>
      </c>
    </row>
    <row r="17" spans="1:16" ht="12.75" customHeight="1" thickBot="1" x14ac:dyDescent="0.25">
      <c r="A17" s="24" t="str">
        <f t="shared" si="0"/>
        <v>IBVS 3004 </v>
      </c>
      <c r="B17" s="6" t="str">
        <f t="shared" si="1"/>
        <v>II</v>
      </c>
      <c r="C17" s="24">
        <f t="shared" si="2"/>
        <v>46687.810100000002</v>
      </c>
      <c r="D17" s="41" t="str">
        <f t="shared" si="3"/>
        <v>vis</v>
      </c>
      <c r="E17" s="49">
        <f>VLOOKUP(C17,Active!C$21:E$970,3,FALSE)</f>
        <v>594.49375458652969</v>
      </c>
      <c r="F17" s="6" t="s">
        <v>27</v>
      </c>
      <c r="G17" s="41" t="str">
        <f t="shared" si="4"/>
        <v>46687.8101</v>
      </c>
      <c r="H17" s="24">
        <f t="shared" si="5"/>
        <v>594.5</v>
      </c>
      <c r="I17" s="50" t="s">
        <v>121</v>
      </c>
      <c r="J17" s="51" t="s">
        <v>122</v>
      </c>
      <c r="K17" s="50">
        <v>594.5</v>
      </c>
      <c r="L17" s="50" t="s">
        <v>123</v>
      </c>
      <c r="M17" s="51" t="s">
        <v>97</v>
      </c>
      <c r="N17" s="51" t="s">
        <v>98</v>
      </c>
      <c r="O17" s="52" t="s">
        <v>124</v>
      </c>
      <c r="P17" s="53" t="s">
        <v>125</v>
      </c>
    </row>
    <row r="18" spans="1:16" ht="12.75" customHeight="1" thickBot="1" x14ac:dyDescent="0.25">
      <c r="A18" s="24" t="str">
        <f t="shared" si="0"/>
        <v>IBVS 3408 </v>
      </c>
      <c r="B18" s="6" t="str">
        <f t="shared" si="1"/>
        <v>I</v>
      </c>
      <c r="C18" s="24">
        <f t="shared" si="2"/>
        <v>47147.585800000001</v>
      </c>
      <c r="D18" s="41" t="str">
        <f t="shared" si="3"/>
        <v>vis</v>
      </c>
      <c r="E18" s="49">
        <f>VLOOKUP(C18,Active!C$21:E$970,3,FALSE)</f>
        <v>645.00030560385198</v>
      </c>
      <c r="F18" s="6" t="s">
        <v>27</v>
      </c>
      <c r="G18" s="41" t="str">
        <f t="shared" si="4"/>
        <v>47147.5858</v>
      </c>
      <c r="H18" s="24">
        <f t="shared" si="5"/>
        <v>645</v>
      </c>
      <c r="I18" s="50" t="s">
        <v>126</v>
      </c>
      <c r="J18" s="51" t="s">
        <v>127</v>
      </c>
      <c r="K18" s="50">
        <v>645</v>
      </c>
      <c r="L18" s="50" t="s">
        <v>128</v>
      </c>
      <c r="M18" s="51" t="s">
        <v>97</v>
      </c>
      <c r="N18" s="51" t="s">
        <v>98</v>
      </c>
      <c r="O18" s="52" t="s">
        <v>129</v>
      </c>
      <c r="P18" s="53" t="s">
        <v>130</v>
      </c>
    </row>
    <row r="19" spans="1:16" ht="12.75" customHeight="1" thickBot="1" x14ac:dyDescent="0.25">
      <c r="A19" s="24" t="str">
        <f t="shared" si="0"/>
        <v> BBS 91 </v>
      </c>
      <c r="B19" s="6" t="str">
        <f t="shared" si="1"/>
        <v>I</v>
      </c>
      <c r="C19" s="24">
        <f t="shared" si="2"/>
        <v>47566.338000000003</v>
      </c>
      <c r="D19" s="41" t="str">
        <f t="shared" si="3"/>
        <v>vis</v>
      </c>
      <c r="E19" s="49">
        <f>VLOOKUP(C19,Active!C$21:E$970,3,FALSE)</f>
        <v>691.00040816019884</v>
      </c>
      <c r="F19" s="6" t="s">
        <v>27</v>
      </c>
      <c r="G19" s="41" t="str">
        <f t="shared" si="4"/>
        <v>47566.338</v>
      </c>
      <c r="H19" s="24">
        <f t="shared" si="5"/>
        <v>691</v>
      </c>
      <c r="I19" s="50" t="s">
        <v>131</v>
      </c>
      <c r="J19" s="51" t="s">
        <v>132</v>
      </c>
      <c r="K19" s="50">
        <v>691</v>
      </c>
      <c r="L19" s="50" t="s">
        <v>133</v>
      </c>
      <c r="M19" s="51" t="s">
        <v>97</v>
      </c>
      <c r="N19" s="51" t="s">
        <v>98</v>
      </c>
      <c r="O19" s="52" t="s">
        <v>134</v>
      </c>
      <c r="P19" s="52" t="s">
        <v>135</v>
      </c>
    </row>
    <row r="20" spans="1:16" ht="12.75" customHeight="1" thickBot="1" x14ac:dyDescent="0.25">
      <c r="A20" s="24" t="str">
        <f t="shared" si="0"/>
        <v> BBS 99 </v>
      </c>
      <c r="B20" s="6" t="str">
        <f t="shared" si="1"/>
        <v>I</v>
      </c>
      <c r="C20" s="24">
        <f t="shared" si="2"/>
        <v>48622.320699999997</v>
      </c>
      <c r="D20" s="41" t="str">
        <f t="shared" si="3"/>
        <v>vis</v>
      </c>
      <c r="E20" s="49">
        <f>VLOOKUP(C20,Active!C$21:E$970,3,FALSE)</f>
        <v>807.0005449898739</v>
      </c>
      <c r="F20" s="6" t="s">
        <v>27</v>
      </c>
      <c r="G20" s="41" t="str">
        <f t="shared" si="4"/>
        <v>48622.3207</v>
      </c>
      <c r="H20" s="24">
        <f t="shared" si="5"/>
        <v>807</v>
      </c>
      <c r="I20" s="50" t="s">
        <v>136</v>
      </c>
      <c r="J20" s="51" t="s">
        <v>137</v>
      </c>
      <c r="K20" s="50">
        <v>807</v>
      </c>
      <c r="L20" s="50" t="s">
        <v>138</v>
      </c>
      <c r="M20" s="51" t="s">
        <v>97</v>
      </c>
      <c r="N20" s="51" t="s">
        <v>98</v>
      </c>
      <c r="O20" s="52" t="s">
        <v>134</v>
      </c>
      <c r="P20" s="52" t="s">
        <v>139</v>
      </c>
    </row>
    <row r="21" spans="1:16" ht="12.75" customHeight="1" thickBot="1" x14ac:dyDescent="0.25">
      <c r="A21" s="24" t="str">
        <f t="shared" si="0"/>
        <v>IBVS 5745 </v>
      </c>
      <c r="B21" s="6" t="str">
        <f t="shared" si="1"/>
        <v>II</v>
      </c>
      <c r="C21" s="24">
        <f t="shared" si="2"/>
        <v>50110.645400000001</v>
      </c>
      <c r="D21" s="41" t="str">
        <f t="shared" si="3"/>
        <v>vis</v>
      </c>
      <c r="E21" s="49">
        <f>VLOOKUP(C21,Active!C$21:E$970,3,FALSE)</f>
        <v>970.4936295328182</v>
      </c>
      <c r="F21" s="6" t="s">
        <v>27</v>
      </c>
      <c r="G21" s="41" t="str">
        <f t="shared" si="4"/>
        <v>50110.6454</v>
      </c>
      <c r="H21" s="24">
        <f t="shared" si="5"/>
        <v>970.5</v>
      </c>
      <c r="I21" s="50" t="s">
        <v>140</v>
      </c>
      <c r="J21" s="51" t="s">
        <v>141</v>
      </c>
      <c r="K21" s="50">
        <v>970.5</v>
      </c>
      <c r="L21" s="50" t="s">
        <v>103</v>
      </c>
      <c r="M21" s="51" t="s">
        <v>97</v>
      </c>
      <c r="N21" s="51" t="s">
        <v>98</v>
      </c>
      <c r="O21" s="52" t="s">
        <v>142</v>
      </c>
      <c r="P21" s="53" t="s">
        <v>143</v>
      </c>
    </row>
    <row r="22" spans="1:16" ht="12.75" customHeight="1" thickBot="1" x14ac:dyDescent="0.25">
      <c r="A22" s="24" t="str">
        <f t="shared" si="0"/>
        <v>BAVM 102 </v>
      </c>
      <c r="B22" s="6" t="str">
        <f t="shared" si="1"/>
        <v>I</v>
      </c>
      <c r="C22" s="24">
        <f t="shared" si="2"/>
        <v>50470.291700000002</v>
      </c>
      <c r="D22" s="41" t="str">
        <f t="shared" si="3"/>
        <v>vis</v>
      </c>
      <c r="E22" s="49">
        <f>VLOOKUP(C22,Active!C$21:E$970,3,FALSE)</f>
        <v>1010.0009245010849</v>
      </c>
      <c r="F22" s="6" t="s">
        <v>27</v>
      </c>
      <c r="G22" s="41" t="str">
        <f t="shared" si="4"/>
        <v>50470.2917</v>
      </c>
      <c r="H22" s="24">
        <f t="shared" si="5"/>
        <v>1010</v>
      </c>
      <c r="I22" s="50" t="s">
        <v>144</v>
      </c>
      <c r="J22" s="51" t="s">
        <v>145</v>
      </c>
      <c r="K22" s="50">
        <v>1010</v>
      </c>
      <c r="L22" s="50" t="s">
        <v>146</v>
      </c>
      <c r="M22" s="51" t="s">
        <v>97</v>
      </c>
      <c r="N22" s="51" t="s">
        <v>147</v>
      </c>
      <c r="O22" s="52" t="s">
        <v>148</v>
      </c>
      <c r="P22" s="53" t="s">
        <v>149</v>
      </c>
    </row>
    <row r="23" spans="1:16" ht="12.75" customHeight="1" thickBot="1" x14ac:dyDescent="0.25">
      <c r="A23" s="24" t="str">
        <f t="shared" si="0"/>
        <v>IBVS 5595 </v>
      </c>
      <c r="B23" s="6" t="str">
        <f t="shared" si="1"/>
        <v>I</v>
      </c>
      <c r="C23" s="24">
        <f t="shared" si="2"/>
        <v>52190.81</v>
      </c>
      <c r="D23" s="41" t="str">
        <f t="shared" si="3"/>
        <v>vis</v>
      </c>
      <c r="E23" s="49">
        <f>VLOOKUP(C23,Active!C$21:E$970,3,FALSE)</f>
        <v>1199.0005721448963</v>
      </c>
      <c r="F23" s="6" t="s">
        <v>27</v>
      </c>
      <c r="G23" s="41" t="str">
        <f t="shared" si="4"/>
        <v>52190.8100</v>
      </c>
      <c r="H23" s="24">
        <f t="shared" si="5"/>
        <v>1199</v>
      </c>
      <c r="I23" s="50" t="s">
        <v>150</v>
      </c>
      <c r="J23" s="51" t="s">
        <v>151</v>
      </c>
      <c r="K23" s="50">
        <v>1199</v>
      </c>
      <c r="L23" s="50" t="s">
        <v>152</v>
      </c>
      <c r="M23" s="51" t="s">
        <v>97</v>
      </c>
      <c r="N23" s="51" t="s">
        <v>98</v>
      </c>
      <c r="O23" s="52" t="s">
        <v>153</v>
      </c>
      <c r="P23" s="53" t="s">
        <v>154</v>
      </c>
    </row>
    <row r="24" spans="1:16" ht="12.75" customHeight="1" thickBot="1" x14ac:dyDescent="0.25">
      <c r="A24" s="24" t="str">
        <f t="shared" si="0"/>
        <v>IBVS 5595 </v>
      </c>
      <c r="B24" s="6" t="str">
        <f t="shared" si="1"/>
        <v>I</v>
      </c>
      <c r="C24" s="24">
        <f t="shared" si="2"/>
        <v>52973.6927</v>
      </c>
      <c r="D24" s="41" t="str">
        <f t="shared" si="3"/>
        <v>vis</v>
      </c>
      <c r="E24" s="49">
        <f>VLOOKUP(C24,Active!C$21:E$970,3,FALSE)</f>
        <v>1285.0005608962142</v>
      </c>
      <c r="F24" s="6" t="s">
        <v>27</v>
      </c>
      <c r="G24" s="41" t="str">
        <f t="shared" si="4"/>
        <v>52973.6927</v>
      </c>
      <c r="H24" s="24">
        <f t="shared" si="5"/>
        <v>1285</v>
      </c>
      <c r="I24" s="50" t="s">
        <v>155</v>
      </c>
      <c r="J24" s="51" t="s">
        <v>156</v>
      </c>
      <c r="K24" s="50">
        <v>1285</v>
      </c>
      <c r="L24" s="50" t="s">
        <v>157</v>
      </c>
      <c r="M24" s="51" t="s">
        <v>97</v>
      </c>
      <c r="N24" s="51" t="s">
        <v>98</v>
      </c>
      <c r="O24" s="52" t="s">
        <v>153</v>
      </c>
      <c r="P24" s="53" t="s">
        <v>154</v>
      </c>
    </row>
    <row r="25" spans="1:16" ht="12.75" customHeight="1" thickBot="1" x14ac:dyDescent="0.25">
      <c r="A25" s="24" t="str">
        <f t="shared" si="0"/>
        <v>IBVS 5843 </v>
      </c>
      <c r="B25" s="6" t="str">
        <f t="shared" si="1"/>
        <v>I</v>
      </c>
      <c r="C25" s="24">
        <f t="shared" si="2"/>
        <v>53328.719599999997</v>
      </c>
      <c r="D25" s="41" t="str">
        <f t="shared" si="3"/>
        <v>vis</v>
      </c>
      <c r="E25" s="49">
        <f>VLOOKUP(C25,Active!C$21:E$970,3,FALSE)</f>
        <v>1324.0004128617959</v>
      </c>
      <c r="F25" s="6" t="s">
        <v>27</v>
      </c>
      <c r="G25" s="41" t="str">
        <f t="shared" si="4"/>
        <v>53328.7196</v>
      </c>
      <c r="H25" s="24">
        <f t="shared" si="5"/>
        <v>1324</v>
      </c>
      <c r="I25" s="50" t="s">
        <v>163</v>
      </c>
      <c r="J25" s="51" t="s">
        <v>164</v>
      </c>
      <c r="K25" s="50">
        <v>1324</v>
      </c>
      <c r="L25" s="50" t="s">
        <v>165</v>
      </c>
      <c r="M25" s="51" t="s">
        <v>166</v>
      </c>
      <c r="N25" s="51" t="s">
        <v>167</v>
      </c>
      <c r="O25" s="52" t="s">
        <v>168</v>
      </c>
      <c r="P25" s="53" t="s">
        <v>169</v>
      </c>
    </row>
    <row r="26" spans="1:16" ht="12.75" customHeight="1" thickBot="1" x14ac:dyDescent="0.25">
      <c r="A26" s="24" t="str">
        <f t="shared" si="0"/>
        <v>IBVS 5978 </v>
      </c>
      <c r="B26" s="6" t="str">
        <f t="shared" si="1"/>
        <v>I</v>
      </c>
      <c r="C26" s="24">
        <f t="shared" si="2"/>
        <v>54093.394</v>
      </c>
      <c r="D26" s="41" t="str">
        <f t="shared" si="3"/>
        <v>vis</v>
      </c>
      <c r="E26" s="49">
        <f>VLOOKUP(C26,Active!C$21:E$970,3,FALSE)</f>
        <v>1408.0002123188804</v>
      </c>
      <c r="F26" s="6" t="s">
        <v>27</v>
      </c>
      <c r="G26" s="41" t="str">
        <f t="shared" si="4"/>
        <v>54093.3940</v>
      </c>
      <c r="H26" s="24">
        <f t="shared" si="5"/>
        <v>1408</v>
      </c>
      <c r="I26" s="50" t="s">
        <v>170</v>
      </c>
      <c r="J26" s="51" t="s">
        <v>171</v>
      </c>
      <c r="K26" s="50" t="s">
        <v>172</v>
      </c>
      <c r="L26" s="50" t="s">
        <v>173</v>
      </c>
      <c r="M26" s="51" t="s">
        <v>166</v>
      </c>
      <c r="N26" s="51" t="s">
        <v>174</v>
      </c>
      <c r="O26" s="52" t="s">
        <v>175</v>
      </c>
      <c r="P26" s="53" t="s">
        <v>176</v>
      </c>
    </row>
    <row r="27" spans="1:16" ht="12.75" customHeight="1" thickBot="1" x14ac:dyDescent="0.25">
      <c r="A27" s="24" t="str">
        <f t="shared" si="0"/>
        <v>IBVS 5871 </v>
      </c>
      <c r="B27" s="6" t="str">
        <f t="shared" si="1"/>
        <v>I</v>
      </c>
      <c r="C27" s="24">
        <f t="shared" si="2"/>
        <v>54821.6607</v>
      </c>
      <c r="D27" s="41" t="str">
        <f t="shared" si="3"/>
        <v>vis</v>
      </c>
      <c r="E27" s="49">
        <f>VLOOKUP(C27,Active!C$21:E$970,3,FALSE)</f>
        <v>1488.0006108561824</v>
      </c>
      <c r="F27" s="6" t="s">
        <v>27</v>
      </c>
      <c r="G27" s="41" t="str">
        <f t="shared" si="4"/>
        <v>54821.6607</v>
      </c>
      <c r="H27" s="24">
        <f t="shared" si="5"/>
        <v>1488</v>
      </c>
      <c r="I27" s="50" t="s">
        <v>188</v>
      </c>
      <c r="J27" s="51" t="s">
        <v>189</v>
      </c>
      <c r="K27" s="50" t="s">
        <v>190</v>
      </c>
      <c r="L27" s="50" t="s">
        <v>191</v>
      </c>
      <c r="M27" s="51" t="s">
        <v>166</v>
      </c>
      <c r="N27" s="51" t="s">
        <v>27</v>
      </c>
      <c r="O27" s="52" t="s">
        <v>134</v>
      </c>
      <c r="P27" s="53" t="s">
        <v>192</v>
      </c>
    </row>
    <row r="28" spans="1:16" ht="12.75" customHeight="1" thickBot="1" x14ac:dyDescent="0.25">
      <c r="A28" s="24" t="str">
        <f t="shared" si="0"/>
        <v>BAVM 209 </v>
      </c>
      <c r="B28" s="6" t="str">
        <f t="shared" si="1"/>
        <v>II</v>
      </c>
      <c r="C28" s="24">
        <f t="shared" si="2"/>
        <v>54835.2549</v>
      </c>
      <c r="D28" s="41" t="str">
        <f t="shared" si="3"/>
        <v>vis</v>
      </c>
      <c r="E28" s="49">
        <f>VLOOKUP(C28,Active!C$21:E$970,3,FALSE)</f>
        <v>1489.4939393549259</v>
      </c>
      <c r="F28" s="6" t="s">
        <v>27</v>
      </c>
      <c r="G28" s="41" t="str">
        <f t="shared" si="4"/>
        <v>54835.2549</v>
      </c>
      <c r="H28" s="24">
        <f t="shared" si="5"/>
        <v>1489.5</v>
      </c>
      <c r="I28" s="50" t="s">
        <v>193</v>
      </c>
      <c r="J28" s="51" t="s">
        <v>194</v>
      </c>
      <c r="K28" s="50" t="s">
        <v>195</v>
      </c>
      <c r="L28" s="50" t="s">
        <v>196</v>
      </c>
      <c r="M28" s="51" t="s">
        <v>166</v>
      </c>
      <c r="N28" s="51" t="s">
        <v>167</v>
      </c>
      <c r="O28" s="52" t="s">
        <v>197</v>
      </c>
      <c r="P28" s="53" t="s">
        <v>198</v>
      </c>
    </row>
    <row r="29" spans="1:16" ht="12.75" customHeight="1" thickBot="1" x14ac:dyDescent="0.25">
      <c r="A29" s="24" t="str">
        <f t="shared" si="0"/>
        <v>IBVS 6007 </v>
      </c>
      <c r="B29" s="6" t="str">
        <f t="shared" si="1"/>
        <v>II</v>
      </c>
      <c r="C29" s="24">
        <f t="shared" si="2"/>
        <v>55481.587140000003</v>
      </c>
      <c r="D29" s="41" t="str">
        <f t="shared" si="3"/>
        <v>vis</v>
      </c>
      <c r="E29" s="49">
        <f>VLOOKUP(C29,Active!C$21:E$970,3,FALSE)</f>
        <v>1560.4938035358743</v>
      </c>
      <c r="F29" s="6" t="s">
        <v>27</v>
      </c>
      <c r="G29" s="41" t="str">
        <f t="shared" si="4"/>
        <v>55481.58714</v>
      </c>
      <c r="H29" s="24">
        <f t="shared" si="5"/>
        <v>1560.5</v>
      </c>
      <c r="I29" s="50" t="s">
        <v>205</v>
      </c>
      <c r="J29" s="51" t="s">
        <v>206</v>
      </c>
      <c r="K29" s="50" t="s">
        <v>207</v>
      </c>
      <c r="L29" s="50" t="s">
        <v>208</v>
      </c>
      <c r="M29" s="51" t="s">
        <v>166</v>
      </c>
      <c r="N29" s="51" t="s">
        <v>60</v>
      </c>
      <c r="O29" s="52" t="s">
        <v>209</v>
      </c>
      <c r="P29" s="53" t="s">
        <v>210</v>
      </c>
    </row>
    <row r="30" spans="1:16" ht="12.75" customHeight="1" thickBot="1" x14ac:dyDescent="0.25">
      <c r="A30" s="24" t="str">
        <f t="shared" si="0"/>
        <v>IBVS 5978 </v>
      </c>
      <c r="B30" s="6" t="str">
        <f t="shared" si="1"/>
        <v>I</v>
      </c>
      <c r="C30" s="24">
        <f t="shared" si="2"/>
        <v>55504.407200000001</v>
      </c>
      <c r="D30" s="41" t="str">
        <f t="shared" si="3"/>
        <v>vis</v>
      </c>
      <c r="E30" s="49">
        <f>VLOOKUP(C30,Active!C$21:E$970,3,FALSE)</f>
        <v>1563.0005965756288</v>
      </c>
      <c r="F30" s="6" t="s">
        <v>27</v>
      </c>
      <c r="G30" s="41" t="str">
        <f t="shared" si="4"/>
        <v>55504.4072</v>
      </c>
      <c r="H30" s="24">
        <f t="shared" si="5"/>
        <v>1563</v>
      </c>
      <c r="I30" s="50" t="s">
        <v>211</v>
      </c>
      <c r="J30" s="51" t="s">
        <v>212</v>
      </c>
      <c r="K30" s="50" t="s">
        <v>213</v>
      </c>
      <c r="L30" s="50" t="s">
        <v>214</v>
      </c>
      <c r="M30" s="51" t="s">
        <v>166</v>
      </c>
      <c r="N30" s="51" t="s">
        <v>174</v>
      </c>
      <c r="O30" s="52" t="s">
        <v>175</v>
      </c>
      <c r="P30" s="53" t="s">
        <v>176</v>
      </c>
    </row>
    <row r="31" spans="1:16" ht="12.75" customHeight="1" thickBot="1" x14ac:dyDescent="0.25">
      <c r="A31" s="24" t="str">
        <f t="shared" si="0"/>
        <v>IBVS 5992 </v>
      </c>
      <c r="B31" s="6" t="str">
        <f t="shared" si="1"/>
        <v>II</v>
      </c>
      <c r="C31" s="24">
        <f t="shared" si="2"/>
        <v>55572.621599999999</v>
      </c>
      <c r="D31" s="41" t="str">
        <f t="shared" si="3"/>
        <v>vis</v>
      </c>
      <c r="E31" s="49">
        <f>VLOOKUP(C31,Active!C$21:E$970,3,FALSE)</f>
        <v>1570.4939766601262</v>
      </c>
      <c r="F31" s="6" t="s">
        <v>27</v>
      </c>
      <c r="G31" s="41" t="str">
        <f t="shared" si="4"/>
        <v>55572.6216</v>
      </c>
      <c r="H31" s="24">
        <f t="shared" si="5"/>
        <v>1570.5</v>
      </c>
      <c r="I31" s="50" t="s">
        <v>215</v>
      </c>
      <c r="J31" s="51" t="s">
        <v>216</v>
      </c>
      <c r="K31" s="50" t="s">
        <v>217</v>
      </c>
      <c r="L31" s="50" t="s">
        <v>152</v>
      </c>
      <c r="M31" s="51" t="s">
        <v>166</v>
      </c>
      <c r="N31" s="51" t="s">
        <v>27</v>
      </c>
      <c r="O31" s="52" t="s">
        <v>134</v>
      </c>
      <c r="P31" s="53" t="s">
        <v>218</v>
      </c>
    </row>
    <row r="32" spans="1:16" ht="12.75" customHeight="1" thickBot="1" x14ac:dyDescent="0.25">
      <c r="A32" s="24" t="str">
        <f t="shared" si="0"/>
        <v>IBVS 6011 </v>
      </c>
      <c r="B32" s="6" t="str">
        <f t="shared" si="1"/>
        <v>II</v>
      </c>
      <c r="C32" s="24">
        <f t="shared" si="2"/>
        <v>55863.929100000001</v>
      </c>
      <c r="D32" s="41" t="str">
        <f t="shared" si="3"/>
        <v>vis</v>
      </c>
      <c r="E32" s="49">
        <f>VLOOKUP(C32,Active!C$21:E$970,3,FALSE)</f>
        <v>1602.494226152387</v>
      </c>
      <c r="F32" s="6" t="s">
        <v>27</v>
      </c>
      <c r="G32" s="41" t="str">
        <f t="shared" si="4"/>
        <v>55863.9291</v>
      </c>
      <c r="H32" s="24">
        <f t="shared" si="5"/>
        <v>1602.5</v>
      </c>
      <c r="I32" s="50" t="s">
        <v>219</v>
      </c>
      <c r="J32" s="51" t="s">
        <v>220</v>
      </c>
      <c r="K32" s="50" t="s">
        <v>221</v>
      </c>
      <c r="L32" s="50" t="s">
        <v>222</v>
      </c>
      <c r="M32" s="51" t="s">
        <v>166</v>
      </c>
      <c r="N32" s="51" t="s">
        <v>27</v>
      </c>
      <c r="O32" s="52" t="s">
        <v>134</v>
      </c>
      <c r="P32" s="53" t="s">
        <v>223</v>
      </c>
    </row>
    <row r="33" spans="1:16" ht="12.75" customHeight="1" thickBot="1" x14ac:dyDescent="0.25">
      <c r="A33" s="24" t="str">
        <f t="shared" si="0"/>
        <v> AN 253.200 </v>
      </c>
      <c r="B33" s="6" t="str">
        <f t="shared" si="1"/>
        <v>I</v>
      </c>
      <c r="C33" s="24">
        <f t="shared" si="2"/>
        <v>26692.493999999999</v>
      </c>
      <c r="D33" s="41" t="str">
        <f t="shared" si="3"/>
        <v>vis</v>
      </c>
      <c r="E33" s="49">
        <f>VLOOKUP(C33,Active!C$21:E$970,3,FALSE)</f>
        <v>-1601.9999981545132</v>
      </c>
      <c r="F33" s="6" t="s">
        <v>27</v>
      </c>
      <c r="G33" s="41" t="str">
        <f t="shared" si="4"/>
        <v>26692.494</v>
      </c>
      <c r="H33" s="24">
        <f t="shared" si="5"/>
        <v>-1602</v>
      </c>
      <c r="I33" s="50" t="s">
        <v>69</v>
      </c>
      <c r="J33" s="51" t="s">
        <v>70</v>
      </c>
      <c r="K33" s="50">
        <v>-1602</v>
      </c>
      <c r="L33" s="50" t="s">
        <v>71</v>
      </c>
      <c r="M33" s="51" t="s">
        <v>72</v>
      </c>
      <c r="N33" s="51"/>
      <c r="O33" s="52" t="s">
        <v>73</v>
      </c>
      <c r="P33" s="52" t="s">
        <v>74</v>
      </c>
    </row>
    <row r="34" spans="1:16" ht="12.75" customHeight="1" thickBot="1" x14ac:dyDescent="0.25">
      <c r="A34" s="24" t="str">
        <f t="shared" si="0"/>
        <v> AN 266.238 </v>
      </c>
      <c r="B34" s="6" t="str">
        <f t="shared" si="1"/>
        <v>II</v>
      </c>
      <c r="C34" s="24">
        <f t="shared" si="2"/>
        <v>28845.379000000001</v>
      </c>
      <c r="D34" s="41" t="str">
        <f t="shared" si="3"/>
        <v>vis</v>
      </c>
      <c r="E34" s="49">
        <f>VLOOKUP(C34,Active!C$21:E$970,3,FALSE)</f>
        <v>-1365.5046894922057</v>
      </c>
      <c r="F34" s="6" t="s">
        <v>27</v>
      </c>
      <c r="G34" s="41" t="str">
        <f t="shared" si="4"/>
        <v>28845.379</v>
      </c>
      <c r="H34" s="24">
        <f t="shared" si="5"/>
        <v>-1365.5</v>
      </c>
      <c r="I34" s="50" t="s">
        <v>75</v>
      </c>
      <c r="J34" s="51" t="s">
        <v>76</v>
      </c>
      <c r="K34" s="50">
        <v>-1365.5</v>
      </c>
      <c r="L34" s="50" t="s">
        <v>77</v>
      </c>
      <c r="M34" s="51" t="s">
        <v>78</v>
      </c>
      <c r="N34" s="51"/>
      <c r="O34" s="52" t="s">
        <v>79</v>
      </c>
      <c r="P34" s="52" t="s">
        <v>80</v>
      </c>
    </row>
    <row r="35" spans="1:16" ht="12.75" customHeight="1" thickBot="1" x14ac:dyDescent="0.25">
      <c r="A35" s="24" t="str">
        <f t="shared" si="0"/>
        <v> AN 266.238 </v>
      </c>
      <c r="B35" s="6" t="str">
        <f t="shared" si="1"/>
        <v>II</v>
      </c>
      <c r="C35" s="24">
        <f t="shared" si="2"/>
        <v>28927.29</v>
      </c>
      <c r="D35" s="41" t="str">
        <f t="shared" si="3"/>
        <v>vis</v>
      </c>
      <c r="E35" s="49">
        <f>VLOOKUP(C35,Active!C$21:E$970,3,FALSE)</f>
        <v>-1356.5067322265654</v>
      </c>
      <c r="F35" s="6" t="s">
        <v>27</v>
      </c>
      <c r="G35" s="41" t="str">
        <f t="shared" si="4"/>
        <v>28927.290</v>
      </c>
      <c r="H35" s="24">
        <f t="shared" si="5"/>
        <v>-1356.5</v>
      </c>
      <c r="I35" s="50" t="s">
        <v>81</v>
      </c>
      <c r="J35" s="51" t="s">
        <v>82</v>
      </c>
      <c r="K35" s="50">
        <v>-1356.5</v>
      </c>
      <c r="L35" s="50" t="s">
        <v>83</v>
      </c>
      <c r="M35" s="51" t="s">
        <v>78</v>
      </c>
      <c r="N35" s="51"/>
      <c r="O35" s="52" t="s">
        <v>79</v>
      </c>
      <c r="P35" s="52" t="s">
        <v>80</v>
      </c>
    </row>
    <row r="36" spans="1:16" ht="12.75" customHeight="1" thickBot="1" x14ac:dyDescent="0.25">
      <c r="A36" s="24" t="str">
        <f t="shared" si="0"/>
        <v> AN 266.238 </v>
      </c>
      <c r="B36" s="6" t="str">
        <f t="shared" si="1"/>
        <v>II</v>
      </c>
      <c r="C36" s="24">
        <f t="shared" si="2"/>
        <v>28936.415000000001</v>
      </c>
      <c r="D36" s="41" t="str">
        <f t="shared" si="3"/>
        <v>vis</v>
      </c>
      <c r="E36" s="49">
        <f>VLOOKUP(C36,Active!C$21:E$970,3,FALSE)</f>
        <v>-1355.5043471983156</v>
      </c>
      <c r="F36" s="6" t="s">
        <v>27</v>
      </c>
      <c r="G36" s="41" t="str">
        <f t="shared" si="4"/>
        <v>28936.415</v>
      </c>
      <c r="H36" s="24">
        <f t="shared" si="5"/>
        <v>-1355.5</v>
      </c>
      <c r="I36" s="50" t="s">
        <v>84</v>
      </c>
      <c r="J36" s="51" t="s">
        <v>85</v>
      </c>
      <c r="K36" s="50">
        <v>-1355.5</v>
      </c>
      <c r="L36" s="50" t="s">
        <v>86</v>
      </c>
      <c r="M36" s="51" t="s">
        <v>78</v>
      </c>
      <c r="N36" s="51"/>
      <c r="O36" s="52" t="s">
        <v>79</v>
      </c>
      <c r="P36" s="52" t="s">
        <v>80</v>
      </c>
    </row>
    <row r="37" spans="1:16" ht="12.75" customHeight="1" thickBot="1" x14ac:dyDescent="0.25">
      <c r="A37" s="24" t="str">
        <f t="shared" si="0"/>
        <v> AC 67.8 </v>
      </c>
      <c r="B37" s="6" t="str">
        <f t="shared" si="1"/>
        <v>I</v>
      </c>
      <c r="C37" s="24">
        <f t="shared" si="2"/>
        <v>28959.19</v>
      </c>
      <c r="D37" s="41" t="str">
        <f t="shared" si="3"/>
        <v>vis</v>
      </c>
      <c r="E37" s="49">
        <f>VLOOKUP(C37,Active!C$21:E$970,3,FALSE)</f>
        <v>-1353.0025040182184</v>
      </c>
      <c r="F37" s="6" t="s">
        <v>27</v>
      </c>
      <c r="G37" s="41" t="str">
        <f t="shared" si="4"/>
        <v>28959.190</v>
      </c>
      <c r="H37" s="24">
        <f t="shared" si="5"/>
        <v>-1353</v>
      </c>
      <c r="I37" s="50" t="s">
        <v>87</v>
      </c>
      <c r="J37" s="51" t="s">
        <v>88</v>
      </c>
      <c r="K37" s="50">
        <v>-1353</v>
      </c>
      <c r="L37" s="50" t="s">
        <v>89</v>
      </c>
      <c r="M37" s="51" t="s">
        <v>78</v>
      </c>
      <c r="N37" s="51"/>
      <c r="O37" s="52" t="s">
        <v>90</v>
      </c>
      <c r="P37" s="52" t="s">
        <v>91</v>
      </c>
    </row>
    <row r="38" spans="1:16" ht="12.75" customHeight="1" thickBot="1" x14ac:dyDescent="0.25">
      <c r="A38" s="24" t="str">
        <f t="shared" si="0"/>
        <v> AC 67.8 </v>
      </c>
      <c r="B38" s="6" t="str">
        <f t="shared" si="1"/>
        <v>I</v>
      </c>
      <c r="C38" s="24">
        <f t="shared" si="2"/>
        <v>30260.934000000001</v>
      </c>
      <c r="D38" s="41" t="str">
        <f t="shared" si="3"/>
        <v>vis</v>
      </c>
      <c r="E38" s="49">
        <f>VLOOKUP(C38,Active!C$21:E$970,3,FALSE)</f>
        <v>-1210.0053866249034</v>
      </c>
      <c r="F38" s="6" t="s">
        <v>27</v>
      </c>
      <c r="G38" s="41" t="str">
        <f t="shared" si="4"/>
        <v>30260.934</v>
      </c>
      <c r="H38" s="24">
        <f t="shared" si="5"/>
        <v>-1210</v>
      </c>
      <c r="I38" s="50" t="s">
        <v>92</v>
      </c>
      <c r="J38" s="51" t="s">
        <v>93</v>
      </c>
      <c r="K38" s="50">
        <v>-1210</v>
      </c>
      <c r="L38" s="50" t="s">
        <v>94</v>
      </c>
      <c r="M38" s="51" t="s">
        <v>78</v>
      </c>
      <c r="N38" s="51"/>
      <c r="O38" s="52" t="s">
        <v>90</v>
      </c>
      <c r="P38" s="52" t="s">
        <v>91</v>
      </c>
    </row>
    <row r="39" spans="1:16" ht="12.75" customHeight="1" thickBot="1" x14ac:dyDescent="0.25">
      <c r="A39" s="24" t="str">
        <f t="shared" si="0"/>
        <v>IBVS 5741 </v>
      </c>
      <c r="B39" s="6" t="str">
        <f t="shared" si="1"/>
        <v>I</v>
      </c>
      <c r="C39" s="24">
        <f t="shared" si="2"/>
        <v>53301.4041</v>
      </c>
      <c r="D39" s="41" t="str">
        <f t="shared" si="3"/>
        <v>vis</v>
      </c>
      <c r="E39" s="49">
        <f>VLOOKUP(C39,Active!C$21:E$970,3,FALSE)</f>
        <v>1320.999793876683</v>
      </c>
      <c r="F39" s="6" t="s">
        <v>27</v>
      </c>
      <c r="G39" s="41" t="str">
        <f t="shared" si="4"/>
        <v>53301.4041</v>
      </c>
      <c r="H39" s="24">
        <f t="shared" si="5"/>
        <v>1321</v>
      </c>
      <c r="I39" s="50" t="s">
        <v>158</v>
      </c>
      <c r="J39" s="51" t="s">
        <v>159</v>
      </c>
      <c r="K39" s="50">
        <v>1321</v>
      </c>
      <c r="L39" s="50" t="s">
        <v>160</v>
      </c>
      <c r="M39" s="51" t="s">
        <v>97</v>
      </c>
      <c r="N39" s="51" t="s">
        <v>98</v>
      </c>
      <c r="O39" s="52" t="s">
        <v>161</v>
      </c>
      <c r="P39" s="53" t="s">
        <v>162</v>
      </c>
    </row>
    <row r="40" spans="1:16" ht="12.75" customHeight="1" thickBot="1" x14ac:dyDescent="0.25">
      <c r="A40" s="24" t="str">
        <f t="shared" si="0"/>
        <v>OEJV 0094 </v>
      </c>
      <c r="B40" s="6" t="str">
        <f t="shared" si="1"/>
        <v>II</v>
      </c>
      <c r="C40" s="24">
        <f t="shared" si="2"/>
        <v>54489.330900000001</v>
      </c>
      <c r="D40" s="41" t="str">
        <f t="shared" si="3"/>
        <v>vis</v>
      </c>
      <c r="E40" s="49" t="e">
        <f>VLOOKUP(C40,Active!C$21:E$970,3,FALSE)</f>
        <v>#N/A</v>
      </c>
      <c r="F40" s="6" t="s">
        <v>27</v>
      </c>
      <c r="G40" s="41" t="str">
        <f t="shared" si="4"/>
        <v>54489.3309</v>
      </c>
      <c r="H40" s="24">
        <f t="shared" si="5"/>
        <v>1451.5</v>
      </c>
      <c r="I40" s="50" t="s">
        <v>177</v>
      </c>
      <c r="J40" s="51" t="s">
        <v>178</v>
      </c>
      <c r="K40" s="50" t="s">
        <v>179</v>
      </c>
      <c r="L40" s="50" t="s">
        <v>180</v>
      </c>
      <c r="M40" s="51" t="s">
        <v>166</v>
      </c>
      <c r="N40" s="51" t="s">
        <v>181</v>
      </c>
      <c r="O40" s="52" t="s">
        <v>182</v>
      </c>
      <c r="P40" s="53" t="s">
        <v>183</v>
      </c>
    </row>
    <row r="41" spans="1:16" ht="12.75" customHeight="1" thickBot="1" x14ac:dyDescent="0.25">
      <c r="A41" s="24" t="str">
        <f t="shared" si="0"/>
        <v>OEJV 0107 </v>
      </c>
      <c r="B41" s="6" t="str">
        <f t="shared" si="1"/>
        <v>II</v>
      </c>
      <c r="C41" s="24">
        <f t="shared" si="2"/>
        <v>54771.532099999997</v>
      </c>
      <c r="D41" s="41" t="str">
        <f t="shared" si="3"/>
        <v>vis</v>
      </c>
      <c r="E41" s="49" t="e">
        <f>VLOOKUP(C41,Active!C$21:E$970,3,FALSE)</f>
        <v>#N/A</v>
      </c>
      <c r="F41" s="6" t="s">
        <v>27</v>
      </c>
      <c r="G41" s="41" t="str">
        <f t="shared" si="4"/>
        <v>54771.5321</v>
      </c>
      <c r="H41" s="24">
        <f t="shared" si="5"/>
        <v>1482.5</v>
      </c>
      <c r="I41" s="50" t="s">
        <v>184</v>
      </c>
      <c r="J41" s="51" t="s">
        <v>185</v>
      </c>
      <c r="K41" s="50" t="s">
        <v>186</v>
      </c>
      <c r="L41" s="50" t="s">
        <v>157</v>
      </c>
      <c r="M41" s="51" t="s">
        <v>166</v>
      </c>
      <c r="N41" s="51" t="s">
        <v>181</v>
      </c>
      <c r="O41" s="52" t="s">
        <v>182</v>
      </c>
      <c r="P41" s="53" t="s">
        <v>187</v>
      </c>
    </row>
    <row r="42" spans="1:16" ht="12.75" customHeight="1" thickBot="1" x14ac:dyDescent="0.25">
      <c r="A42" s="24" t="str">
        <f t="shared" si="0"/>
        <v>OEJV 0137 </v>
      </c>
      <c r="B42" s="6" t="str">
        <f t="shared" si="1"/>
        <v>I</v>
      </c>
      <c r="C42" s="24">
        <f t="shared" si="2"/>
        <v>55076.552499999998</v>
      </c>
      <c r="D42" s="41" t="str">
        <f t="shared" si="3"/>
        <v>vis</v>
      </c>
      <c r="E42" s="49" t="e">
        <f>VLOOKUP(C42,Active!C$21:E$970,3,FALSE)</f>
        <v>#N/A</v>
      </c>
      <c r="F42" s="6" t="s">
        <v>27</v>
      </c>
      <c r="G42" s="41" t="str">
        <f t="shared" si="4"/>
        <v>55076.5525</v>
      </c>
      <c r="H42" s="24">
        <f t="shared" si="5"/>
        <v>1516</v>
      </c>
      <c r="I42" s="50" t="s">
        <v>199</v>
      </c>
      <c r="J42" s="51" t="s">
        <v>200</v>
      </c>
      <c r="K42" s="50" t="s">
        <v>201</v>
      </c>
      <c r="L42" s="50" t="s">
        <v>202</v>
      </c>
      <c r="M42" s="51" t="s">
        <v>166</v>
      </c>
      <c r="N42" s="51" t="s">
        <v>181</v>
      </c>
      <c r="O42" s="52" t="s">
        <v>203</v>
      </c>
      <c r="P42" s="53" t="s">
        <v>204</v>
      </c>
    </row>
    <row r="43" spans="1:16" ht="12.75" customHeight="1" thickBot="1" x14ac:dyDescent="0.25">
      <c r="A43" s="24" t="str">
        <f t="shared" si="0"/>
        <v>VSB 53 </v>
      </c>
      <c r="B43" s="6" t="str">
        <f t="shared" si="1"/>
        <v>I</v>
      </c>
      <c r="C43" s="24">
        <f t="shared" si="2"/>
        <v>55904.949099999998</v>
      </c>
      <c r="D43" s="41" t="str">
        <f t="shared" si="3"/>
        <v>vis</v>
      </c>
      <c r="E43" s="49">
        <f>VLOOKUP(C43,Active!C$21:E$970,3,FALSE)</f>
        <v>1607.0002901369135</v>
      </c>
      <c r="F43" s="6" t="s">
        <v>27</v>
      </c>
      <c r="G43" s="41" t="str">
        <f t="shared" si="4"/>
        <v>55904.9491</v>
      </c>
      <c r="H43" s="24">
        <f t="shared" si="5"/>
        <v>1607</v>
      </c>
      <c r="I43" s="50" t="s">
        <v>224</v>
      </c>
      <c r="J43" s="51" t="s">
        <v>225</v>
      </c>
      <c r="K43" s="50" t="s">
        <v>226</v>
      </c>
      <c r="L43" s="50" t="s">
        <v>227</v>
      </c>
      <c r="M43" s="51" t="s">
        <v>166</v>
      </c>
      <c r="N43" s="51" t="s">
        <v>228</v>
      </c>
      <c r="O43" s="52" t="s">
        <v>229</v>
      </c>
      <c r="P43" s="53" t="s">
        <v>230</v>
      </c>
    </row>
    <row r="44" spans="1:16" ht="12.75" customHeight="1" thickBot="1" x14ac:dyDescent="0.25">
      <c r="A44" s="24" t="str">
        <f t="shared" si="0"/>
        <v>IBVS 6042 </v>
      </c>
      <c r="B44" s="6" t="str">
        <f t="shared" si="1"/>
        <v>II</v>
      </c>
      <c r="C44" s="24">
        <f t="shared" si="2"/>
        <v>56282.6777</v>
      </c>
      <c r="D44" s="41" t="str">
        <f t="shared" si="3"/>
        <v>vis</v>
      </c>
      <c r="E44" s="49">
        <f>VLOOKUP(C44,Active!C$21:E$970,3,FALSE)</f>
        <v>1648.4939332472429</v>
      </c>
      <c r="F44" s="6" t="s">
        <v>27</v>
      </c>
      <c r="G44" s="41" t="str">
        <f t="shared" si="4"/>
        <v>56282.6777</v>
      </c>
      <c r="H44" s="24">
        <f t="shared" si="5"/>
        <v>1648.5</v>
      </c>
      <c r="I44" s="50" t="s">
        <v>231</v>
      </c>
      <c r="J44" s="51" t="s">
        <v>232</v>
      </c>
      <c r="K44" s="50" t="s">
        <v>233</v>
      </c>
      <c r="L44" s="50" t="s">
        <v>196</v>
      </c>
      <c r="M44" s="51" t="s">
        <v>166</v>
      </c>
      <c r="N44" s="51" t="s">
        <v>27</v>
      </c>
      <c r="O44" s="52" t="s">
        <v>134</v>
      </c>
      <c r="P44" s="53" t="s">
        <v>234</v>
      </c>
    </row>
    <row r="45" spans="1:16" ht="12.75" customHeight="1" thickBot="1" x14ac:dyDescent="0.25">
      <c r="A45" s="24" t="str">
        <f t="shared" si="0"/>
        <v>VSB 56 </v>
      </c>
      <c r="B45" s="6" t="str">
        <f t="shared" si="1"/>
        <v>I</v>
      </c>
      <c r="C45" s="24">
        <f t="shared" si="2"/>
        <v>56615.008900000001</v>
      </c>
      <c r="D45" s="41" t="str">
        <f t="shared" si="3"/>
        <v>vis</v>
      </c>
      <c r="E45" s="49">
        <f>VLOOKUP(C45,Active!C$21:E$970,3,FALSE)</f>
        <v>1685.0006531705621</v>
      </c>
      <c r="F45" s="6" t="s">
        <v>27</v>
      </c>
      <c r="G45" s="41" t="str">
        <f t="shared" si="4"/>
        <v>56615.0089</v>
      </c>
      <c r="H45" s="24">
        <f t="shared" si="5"/>
        <v>1685</v>
      </c>
      <c r="I45" s="50" t="s">
        <v>235</v>
      </c>
      <c r="J45" s="51" t="s">
        <v>236</v>
      </c>
      <c r="K45" s="50" t="s">
        <v>237</v>
      </c>
      <c r="L45" s="50" t="s">
        <v>180</v>
      </c>
      <c r="M45" s="51" t="s">
        <v>166</v>
      </c>
      <c r="N45" s="51" t="s">
        <v>31</v>
      </c>
      <c r="O45" s="52" t="s">
        <v>229</v>
      </c>
      <c r="P45" s="53" t="s">
        <v>238</v>
      </c>
    </row>
    <row r="46" spans="1:16" ht="12.75" customHeight="1" thickBot="1" x14ac:dyDescent="0.25">
      <c r="A46" s="24" t="str">
        <f t="shared" si="0"/>
        <v>VSB 56 </v>
      </c>
      <c r="B46" s="6" t="str">
        <f t="shared" si="1"/>
        <v>I</v>
      </c>
      <c r="C46" s="24">
        <f t="shared" si="2"/>
        <v>56615.008900000001</v>
      </c>
      <c r="D46" s="41" t="str">
        <f t="shared" si="3"/>
        <v>vis</v>
      </c>
      <c r="E46" s="49">
        <f>VLOOKUP(C46,Active!C$21:E$970,3,FALSE)</f>
        <v>1685.0006531705621</v>
      </c>
      <c r="F46" s="6" t="s">
        <v>27</v>
      </c>
      <c r="G46" s="41" t="str">
        <f t="shared" si="4"/>
        <v>56615.0089</v>
      </c>
      <c r="H46" s="24">
        <f t="shared" si="5"/>
        <v>1685</v>
      </c>
      <c r="I46" s="50" t="s">
        <v>235</v>
      </c>
      <c r="J46" s="51" t="s">
        <v>236</v>
      </c>
      <c r="K46" s="50" t="s">
        <v>237</v>
      </c>
      <c r="L46" s="50" t="s">
        <v>180</v>
      </c>
      <c r="M46" s="51" t="s">
        <v>166</v>
      </c>
      <c r="N46" s="51" t="s">
        <v>27</v>
      </c>
      <c r="O46" s="52" t="s">
        <v>229</v>
      </c>
      <c r="P46" s="53" t="s">
        <v>238</v>
      </c>
    </row>
    <row r="47" spans="1:16" ht="12.75" customHeight="1" thickBot="1" x14ac:dyDescent="0.25">
      <c r="A47" s="24" t="str">
        <f t="shared" si="0"/>
        <v>VSB 56 </v>
      </c>
      <c r="B47" s="6" t="str">
        <f t="shared" si="1"/>
        <v>I</v>
      </c>
      <c r="C47" s="24">
        <f t="shared" si="2"/>
        <v>56615.009100000003</v>
      </c>
      <c r="D47" s="41" t="str">
        <f t="shared" si="3"/>
        <v>vis</v>
      </c>
      <c r="E47" s="49">
        <f>VLOOKUP(C47,Active!C$21:E$970,3,FALSE)</f>
        <v>1685.0006751406452</v>
      </c>
      <c r="F47" s="6" t="s">
        <v>27</v>
      </c>
      <c r="G47" s="41" t="str">
        <f t="shared" si="4"/>
        <v>56615.0091</v>
      </c>
      <c r="H47" s="24">
        <f t="shared" si="5"/>
        <v>1685</v>
      </c>
      <c r="I47" s="50" t="s">
        <v>239</v>
      </c>
      <c r="J47" s="51" t="s">
        <v>240</v>
      </c>
      <c r="K47" s="50" t="s">
        <v>237</v>
      </c>
      <c r="L47" s="50" t="s">
        <v>241</v>
      </c>
      <c r="M47" s="51" t="s">
        <v>166</v>
      </c>
      <c r="N47" s="51" t="s">
        <v>228</v>
      </c>
      <c r="O47" s="52" t="s">
        <v>229</v>
      </c>
      <c r="P47" s="53" t="s">
        <v>238</v>
      </c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</sheetData>
  <phoneticPr fontId="8" type="noConversion"/>
  <hyperlinks>
    <hyperlink ref="P11" r:id="rId1" display="http://www.konkoly.hu/cgi-bin/IBVS?668"/>
    <hyperlink ref="P15" r:id="rId2" display="http://www.bav-astro.de/sfs/BAVM_link.php?BAVMnr=36"/>
    <hyperlink ref="P16" r:id="rId3" display="http://www.bav-astro.de/sfs/BAVM_link.php?BAVMnr=36"/>
    <hyperlink ref="P17" r:id="rId4" display="http://www.konkoly.hu/cgi-bin/IBVS?3004"/>
    <hyperlink ref="P18" r:id="rId5" display="http://www.konkoly.hu/cgi-bin/IBVS?3408"/>
    <hyperlink ref="P21" r:id="rId6" display="http://www.konkoly.hu/cgi-bin/IBVS?5745"/>
    <hyperlink ref="P22" r:id="rId7" display="http://www.bav-astro.de/sfs/BAVM_link.php?BAVMnr=102"/>
    <hyperlink ref="P23" r:id="rId8" display="http://www.konkoly.hu/cgi-bin/IBVS?5595"/>
    <hyperlink ref="P24" r:id="rId9" display="http://www.konkoly.hu/cgi-bin/IBVS?5595"/>
    <hyperlink ref="P39" r:id="rId10" display="http://www.konkoly.hu/cgi-bin/IBVS?5741"/>
    <hyperlink ref="P25" r:id="rId11" display="http://www.konkoly.hu/cgi-bin/IBVS?5843"/>
    <hyperlink ref="P26" r:id="rId12" display="http://www.konkoly.hu/cgi-bin/IBVS?5978"/>
    <hyperlink ref="P40" r:id="rId13" display="http://var.astro.cz/oejv/issues/oejv0094.pdf"/>
    <hyperlink ref="P41" r:id="rId14" display="http://var.astro.cz/oejv/issues/oejv0107.pdf"/>
    <hyperlink ref="P27" r:id="rId15" display="http://www.konkoly.hu/cgi-bin/IBVS?5871"/>
    <hyperlink ref="P28" r:id="rId16" display="http://www.bav-astro.de/sfs/BAVM_link.php?BAVMnr=209"/>
    <hyperlink ref="P42" r:id="rId17" display="http://var.astro.cz/oejv/issues/oejv0137.pdf"/>
    <hyperlink ref="P29" r:id="rId18" display="http://www.konkoly.hu/cgi-bin/IBVS?6007"/>
    <hyperlink ref="P30" r:id="rId19" display="http://www.konkoly.hu/cgi-bin/IBVS?5978"/>
    <hyperlink ref="P31" r:id="rId20" display="http://www.konkoly.hu/cgi-bin/IBVS?5992"/>
    <hyperlink ref="P32" r:id="rId21" display="http://www.konkoly.hu/cgi-bin/IBVS?6011"/>
    <hyperlink ref="P43" r:id="rId22" display="http://vsolj.cetus-net.org/vsoljno53.pdf"/>
    <hyperlink ref="P44" r:id="rId23" display="http://www.konkoly.hu/cgi-bin/IBVS?6042"/>
    <hyperlink ref="P45" r:id="rId24" display="http://vsolj.cetus-net.org/vsoljno56.pdf"/>
    <hyperlink ref="P46" r:id="rId25" display="http://vsolj.cetus-net.org/vsoljno56.pdf"/>
    <hyperlink ref="P47" r:id="rId26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2023-01-08T06:30:07Z</dcterms:modified>
</cp:coreProperties>
</file>