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A5E1E10-C891-4D59-9196-B2070A742088}" xr6:coauthVersionLast="47" xr6:coauthVersionMax="47" xr10:uidLastSave="{00000000-0000-0000-0000-000000000000}"/>
  <bookViews>
    <workbookView xWindow="14415" yWindow="330" windowWidth="13995" windowHeight="1432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4" i="1"/>
  <c r="F24" i="1"/>
  <c r="G24" i="1"/>
  <c r="K24" i="1"/>
  <c r="D9" i="1"/>
  <c r="C9" i="1"/>
  <c r="E22" i="1"/>
  <c r="F22" i="1"/>
  <c r="G22" i="1"/>
  <c r="K22" i="1"/>
  <c r="E23" i="1"/>
  <c r="F23" i="1"/>
  <c r="G23" i="1"/>
  <c r="K23" i="1"/>
  <c r="Q24" i="1"/>
  <c r="Q23" i="1"/>
  <c r="Q22" i="1"/>
  <c r="C21" i="1"/>
  <c r="Q21" i="1"/>
  <c r="E21" i="1"/>
  <c r="F21" i="1"/>
  <c r="G21" i="1"/>
  <c r="I21" i="1"/>
  <c r="F16" i="1"/>
  <c r="F17" i="1" s="1"/>
  <c r="C17" i="1"/>
  <c r="C12" i="1"/>
  <c r="C11" i="1"/>
  <c r="O27" i="1" l="1"/>
  <c r="O26" i="1"/>
  <c r="O25" i="1"/>
  <c r="O22" i="1"/>
  <c r="C15" i="1"/>
  <c r="O21" i="1"/>
  <c r="O23" i="1"/>
  <c r="O24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<sst xmlns="http://schemas.openxmlformats.org/spreadsheetml/2006/main" count="59" uniqueCount="52">
  <si>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</si>
  <si>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</si>
  <si>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</si>
  <si>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</si>
  <si>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</si>
  <si>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</si>
  <si>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</si>
  <si>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</si>
  <si>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</si>
  <si>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</si>
  <si>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</si>
  <si>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</si>
  <si>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</si>
  <si>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</si>
  <si>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</si>
  <si>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</si>
  <si>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</si>
  <si>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</si>
  <si>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</si>
  <si>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</si>
  <si>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</si>
  <si>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</si>
  <si>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</si>
  <si>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</si>
  <si>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</si>
  <si>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</si>
  <si>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</si>
  <si>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</si>
  <si>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</si>
  <si>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</si>
  <si>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</si>
  <si>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</si>
  <si>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</si>
  <si>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</si>
  <si>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</si>
  <si>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</si>
  <si>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</si>
  <si>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</si>
  <si>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</si>
  <si>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Cnc</t>
  </si>
  <si>
    <t>IBVS 5992</t>
  </si>
  <si>
    <t>II</t>
  </si>
  <si>
    <t>EW</t>
  </si>
  <si>
    <t>IBVS 6234</t>
  </si>
  <si>
    <t>NZ Cnc / GSC 1928-0943</t>
  </si>
  <si>
    <t>pg</t>
  </si>
  <si>
    <t>vis</t>
  </si>
  <si>
    <t>PE</t>
  </si>
  <si>
    <t>CCD</t>
  </si>
  <si>
    <t>VSB, 108</t>
  </si>
  <si>
    <t>I</t>
  </si>
  <si>
    <t>JAVSO, 48,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</si>
</sst>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Fill="1" applyAlignme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>
      <alignment vertical="top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center"/>
      <protection locked="0"/>
    </xf>
    <xf numFmtId="172" fontId="20" fillId="0" borderId="0" xfId="0" applyNumberFormat="1" applyFont="1" applyAlignment="1" applyProtection="1">
      <alignment vertical="center" wrapText="1"/>
      <protection locked="0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NZ Cnc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17251</c:v>
                </c:pt>
                <c:pt idx="5">
                  <c:v>17251</c:v>
                </c:pt>
                <c:pt idx="6">
                  <c:v>17251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8E-484E-A080-EC0BCA4C0A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17251</c:v>
                </c:pt>
                <c:pt idx="5">
                  <c:v>17251</c:v>
                </c:pt>
                <c:pt idx="6">
                  <c:v>17251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8E-484E-A080-EC0BCA4C0A4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17251</c:v>
                </c:pt>
                <c:pt idx="5">
                  <c:v>17251</c:v>
                </c:pt>
                <c:pt idx="6">
                  <c:v>17251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8E-484E-A080-EC0BCA4C0A4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17251</c:v>
                </c:pt>
                <c:pt idx="5">
                  <c:v>17251</c:v>
                </c:pt>
                <c:pt idx="6">
                  <c:v>17251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-1.5300000013667159E-3</c:v>
                </c:pt>
                <c:pt idx="2">
                  <c:v>-1.0530000006838236E-2</c:v>
                </c:pt>
                <c:pt idx="3">
                  <c:v>-1.3050000001385342E-2</c:v>
                </c:pt>
                <c:pt idx="4">
                  <c:v>-1.4319999987492338E-2</c:v>
                </c:pt>
                <c:pt idx="5">
                  <c:v>-1.4319999987492338E-2</c:v>
                </c:pt>
                <c:pt idx="6">
                  <c:v>-1.4220000157365575E-2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8E-484E-A080-EC0BCA4C0A4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17251</c:v>
                </c:pt>
                <c:pt idx="5">
                  <c:v>17251</c:v>
                </c:pt>
                <c:pt idx="6">
                  <c:v>17251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8E-484E-A080-EC0BCA4C0A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17251</c:v>
                </c:pt>
                <c:pt idx="5">
                  <c:v>17251</c:v>
                </c:pt>
                <c:pt idx="6">
                  <c:v>17251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8E-484E-A080-EC0BCA4C0A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17251</c:v>
                </c:pt>
                <c:pt idx="5">
                  <c:v>17251</c:v>
                </c:pt>
                <c:pt idx="6">
                  <c:v>17251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8E-484E-A080-EC0BCA4C0A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17251</c:v>
                </c:pt>
                <c:pt idx="5">
                  <c:v>17251</c:v>
                </c:pt>
                <c:pt idx="6">
                  <c:v>17251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6.4492855726968144E-3</c:v>
                </c:pt>
                <c:pt idx="1">
                  <c:v>-2.4853209886724886E-3</c:v>
                </c:pt>
                <c:pt idx="2">
                  <c:v>-9.3162489969151208E-3</c:v>
                </c:pt>
                <c:pt idx="3">
                  <c:v>-1.1530582401940019E-2</c:v>
                </c:pt>
                <c:pt idx="4">
                  <c:v>-1.4879282584804305E-2</c:v>
                </c:pt>
                <c:pt idx="5">
                  <c:v>-1.4879282584804305E-2</c:v>
                </c:pt>
                <c:pt idx="6">
                  <c:v>-1.4879282584804305E-2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8E-484E-A080-EC0BCA4C0A4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17251</c:v>
                </c:pt>
                <c:pt idx="5">
                  <c:v>17251</c:v>
                </c:pt>
                <c:pt idx="6">
                  <c:v>17251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8E-484E-A080-EC0BCA4C0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42664"/>
        <c:axId val="1"/>
      </c:scatterChart>
      <c:valAx>
        <c:axId val="574742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742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8D7C7A2-4A60-7C15-ED04-34F239855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44</v>
      </c>
    </row>
    <row r="2" spans="1:6" x14ac:dyDescent="0.2">
      <c r="A2" t="s">
        <v>23</v>
      </c>
      <c r="B2" t="s">
        <v>42</v>
      </c>
      <c r="C2" s="3"/>
      <c r="D2" s="3" t="s">
        <v>39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52622.58</v>
      </c>
      <c r="D7" s="29" t="s">
        <v>38</v>
      </c>
    </row>
    <row r="8" spans="1:6" x14ac:dyDescent="0.2">
      <c r="A8" t="s">
        <v>3</v>
      </c>
      <c r="C8" s="8">
        <v>0.40701999999999999</v>
      </c>
      <c r="D8" s="29" t="s">
        <v>38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6.4492855726968144E-3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-1.2363670603154089E-6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59644.067140717416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0.40701876363293965</v>
      </c>
      <c r="E16" s="14" t="s">
        <v>30</v>
      </c>
      <c r="F16" s="15">
        <f ca="1">NOW()+15018.5+$C$5/24</f>
        <v>60177.702603935184</v>
      </c>
    </row>
    <row r="17" spans="1:21" ht="13.5" thickBot="1" x14ac:dyDescent="0.25">
      <c r="A17" s="14" t="s">
        <v>27</v>
      </c>
      <c r="B17" s="10"/>
      <c r="C17" s="10">
        <f>COUNT(C21:C2191)</f>
        <v>7</v>
      </c>
      <c r="E17" s="14" t="s">
        <v>35</v>
      </c>
      <c r="F17" s="15">
        <f ca="1">ROUND(2*(F16-$C$7)/$C$8,0)/2+F15</f>
        <v>18563</v>
      </c>
    </row>
    <row r="18" spans="1:21" ht="14.25" thickTop="1" thickBot="1" x14ac:dyDescent="0.25">
      <c r="A18" s="16" t="s">
        <v>5</v>
      </c>
      <c r="B18" s="10"/>
      <c r="C18" s="19">
        <f ca="1">+C15</f>
        <v>59644.067140717416</v>
      </c>
      <c r="D18" s="20">
        <f ca="1">+C16</f>
        <v>0.40701876363293965</v>
      </c>
      <c r="E18" s="14" t="s">
        <v>36</v>
      </c>
      <c r="F18" s="23">
        <f ca="1">ROUND(2*(F16-$C$15)/$C$16,0)/2+F15</f>
        <v>1312</v>
      </c>
    </row>
    <row r="19" spans="1:21" ht="13.5" thickTop="1" x14ac:dyDescent="0.2">
      <c r="E19" s="14" t="s">
        <v>31</v>
      </c>
      <c r="F19" s="18">
        <f ca="1">+$C$15+$C$16*F18-15018.5-$C$5/24</f>
        <v>45159.971591937167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46</v>
      </c>
      <c r="J20" s="7" t="s">
        <v>47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38</v>
      </c>
      <c r="C21" s="8">
        <f>C7</f>
        <v>52622.58</v>
      </c>
      <c r="D21" s="8"/>
      <c r="E21">
        <f>+(C21-C$7)/C$8</f>
        <v>0</v>
      </c>
      <c r="F21" s="33">
        <f>ROUND(2*E21,0)/2</f>
        <v>0</v>
      </c>
      <c r="G21">
        <f>+C21-(C$7+F21*C$8)</f>
        <v>0</v>
      </c>
      <c r="I21">
        <f>+G21</f>
        <v>0</v>
      </c>
      <c r="O21">
        <f ca="1">+C$11+C$12*$F21</f>
        <v>6.4492855726968144E-3</v>
      </c>
      <c r="Q21" s="2">
        <f>+C21-15018.5</f>
        <v>37604.080000000002</v>
      </c>
    </row>
    <row r="22" spans="1:21" x14ac:dyDescent="0.2">
      <c r="A22" s="34" t="s">
        <v>40</v>
      </c>
      <c r="B22" s="35" t="s">
        <v>41</v>
      </c>
      <c r="C22" s="34">
        <v>55563.908499999998</v>
      </c>
      <c r="D22" s="34">
        <v>4.0000000000000002E-4</v>
      </c>
      <c r="E22">
        <f>+(C22-C$7)/C$8</f>
        <v>7226.4962409709497</v>
      </c>
      <c r="F22" s="33">
        <f>ROUND(2*E22,0)/2</f>
        <v>7226.5</v>
      </c>
      <c r="G22">
        <f>+C22-(C$7+F22*C$8)</f>
        <v>-1.5300000013667159E-3</v>
      </c>
      <c r="K22">
        <f>+G22</f>
        <v>-1.5300000013667159E-3</v>
      </c>
      <c r="O22">
        <f ca="1">+C$11+C$12*$F22</f>
        <v>-2.4853209886724886E-3</v>
      </c>
      <c r="Q22" s="2">
        <f>+C22-15018.5</f>
        <v>40545.408499999998</v>
      </c>
    </row>
    <row r="23" spans="1:21" x14ac:dyDescent="0.2">
      <c r="A23" s="36" t="s">
        <v>43</v>
      </c>
      <c r="B23" s="32"/>
      <c r="C23" s="31">
        <v>57812.684999999998</v>
      </c>
      <c r="D23" s="31">
        <v>1E-4</v>
      </c>
      <c r="E23">
        <f>+(C23-C$7)/C$8</f>
        <v>12751.474129035418</v>
      </c>
      <c r="F23" s="33">
        <f>ROUND(2*E23,0)/2</f>
        <v>12751.5</v>
      </c>
      <c r="G23">
        <f>+C23-(C$7+F23*C$8)</f>
        <v>-1.0530000006838236E-2</v>
      </c>
      <c r="K23">
        <f>+G23</f>
        <v>-1.0530000006838236E-2</v>
      </c>
      <c r="O23">
        <f ca="1">+C$11+C$12*$F23</f>
        <v>-9.3162489969151208E-3</v>
      </c>
      <c r="Q23" s="2">
        <f>+C23-15018.5</f>
        <v>42794.184999999998</v>
      </c>
    </row>
    <row r="24" spans="1:21" x14ac:dyDescent="0.2">
      <c r="A24" s="37" t="s">
        <v>51</v>
      </c>
      <c r="B24" s="32"/>
      <c r="C24" s="31">
        <v>58541.655299999999</v>
      </c>
      <c r="D24" s="31">
        <v>2.9999999999999997E-4</v>
      </c>
      <c r="E24">
        <f>+(C24-C$7)/C$8</f>
        <v>14542.467937693471</v>
      </c>
      <c r="F24" s="33">
        <f>ROUND(2*E24,0)/2</f>
        <v>14542.5</v>
      </c>
      <c r="G24">
        <f>+C24-(C$7+F24*C$8)</f>
        <v>-1.3050000001385342E-2</v>
      </c>
      <c r="K24">
        <f>+G24</f>
        <v>-1.3050000001385342E-2</v>
      </c>
      <c r="O24">
        <f ca="1">+C$11+C$12*$F24</f>
        <v>-1.1530582401940019E-2</v>
      </c>
      <c r="Q24" s="2">
        <f>+C24-15018.5</f>
        <v>43523.155299999999</v>
      </c>
    </row>
    <row r="25" spans="1:21" x14ac:dyDescent="0.2">
      <c r="A25" s="38" t="s">
        <v>49</v>
      </c>
      <c r="B25" s="39" t="s">
        <v>50</v>
      </c>
      <c r="C25" s="40">
        <v>59644.067700000014</v>
      </c>
      <c r="D25" s="30"/>
      <c r="E25">
        <f t="shared" ref="E25:E27" si="0">+(C25-C$7)/C$8</f>
        <v>17250.964817453718</v>
      </c>
      <c r="F25" s="33">
        <f t="shared" ref="F25:F27" si="1">ROUND(2*E25,0)/2</f>
        <v>17251</v>
      </c>
      <c r="G25">
        <f t="shared" ref="G25:G27" si="2">+C25-(C$7+F25*C$8)</f>
        <v>-1.4319999987492338E-2</v>
      </c>
      <c r="K25">
        <f t="shared" ref="K25:K27" si="3">+G25</f>
        <v>-1.4319999987492338E-2</v>
      </c>
      <c r="O25">
        <f t="shared" ref="O25:O27" ca="1" si="4">+C$11+C$12*$F25</f>
        <v>-1.4879282584804305E-2</v>
      </c>
      <c r="Q25" s="2">
        <f t="shared" ref="Q25:Q27" si="5">+C25-15018.5</f>
        <v>44625.567700000014</v>
      </c>
    </row>
    <row r="26" spans="1:21" x14ac:dyDescent="0.2">
      <c r="A26" s="38" t="s">
        <v>49</v>
      </c>
      <c r="B26" s="39" t="s">
        <v>50</v>
      </c>
      <c r="C26" s="40">
        <v>59644.067700000014</v>
      </c>
      <c r="D26" s="8"/>
      <c r="E26">
        <f t="shared" si="0"/>
        <v>17250.964817453718</v>
      </c>
      <c r="F26" s="33">
        <f t="shared" si="1"/>
        <v>17251</v>
      </c>
      <c r="G26">
        <f t="shared" si="2"/>
        <v>-1.4319999987492338E-2</v>
      </c>
      <c r="K26">
        <f t="shared" si="3"/>
        <v>-1.4319999987492338E-2</v>
      </c>
      <c r="O26">
        <f t="shared" ca="1" si="4"/>
        <v>-1.4879282584804305E-2</v>
      </c>
      <c r="Q26" s="2">
        <f t="shared" si="5"/>
        <v>44625.567700000014</v>
      </c>
    </row>
    <row r="27" spans="1:21" x14ac:dyDescent="0.2">
      <c r="A27" s="38" t="s">
        <v>49</v>
      </c>
      <c r="B27" s="39" t="s">
        <v>50</v>
      </c>
      <c r="C27" s="40">
        <v>59644.067799999844</v>
      </c>
      <c r="D27" s="8"/>
      <c r="E27">
        <f t="shared" si="0"/>
        <v>17250.965063141473</v>
      </c>
      <c r="F27" s="33">
        <f t="shared" si="1"/>
        <v>17251</v>
      </c>
      <c r="G27">
        <f t="shared" si="2"/>
        <v>-1.4220000157365575E-2</v>
      </c>
      <c r="K27">
        <f t="shared" si="3"/>
        <v>-1.4220000157365575E-2</v>
      </c>
      <c r="O27">
        <f t="shared" ca="1" si="4"/>
        <v>-1.4879282584804305E-2</v>
      </c>
      <c r="Q27" s="2">
        <f t="shared" si="5"/>
        <v>44625.567799999844</v>
      </c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2023-08-21T04:51:45Z</dcterms:modified>
</cp:coreProperties>
</file>