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8F6D8FF-BDEB-41D2-93B2-BC03301AE4CF}" xr6:coauthVersionLast="47" xr6:coauthVersionMax="47" xr10:uidLastSave="{00000000-0000-0000-0000-000000000000}"/>
  <bookViews>
    <workbookView xWindow="14850" yWindow="330" windowWidth="13995" windowHeight="143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H27" i="1" s="1"/>
  <c r="Q27" i="1"/>
  <c r="E28" i="1"/>
  <c r="F28" i="1"/>
  <c r="G28" i="1"/>
  <c r="H28" i="1" s="1"/>
  <c r="Q28" i="1"/>
  <c r="E25" i="1"/>
  <c r="F25" i="1" s="1"/>
  <c r="G25" i="1" s="1"/>
  <c r="H25" i="1" s="1"/>
  <c r="Q25" i="1"/>
  <c r="E26" i="1"/>
  <c r="F26" i="1" s="1"/>
  <c r="G26" i="1" s="1"/>
  <c r="H26" i="1" s="1"/>
  <c r="Q26" i="1"/>
  <c r="E22" i="1"/>
  <c r="F22" i="1"/>
  <c r="G22" i="1"/>
  <c r="H22" i="1"/>
  <c r="E23" i="1"/>
  <c r="F23" i="1"/>
  <c r="G23" i="1"/>
  <c r="H23" i="1"/>
  <c r="E24" i="1"/>
  <c r="F24" i="1"/>
  <c r="G24" i="1"/>
  <c r="H24" i="1"/>
  <c r="C21" i="1"/>
  <c r="E21" i="1"/>
  <c r="F21" i="1"/>
  <c r="G21" i="1"/>
  <c r="H21" i="1"/>
  <c r="Q22" i="1"/>
  <c r="Q23" i="1"/>
  <c r="Q24" i="1"/>
  <c r="F11" i="1"/>
  <c r="A21" i="1"/>
  <c r="H20" i="1"/>
  <c r="G11" i="1"/>
  <c r="E14" i="1"/>
  <c r="E15" i="1" s="1"/>
  <c r="C17" i="1"/>
  <c r="Q21" i="1"/>
  <c r="C12" i="1"/>
  <c r="C16" i="1" l="1"/>
  <c r="D18" i="1" s="1"/>
  <c r="C11" i="1"/>
  <c r="O28" i="1" l="1"/>
  <c r="S28" i="1" s="1"/>
  <c r="O27" i="1"/>
  <c r="S27" i="1" s="1"/>
  <c r="O26" i="1"/>
  <c r="S26" i="1" s="1"/>
  <c r="O25" i="1"/>
  <c r="S25" i="1" s="1"/>
  <c r="O23" i="1"/>
  <c r="S23" i="1" s="1"/>
  <c r="O24" i="1"/>
  <c r="S24" i="1" s="1"/>
  <c r="O21" i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<sst xmlns="http://schemas.openxmlformats.org/spreadsheetml/2006/main" count="66" uniqueCount="56">
  <si>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</si>
  <si>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</si>
  <si>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</si>
  <si>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</si>
  <si>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</si>
  <si>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</si>
  <si>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</si>
  <si>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</si>
  <si>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</si>
  <si>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</si>
  <si>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</si>
  <si>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</si>
  <si>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</si>
  <si>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</si>
  <si>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</si>
  <si>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</si>
  <si>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</si>
  <si>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</si>
  <si>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</si>
  <si>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</si>
  <si>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</si>
  <si>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</si>
  <si>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</si>
  <si>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</si>
  <si>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</si>
  <si>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</si>
  <si>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</si>
  <si>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</si>
  <si>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</si>
  <si>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</si>
  <si>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</si>
  <si>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</si>
  <si>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</si>
  <si>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</si>
  <si>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</si>
  <si>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</si>
  <si>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</si>
  <si>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</si>
  <si>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</si>
  <si>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</si>
  <si>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</si>
  <si>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</si>
  <si>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</si>
  <si>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G1383-0181</t>
  </si>
  <si>
    <t>G1383-0181_Cnc.xls</t>
  </si>
  <si>
    <t>EC</t>
  </si>
  <si>
    <t>Cnc</t>
  </si>
  <si>
    <t>VSX</t>
  </si>
  <si>
    <t>IBVS 5918</t>
  </si>
  <si>
    <t>I</t>
  </si>
  <si>
    <t>IBVS 5992</t>
  </si>
  <si>
    <t>IBVS 6029</t>
  </si>
  <si>
    <t>II</t>
  </si>
  <si>
    <t>JBAV, 60</t>
  </si>
  <si>
    <t>OP Cnc / GSC 1383-0181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</si>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</sst>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7" fillId="0" borderId="0" xfId="0" applyFont="1" applyAlignment="1"/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1383-0181 -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11260</c:v>
                </c:pt>
                <c:pt idx="3">
                  <c:v>12637.5</c:v>
                </c:pt>
                <c:pt idx="4">
                  <c:v>24907.5</c:v>
                </c:pt>
                <c:pt idx="5">
                  <c:v>24908</c:v>
                </c:pt>
                <c:pt idx="6">
                  <c:v>25940</c:v>
                </c:pt>
                <c:pt idx="7">
                  <c:v>25940.5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-1.0550000006332994E-3</c:v>
                </c:pt>
                <c:pt idx="2">
                  <c:v>-5.9999999211868271E-4</c:v>
                </c:pt>
                <c:pt idx="3">
                  <c:v>1.5249999996740371E-3</c:v>
                </c:pt>
                <c:pt idx="4">
                  <c:v>7.6249999983701855E-3</c:v>
                </c:pt>
                <c:pt idx="5">
                  <c:v>6.6599999991012737E-3</c:v>
                </c:pt>
                <c:pt idx="6">
                  <c:v>8.1000001155189238E-3</c:v>
                </c:pt>
                <c:pt idx="7">
                  <c:v>8.2349997755954973E-3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9A-4E30-A77B-59E5BBBCBC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11260</c:v>
                </c:pt>
                <c:pt idx="3">
                  <c:v>12637.5</c:v>
                </c:pt>
                <c:pt idx="4">
                  <c:v>24907.5</c:v>
                </c:pt>
                <c:pt idx="5">
                  <c:v>24908</c:v>
                </c:pt>
                <c:pt idx="6">
                  <c:v>25940</c:v>
                </c:pt>
                <c:pt idx="7">
                  <c:v>25940.5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9A-4E30-A77B-59E5BBBCBC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11260</c:v>
                </c:pt>
                <c:pt idx="3">
                  <c:v>12637.5</c:v>
                </c:pt>
                <c:pt idx="4">
                  <c:v>24907.5</c:v>
                </c:pt>
                <c:pt idx="5">
                  <c:v>24908</c:v>
                </c:pt>
                <c:pt idx="6">
                  <c:v>25940</c:v>
                </c:pt>
                <c:pt idx="7">
                  <c:v>25940.5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9A-4E30-A77B-59E5BBBCBC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11260</c:v>
                </c:pt>
                <c:pt idx="3">
                  <c:v>12637.5</c:v>
                </c:pt>
                <c:pt idx="4">
                  <c:v>24907.5</c:v>
                </c:pt>
                <c:pt idx="5">
                  <c:v>24908</c:v>
                </c:pt>
                <c:pt idx="6">
                  <c:v>25940</c:v>
                </c:pt>
                <c:pt idx="7">
                  <c:v>25940.5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9A-4E30-A77B-59E5BBBCBC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11260</c:v>
                </c:pt>
                <c:pt idx="3">
                  <c:v>12637.5</c:v>
                </c:pt>
                <c:pt idx="4">
                  <c:v>24907.5</c:v>
                </c:pt>
                <c:pt idx="5">
                  <c:v>24908</c:v>
                </c:pt>
                <c:pt idx="6">
                  <c:v>25940</c:v>
                </c:pt>
                <c:pt idx="7">
                  <c:v>25940.5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9A-4E30-A77B-59E5BBBCBC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11260</c:v>
                </c:pt>
                <c:pt idx="3">
                  <c:v>12637.5</c:v>
                </c:pt>
                <c:pt idx="4">
                  <c:v>24907.5</c:v>
                </c:pt>
                <c:pt idx="5">
                  <c:v>24908</c:v>
                </c:pt>
                <c:pt idx="6">
                  <c:v>25940</c:v>
                </c:pt>
                <c:pt idx="7">
                  <c:v>25940.5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9A-4E30-A77B-59E5BBBCBC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1.6999999999999999E-3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11260</c:v>
                </c:pt>
                <c:pt idx="3">
                  <c:v>12637.5</c:v>
                </c:pt>
                <c:pt idx="4">
                  <c:v>24907.5</c:v>
                </c:pt>
                <c:pt idx="5">
                  <c:v>24908</c:v>
                </c:pt>
                <c:pt idx="6">
                  <c:v>25940</c:v>
                </c:pt>
                <c:pt idx="7">
                  <c:v>25940.5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9A-4E30-A77B-59E5BBBCBC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11260</c:v>
                </c:pt>
                <c:pt idx="3">
                  <c:v>12637.5</c:v>
                </c:pt>
                <c:pt idx="4">
                  <c:v>24907.5</c:v>
                </c:pt>
                <c:pt idx="5">
                  <c:v>24908</c:v>
                </c:pt>
                <c:pt idx="6">
                  <c:v>25940</c:v>
                </c:pt>
                <c:pt idx="7">
                  <c:v>25940.5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-2.5994897705854886E-3</c:v>
                </c:pt>
                <c:pt idx="1">
                  <c:v>1.7883379697752628E-4</c:v>
                </c:pt>
                <c:pt idx="2">
                  <c:v>1.7494256907003318E-3</c:v>
                </c:pt>
                <c:pt idx="3">
                  <c:v>2.2814533148496404E-3</c:v>
                </c:pt>
                <c:pt idx="4">
                  <c:v>7.0204579960198897E-3</c:v>
                </c:pt>
                <c:pt idx="5">
                  <c:v>7.0206511094950798E-3</c:v>
                </c:pt>
                <c:pt idx="6">
                  <c:v>7.4192373222878834E-3</c:v>
                </c:pt>
                <c:pt idx="7">
                  <c:v>7.4194304357630735E-3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9A-4E30-A77B-59E5BBBCBC7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11260</c:v>
                </c:pt>
                <c:pt idx="3">
                  <c:v>12637.5</c:v>
                </c:pt>
                <c:pt idx="4">
                  <c:v>24907.5</c:v>
                </c:pt>
                <c:pt idx="5">
                  <c:v>24908</c:v>
                </c:pt>
                <c:pt idx="6">
                  <c:v>25940</c:v>
                </c:pt>
                <c:pt idx="7">
                  <c:v>25940.5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9A-4E30-A77B-59E5BBBCB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81648"/>
        <c:axId val="1"/>
      </c:scatterChart>
      <c:valAx>
        <c:axId val="56008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081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152400</xdr:rowOff>
    </xdr:from>
    <xdr:to>
      <xdr:col>16</xdr:col>
      <xdr:colOff>381000</xdr:colOff>
      <xdr:row>19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0B1257F-34E4-3B08-7317-5AD610D9A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54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52622.837</v>
      </c>
      <c r="D7" s="29" t="s">
        <v>47</v>
      </c>
    </row>
    <row r="8" spans="1:7" x14ac:dyDescent="0.2">
      <c r="A8" t="s">
        <v>3</v>
      </c>
      <c r="C8" s="7">
        <v>0.26712999999999998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-2.5994897705854886E-3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3.8622695038062345E-7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60177.703483333331</v>
      </c>
    </row>
    <row r="15" spans="1:7" x14ac:dyDescent="0.2">
      <c r="A15" s="11" t="s">
        <v>17</v>
      </c>
      <c r="B15" s="9"/>
      <c r="C15" s="12">
        <f ca="1">(C7+C11)+(C8+C12)*INT(MAX(F21:F3533))</f>
        <v>59552.196619237322</v>
      </c>
      <c r="D15" s="13" t="s">
        <v>39</v>
      </c>
      <c r="E15" s="14">
        <f ca="1">ROUND(2*(E14-$C$7)/$C$8,0)/2+E13</f>
        <v>28282.5</v>
      </c>
    </row>
    <row r="16" spans="1:7" x14ac:dyDescent="0.2">
      <c r="A16" s="15" t="s">
        <v>4</v>
      </c>
      <c r="B16" s="9"/>
      <c r="C16" s="16">
        <f ca="1">+C8+C12</f>
        <v>0.26713038622695034</v>
      </c>
      <c r="D16" s="13" t="s">
        <v>40</v>
      </c>
      <c r="E16" s="23">
        <f ca="1">ROUND(2*(E14-$C$15)/$C$16,0)/2+E13</f>
        <v>2342.5</v>
      </c>
    </row>
    <row r="17" spans="1:19" ht="13.5" thickBot="1" x14ac:dyDescent="0.25">
      <c r="A17" s="13" t="s">
        <v>30</v>
      </c>
      <c r="B17" s="9"/>
      <c r="C17" s="9">
        <f>COUNT(C21:C2191)</f>
        <v>8</v>
      </c>
      <c r="D17" s="13" t="s">
        <v>34</v>
      </c>
      <c r="E17" s="17">
        <f ca="1">+$C$15+$C$16*E16-15018.5-$C$9/24</f>
        <v>45159.845382307292</v>
      </c>
    </row>
    <row r="18" spans="1:19" ht="14.25" thickTop="1" thickBot="1" x14ac:dyDescent="0.25">
      <c r="A18" s="15" t="s">
        <v>5</v>
      </c>
      <c r="B18" s="9"/>
      <c r="C18" s="18">
        <f ca="1">+C15</f>
        <v>59552.196619237322</v>
      </c>
      <c r="D18" s="19">
        <f ca="1">+C16</f>
        <v>0.26713038622695034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1.5116616755549653E-3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52622.837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-2.5994897705854886E-3</v>
      </c>
      <c r="Q21" s="1">
        <f>+C21-15018.5</f>
        <v>37604.337</v>
      </c>
      <c r="S21">
        <f ca="1">+(O21-G21)^2</f>
        <v>6.757347067378596E-6</v>
      </c>
    </row>
    <row r="22" spans="1:19" x14ac:dyDescent="0.2">
      <c r="A22" s="32" t="s">
        <v>48</v>
      </c>
      <c r="B22" s="33" t="s">
        <v>49</v>
      </c>
      <c r="C22" s="32">
        <v>54544.435599999997</v>
      </c>
      <c r="D22" s="32">
        <v>2.0000000000000001E-4</v>
      </c>
      <c r="E22">
        <f>+(C22-C$7)/C$8</f>
        <v>7193.4960506120533</v>
      </c>
      <c r="F22">
        <f>ROUND(2*E22,0)/2</f>
        <v>7193.5</v>
      </c>
      <c r="G22">
        <f>+C22-(C$7+F22*C$8)</f>
        <v>-1.0550000006332994E-3</v>
      </c>
      <c r="H22">
        <f>+G22</f>
        <v>-1.0550000006332994E-3</v>
      </c>
      <c r="O22">
        <f ca="1">+C$11+C$12*$F22</f>
        <v>1.7883379697752628E-4</v>
      </c>
      <c r="Q22" s="1">
        <f>+C22-15018.5</f>
        <v>39525.935599999997</v>
      </c>
      <c r="S22">
        <f ca="1">+(O22-G22)^2</f>
        <v>1.5223458401267518E-6</v>
      </c>
    </row>
    <row r="23" spans="1:19" x14ac:dyDescent="0.2">
      <c r="A23" s="32" t="s">
        <v>50</v>
      </c>
      <c r="B23" s="33" t="s">
        <v>49</v>
      </c>
      <c r="C23" s="32">
        <v>55630.720200000003</v>
      </c>
      <c r="D23" s="32">
        <v>2.0000000000000001E-4</v>
      </c>
      <c r="E23">
        <f>+(C23-C$7)/C$8</f>
        <v>11259.997753902609</v>
      </c>
      <c r="F23">
        <f>ROUND(2*E23,0)/2</f>
        <v>11260</v>
      </c>
      <c r="G23">
        <f>+C23-(C$7+F23*C$8)</f>
        <v>-5.9999999211868271E-4</v>
      </c>
      <c r="H23">
        <f>+G23</f>
        <v>-5.9999999211868271E-4</v>
      </c>
      <c r="O23">
        <f ca="1">+C$11+C$12*$F23</f>
        <v>1.7494256907003318E-3</v>
      </c>
      <c r="Q23" s="1">
        <f>+C23-15018.5</f>
        <v>40612.220200000003</v>
      </c>
      <c r="S23">
        <f ca="1">+(O23-G23)^2</f>
        <v>5.5198010390895925E-6</v>
      </c>
    </row>
    <row r="24" spans="1:19" x14ac:dyDescent="0.2">
      <c r="A24" s="34" t="s">
        <v>51</v>
      </c>
      <c r="B24" s="35" t="s">
        <v>52</v>
      </c>
      <c r="C24" s="34">
        <v>55998.693899999998</v>
      </c>
      <c r="D24" s="34">
        <v>5.9999999999999995E-4</v>
      </c>
      <c r="E24">
        <f>+(C24-C$7)/C$8</f>
        <v>12637.505708830902</v>
      </c>
      <c r="F24">
        <f>ROUND(2*E24,0)/2</f>
        <v>12637.5</v>
      </c>
      <c r="G24">
        <f>+C24-(C$7+F24*C$8)</f>
        <v>1.5249999996740371E-3</v>
      </c>
      <c r="H24">
        <f>+G24</f>
        <v>1.5249999996740371E-3</v>
      </c>
      <c r="O24">
        <f ca="1">+C$11+C$12*$F24</f>
        <v>2.2814533148496404E-3</v>
      </c>
      <c r="Q24" s="1">
        <f>+C24-15018.5</f>
        <v>40980.193899999998</v>
      </c>
      <c r="S24">
        <f ca="1">+(O24-G24)^2</f>
        <v>5.7222161804016066E-7</v>
      </c>
    </row>
    <row r="25" spans="1:19" x14ac:dyDescent="0.2">
      <c r="A25" s="36" t="s">
        <v>53</v>
      </c>
      <c r="B25" s="37" t="s">
        <v>49</v>
      </c>
      <c r="C25" s="38">
        <v>59276.3851</v>
      </c>
      <c r="D25" s="36">
        <v>1.6999999999999999E-3</v>
      </c>
      <c r="E25">
        <f t="shared" ref="E25:E26" si="0">+(C25-C$7)/C$8</f>
        <v>24907.528544154535</v>
      </c>
      <c r="F25">
        <f t="shared" ref="F25:F26" si="1">ROUND(2*E25,0)/2</f>
        <v>24907.5</v>
      </c>
      <c r="G25">
        <f t="shared" ref="G25:G26" si="2">+C25-(C$7+F25*C$8)</f>
        <v>7.6249999983701855E-3</v>
      </c>
      <c r="H25">
        <f t="shared" ref="H25:H26" si="3">+G25</f>
        <v>7.6249999983701855E-3</v>
      </c>
      <c r="O25">
        <f t="shared" ref="O25:O26" ca="1" si="4">+C$11+C$12*$F25</f>
        <v>7.0204579960198897E-3</v>
      </c>
      <c r="Q25" s="1">
        <f t="shared" ref="Q25:Q26" si="5">+C25-15018.5</f>
        <v>44257.8851</v>
      </c>
      <c r="S25">
        <f t="shared" ref="S25:S26" ca="1" si="6">+(O25-G25)^2</f>
        <v>3.6547103260570499E-7</v>
      </c>
    </row>
    <row r="26" spans="1:19" x14ac:dyDescent="0.2">
      <c r="A26" s="36" t="s">
        <v>53</v>
      </c>
      <c r="B26" s="37" t="s">
        <v>49</v>
      </c>
      <c r="C26" s="38">
        <v>59276.517699999997</v>
      </c>
      <c r="D26" s="36">
        <v>2.0999999999999999E-3</v>
      </c>
      <c r="E26">
        <f t="shared" si="0"/>
        <v>24908.024931681197</v>
      </c>
      <c r="F26">
        <f t="shared" si="1"/>
        <v>24908</v>
      </c>
      <c r="G26">
        <f t="shared" si="2"/>
        <v>6.6599999991012737E-3</v>
      </c>
      <c r="H26">
        <f t="shared" si="3"/>
        <v>6.6599999991012737E-3</v>
      </c>
      <c r="O26">
        <f t="shared" ca="1" si="4"/>
        <v>7.0206511094950798E-3</v>
      </c>
      <c r="Q26" s="1">
        <f t="shared" si="5"/>
        <v>44258.017699999997</v>
      </c>
      <c r="S26">
        <f t="shared" ca="1" si="6"/>
        <v>1.3006922342828531E-7</v>
      </c>
    </row>
    <row r="27" spans="1:19" x14ac:dyDescent="0.2">
      <c r="A27" s="40" t="s">
        <v>55</v>
      </c>
      <c r="B27" s="41" t="s">
        <v>49</v>
      </c>
      <c r="C27" s="42">
        <v>59552.197300000116</v>
      </c>
      <c r="D27" s="7"/>
      <c r="E27">
        <f t="shared" ref="E27:E28" si="7">+(C27-C$7)/C$8</f>
        <v>25940.030322315415</v>
      </c>
      <c r="F27">
        <f t="shared" ref="F27:F28" si="8">ROUND(2*E27,0)/2</f>
        <v>25940</v>
      </c>
      <c r="G27">
        <f t="shared" ref="G27:G28" si="9">+C27-(C$7+F27*C$8)</f>
        <v>8.1000001155189238E-3</v>
      </c>
      <c r="H27">
        <f t="shared" ref="H27:H28" si="10">+G27</f>
        <v>8.1000001155189238E-3</v>
      </c>
      <c r="O27">
        <f t="shared" ref="O27:O28" ca="1" si="11">+C$11+C$12*$F27</f>
        <v>7.4192373222878834E-3</v>
      </c>
      <c r="Q27" s="1">
        <f t="shared" ref="Q27:Q28" si="12">+C27-15018.5</f>
        <v>44533.697300000116</v>
      </c>
      <c r="S27">
        <f t="shared" ref="S27:S28" ca="1" si="13">+(O27-G27)^2</f>
        <v>4.6343798064772832E-7</v>
      </c>
    </row>
    <row r="28" spans="1:19" x14ac:dyDescent="0.2">
      <c r="A28" s="40" t="s">
        <v>55</v>
      </c>
      <c r="B28" s="41" t="s">
        <v>52</v>
      </c>
      <c r="C28" s="42">
        <v>59552.330999999773</v>
      </c>
      <c r="D28" s="7"/>
      <c r="E28">
        <f t="shared" si="7"/>
        <v>25940.530827686049</v>
      </c>
      <c r="F28">
        <f t="shared" si="8"/>
        <v>25940.5</v>
      </c>
      <c r="G28">
        <f t="shared" si="9"/>
        <v>8.2349997755954973E-3</v>
      </c>
      <c r="H28">
        <f t="shared" si="10"/>
        <v>8.2349997755954973E-3</v>
      </c>
      <c r="O28">
        <f t="shared" ca="1" si="11"/>
        <v>7.4194304357630735E-3</v>
      </c>
      <c r="Q28" s="1">
        <f t="shared" si="12"/>
        <v>44533.830999999773</v>
      </c>
      <c r="S28">
        <f t="shared" ca="1" si="13"/>
        <v>6.6515334807469567E-7</v>
      </c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2023-08-21T04:53:01Z</dcterms:modified>
</cp:coreProperties>
</file>