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1CA9052-7D15-4ACA-9C34-6F951DE40C06}" xr6:coauthVersionLast="47" xr6:coauthVersionMax="47" xr10:uidLastSave="{00000000-0000-0000-0000-000000000000}"/>
  <bookViews>
    <workbookView xWindow="13665" yWindow="39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F27" i="1" s="1"/>
  <c r="G27" i="1" s="1"/>
  <c r="H27" i="1" s="1"/>
  <c r="Q27" i="1"/>
  <c r="E28" i="1"/>
  <c r="F28" i="1"/>
  <c r="G28" i="1" s="1"/>
  <c r="H28" i="1" s="1"/>
  <c r="Q28" i="1"/>
  <c r="E21" i="1"/>
  <c r="F21" i="1"/>
  <c r="G21" i="1"/>
  <c r="H21" i="1"/>
  <c r="E22" i="1"/>
  <c r="F22" i="1"/>
  <c r="G22" i="1"/>
  <c r="H22" i="1"/>
  <c r="E23" i="1"/>
  <c r="F23" i="1"/>
  <c r="G23" i="1"/>
  <c r="G11" i="1"/>
  <c r="F11" i="1"/>
  <c r="Q21" i="1"/>
  <c r="Q22" i="1"/>
  <c r="H23" i="1"/>
  <c r="Q23" i="1"/>
  <c r="E14" i="1"/>
  <c r="E15" i="1" s="1"/>
  <c r="C17" i="1"/>
  <c r="C11" i="1"/>
  <c r="C12" i="1" l="1"/>
  <c r="O28" i="1" l="1"/>
  <c r="S28" i="1" s="1"/>
  <c r="O27" i="1"/>
  <c r="S27" i="1" s="1"/>
  <c r="O25" i="1"/>
  <c r="S25" i="1" s="1"/>
  <c r="O26" i="1"/>
  <c r="S26" i="1" s="1"/>
  <c r="O24" i="1"/>
  <c r="S24" i="1" s="1"/>
  <c r="C16" i="1"/>
  <c r="D18" i="1" s="1"/>
  <c r="O22" i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<sst xmlns="http://schemas.openxmlformats.org/spreadsheetml/2006/main" count="69" uniqueCount="56">
  <si>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</si>
  <si>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</si>
  <si>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</si>
  <si>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</si>
  <si>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</si>
  <si>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</si>
  <si>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</si>
  <si>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</si>
  <si>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</si>
  <si>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</si>
  <si>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</si>
  <si>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</si>
  <si>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</si>
  <si>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</si>
  <si>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</si>
  <si>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</si>
  <si>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</si>
  <si>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</si>
  <si>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</si>
  <si>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</si>
  <si>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</si>
  <si>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</si>
  <si>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</si>
  <si>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</si>
  <si>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</si>
  <si>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</si>
  <si>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</si>
  <si>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</si>
  <si>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</si>
  <si>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</si>
  <si>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</si>
  <si>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</si>
  <si>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</si>
  <si>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</si>
  <si>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</si>
  <si>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</si>
  <si>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</si>
  <si>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</si>
  <si>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</si>
  <si>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</si>
  <si>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</si>
  <si>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</si>
  <si>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</si>
  <si>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G0809-0569</t>
  </si>
  <si>
    <t>G0809-0569_Cnc.xls</t>
  </si>
  <si>
    <t>EB / EW</t>
  </si>
  <si>
    <t>Cnc</t>
  </si>
  <si>
    <t>VSX</t>
  </si>
  <si>
    <t>IBVS 5992</t>
  </si>
  <si>
    <t>I</t>
  </si>
  <si>
    <t>IBVS 6011</t>
  </si>
  <si>
    <t>II</t>
  </si>
  <si>
    <t>IBVS 6063</t>
  </si>
  <si>
    <t>S2</t>
  </si>
  <si>
    <t>JBAV, 60</t>
  </si>
  <si>
    <t>OX Cnc / GSC 0809-0569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</si>
</sst>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0809-0569 -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4.8204999984591268E-3</c:v>
                </c:pt>
                <c:pt idx="2">
                  <c:v>1.919999995152466E-4</c:v>
                </c:pt>
                <c:pt idx="3">
                  <c:v>2.551099999982398E-2</c:v>
                </c:pt>
                <c:pt idx="4">
                  <c:v>2.8424500000255648E-2</c:v>
                </c:pt>
                <c:pt idx="5">
                  <c:v>3.197849999560276E-2</c:v>
                </c:pt>
                <c:pt idx="6">
                  <c:v>2.5291999998444226E-2</c:v>
                </c:pt>
                <c:pt idx="7">
                  <c:v>2.945950000139419E-2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3-4704-AA3D-15FE1FD04D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3-4704-AA3D-15FE1FD04D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3-4704-AA3D-15FE1FD04D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3-4704-AA3D-15FE1FD04D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D3-4704-AA3D-15FE1FD04D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D3-4704-AA3D-15FE1FD04D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D3-4704-AA3D-15FE1FD04D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-9.8460711137579246E-4</c:v>
                </c:pt>
                <c:pt idx="1">
                  <c:v>1.8605122997463032E-3</c:v>
                </c:pt>
                <c:pt idx="2">
                  <c:v>4.7449164186162346E-3</c:v>
                </c:pt>
                <c:pt idx="3">
                  <c:v>2.8004485305930915E-2</c:v>
                </c:pt>
                <c:pt idx="4">
                  <c:v>2.8005996256228908E-2</c:v>
                </c:pt>
                <c:pt idx="5">
                  <c:v>2.8012040057420882E-2</c:v>
                </c:pt>
                <c:pt idx="6">
                  <c:v>2.8013551007718879E-2</c:v>
                </c:pt>
                <c:pt idx="7">
                  <c:v>2.8021105759208846E-2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D3-4704-AA3D-15FE1FD04D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D3-4704-AA3D-15FE1FD04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35368"/>
        <c:axId val="1"/>
      </c:scatterChart>
      <c:valAx>
        <c:axId val="82973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3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104775</xdr:rowOff>
    </xdr:from>
    <xdr:to>
      <xdr:col>16</xdr:col>
      <xdr:colOff>257175</xdr:colOff>
      <xdr:row>19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BC73B4-0C6B-C0A7-A89C-7FD043B8C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55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55565.893100000001</v>
      </c>
      <c r="D7" s="29" t="s">
        <v>47</v>
      </c>
    </row>
    <row r="8" spans="1:7" x14ac:dyDescent="0.2">
      <c r="A8" t="s">
        <v>3</v>
      </c>
      <c r="C8" s="7">
        <v>0.386573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-9.8460711137579246E-4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3.0219005959873562E-6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59955.790999537036</v>
      </c>
    </row>
    <row r="15" spans="1:7" x14ac:dyDescent="0.2">
      <c r="A15" s="11" t="s">
        <v>17</v>
      </c>
      <c r="B15" s="9"/>
      <c r="C15" s="12">
        <f ca="1">(C7+C11)+(C8+C12)*INT(MAX(F21:F3532))</f>
        <v>59276.248773594809</v>
      </c>
      <c r="D15" s="13" t="s">
        <v>39</v>
      </c>
      <c r="E15" s="14">
        <f ca="1">ROUND(2*(E14-$C$7)/$C$8,0)/2+E13</f>
        <v>11357</v>
      </c>
    </row>
    <row r="16" spans="1:7" x14ac:dyDescent="0.2">
      <c r="A16" s="15" t="s">
        <v>4</v>
      </c>
      <c r="B16" s="9"/>
      <c r="C16" s="16">
        <f ca="1">+C8+C12</f>
        <v>0.38657602190059598</v>
      </c>
      <c r="D16" s="13" t="s">
        <v>40</v>
      </c>
      <c r="E16" s="23">
        <f ca="1">ROUND(2*(E14-$C$15)/$C$16,0)/2+E13</f>
        <v>1759</v>
      </c>
    </row>
    <row r="17" spans="1:19" ht="13.5" thickBot="1" x14ac:dyDescent="0.25">
      <c r="A17" s="13" t="s">
        <v>30</v>
      </c>
      <c r="B17" s="9"/>
      <c r="C17" s="9">
        <f>COUNT(C21:C2190)</f>
        <v>8</v>
      </c>
      <c r="D17" s="13" t="s">
        <v>34</v>
      </c>
      <c r="E17" s="17">
        <f ca="1">+$C$15+$C$16*E16-15018.5-$C$9/24</f>
        <v>44938.131829451297</v>
      </c>
    </row>
    <row r="18" spans="1:19" ht="14.25" thickTop="1" thickBot="1" x14ac:dyDescent="0.25">
      <c r="A18" s="15" t="s">
        <v>5</v>
      </c>
      <c r="B18" s="9"/>
      <c r="C18" s="18">
        <f ca="1">+C15</f>
        <v>59276.248773594809</v>
      </c>
      <c r="D18" s="19">
        <f ca="1">+C16</f>
        <v>0.38657602190059598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SQRT(SUM(S21:S49)/(COUNT(S21:S49)-1))</f>
        <v>2.9775652313448414E-3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s="32" t="s">
        <v>48</v>
      </c>
      <c r="B21" s="33" t="s">
        <v>49</v>
      </c>
      <c r="C21" s="32">
        <v>55565.893100000001</v>
      </c>
      <c r="D21" s="32">
        <v>6.9999999999999999E-4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-9.8460711137579246E-4</v>
      </c>
      <c r="Q21" s="1">
        <f>+C21-15018.5</f>
        <v>40547.393100000001</v>
      </c>
      <c r="S21">
        <f ca="1">+(O21-G21)^2</f>
        <v>9.6945116377178209E-7</v>
      </c>
    </row>
    <row r="22" spans="1:19" x14ac:dyDescent="0.2">
      <c r="A22" s="32" t="s">
        <v>50</v>
      </c>
      <c r="B22" s="33" t="s">
        <v>51</v>
      </c>
      <c r="C22" s="32">
        <v>55929.856399999997</v>
      </c>
      <c r="D22" s="32">
        <v>2.9999999999999997E-4</v>
      </c>
      <c r="E22">
        <f>+(C22-C$7)/C$8</f>
        <v>941.51246983104306</v>
      </c>
      <c r="F22">
        <f>ROUND(2*E22,0)/2</f>
        <v>941.5</v>
      </c>
      <c r="G22">
        <f>+C22-(C$7+F22*C$8)</f>
        <v>4.8204999984591268E-3</v>
      </c>
      <c r="H22">
        <f>+G22</f>
        <v>4.8204999984591268E-3</v>
      </c>
      <c r="O22">
        <f ca="1">+C$11+C$12*$F22</f>
        <v>1.8605122997463032E-3</v>
      </c>
      <c r="Q22" s="1">
        <f>+C22-15018.5</f>
        <v>40911.356399999997</v>
      </c>
      <c r="S22">
        <f ca="1">+(O22-G22)^2</f>
        <v>8.7615271765312373E-6</v>
      </c>
    </row>
    <row r="23" spans="1:19" x14ac:dyDescent="0.2">
      <c r="A23" s="34" t="s">
        <v>52</v>
      </c>
      <c r="B23" s="35" t="s">
        <v>49</v>
      </c>
      <c r="C23" s="36">
        <v>56298.835700000003</v>
      </c>
      <c r="D23" s="36">
        <v>4.0000000000000002E-4</v>
      </c>
      <c r="E23">
        <f>+(C23-C$7)/C$8</f>
        <v>1896.0004966720442</v>
      </c>
      <c r="F23">
        <f>ROUND(2*E23,0)/2</f>
        <v>1896</v>
      </c>
      <c r="G23">
        <f>+C23-(C$7+F23*C$8)</f>
        <v>1.919999995152466E-4</v>
      </c>
      <c r="H23">
        <f>+G23</f>
        <v>1.919999995152466E-4</v>
      </c>
      <c r="O23">
        <f ca="1">+C$11+C$12*$F23</f>
        <v>4.7449164186162346E-3</v>
      </c>
      <c r="Q23" s="1">
        <f>+C23-15018.5</f>
        <v>41280.335700000003</v>
      </c>
      <c r="S23">
        <f ca="1">+(O23-G23)^2</f>
        <v>2.0729047919319365E-5</v>
      </c>
    </row>
    <row r="24" spans="1:19" x14ac:dyDescent="0.2">
      <c r="A24" s="37" t="s">
        <v>54</v>
      </c>
      <c r="B24" s="38" t="s">
        <v>49</v>
      </c>
      <c r="C24" s="39">
        <v>59274.313399999999</v>
      </c>
      <c r="D24" s="37">
        <v>1.4E-3</v>
      </c>
      <c r="E24">
        <f t="shared" ref="E24:E28" si="0">+(C24-C$7)/C$8</f>
        <v>9593.065992710297</v>
      </c>
      <c r="F24">
        <f t="shared" ref="F24:F28" si="1">ROUND(2*E24,0)/2</f>
        <v>9593</v>
      </c>
      <c r="G24">
        <f t="shared" ref="G24:G28" si="2">+C24-(C$7+F24*C$8)</f>
        <v>2.551099999982398E-2</v>
      </c>
      <c r="H24">
        <f t="shared" ref="H24:H28" si="3">+G24</f>
        <v>2.551099999982398E-2</v>
      </c>
      <c r="O24">
        <f t="shared" ref="O24:O28" ca="1" si="4">+C$11+C$12*$F24</f>
        <v>2.8004485305930915E-2</v>
      </c>
      <c r="Q24" s="1">
        <f t="shared" ref="Q24:Q28" si="5">+C24-15018.5</f>
        <v>44255.813399999999</v>
      </c>
      <c r="S24">
        <f t="shared" ref="S24:S28" ca="1" si="6">+(O24-G24)^2</f>
        <v>6.2174689717711959E-6</v>
      </c>
    </row>
    <row r="25" spans="1:19" x14ac:dyDescent="0.2">
      <c r="A25" s="37" t="s">
        <v>54</v>
      </c>
      <c r="B25" s="38" t="s">
        <v>49</v>
      </c>
      <c r="C25" s="39">
        <v>59274.509599999998</v>
      </c>
      <c r="D25" s="37">
        <v>2.5999999999999999E-3</v>
      </c>
      <c r="E25">
        <f t="shared" si="0"/>
        <v>9593.5735294497972</v>
      </c>
      <c r="F25">
        <f t="shared" si="1"/>
        <v>9593.5</v>
      </c>
      <c r="G25">
        <f t="shared" si="2"/>
        <v>2.8424500000255648E-2</v>
      </c>
      <c r="H25">
        <f t="shared" si="3"/>
        <v>2.8424500000255648E-2</v>
      </c>
      <c r="O25">
        <f t="shared" ca="1" si="4"/>
        <v>2.8005996256228908E-2</v>
      </c>
      <c r="Q25" s="1">
        <f t="shared" si="5"/>
        <v>44256.009599999998</v>
      </c>
      <c r="S25">
        <f t="shared" ca="1" si="6"/>
        <v>1.7514538376439923E-7</v>
      </c>
    </row>
    <row r="26" spans="1:19" x14ac:dyDescent="0.2">
      <c r="A26" s="37" t="s">
        <v>54</v>
      </c>
      <c r="B26" s="38" t="s">
        <v>49</v>
      </c>
      <c r="C26" s="39">
        <v>59275.2863</v>
      </c>
      <c r="D26" s="37">
        <v>1.6000000000000001E-3</v>
      </c>
      <c r="E26">
        <f t="shared" si="0"/>
        <v>9595.5827230561845</v>
      </c>
      <c r="F26">
        <f t="shared" si="1"/>
        <v>9595.5</v>
      </c>
      <c r="G26">
        <f t="shared" si="2"/>
        <v>3.197849999560276E-2</v>
      </c>
      <c r="H26">
        <f t="shared" si="3"/>
        <v>3.197849999560276E-2</v>
      </c>
      <c r="O26">
        <f t="shared" ca="1" si="4"/>
        <v>2.8012040057420882E-2</v>
      </c>
      <c r="Q26" s="1">
        <f t="shared" si="5"/>
        <v>44256.7863</v>
      </c>
      <c r="S26">
        <f t="shared" ca="1" si="6"/>
        <v>1.5732804441201787E-5</v>
      </c>
    </row>
    <row r="27" spans="1:19" x14ac:dyDescent="0.2">
      <c r="A27" s="37" t="s">
        <v>54</v>
      </c>
      <c r="B27" s="38" t="s">
        <v>49</v>
      </c>
      <c r="C27" s="39">
        <v>59275.472900000001</v>
      </c>
      <c r="D27" s="37">
        <v>2.3999999999999998E-3</v>
      </c>
      <c r="E27">
        <f t="shared" si="0"/>
        <v>9596.065426193758</v>
      </c>
      <c r="F27">
        <f t="shared" si="1"/>
        <v>9596</v>
      </c>
      <c r="G27">
        <f t="shared" si="2"/>
        <v>2.5291999998444226E-2</v>
      </c>
      <c r="H27">
        <f t="shared" si="3"/>
        <v>2.5291999998444226E-2</v>
      </c>
      <c r="O27">
        <f t="shared" ca="1" si="4"/>
        <v>2.8013551007718879E-2</v>
      </c>
      <c r="Q27" s="1">
        <f t="shared" si="5"/>
        <v>44256.972900000001</v>
      </c>
      <c r="S27">
        <f t="shared" ca="1" si="6"/>
        <v>7.4068398960838832E-6</v>
      </c>
    </row>
    <row r="28" spans="1:19" x14ac:dyDescent="0.2">
      <c r="A28" s="37" t="s">
        <v>54</v>
      </c>
      <c r="B28" s="38" t="s">
        <v>49</v>
      </c>
      <c r="C28" s="39">
        <v>59276.443500000001</v>
      </c>
      <c r="D28" s="37">
        <v>2.9999999999999997E-4</v>
      </c>
      <c r="E28">
        <f t="shared" si="0"/>
        <v>9598.5762068225158</v>
      </c>
      <c r="F28">
        <f t="shared" si="1"/>
        <v>9598.5</v>
      </c>
      <c r="G28">
        <f t="shared" si="2"/>
        <v>2.945950000139419E-2</v>
      </c>
      <c r="H28">
        <f t="shared" si="3"/>
        <v>2.945950000139419E-2</v>
      </c>
      <c r="O28">
        <f t="shared" ca="1" si="4"/>
        <v>2.8021105759208846E-2</v>
      </c>
      <c r="Q28" s="1">
        <f t="shared" si="5"/>
        <v>44257.943500000001</v>
      </c>
      <c r="S28">
        <f t="shared" ca="1" si="6"/>
        <v>2.0689779959519493E-6</v>
      </c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2023-01-11T05:59:02Z</dcterms:modified>
</cp:coreProperties>
</file>