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6C680CD-6C29-471E-841F-AF5C8AA58705}" xr6:coauthVersionLast="47" xr6:coauthVersionMax="47" xr10:uidLastSave="{00000000-0000-0000-0000-000000000000}"/>
  <bookViews>
    <workbookView xWindow="13980" yWindow="0" windowWidth="1432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C9" i="1"/>
  <c r="C21" i="1"/>
  <c r="E21" i="1"/>
  <c r="F21" i="1"/>
  <c r="G21" i="1"/>
  <c r="I21" i="1"/>
  <c r="C17" i="1"/>
  <c r="D9" i="1"/>
  <c r="A21" i="1"/>
  <c r="F16" i="1"/>
  <c r="F17" i="1" s="1"/>
  <c r="Q21" i="1"/>
  <c r="C12" i="1"/>
  <c r="C11" i="1"/>
  <c r="O22" i="1" l="1"/>
  <c r="O21" i="1"/>
  <c r="C15" i="1"/>
  <c r="O24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<sst xmlns="http://schemas.openxmlformats.org/spreadsheetml/2006/main" count="56" uniqueCount="49">
  <si>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</si>
  <si>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</si>
  <si>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</si>
  <si>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</si>
  <si>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</si>
  <si>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</si>
  <si>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</si>
  <si>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</si>
  <si>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</si>
  <si>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</si>
  <si>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</si>
  <si>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</si>
  <si>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</si>
  <si>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</si>
  <si>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</si>
  <si>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</si>
  <si>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</si>
  <si>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</si>
  <si>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</si>
  <si>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</si>
  <si>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</si>
  <si>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</si>
  <si>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</si>
  <si>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</si>
  <si>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</si>
  <si>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</si>
  <si>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</si>
  <si>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</si>
  <si>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</si>
  <si>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</si>
  <si>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</si>
  <si>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</si>
  <si>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</si>
  <si>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</si>
  <si>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</si>
  <si>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</si>
  <si>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</si>
  <si>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</si>
  <si>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</si>
  <si>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</si>
  <si>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</si>
  <si>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</si>
  <si>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V0392 Vul</t>
  </si>
  <si>
    <t>2014A</t>
  </si>
  <si>
    <t>G2138-0168</t>
  </si>
  <si>
    <t>EB</t>
  </si>
  <si>
    <t>JAVSO 49, 106</t>
  </si>
  <si>
    <t>I</t>
  </si>
  <si>
    <t>TYC 2483-160-1 / G2483-0160 Cnc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</si>
</sst>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72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G2483-0160 -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5B-4BCF-99BA-4D4546EF2A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5B-4BCF-99BA-4D4546EF2A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5B-4BCF-99BA-4D4546EF2A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5B-4BCF-99BA-4D4546EF2A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5B-4BCF-99BA-4D4546EF2A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5B-4BCF-99BA-4D4546EF2A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1.8100000000000001E-4</c:v>
                  </c:pt>
                  <c:pt idx="2">
                    <c:v>2.5500000000000002E-4</c:v>
                  </c:pt>
                  <c:pt idx="3">
                    <c:v>3.1500000000000001E-4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5B-4BCF-99BA-4D4546EF2A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5B-4BCF-99BA-4D4546EF2A3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5B-4BCF-99BA-4D4546EF2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801888"/>
        <c:axId val="1"/>
      </c:scatterChart>
      <c:valAx>
        <c:axId val="564801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801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88C6E755-B5C5-F908-A94E-68FA90440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B2" sqref="B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48</v>
      </c>
      <c r="F1" s="35"/>
      <c r="G1" s="36" t="s">
        <v>43</v>
      </c>
      <c r="H1" s="31"/>
      <c r="I1" s="37" t="s">
        <v>44</v>
      </c>
      <c r="J1" s="38" t="s">
        <v>42</v>
      </c>
      <c r="K1" s="34">
        <v>19.34047</v>
      </c>
      <c r="L1" s="39">
        <v>24.183700000000002</v>
      </c>
      <c r="M1" s="40">
        <v>57956.426452614105</v>
      </c>
      <c r="N1" s="40">
        <v>1.3514293911876532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/>
      <c r="D7" s="29"/>
    </row>
    <row r="8" spans="1:15" x14ac:dyDescent="0.2">
      <c r="A8" t="s">
        <v>3</v>
      </c>
      <c r="C8" s="8"/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 t="e">
        <f ca="1">INTERCEPT(INDIRECT($D$9):G992,INDIRECT($C$9):F992)</f>
        <v>#DIV/0!</v>
      </c>
      <c r="D11" s="3"/>
      <c r="E11" s="10"/>
    </row>
    <row r="12" spans="1:15" x14ac:dyDescent="0.2">
      <c r="A12" s="10" t="s">
        <v>16</v>
      </c>
      <c r="B12" s="10"/>
      <c r="C12" s="21" t="e">
        <f ca="1">SLOPE(INDIRECT($D$9):G992,INDIRECT($C$9):F992)</f>
        <v>#DIV/0!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 t="e">
        <f ca="1">(C7+C11)+(C8+C12)*INT(MAX(F21:F3533))</f>
        <v>#DIV/0!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 t="e">
        <f ca="1">+C8+C12</f>
        <v>#DIV/0!</v>
      </c>
      <c r="E16" s="14" t="s">
        <v>30</v>
      </c>
      <c r="F16" s="33">
        <f ca="1">NOW()+15018.5+$C$5/24</f>
        <v>60186.559408912035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 t="e">
        <f ca="1">ROUND(2*(F16-$C$7)/$C$8,0)/2+F15</f>
        <v>#DIV/0!</v>
      </c>
    </row>
    <row r="18" spans="1:21" ht="14.25" thickTop="1" thickBot="1" x14ac:dyDescent="0.25">
      <c r="A18" s="16" t="s">
        <v>5</v>
      </c>
      <c r="B18" s="10"/>
      <c r="C18" s="19" t="e">
        <f ca="1">+C15</f>
        <v>#DIV/0!</v>
      </c>
      <c r="D18" s="20" t="e">
        <f ca="1">+C16</f>
        <v>#DIV/0!</v>
      </c>
      <c r="E18" s="14" t="s">
        <v>36</v>
      </c>
      <c r="F18" s="23" t="e">
        <f ca="1">ROUND(2*(F16-$C$15)/$C$16,0)/2+F15</f>
        <v>#DIV/0!</v>
      </c>
    </row>
    <row r="19" spans="1:21" ht="13.5" thickTop="1" x14ac:dyDescent="0.2">
      <c r="E19" s="14" t="s">
        <v>31</v>
      </c>
      <c r="F19" s="18" t="e">
        <f ca="1">+$C$15+$C$16*F18-15018.5-$C$5/24</f>
        <v>#DIV/0!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0</v>
      </c>
      <c r="D21" s="8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I21" t="e">
        <f>+G21</f>
        <v>#DIV/0!</v>
      </c>
      <c r="O21" t="e">
        <f ca="1">+C$11+C$12*$F21</f>
        <v>#DIV/0!</v>
      </c>
      <c r="Q21" s="2">
        <f>+C21-15018.5</f>
        <v>-15018.5</v>
      </c>
    </row>
    <row r="22" spans="1:21" x14ac:dyDescent="0.2">
      <c r="A22" s="42" t="s">
        <v>46</v>
      </c>
      <c r="B22" s="43" t="s">
        <v>47</v>
      </c>
      <c r="C22" s="44">
        <v>58976.629399999998</v>
      </c>
      <c r="D22" s="44">
        <v>1.8100000000000001E-4</v>
      </c>
      <c r="E22" t="e">
        <f>+(C22-C$7)/C$8</f>
        <v>#DIV/0!</v>
      </c>
      <c r="F22" t="e">
        <f>ROUND(2*E22,0)/2</f>
        <v>#DIV/0!</v>
      </c>
      <c r="G22" t="e">
        <f>+C22-(C$7+F22*C$8)</f>
        <v>#DIV/0!</v>
      </c>
      <c r="I22" t="e">
        <f>+G22</f>
        <v>#DIV/0!</v>
      </c>
      <c r="O22" t="e">
        <f ca="1">+C$11+C$12*$F22</f>
        <v>#DIV/0!</v>
      </c>
      <c r="Q22" s="2">
        <f>+C22-15018.5</f>
        <v>43958.129399999998</v>
      </c>
    </row>
    <row r="23" spans="1:21" x14ac:dyDescent="0.2">
      <c r="A23" s="42" t="s">
        <v>46</v>
      </c>
      <c r="B23" s="43" t="s">
        <v>47</v>
      </c>
      <c r="C23" s="44">
        <v>58976.631087000002</v>
      </c>
      <c r="D23" s="44">
        <v>2.5500000000000002E-4</v>
      </c>
      <c r="E23" t="e">
        <f>+(C23-C$7)/C$8</f>
        <v>#DIV/0!</v>
      </c>
      <c r="F23" t="e">
        <f>ROUND(2*E23,0)/2</f>
        <v>#DIV/0!</v>
      </c>
      <c r="G23" t="e">
        <f>+C23-(C$7+F23*C$8)</f>
        <v>#DIV/0!</v>
      </c>
      <c r="I23" t="e">
        <f>+G23</f>
        <v>#DIV/0!</v>
      </c>
      <c r="O23" t="e">
        <f ca="1">+C$11+C$12*$F23</f>
        <v>#DIV/0!</v>
      </c>
      <c r="Q23" s="2">
        <f>+C23-15018.5</f>
        <v>43958.131087000002</v>
      </c>
    </row>
    <row r="24" spans="1:21" x14ac:dyDescent="0.2">
      <c r="A24" s="42" t="s">
        <v>46</v>
      </c>
      <c r="B24" s="43" t="s">
        <v>47</v>
      </c>
      <c r="C24" s="44">
        <v>58976.631087000002</v>
      </c>
      <c r="D24" s="44">
        <v>3.1500000000000001E-4</v>
      </c>
      <c r="E24" t="e">
        <f>+(C24-C$7)/C$8</f>
        <v>#DIV/0!</v>
      </c>
      <c r="F24" t="e">
        <f>ROUND(2*E24,0)/2</f>
        <v>#DIV/0!</v>
      </c>
      <c r="G24" t="e">
        <f>+C24-(C$7+F24*C$8)</f>
        <v>#DIV/0!</v>
      </c>
      <c r="I24" t="e">
        <f>+G24</f>
        <v>#DIV/0!</v>
      </c>
      <c r="O24" t="e">
        <f ca="1">+C$11+C$12*$F24</f>
        <v>#DIV/0!</v>
      </c>
      <c r="Q24" s="2">
        <f>+C24-15018.5</f>
        <v>43958.131087000002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2023-08-30T01:25:32Z</dcterms:modified>
</cp:coreProperties>
</file>