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E4EAD143-D3F8-45FE-89E1-54D86652576E}" xr6:coauthVersionLast="47" xr6:coauthVersionMax="47" xr10:uidLastSave="{00000000-0000-0000-0000-000000000000}"/>
  <bookViews>
    <workbookView xWindow="13665" yWindow="120" windowWidth="12975" windowHeight="14640"/>
  </bookViews>
  <sheets>
    <sheet name="Active" sheetId="1" r:id="rId1"/>
    <sheet name="BAV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2" i="1" l="1"/>
  <c r="F112" i="1" s="1"/>
  <c r="G112" i="1" s="1"/>
  <c r="K112" i="1" s="1"/>
  <c r="Q112" i="1"/>
  <c r="E113" i="1"/>
  <c r="F113" i="1" s="1"/>
  <c r="G113" i="1" s="1"/>
  <c r="K113" i="1" s="1"/>
  <c r="Q113" i="1"/>
  <c r="E114" i="1"/>
  <c r="F114" i="1"/>
  <c r="G114" i="1"/>
  <c r="K114" i="1" s="1"/>
  <c r="Q114" i="1"/>
  <c r="D9" i="1"/>
  <c r="C9" i="1"/>
  <c r="Q111" i="1"/>
  <c r="Q110" i="1"/>
  <c r="Q108" i="1"/>
  <c r="Q109" i="1"/>
  <c r="C7" i="1"/>
  <c r="E111" i="1"/>
  <c r="F111" i="1"/>
  <c r="C8" i="1"/>
  <c r="E25" i="1"/>
  <c r="F25" i="1"/>
  <c r="E26" i="1"/>
  <c r="F26" i="1"/>
  <c r="E28" i="1"/>
  <c r="F28" i="1"/>
  <c r="G28" i="1"/>
  <c r="I28" i="1"/>
  <c r="E33" i="1"/>
  <c r="F33" i="1"/>
  <c r="E34" i="1"/>
  <c r="F34" i="1"/>
  <c r="E36" i="1"/>
  <c r="F36" i="1"/>
  <c r="G36" i="1"/>
  <c r="I36" i="1"/>
  <c r="E41" i="1"/>
  <c r="F41" i="1"/>
  <c r="E42" i="1"/>
  <c r="F42" i="1"/>
  <c r="E44" i="1"/>
  <c r="F44" i="1"/>
  <c r="G44" i="1"/>
  <c r="I44" i="1"/>
  <c r="E53" i="1"/>
  <c r="F53" i="1"/>
  <c r="E54" i="1"/>
  <c r="F54" i="1"/>
  <c r="E56" i="1"/>
  <c r="F56" i="1"/>
  <c r="G56" i="1"/>
  <c r="I56" i="1"/>
  <c r="E61" i="1"/>
  <c r="F61" i="1"/>
  <c r="E62" i="1"/>
  <c r="F62" i="1"/>
  <c r="E64" i="1"/>
  <c r="F64" i="1"/>
  <c r="G64" i="1"/>
  <c r="I64" i="1"/>
  <c r="E69" i="1"/>
  <c r="F69" i="1"/>
  <c r="E70" i="1"/>
  <c r="F70" i="1"/>
  <c r="E72" i="1"/>
  <c r="F72" i="1"/>
  <c r="G72" i="1"/>
  <c r="I72" i="1"/>
  <c r="E81" i="1"/>
  <c r="F81" i="1"/>
  <c r="E82" i="1"/>
  <c r="F82" i="1"/>
  <c r="E92" i="1"/>
  <c r="F92" i="1"/>
  <c r="U92" i="1"/>
  <c r="E47" i="1"/>
  <c r="F47" i="1"/>
  <c r="E48" i="1"/>
  <c r="F48" i="1"/>
  <c r="E78" i="1"/>
  <c r="F78" i="1"/>
  <c r="G78" i="1"/>
  <c r="E83" i="1"/>
  <c r="F83" i="1"/>
  <c r="E86" i="1"/>
  <c r="F86" i="1"/>
  <c r="E85" i="1"/>
  <c r="F85" i="1"/>
  <c r="U85" i="1"/>
  <c r="E90" i="1"/>
  <c r="F90" i="1"/>
  <c r="G90" i="1"/>
  <c r="E95" i="1"/>
  <c r="F95" i="1"/>
  <c r="G95" i="1"/>
  <c r="E93" i="1"/>
  <c r="F93" i="1"/>
  <c r="G93" i="1"/>
  <c r="E98" i="1"/>
  <c r="F98" i="1"/>
  <c r="G98" i="1"/>
  <c r="E100" i="1"/>
  <c r="F100" i="1"/>
  <c r="G100" i="1"/>
  <c r="E101" i="1"/>
  <c r="F101" i="1"/>
  <c r="G101" i="1"/>
  <c r="E107" i="1"/>
  <c r="F107" i="1"/>
  <c r="G107" i="1"/>
  <c r="E94" i="1"/>
  <c r="F94" i="1"/>
  <c r="G94" i="1"/>
  <c r="E96" i="1"/>
  <c r="F96" i="1"/>
  <c r="G96" i="1"/>
  <c r="E104" i="1"/>
  <c r="F104" i="1"/>
  <c r="G104" i="1"/>
  <c r="E21" i="1"/>
  <c r="F21" i="1"/>
  <c r="E88" i="1"/>
  <c r="F88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81" i="1"/>
  <c r="Q82" i="1"/>
  <c r="Q89" i="1"/>
  <c r="Q92" i="1"/>
  <c r="Q99" i="1"/>
  <c r="Q105" i="1"/>
  <c r="Q106" i="1"/>
  <c r="G34" i="2"/>
  <c r="C34" i="2"/>
  <c r="E34" i="2"/>
  <c r="G96" i="2"/>
  <c r="C96" i="2"/>
  <c r="G95" i="2"/>
  <c r="C95" i="2"/>
  <c r="G33" i="2"/>
  <c r="C33" i="2"/>
  <c r="E33" i="2"/>
  <c r="G32" i="2"/>
  <c r="C32" i="2"/>
  <c r="G31" i="2"/>
  <c r="C31" i="2"/>
  <c r="G30" i="2"/>
  <c r="C30" i="2"/>
  <c r="E30" i="2"/>
  <c r="G29" i="2"/>
  <c r="C29" i="2"/>
  <c r="E29" i="2"/>
  <c r="G94" i="2"/>
  <c r="C94" i="2"/>
  <c r="G28" i="2"/>
  <c r="C28" i="2"/>
  <c r="E28" i="2"/>
  <c r="G27" i="2"/>
  <c r="C27" i="2"/>
  <c r="G93" i="2"/>
  <c r="C93" i="2"/>
  <c r="E93" i="2"/>
  <c r="G26" i="2"/>
  <c r="C26" i="2"/>
  <c r="E26" i="2"/>
  <c r="G92" i="2"/>
  <c r="C92" i="2"/>
  <c r="E92" i="2"/>
  <c r="G25" i="2"/>
  <c r="C25" i="2"/>
  <c r="E25" i="2"/>
  <c r="G91" i="2"/>
  <c r="C91" i="2"/>
  <c r="E91" i="2"/>
  <c r="G90" i="2"/>
  <c r="C90" i="2"/>
  <c r="E90" i="2"/>
  <c r="G24" i="2"/>
  <c r="C24" i="2"/>
  <c r="E24" i="2"/>
  <c r="G89" i="2"/>
  <c r="C89" i="2"/>
  <c r="G23" i="2"/>
  <c r="C23" i="2"/>
  <c r="E23" i="2"/>
  <c r="G22" i="2"/>
  <c r="C22" i="2"/>
  <c r="G21" i="2"/>
  <c r="C21" i="2"/>
  <c r="E21" i="2"/>
  <c r="G20" i="2"/>
  <c r="C20" i="2"/>
  <c r="E20" i="2"/>
  <c r="G19" i="2"/>
  <c r="C19" i="2"/>
  <c r="G18" i="2"/>
  <c r="C18" i="2"/>
  <c r="E18" i="2"/>
  <c r="G88" i="2"/>
  <c r="C88" i="2"/>
  <c r="E88" i="2"/>
  <c r="G87" i="2"/>
  <c r="C87" i="2"/>
  <c r="E87" i="2"/>
  <c r="G17" i="2"/>
  <c r="C17" i="2"/>
  <c r="G16" i="2"/>
  <c r="C16" i="2"/>
  <c r="G15" i="2"/>
  <c r="C15" i="2"/>
  <c r="E15" i="2"/>
  <c r="G14" i="2"/>
  <c r="C14" i="2"/>
  <c r="G86" i="2"/>
  <c r="C86" i="2"/>
  <c r="G85" i="2"/>
  <c r="C85" i="2"/>
  <c r="G84" i="2"/>
  <c r="C84" i="2"/>
  <c r="G83" i="2"/>
  <c r="C83" i="2"/>
  <c r="G82" i="2"/>
  <c r="C82" i="2"/>
  <c r="E82" i="2"/>
  <c r="G81" i="2"/>
  <c r="C81" i="2"/>
  <c r="G80" i="2"/>
  <c r="C80" i="2"/>
  <c r="E80" i="2"/>
  <c r="G79" i="2"/>
  <c r="C79" i="2"/>
  <c r="E79" i="2"/>
  <c r="G78" i="2"/>
  <c r="C78" i="2"/>
  <c r="G77" i="2"/>
  <c r="C77" i="2"/>
  <c r="G76" i="2"/>
  <c r="C76" i="2"/>
  <c r="G75" i="2"/>
  <c r="C75" i="2"/>
  <c r="G74" i="2"/>
  <c r="C74" i="2"/>
  <c r="E74" i="2"/>
  <c r="G73" i="2"/>
  <c r="C73" i="2"/>
  <c r="G72" i="2"/>
  <c r="C72" i="2"/>
  <c r="E72" i="2"/>
  <c r="G71" i="2"/>
  <c r="C71" i="2"/>
  <c r="E71" i="2"/>
  <c r="G70" i="2"/>
  <c r="C70" i="2"/>
  <c r="G69" i="2"/>
  <c r="C69" i="2"/>
  <c r="G68" i="2"/>
  <c r="C68" i="2"/>
  <c r="G67" i="2"/>
  <c r="C67" i="2"/>
  <c r="G66" i="2"/>
  <c r="C66" i="2"/>
  <c r="E66" i="2"/>
  <c r="G65" i="2"/>
  <c r="C65" i="2"/>
  <c r="G64" i="2"/>
  <c r="C64" i="2"/>
  <c r="E64" i="2"/>
  <c r="G63" i="2"/>
  <c r="C63" i="2"/>
  <c r="E63" i="2"/>
  <c r="G62" i="2"/>
  <c r="C62" i="2"/>
  <c r="G61" i="2"/>
  <c r="C61" i="2"/>
  <c r="G60" i="2"/>
  <c r="C60" i="2"/>
  <c r="G59" i="2"/>
  <c r="C59" i="2"/>
  <c r="E59" i="2"/>
  <c r="G13" i="2"/>
  <c r="C13" i="2"/>
  <c r="E13" i="2"/>
  <c r="G12" i="2"/>
  <c r="C12" i="2"/>
  <c r="E12" i="2"/>
  <c r="G11" i="2"/>
  <c r="C11" i="2"/>
  <c r="G58" i="2"/>
  <c r="C58" i="2"/>
  <c r="G57" i="2"/>
  <c r="C57" i="2"/>
  <c r="E57" i="2"/>
  <c r="G56" i="2"/>
  <c r="C56" i="2"/>
  <c r="G55" i="2"/>
  <c r="C55" i="2"/>
  <c r="E55" i="2"/>
  <c r="G54" i="2"/>
  <c r="C54" i="2"/>
  <c r="E54" i="2"/>
  <c r="G53" i="2"/>
  <c r="C53" i="2"/>
  <c r="G52" i="2"/>
  <c r="C52" i="2"/>
  <c r="G51" i="2"/>
  <c r="C51" i="2"/>
  <c r="G50" i="2"/>
  <c r="C50" i="2"/>
  <c r="G49" i="2"/>
  <c r="C49" i="2"/>
  <c r="E49" i="2"/>
  <c r="G48" i="2"/>
  <c r="C48" i="2"/>
  <c r="G47" i="2"/>
  <c r="C47" i="2"/>
  <c r="E47" i="2"/>
  <c r="G46" i="2"/>
  <c r="C46" i="2"/>
  <c r="E46" i="2"/>
  <c r="G45" i="2"/>
  <c r="C45" i="2"/>
  <c r="G44" i="2"/>
  <c r="C44" i="2"/>
  <c r="G43" i="2"/>
  <c r="C43" i="2"/>
  <c r="G42" i="2"/>
  <c r="C42" i="2"/>
  <c r="G41" i="2"/>
  <c r="C41" i="2"/>
  <c r="E41" i="2"/>
  <c r="G40" i="2"/>
  <c r="C40" i="2"/>
  <c r="G39" i="2"/>
  <c r="C39" i="2"/>
  <c r="E39" i="2"/>
  <c r="G38" i="2"/>
  <c r="C38" i="2"/>
  <c r="E38" i="2"/>
  <c r="G37" i="2"/>
  <c r="C37" i="2"/>
  <c r="G36" i="2"/>
  <c r="C36" i="2"/>
  <c r="G35" i="2"/>
  <c r="C35" i="2"/>
  <c r="H34" i="2"/>
  <c r="D34" i="2"/>
  <c r="B34" i="2"/>
  <c r="A34" i="2"/>
  <c r="H96" i="2"/>
  <c r="B96" i="2"/>
  <c r="D96" i="2"/>
  <c r="A96" i="2"/>
  <c r="H95" i="2"/>
  <c r="D95" i="2"/>
  <c r="B95" i="2"/>
  <c r="A95" i="2"/>
  <c r="H33" i="2"/>
  <c r="B33" i="2"/>
  <c r="D33" i="2"/>
  <c r="A33" i="2"/>
  <c r="H32" i="2"/>
  <c r="D32" i="2"/>
  <c r="B32" i="2"/>
  <c r="A32" i="2"/>
  <c r="H31" i="2"/>
  <c r="B31" i="2"/>
  <c r="D31" i="2"/>
  <c r="A31" i="2"/>
  <c r="H30" i="2"/>
  <c r="D30" i="2"/>
  <c r="B30" i="2"/>
  <c r="A30" i="2"/>
  <c r="H29" i="2"/>
  <c r="B29" i="2"/>
  <c r="D29" i="2"/>
  <c r="A29" i="2"/>
  <c r="H94" i="2"/>
  <c r="D94" i="2"/>
  <c r="B94" i="2"/>
  <c r="A94" i="2"/>
  <c r="H28" i="2"/>
  <c r="B28" i="2"/>
  <c r="D28" i="2"/>
  <c r="A28" i="2"/>
  <c r="H27" i="2"/>
  <c r="D27" i="2"/>
  <c r="B27" i="2"/>
  <c r="A27" i="2"/>
  <c r="H93" i="2"/>
  <c r="B93" i="2"/>
  <c r="D93" i="2"/>
  <c r="A93" i="2"/>
  <c r="H26" i="2"/>
  <c r="D26" i="2"/>
  <c r="B26" i="2"/>
  <c r="A26" i="2"/>
  <c r="H92" i="2"/>
  <c r="B92" i="2"/>
  <c r="D92" i="2"/>
  <c r="A92" i="2"/>
  <c r="H25" i="2"/>
  <c r="B25" i="2"/>
  <c r="F25" i="2"/>
  <c r="D25" i="2"/>
  <c r="A25" i="2"/>
  <c r="H91" i="2"/>
  <c r="B91" i="2"/>
  <c r="F91" i="2"/>
  <c r="D91" i="2"/>
  <c r="A91" i="2"/>
  <c r="H90" i="2"/>
  <c r="B90" i="2"/>
  <c r="F90" i="2"/>
  <c r="D90" i="2"/>
  <c r="A90" i="2"/>
  <c r="H24" i="2"/>
  <c r="F24" i="2"/>
  <c r="D24" i="2"/>
  <c r="B24" i="2"/>
  <c r="A24" i="2"/>
  <c r="H89" i="2"/>
  <c r="F89" i="2"/>
  <c r="D89" i="2"/>
  <c r="B89" i="2"/>
  <c r="A89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88" i="2"/>
  <c r="B88" i="2"/>
  <c r="D88" i="2"/>
  <c r="A88" i="2"/>
  <c r="H87" i="2"/>
  <c r="D87" i="2"/>
  <c r="B87" i="2"/>
  <c r="A87" i="2"/>
  <c r="H17" i="2"/>
  <c r="B17" i="2"/>
  <c r="D17" i="2"/>
  <c r="A17" i="2"/>
  <c r="H16" i="2"/>
  <c r="D16" i="2"/>
  <c r="B16" i="2"/>
  <c r="A16" i="2"/>
  <c r="H15" i="2"/>
  <c r="B15" i="2"/>
  <c r="D15" i="2"/>
  <c r="A15" i="2"/>
  <c r="H14" i="2"/>
  <c r="B14" i="2"/>
  <c r="D14" i="2"/>
  <c r="A14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D73" i="2"/>
  <c r="B73" i="2"/>
  <c r="A73" i="2"/>
  <c r="H72" i="2"/>
  <c r="D72" i="2"/>
  <c r="B72" i="2"/>
  <c r="A72" i="2"/>
  <c r="H71" i="2"/>
  <c r="D71" i="2"/>
  <c r="B71" i="2"/>
  <c r="A71" i="2"/>
  <c r="H70" i="2"/>
  <c r="D70" i="2"/>
  <c r="B70" i="2"/>
  <c r="A70" i="2"/>
  <c r="H69" i="2"/>
  <c r="D69" i="2"/>
  <c r="B69" i="2"/>
  <c r="A69" i="2"/>
  <c r="H68" i="2"/>
  <c r="D68" i="2"/>
  <c r="B68" i="2"/>
  <c r="A68" i="2"/>
  <c r="H67" i="2"/>
  <c r="D67" i="2"/>
  <c r="B67" i="2"/>
  <c r="A67" i="2"/>
  <c r="H66" i="2"/>
  <c r="D66" i="2"/>
  <c r="B66" i="2"/>
  <c r="A66" i="2"/>
  <c r="H65" i="2"/>
  <c r="D65" i="2"/>
  <c r="B65" i="2"/>
  <c r="A65" i="2"/>
  <c r="H64" i="2"/>
  <c r="D64" i="2"/>
  <c r="B64" i="2"/>
  <c r="A64" i="2"/>
  <c r="H63" i="2"/>
  <c r="D63" i="2"/>
  <c r="B63" i="2"/>
  <c r="A63" i="2"/>
  <c r="H62" i="2"/>
  <c r="D62" i="2"/>
  <c r="B62" i="2"/>
  <c r="A62" i="2"/>
  <c r="H61" i="2"/>
  <c r="D61" i="2"/>
  <c r="B61" i="2"/>
  <c r="A61" i="2"/>
  <c r="H60" i="2"/>
  <c r="D60" i="2"/>
  <c r="B60" i="2"/>
  <c r="A60" i="2"/>
  <c r="H59" i="2"/>
  <c r="D59" i="2"/>
  <c r="B59" i="2"/>
  <c r="A59" i="2"/>
  <c r="H13" i="2"/>
  <c r="D13" i="2"/>
  <c r="B13" i="2"/>
  <c r="A13" i="2"/>
  <c r="H12" i="2"/>
  <c r="D12" i="2"/>
  <c r="B12" i="2"/>
  <c r="A12" i="2"/>
  <c r="H11" i="2"/>
  <c r="D11" i="2"/>
  <c r="B11" i="2"/>
  <c r="A11" i="2"/>
  <c r="H58" i="2"/>
  <c r="D58" i="2"/>
  <c r="B58" i="2"/>
  <c r="A58" i="2"/>
  <c r="H57" i="2"/>
  <c r="D57" i="2"/>
  <c r="B57" i="2"/>
  <c r="A57" i="2"/>
  <c r="H56" i="2"/>
  <c r="D56" i="2"/>
  <c r="B56" i="2"/>
  <c r="A56" i="2"/>
  <c r="H55" i="2"/>
  <c r="D55" i="2"/>
  <c r="B55" i="2"/>
  <c r="A55" i="2"/>
  <c r="H54" i="2"/>
  <c r="D54" i="2"/>
  <c r="B54" i="2"/>
  <c r="A54" i="2"/>
  <c r="H53" i="2"/>
  <c r="D53" i="2"/>
  <c r="B53" i="2"/>
  <c r="A53" i="2"/>
  <c r="H52" i="2"/>
  <c r="D52" i="2"/>
  <c r="B52" i="2"/>
  <c r="A52" i="2"/>
  <c r="H51" i="2"/>
  <c r="D51" i="2"/>
  <c r="B51" i="2"/>
  <c r="A51" i="2"/>
  <c r="H50" i="2"/>
  <c r="D50" i="2"/>
  <c r="B50" i="2"/>
  <c r="A50" i="2"/>
  <c r="H49" i="2"/>
  <c r="D49" i="2"/>
  <c r="B49" i="2"/>
  <c r="A49" i="2"/>
  <c r="H48" i="2"/>
  <c r="D48" i="2"/>
  <c r="B48" i="2"/>
  <c r="A48" i="2"/>
  <c r="H47" i="2"/>
  <c r="D47" i="2"/>
  <c r="B47" i="2"/>
  <c r="A47" i="2"/>
  <c r="H46" i="2"/>
  <c r="D46" i="2"/>
  <c r="B46" i="2"/>
  <c r="A46" i="2"/>
  <c r="H45" i="2"/>
  <c r="D45" i="2"/>
  <c r="B45" i="2"/>
  <c r="A45" i="2"/>
  <c r="H44" i="2"/>
  <c r="D44" i="2"/>
  <c r="B44" i="2"/>
  <c r="A44" i="2"/>
  <c r="H43" i="2"/>
  <c r="D43" i="2"/>
  <c r="B43" i="2"/>
  <c r="A43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37" i="2"/>
  <c r="D37" i="2"/>
  <c r="B37" i="2"/>
  <c r="A37" i="2"/>
  <c r="H36" i="2"/>
  <c r="D36" i="2"/>
  <c r="B36" i="2"/>
  <c r="A36" i="2"/>
  <c r="H35" i="2"/>
  <c r="D35" i="2"/>
  <c r="B35" i="2"/>
  <c r="A35" i="2"/>
  <c r="Q107" i="1"/>
  <c r="J107" i="1"/>
  <c r="I104" i="1"/>
  <c r="Q104" i="1"/>
  <c r="F16" i="1"/>
  <c r="F17" i="1" s="1"/>
  <c r="C17" i="1"/>
  <c r="J93" i="1"/>
  <c r="Q93" i="1"/>
  <c r="J98" i="1"/>
  <c r="Q98" i="1"/>
  <c r="Q102" i="1"/>
  <c r="J100" i="1"/>
  <c r="Q100" i="1"/>
  <c r="J101" i="1"/>
  <c r="Q101" i="1"/>
  <c r="Q103" i="1"/>
  <c r="Q96" i="1"/>
  <c r="K96" i="1"/>
  <c r="Q94" i="1"/>
  <c r="K94" i="1"/>
  <c r="Q97" i="1"/>
  <c r="Q95" i="1"/>
  <c r="J95" i="1"/>
  <c r="Q85" i="1"/>
  <c r="Q88" i="1"/>
  <c r="Q87" i="1"/>
  <c r="K90" i="1"/>
  <c r="Q90" i="1"/>
  <c r="Q91" i="1"/>
  <c r="Q46" i="1"/>
  <c r="Q47" i="1"/>
  <c r="Q48" i="1"/>
  <c r="Q49" i="1"/>
  <c r="Q77" i="1"/>
  <c r="Q79" i="1"/>
  <c r="Q80" i="1"/>
  <c r="Q86" i="1"/>
  <c r="Q84" i="1"/>
  <c r="Q78" i="1"/>
  <c r="K78" i="1"/>
  <c r="Q83" i="1"/>
  <c r="Q21" i="1"/>
  <c r="E11" i="2"/>
  <c r="E65" i="2"/>
  <c r="E27" i="2"/>
  <c r="E67" i="2"/>
  <c r="E31" i="2"/>
  <c r="E68" i="2"/>
  <c r="E14" i="2"/>
  <c r="E94" i="2"/>
  <c r="E95" i="2"/>
  <c r="E17" i="2"/>
  <c r="E96" i="2"/>
  <c r="G83" i="1"/>
  <c r="J83" i="1"/>
  <c r="E80" i="1"/>
  <c r="F80" i="1"/>
  <c r="G47" i="1"/>
  <c r="J47" i="1"/>
  <c r="E106" i="1"/>
  <c r="F106" i="1"/>
  <c r="G81" i="1"/>
  <c r="I81" i="1"/>
  <c r="E75" i="1"/>
  <c r="F75" i="1"/>
  <c r="G69" i="1"/>
  <c r="I69" i="1"/>
  <c r="E67" i="1"/>
  <c r="F67" i="1"/>
  <c r="G61" i="1"/>
  <c r="I61" i="1"/>
  <c r="E59" i="1"/>
  <c r="F59" i="1"/>
  <c r="G53" i="1"/>
  <c r="I53" i="1"/>
  <c r="E51" i="1"/>
  <c r="F51" i="1"/>
  <c r="G41" i="1"/>
  <c r="I41" i="1"/>
  <c r="E39" i="1"/>
  <c r="F39" i="1"/>
  <c r="G33" i="1"/>
  <c r="I33" i="1"/>
  <c r="E31" i="1"/>
  <c r="F31" i="1"/>
  <c r="G25" i="1"/>
  <c r="I25" i="1"/>
  <c r="E23" i="1"/>
  <c r="F23" i="1"/>
  <c r="E103" i="1"/>
  <c r="F103" i="1"/>
  <c r="E97" i="1"/>
  <c r="F97" i="1"/>
  <c r="E91" i="1"/>
  <c r="F91" i="1"/>
  <c r="E109" i="1"/>
  <c r="F109" i="1"/>
  <c r="G109" i="1"/>
  <c r="K109" i="1"/>
  <c r="E79" i="1"/>
  <c r="F79" i="1"/>
  <c r="G79" i="1"/>
  <c r="J79" i="1"/>
  <c r="E105" i="1"/>
  <c r="F105" i="1"/>
  <c r="G105" i="1"/>
  <c r="I105" i="1"/>
  <c r="E74" i="1"/>
  <c r="F74" i="1"/>
  <c r="G74" i="1"/>
  <c r="I74" i="1"/>
  <c r="E66" i="1"/>
  <c r="F66" i="1"/>
  <c r="G66" i="1"/>
  <c r="I66" i="1"/>
  <c r="E58" i="1"/>
  <c r="F58" i="1"/>
  <c r="G58" i="1"/>
  <c r="I58" i="1"/>
  <c r="E50" i="1"/>
  <c r="F50" i="1"/>
  <c r="G50" i="1"/>
  <c r="I50" i="1"/>
  <c r="E38" i="1"/>
  <c r="E30" i="1"/>
  <c r="G77" i="1"/>
  <c r="J77" i="1"/>
  <c r="E49" i="1"/>
  <c r="F49" i="1"/>
  <c r="G49" i="1"/>
  <c r="J49" i="1"/>
  <c r="E89" i="1"/>
  <c r="F89" i="1"/>
  <c r="G89" i="1"/>
  <c r="K89" i="1"/>
  <c r="E71" i="1"/>
  <c r="F71" i="1"/>
  <c r="G71" i="1"/>
  <c r="I71" i="1"/>
  <c r="E63" i="1"/>
  <c r="F63" i="1"/>
  <c r="G63" i="1"/>
  <c r="I63" i="1"/>
  <c r="G57" i="1"/>
  <c r="I57" i="1"/>
  <c r="E55" i="1"/>
  <c r="F55" i="1"/>
  <c r="G55" i="1"/>
  <c r="I55" i="1"/>
  <c r="E43" i="1"/>
  <c r="F43" i="1"/>
  <c r="G43" i="1"/>
  <c r="I43" i="1"/>
  <c r="E35" i="1"/>
  <c r="F35" i="1"/>
  <c r="G35" i="1"/>
  <c r="I35" i="1"/>
  <c r="E27" i="1"/>
  <c r="F27" i="1"/>
  <c r="G27" i="1"/>
  <c r="I27" i="1"/>
  <c r="E22" i="1"/>
  <c r="E102" i="1"/>
  <c r="F102" i="1"/>
  <c r="G102" i="1"/>
  <c r="E87" i="1"/>
  <c r="F87" i="1"/>
  <c r="G87" i="1"/>
  <c r="G108" i="1"/>
  <c r="K108" i="1"/>
  <c r="E110" i="1"/>
  <c r="F110" i="1"/>
  <c r="G110" i="1"/>
  <c r="K110" i="1"/>
  <c r="G111" i="1"/>
  <c r="K111" i="1"/>
  <c r="G86" i="1"/>
  <c r="K86" i="1"/>
  <c r="E84" i="1"/>
  <c r="G48" i="1"/>
  <c r="J48" i="1"/>
  <c r="E46" i="1"/>
  <c r="F46" i="1"/>
  <c r="G46" i="1"/>
  <c r="J46" i="1"/>
  <c r="G82" i="1"/>
  <c r="K82" i="1"/>
  <c r="E76" i="1"/>
  <c r="G70" i="1"/>
  <c r="I70" i="1"/>
  <c r="E68" i="1"/>
  <c r="G62" i="1"/>
  <c r="I62" i="1"/>
  <c r="E60" i="1"/>
  <c r="G54" i="1"/>
  <c r="I54" i="1"/>
  <c r="E52" i="1"/>
  <c r="G42" i="1"/>
  <c r="I42" i="1"/>
  <c r="E40" i="1"/>
  <c r="F40" i="1"/>
  <c r="G40" i="1"/>
  <c r="I40" i="1"/>
  <c r="G34" i="1"/>
  <c r="I34" i="1"/>
  <c r="E32" i="1"/>
  <c r="F32" i="1"/>
  <c r="G32" i="1"/>
  <c r="I32" i="1"/>
  <c r="G26" i="1"/>
  <c r="I26" i="1"/>
  <c r="E24" i="1"/>
  <c r="F24" i="1"/>
  <c r="G24" i="1"/>
  <c r="I24" i="1"/>
  <c r="G80" i="1"/>
  <c r="J80" i="1"/>
  <c r="E77" i="1"/>
  <c r="F77" i="1"/>
  <c r="G106" i="1"/>
  <c r="I106" i="1"/>
  <c r="E99" i="1"/>
  <c r="F99" i="1"/>
  <c r="G99" i="1"/>
  <c r="K99" i="1"/>
  <c r="G75" i="1"/>
  <c r="I75" i="1"/>
  <c r="E73" i="1"/>
  <c r="F73" i="1"/>
  <c r="G73" i="1"/>
  <c r="I73" i="1"/>
  <c r="G67" i="1"/>
  <c r="I67" i="1"/>
  <c r="E65" i="1"/>
  <c r="F65" i="1"/>
  <c r="G65" i="1"/>
  <c r="I65" i="1"/>
  <c r="G59" i="1"/>
  <c r="I59" i="1"/>
  <c r="E57" i="1"/>
  <c r="F57" i="1"/>
  <c r="G51" i="1"/>
  <c r="I51" i="1"/>
  <c r="E45" i="1"/>
  <c r="G39" i="1"/>
  <c r="I39" i="1"/>
  <c r="E37" i="1"/>
  <c r="F37" i="1"/>
  <c r="G37" i="1"/>
  <c r="I37" i="1"/>
  <c r="G31" i="1"/>
  <c r="I31" i="1"/>
  <c r="E29" i="1"/>
  <c r="F29" i="1"/>
  <c r="G29" i="1"/>
  <c r="I29" i="1"/>
  <c r="G23" i="1"/>
  <c r="I23" i="1"/>
  <c r="G103" i="1"/>
  <c r="K103" i="1"/>
  <c r="G97" i="1"/>
  <c r="K97" i="1"/>
  <c r="G91" i="1"/>
  <c r="E108" i="1"/>
  <c r="F108" i="1"/>
  <c r="F52" i="1"/>
  <c r="G52" i="1"/>
  <c r="I52" i="1"/>
  <c r="E62" i="2"/>
  <c r="K102" i="1"/>
  <c r="E84" i="2"/>
  <c r="E32" i="2"/>
  <c r="E77" i="2"/>
  <c r="E76" i="2"/>
  <c r="F76" i="1"/>
  <c r="G76" i="1"/>
  <c r="I76" i="1"/>
  <c r="E86" i="2"/>
  <c r="F22" i="1"/>
  <c r="G22" i="1"/>
  <c r="I22" i="1"/>
  <c r="E35" i="2"/>
  <c r="E69" i="2"/>
  <c r="E89" i="2"/>
  <c r="E52" i="2"/>
  <c r="E56" i="2"/>
  <c r="F45" i="1"/>
  <c r="G45" i="1"/>
  <c r="I45" i="1"/>
  <c r="E58" i="2"/>
  <c r="F84" i="1"/>
  <c r="G84" i="1"/>
  <c r="K84" i="1"/>
  <c r="E19" i="2"/>
  <c r="E60" i="2"/>
  <c r="E40" i="2"/>
  <c r="E85" i="2"/>
  <c r="F68" i="1"/>
  <c r="G68" i="1"/>
  <c r="I68" i="1"/>
  <c r="E78" i="2"/>
  <c r="F60" i="1"/>
  <c r="G60" i="1"/>
  <c r="I60" i="1"/>
  <c r="E70" i="2"/>
  <c r="F30" i="1"/>
  <c r="G30" i="1"/>
  <c r="I30" i="1"/>
  <c r="E43" i="2"/>
  <c r="E37" i="2"/>
  <c r="E83" i="2"/>
  <c r="E22" i="2"/>
  <c r="E81" i="2"/>
  <c r="E61" i="2"/>
  <c r="F38" i="1"/>
  <c r="G38" i="1"/>
  <c r="I38" i="1"/>
  <c r="E51" i="2"/>
  <c r="E75" i="2"/>
  <c r="E73" i="2"/>
  <c r="E53" i="2"/>
  <c r="E45" i="2"/>
  <c r="E44" i="2"/>
  <c r="E48" i="2"/>
  <c r="E42" i="2"/>
  <c r="K91" i="1"/>
  <c r="J91" i="1"/>
  <c r="K87" i="1"/>
  <c r="I87" i="1"/>
  <c r="E16" i="2"/>
  <c r="E36" i="2"/>
  <c r="E50" i="2"/>
  <c r="C11" i="1"/>
  <c r="C12" i="1"/>
  <c r="O114" i="1" l="1"/>
  <c r="O113" i="1"/>
  <c r="O112" i="1"/>
  <c r="C16" i="1"/>
  <c r="D18" i="1" s="1"/>
  <c r="O72" i="1"/>
  <c r="O67" i="1"/>
  <c r="O82" i="1"/>
  <c r="O32" i="1"/>
  <c r="O43" i="1"/>
  <c r="O83" i="1"/>
  <c r="O93" i="1"/>
  <c r="O108" i="1"/>
  <c r="O81" i="1"/>
  <c r="O106" i="1"/>
  <c r="O75" i="1"/>
  <c r="O99" i="1"/>
  <c r="O40" i="1"/>
  <c r="O55" i="1"/>
  <c r="O58" i="1"/>
  <c r="O98" i="1"/>
  <c r="O100" i="1"/>
  <c r="O78" i="1"/>
  <c r="O111" i="1"/>
  <c r="O109" i="1"/>
  <c r="O26" i="1"/>
  <c r="O29" i="1"/>
  <c r="O52" i="1"/>
  <c r="O63" i="1"/>
  <c r="O66" i="1"/>
  <c r="O96" i="1"/>
  <c r="O94" i="1"/>
  <c r="O27" i="1"/>
  <c r="O92" i="1"/>
  <c r="O97" i="1"/>
  <c r="O25" i="1"/>
  <c r="O28" i="1"/>
  <c r="O23" i="1"/>
  <c r="O34" i="1"/>
  <c r="O37" i="1"/>
  <c r="O68" i="1"/>
  <c r="O71" i="1"/>
  <c r="O74" i="1"/>
  <c r="O48" i="1"/>
  <c r="O95" i="1"/>
  <c r="O80" i="1"/>
  <c r="O38" i="1"/>
  <c r="O33" i="1"/>
  <c r="O36" i="1"/>
  <c r="O31" i="1"/>
  <c r="O42" i="1"/>
  <c r="O57" i="1"/>
  <c r="O76" i="1"/>
  <c r="O89" i="1"/>
  <c r="O102" i="1"/>
  <c r="O87" i="1"/>
  <c r="O46" i="1"/>
  <c r="O85" i="1"/>
  <c r="O22" i="1"/>
  <c r="O56" i="1"/>
  <c r="O51" i="1"/>
  <c r="O73" i="1"/>
  <c r="O47" i="1"/>
  <c r="O91" i="1"/>
  <c r="C15" i="1"/>
  <c r="O41" i="1"/>
  <c r="O44" i="1"/>
  <c r="O39" i="1"/>
  <c r="O54" i="1"/>
  <c r="O65" i="1"/>
  <c r="O110" i="1"/>
  <c r="O105" i="1"/>
  <c r="O103" i="1"/>
  <c r="O79" i="1"/>
  <c r="O21" i="1"/>
  <c r="O104" i="1"/>
  <c r="O84" i="1"/>
  <c r="O53" i="1"/>
  <c r="O62" i="1"/>
  <c r="O90" i="1"/>
  <c r="O61" i="1"/>
  <c r="O64" i="1"/>
  <c r="O59" i="1"/>
  <c r="O70" i="1"/>
  <c r="O24" i="1"/>
  <c r="O35" i="1"/>
  <c r="O30" i="1"/>
  <c r="O86" i="1"/>
  <c r="O101" i="1"/>
  <c r="O107" i="1"/>
  <c r="O77" i="1"/>
  <c r="O60" i="1"/>
  <c r="O69" i="1"/>
  <c r="O50" i="1"/>
  <c r="O49" i="1"/>
  <c r="O45" i="1"/>
  <c r="O88" i="1"/>
  <c r="F18" i="1" l="1"/>
  <c r="F19" i="1"/>
  <c r="C18" i="1"/>
</calcChain>
</file>

<file path=xl/sharedStrings.xml><?xml version="1.0" encoding="utf-8"?>
<sst xmlns="http://schemas.openxmlformats.org/spreadsheetml/2006/main" count="952" uniqueCount="421">
  <si>
    <t>IBVS 6244</t>
  </si>
  <si>
    <t>IBVS 6196</t>
  </si>
  <si>
    <t>VSB 060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</si>
  <si>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</si>
  <si>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</si>
  <si>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</si>
  <si>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</si>
  <si>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</si>
  <si>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</si>
  <si>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</si>
  <si>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</si>
  <si>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</si>
  <si>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</si>
  <si>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</si>
  <si>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</si>
  <si>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</si>
  <si>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</si>
  <si>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</si>
  <si>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</si>
  <si>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</si>
  <si>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</si>
  <si>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</si>
  <si>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</si>
  <si>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</si>
  <si>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</si>
  <si>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</si>
  <si>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</si>
  <si>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</si>
  <si>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</si>
  <si>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</si>
  <si>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</si>
  <si>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IBVS 5484</t>
  </si>
  <si>
    <t>IBVS 5378</t>
  </si>
  <si>
    <t>IBVS 5287</t>
  </si>
  <si>
    <t>I</t>
  </si>
  <si>
    <t>IBVS 5583</t>
  </si>
  <si>
    <t>IBVS 5296</t>
  </si>
  <si>
    <t>EA/DM:</t>
  </si>
  <si>
    <t>IBVS 2202</t>
  </si>
  <si>
    <t>II</t>
  </si>
  <si>
    <t>WX Cnc / GSC 2487-0010</t>
  </si>
  <si>
    <t>IBVS 5694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</si>
  <si>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</si>
  <si>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</si>
  <si>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</si>
  <si>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</si>
  <si>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</si>
  <si>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</si>
  <si>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IBVS 5760</t>
  </si>
  <si>
    <t>IBVS 5784</t>
  </si>
  <si>
    <t>IBVS 5643</t>
  </si>
  <si>
    <t>IBVS 5874</t>
  </si>
  <si>
    <t>IBVS 5894</t>
  </si>
  <si>
    <t>OEJV 0094</t>
  </si>
  <si>
    <t>Start of linear fit &gt;&gt;&gt;&gt;&gt;&gt;&gt;&gt;&gt;&gt;&gt;&gt;&gt;&gt;&gt;&gt;&gt;&gt;&gt;&gt;&gt;</t>
  </si>
  <si>
    <t>IBVS 5918</t>
  </si>
  <si>
    <t>IBVS 5959</t>
  </si>
  <si>
    <t>IBVS 5992</t>
  </si>
  <si>
    <t>IBVS 6010</t>
  </si>
  <si>
    <t>IBVS 6011</t>
  </si>
  <si>
    <t>Add cycle</t>
  </si>
  <si>
    <t>Old Cycle</t>
  </si>
  <si>
    <t>OEJV 0147</t>
  </si>
  <si>
    <t>IBVS 6152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</si>
  <si>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</si>
  <si>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</si>
  <si>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</si>
  <si>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</si>
  <si>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</si>
  <si>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</si>
  <si>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</si>
  <si>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</si>
  <si>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</si>
  <si>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</si>
  <si>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</si>
  <si>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</si>
  <si>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2425685.302 </t>
  </si>
  <si>
    <t> 14.03.1929 19:14 </t>
  </si>
  <si>
    <t> 0.036 </t>
  </si>
  <si>
    <t>P </t>
  </si>
  <si>
    <t> R.Kippenhahn </t>
  </si>
  <si>
    <t> AN 282.74 </t>
  </si>
  <si>
    <t>2425729.365 </t>
  </si>
  <si>
    <t> 27.04.1929 20:45 </t>
  </si>
  <si>
    <t> 0.014 </t>
  </si>
  <si>
    <t>2426416.354 </t>
  </si>
  <si>
    <t> 15.03.1931 20:29 </t>
  </si>
  <si>
    <t> 0.008 </t>
  </si>
  <si>
    <t>2426438.363 </t>
  </si>
  <si>
    <t> 06.04.1931 20:42 </t>
  </si>
  <si>
    <t> -0.026 </t>
  </si>
  <si>
    <t>2426608.648 </t>
  </si>
  <si>
    <t> 24.09.1931 03:33 </t>
  </si>
  <si>
    <t> 0.041 </t>
  </si>
  <si>
    <t>2426744.510 </t>
  </si>
  <si>
    <t> 07.02.1932 00:14 </t>
  </si>
  <si>
    <t>2426825.394 </t>
  </si>
  <si>
    <t> 27.04.1932 21:27 </t>
  </si>
  <si>
    <t> 0.035 </t>
  </si>
  <si>
    <t>2427120.465 </t>
  </si>
  <si>
    <t> 16.02.1933 23:09 </t>
  </si>
  <si>
    <t> -0.020 </t>
  </si>
  <si>
    <t>2427185.371 </t>
  </si>
  <si>
    <t> 22.04.1933 20:54 </t>
  </si>
  <si>
    <t> -0.017 </t>
  </si>
  <si>
    <t>2427474.401 </t>
  </si>
  <si>
    <t> 05.02.1934 21:37 </t>
  </si>
  <si>
    <t> 0.009 </t>
  </si>
  <si>
    <t>2428248.376 </t>
  </si>
  <si>
    <t> 20.03.1936 21:01 </t>
  </si>
  <si>
    <t> 0.044 </t>
  </si>
  <si>
    <t>2429017.372 </t>
  </si>
  <si>
    <t> 28.04.1938 20:55 </t>
  </si>
  <si>
    <t>2442452.340 </t>
  </si>
  <si>
    <t> 08.02.1975 20:09 </t>
  </si>
  <si>
    <t> -0.011 </t>
  </si>
  <si>
    <t>V </t>
  </si>
  <si>
    <t> R.Diethelm </t>
  </si>
  <si>
    <t> BBS 21 </t>
  </si>
  <si>
    <t>2442529.478 </t>
  </si>
  <si>
    <t> 26.04.1975 23:28 </t>
  </si>
  <si>
    <t> -0.022 </t>
  </si>
  <si>
    <t> BBS 22 </t>
  </si>
  <si>
    <t>2442775.624 </t>
  </si>
  <si>
    <t> 29.12.1975 02:58 </t>
  </si>
  <si>
    <t> -0.018 </t>
  </si>
  <si>
    <t> BBS 25 </t>
  </si>
  <si>
    <t>2442872.379 </t>
  </si>
  <si>
    <t> 03.04.1976 21:05 </t>
  </si>
  <si>
    <t> -0.006 </t>
  </si>
  <si>
    <t> H.Peter </t>
  </si>
  <si>
    <t> BBS 27 </t>
  </si>
  <si>
    <t>2443188.344 </t>
  </si>
  <si>
    <t> 13.02.1977 20:15 </t>
  </si>
  <si>
    <t> 0.015 </t>
  </si>
  <si>
    <t> BBS 32 </t>
  </si>
  <si>
    <t>2443930.424 </t>
  </si>
  <si>
    <t> 25.02.1979 22:10 </t>
  </si>
  <si>
    <t> -0.007 </t>
  </si>
  <si>
    <t> BBS 42 </t>
  </si>
  <si>
    <t>2443957.372 </t>
  </si>
  <si>
    <t> 24.03.1979 20:55 </t>
  </si>
  <si>
    <t> 0.000 </t>
  </si>
  <si>
    <t>2444017.372 </t>
  </si>
  <si>
    <t> 23.05.1979 20:55 </t>
  </si>
  <si>
    <t> -0.005 </t>
  </si>
  <si>
    <t> R.Germann </t>
  </si>
  <si>
    <t> BBS 43 </t>
  </si>
  <si>
    <t>2444284.325 </t>
  </si>
  <si>
    <t> 14.02.1980 19:48 </t>
  </si>
  <si>
    <t> -0.012 </t>
  </si>
  <si>
    <t> BBS 46 </t>
  </si>
  <si>
    <t>2444339.446 </t>
  </si>
  <si>
    <t> 09.04.1980 22:42 </t>
  </si>
  <si>
    <t> 0.002 </t>
  </si>
  <si>
    <t> BBS 47 </t>
  </si>
  <si>
    <t>2444633.350 </t>
  </si>
  <si>
    <t> 28.01.1981 20:24 </t>
  </si>
  <si>
    <t> 0.005 </t>
  </si>
  <si>
    <t> BBS 52 </t>
  </si>
  <si>
    <t>2444660.300 </t>
  </si>
  <si>
    <t> 24.02.1981 19:12 </t>
  </si>
  <si>
    <t> BBS 53 </t>
  </si>
  <si>
    <t>2444990.3068 </t>
  </si>
  <si>
    <t> 20.01.1982 19:21 </t>
  </si>
  <si>
    <t> -0.0065 </t>
  </si>
  <si>
    <t>E </t>
  </si>
  <si>
    <t>?</t>
  </si>
  <si>
    <t> Yulan &amp; Qingyao </t>
  </si>
  <si>
    <t>IBVS 2202 </t>
  </si>
  <si>
    <t>2444992.1403 </t>
  </si>
  <si>
    <t> 22.01.1982 15:22 </t>
  </si>
  <si>
    <t> -0.0099 </t>
  </si>
  <si>
    <t>2444993.3681 </t>
  </si>
  <si>
    <t> 23.01.1982 20:50 </t>
  </si>
  <si>
    <t> -0.0067 </t>
  </si>
  <si>
    <t>2444995.2058 </t>
  </si>
  <si>
    <t> 25.01.1982 16:56 </t>
  </si>
  <si>
    <t> -0.0059 </t>
  </si>
  <si>
    <t>2445053.364 </t>
  </si>
  <si>
    <t> 24.03.1982 20:44 </t>
  </si>
  <si>
    <t> -0.016 </t>
  </si>
  <si>
    <t> BBS 59 </t>
  </si>
  <si>
    <t>2445402.383 </t>
  </si>
  <si>
    <t> 08.03.1983 21:11 </t>
  </si>
  <si>
    <t> BBS 65 </t>
  </si>
  <si>
    <t>2445440.366 </t>
  </si>
  <si>
    <t> 15.04.1983 20:47 </t>
  </si>
  <si>
    <t> 0.016 </t>
  </si>
  <si>
    <t> BBS 66 </t>
  </si>
  <si>
    <t>2446171.416 </t>
  </si>
  <si>
    <t> 15.04.1985 21:59 </t>
  </si>
  <si>
    <t> -0.014 </t>
  </si>
  <si>
    <t> BBS 76 </t>
  </si>
  <si>
    <t>2446923.320 </t>
  </si>
  <si>
    <t> 07.05.1987 19:40 </t>
  </si>
  <si>
    <t> -0.008 </t>
  </si>
  <si>
    <t> G.Mavrofridis </t>
  </si>
  <si>
    <t> BBS 84 </t>
  </si>
  <si>
    <t>2447234.357 </t>
  </si>
  <si>
    <t> 13.03.1988 20:34 </t>
  </si>
  <si>
    <t> BBS 88 </t>
  </si>
  <si>
    <t>2447267.440 </t>
  </si>
  <si>
    <t> 15.04.1988 22:33 </t>
  </si>
  <si>
    <t>2447943.415 </t>
  </si>
  <si>
    <t> 20.02.1990 21:57 </t>
  </si>
  <si>
    <t> 0.003 </t>
  </si>
  <si>
    <t> BBS 94 </t>
  </si>
  <si>
    <t>2447954.440 </t>
  </si>
  <si>
    <t> 03.03.1990 22:33 </t>
  </si>
  <si>
    <t> 0.007 </t>
  </si>
  <si>
    <t>2448003.416 </t>
  </si>
  <si>
    <t> 21.04.1990 21:59 </t>
  </si>
  <si>
    <t> -0.001 </t>
  </si>
  <si>
    <t> BBS 95 </t>
  </si>
  <si>
    <t>2448308.330 </t>
  </si>
  <si>
    <t> 20.02.1991 19:55 </t>
  </si>
  <si>
    <t> -0.010 </t>
  </si>
  <si>
    <t> E.Blättler </t>
  </si>
  <si>
    <t> BBS 97 </t>
  </si>
  <si>
    <t>2448330.392 </t>
  </si>
  <si>
    <t> 14.03.1991 21:24 </t>
  </si>
  <si>
    <t> 0.010 </t>
  </si>
  <si>
    <t>2448357.326 </t>
  </si>
  <si>
    <t> 10.04.1991 19:49 </t>
  </si>
  <si>
    <t>2448390.375 </t>
  </si>
  <si>
    <t> 13.05.1991 21:00 </t>
  </si>
  <si>
    <t> BBS 98 </t>
  </si>
  <si>
    <t>2449055.344 </t>
  </si>
  <si>
    <t> 08.03.1993 20:15 </t>
  </si>
  <si>
    <t> BBS 103 </t>
  </si>
  <si>
    <t>2449066.364 </t>
  </si>
  <si>
    <t> 19.03.1993 20:44 </t>
  </si>
  <si>
    <t>2449442.317 </t>
  </si>
  <si>
    <t> 30.03.1994 19:36 </t>
  </si>
  <si>
    <t> BBS 106 </t>
  </si>
  <si>
    <t>2449813.378 </t>
  </si>
  <si>
    <t> 05.04.1995 21:04 </t>
  </si>
  <si>
    <t> 0.017 </t>
  </si>
  <si>
    <t> BBS 109 </t>
  </si>
  <si>
    <t>2450140.340 </t>
  </si>
  <si>
    <t> 26.02.1996 20:09 </t>
  </si>
  <si>
    <t> BBS 111 </t>
  </si>
  <si>
    <t>2450151.355 </t>
  </si>
  <si>
    <t> 08.03.1996 20:31 </t>
  </si>
  <si>
    <t>2450189.334 </t>
  </si>
  <si>
    <t> 15.04.1996 20:00 </t>
  </si>
  <si>
    <t> 0.024 </t>
  </si>
  <si>
    <t> BBS 112 </t>
  </si>
  <si>
    <t>2450489.352 </t>
  </si>
  <si>
    <t> 09.02.1997 20:26 </t>
  </si>
  <si>
    <t> 0.018 </t>
  </si>
  <si>
    <t> BBS 114 </t>
  </si>
  <si>
    <t>2450560.370 </t>
  </si>
  <si>
    <t> 21.04.1997 20:52 </t>
  </si>
  <si>
    <t> BBS 115 </t>
  </si>
  <si>
    <t>2450571.386 </t>
  </si>
  <si>
    <t> 02.05.1997 21:15 </t>
  </si>
  <si>
    <t> 0.004 </t>
  </si>
  <si>
    <t>2450850.5881 </t>
  </si>
  <si>
    <t> 06.02.1998 02:06 </t>
  </si>
  <si>
    <t> -0.0002 </t>
  </si>
  <si>
    <t> BBS 117 </t>
  </si>
  <si>
    <t>2450860.374 </t>
  </si>
  <si>
    <t> 15.02.1998 20:58 </t>
  </si>
  <si>
    <t>2450898.349 </t>
  </si>
  <si>
    <t> 25.03.1998 20:22 </t>
  </si>
  <si>
    <t>2451569.4228 </t>
  </si>
  <si>
    <t> 25.01.2000 22:08 </t>
  </si>
  <si>
    <t> 0.0002 </t>
  </si>
  <si>
    <t>o</t>
  </si>
  <si>
    <t> K.&amp; M.Rätz </t>
  </si>
  <si>
    <t>BAVM 152 </t>
  </si>
  <si>
    <t>2451580.4459 </t>
  </si>
  <si>
    <t> 05.02.2000 22:42 </t>
  </si>
  <si>
    <t> 0.0020 </t>
  </si>
  <si>
    <t> M.Zejda </t>
  </si>
  <si>
    <t>IBVS 5287 </t>
  </si>
  <si>
    <t>2451586.5669 </t>
  </si>
  <si>
    <t> 12.02.2000 01:36 </t>
  </si>
  <si>
    <t> 0.0001 </t>
  </si>
  <si>
    <t>2451640.4480 </t>
  </si>
  <si>
    <t> 05.04.2000 22:45 </t>
  </si>
  <si>
    <t> -0.0008 </t>
  </si>
  <si>
    <t>2451951.4939 </t>
  </si>
  <si>
    <t> 10.02.2001 23:51 </t>
  </si>
  <si>
    <t> -0.0007 </t>
  </si>
  <si>
    <t> BBS 124 </t>
  </si>
  <si>
    <t>2452320.0945 </t>
  </si>
  <si>
    <t> 14.02.2002 14:16 </t>
  </si>
  <si>
    <t> -0.0017 </t>
  </si>
  <si>
    <t> Nakajima </t>
  </si>
  <si>
    <t>VSB 40 </t>
  </si>
  <si>
    <t>2452322.5460 </t>
  </si>
  <si>
    <t> 17.02.2002 01:06 </t>
  </si>
  <si>
    <t> 0.0007 </t>
  </si>
  <si>
    <t>-I</t>
  </si>
  <si>
    <t>BAVM 158 </t>
  </si>
  <si>
    <t>2452629.917 </t>
  </si>
  <si>
    <t> 21.12.2002 10:00 </t>
  </si>
  <si>
    <t>-2971</t>
  </si>
  <si>
    <t> -0.000 </t>
  </si>
  <si>
    <t> S.Dvorak </t>
  </si>
  <si>
    <t>IBVS 5378 </t>
  </si>
  <si>
    <t>2452681.3449 </t>
  </si>
  <si>
    <t> 10.02.2003 20:16 </t>
  </si>
  <si>
    <t>-2929</t>
  </si>
  <si>
    <t> -0.0053 </t>
  </si>
  <si>
    <t>BAVM 172 </t>
  </si>
  <si>
    <t>2452730.3356 </t>
  </si>
  <si>
    <t> 31.03.2003 20:03 </t>
  </si>
  <si>
    <t>-2889</t>
  </si>
  <si>
    <t> 0.0018 </t>
  </si>
  <si>
    <t>IBVS 5583 </t>
  </si>
  <si>
    <t>2453049.9535 </t>
  </si>
  <si>
    <t> 14.02.2004 10:53 </t>
  </si>
  <si>
    <t>-2628</t>
  </si>
  <si>
    <t>C </t>
  </si>
  <si>
    <t> M.Lewandowski et al. </t>
  </si>
  <si>
    <t>IBVS 5784 </t>
  </si>
  <si>
    <t>2453050.553 </t>
  </si>
  <si>
    <t> 15.02.2004 01:16 </t>
  </si>
  <si>
    <t>-2627.5</t>
  </si>
  <si>
    <t>2453346.3024 </t>
  </si>
  <si>
    <t> 06.12.2004 19:15 </t>
  </si>
  <si>
    <t>-2386</t>
  </si>
  <si>
    <t> -0.0001 </t>
  </si>
  <si>
    <t>VSB 43 </t>
  </si>
  <si>
    <t>2453492.029 </t>
  </si>
  <si>
    <t> 01.05.2005 12:41 </t>
  </si>
  <si>
    <t>-2267</t>
  </si>
  <si>
    <t> C.-H.Kim et al. </t>
  </si>
  <si>
    <t>IBVS 5694 </t>
  </si>
  <si>
    <t>2453790.8289 </t>
  </si>
  <si>
    <t> 24.02.2006 07:53 </t>
  </si>
  <si>
    <t>-2023</t>
  </si>
  <si>
    <t> 0.0003 </t>
  </si>
  <si>
    <t>R</t>
  </si>
  <si>
    <t> R.Nelson </t>
  </si>
  <si>
    <t>IBVS 5760 </t>
  </si>
  <si>
    <t>2453814.1014 </t>
  </si>
  <si>
    <t> 19.03.2006 14:26 </t>
  </si>
  <si>
    <t>-2004</t>
  </si>
  <si>
    <t> 0.0056 </t>
  </si>
  <si>
    <t> K.Nagai et al. </t>
  </si>
  <si>
    <t>VSB 45 </t>
  </si>
  <si>
    <t>2454514.5614 </t>
  </si>
  <si>
    <t> 18.02.2008 01:28 </t>
  </si>
  <si>
    <t>-1432</t>
  </si>
  <si>
    <t> M.&amp; K.Rätz </t>
  </si>
  <si>
    <t>BAVM 209 </t>
  </si>
  <si>
    <t>2454532.3200 </t>
  </si>
  <si>
    <t> 06.03.2008 19:40 </t>
  </si>
  <si>
    <t>-1417.5</t>
  </si>
  <si>
    <t> 0.0022 </t>
  </si>
  <si>
    <t> R.Ehrenberger </t>
  </si>
  <si>
    <t>OEJV 0094 </t>
  </si>
  <si>
    <t>2454535.3796 </t>
  </si>
  <si>
    <t> 09.03.2008 21:06 </t>
  </si>
  <si>
    <t>-1415</t>
  </si>
  <si>
    <t> F.Agerer </t>
  </si>
  <si>
    <t>BAVM 201 </t>
  </si>
  <si>
    <t>2454584.3643 </t>
  </si>
  <si>
    <t> 27.04.2008 20:44 </t>
  </si>
  <si>
    <t>-1375</t>
  </si>
  <si>
    <t> 0.0014 </t>
  </si>
  <si>
    <t>2454848.876 </t>
  </si>
  <si>
    <t> 17.01.2009 09:01 </t>
  </si>
  <si>
    <t>-1159</t>
  </si>
  <si>
    <t>IBVS 5894 </t>
  </si>
  <si>
    <t>2454881.3266 </t>
  </si>
  <si>
    <t> 18.02.2009 19:50 </t>
  </si>
  <si>
    <t>-1132.5</t>
  </si>
  <si>
    <t>-U;-I</t>
  </si>
  <si>
    <t> M.Rätz &amp; K.Rätz </t>
  </si>
  <si>
    <t>BAVM 214 </t>
  </si>
  <si>
    <t>2455178.2893 </t>
  </si>
  <si>
    <t> 12.12.2009 18:56 </t>
  </si>
  <si>
    <t>-890</t>
  </si>
  <si>
    <t> H.Itoh </t>
  </si>
  <si>
    <t>VSB 50 </t>
  </si>
  <si>
    <t>2455628.3258 </t>
  </si>
  <si>
    <t> 07.03.2011 19:49 </t>
  </si>
  <si>
    <t>-522.5</t>
  </si>
  <si>
    <t> 0.0000 </t>
  </si>
  <si>
    <t>B</t>
  </si>
  <si>
    <t>BAVM 220 </t>
  </si>
  <si>
    <t>2455628.3263 </t>
  </si>
  <si>
    <t> 0.0005 </t>
  </si>
  <si>
    <t>2455649.7562 </t>
  </si>
  <si>
    <t> 29.03.2011 06:08 </t>
  </si>
  <si>
    <t>-505</t>
  </si>
  <si>
    <t>IBVS 5992 </t>
  </si>
  <si>
    <t>2455933.8624 </t>
  </si>
  <si>
    <t> 07.01.2012 08:41 </t>
  </si>
  <si>
    <t>-273</t>
  </si>
  <si>
    <t>IBVS 6011 </t>
  </si>
  <si>
    <t>2455943.659 </t>
  </si>
  <si>
    <t> 17.01.2012 03:48 </t>
  </si>
  <si>
    <t>-265</t>
  </si>
  <si>
    <t> 0.001 </t>
  </si>
  <si>
    <t> A.Paschke </t>
  </si>
  <si>
    <t>OEJV 0147 </t>
  </si>
  <si>
    <t>2455952.2300 </t>
  </si>
  <si>
    <t> 25.01.2012 17:31 </t>
  </si>
  <si>
    <t>-258</t>
  </si>
  <si>
    <t>VSB 55 </t>
  </si>
  <si>
    <t>2456268.1740 </t>
  </si>
  <si>
    <t> 06.12.2012 16:10 </t>
  </si>
  <si>
    <t>0</t>
  </si>
  <si>
    <t>Rc</t>
  </si>
  <si>
    <t> K.Shiokawa </t>
  </si>
  <si>
    <t>2457057.4336 </t>
  </si>
  <si>
    <t> 03.02.2015 22:24 </t>
  </si>
  <si>
    <t>644.5</t>
  </si>
  <si>
    <t> 0.0114 </t>
  </si>
  <si>
    <t>BAVM 239 </t>
  </si>
  <si>
    <t>BAD?</t>
  </si>
  <si>
    <t>VSB 067</t>
  </si>
  <si>
    <t>JBAV, 60</t>
  </si>
  <si>
    <t>JBAV,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</si>
</sst>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7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5" fillId="0" borderId="5" xfId="0" applyFont="1" applyBorder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9" fillId="0" borderId="0" xfId="0" applyNumberFormat="1" applyFont="1" applyAlignment="1">
      <alignment horizontal="left" vertical="center"/>
    </xf>
    <xf numFmtId="0" fontId="0" fillId="0" borderId="0" xfId="0" applyAlignment="1">
      <alignment horizontal="left" wrapText="1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5" fillId="0" borderId="0" xfId="0" applyFont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4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/>
    </xf>
    <xf numFmtId="0" fontId="5" fillId="0" borderId="0" xfId="0" applyNumberFormat="1" applyFont="1" applyAlignment="1">
      <alignment horizontal="left"/>
    </xf>
    <xf numFmtId="0" fontId="16" fillId="0" borderId="0" xfId="0" applyFont="1" applyAlignment="1"/>
    <xf numFmtId="0" fontId="5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20" fillId="0" borderId="10" xfId="0" applyFont="1" applyBorder="1" applyAlignment="1">
      <alignment horizontal="center"/>
    </xf>
    <xf numFmtId="0" fontId="21" fillId="0" borderId="0" xfId="0" applyFont="1">
      <alignment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0" applyFont="1">
      <alignment vertical="top"/>
    </xf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left" wrapText="1"/>
    </xf>
    <xf numFmtId="0" fontId="38" fillId="0" borderId="0" xfId="0" applyFont="1" applyAlignment="1">
      <alignment vertical="center" wrapText="1"/>
    </xf>
    <xf numFmtId="0" fontId="38" fillId="0" borderId="0" xfId="0" applyFont="1" applyAlignment="1">
      <alignment horizontal="center" vertical="center" wrapText="1"/>
    </xf>
    <xf numFmtId="176" fontId="38" fillId="0" borderId="0" xfId="0" applyNumberFormat="1" applyFont="1" applyAlignment="1">
      <alignment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Cnc - O-C Diagr.</a:t>
            </a:r>
          </a:p>
        </c:rich>
      </c:tx>
      <c:layout>
        <c:manualLayout>
          <c:xMode val="edge"/>
          <c:yMode val="edge"/>
          <c:x val="0.37791634521579048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5857982189492"/>
          <c:y val="0.14769252958613219"/>
          <c:w val="0.81648584552835035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836-41B8-AE48-034CF9E6BA3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  <c:pt idx="68">
                    <c:v>0</c:v>
                  </c:pt>
                  <c:pt idx="69">
                    <c:v>4.0000000000000002E-4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3.8E-3</c:v>
                  </c:pt>
                  <c:pt idx="80">
                    <c:v>4.1999999999999997E-3</c:v>
                  </c:pt>
                  <c:pt idx="81">
                    <c:v>4.0000000000000002E-4</c:v>
                  </c:pt>
                  <c:pt idx="82">
                    <c:v>2.9999999999999997E-4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2.5000000000000001E-3</c:v>
                  </c:pt>
                  <c:pt idx="89">
                    <c:v>5.9999999999999995E-4</c:v>
                  </c:pt>
                  <c:pt idx="90">
                    <c:v>0</c:v>
                  </c:pt>
                  <c:pt idx="91">
                    <c:v>3.5000000000000001E-3</c:v>
                  </c:pt>
                  <c:pt idx="92">
                    <c:v>2.9999999999999997E-4</c:v>
                  </c:pt>
                  <c:pt idx="93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  <c:pt idx="68">
                    <c:v>0</c:v>
                  </c:pt>
                  <c:pt idx="69">
                    <c:v>4.0000000000000002E-4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3.8E-3</c:v>
                  </c:pt>
                  <c:pt idx="80">
                    <c:v>4.1999999999999997E-3</c:v>
                  </c:pt>
                  <c:pt idx="81">
                    <c:v>4.0000000000000002E-4</c:v>
                  </c:pt>
                  <c:pt idx="82">
                    <c:v>2.9999999999999997E-4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2.5000000000000001E-3</c:v>
                  </c:pt>
                  <c:pt idx="89">
                    <c:v>5.9999999999999995E-4</c:v>
                  </c:pt>
                  <c:pt idx="90">
                    <c:v>0</c:v>
                  </c:pt>
                  <c:pt idx="91">
                    <c:v>3.5000000000000001E-3</c:v>
                  </c:pt>
                  <c:pt idx="92">
                    <c:v>2.9999999999999997E-4</c:v>
                  </c:pt>
                  <c:pt idx="9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2.1793600000819424E-2</c:v>
                </c:pt>
                <c:pt idx="2">
                  <c:v>-4.0319999970961362E-4</c:v>
                </c:pt>
                <c:pt idx="3">
                  <c:v>-5.7200000010197982E-3</c:v>
                </c:pt>
                <c:pt idx="4">
                  <c:v>-3.9318399998592213E-2</c:v>
                </c:pt>
                <c:pt idx="5">
                  <c:v>2.783840000120108E-2</c:v>
                </c:pt>
                <c:pt idx="6">
                  <c:v>-3.9518400000815745E-2</c:v>
                </c:pt>
                <c:pt idx="7">
                  <c:v>2.1620799998345319E-2</c:v>
                </c:pt>
                <c:pt idx="8">
                  <c:v>-3.327999999964959E-2</c:v>
                </c:pt>
                <c:pt idx="9">
                  <c:v>-3.0486400002700975E-2</c:v>
                </c:pt>
                <c:pt idx="10">
                  <c:v>-3.4431999993103091E-3</c:v>
                </c:pt>
                <c:pt idx="11">
                  <c:v>3.1435199998668395E-2</c:v>
                </c:pt>
                <c:pt idx="12">
                  <c:v>-1.4331200000015087E-2</c:v>
                </c:pt>
                <c:pt idx="13">
                  <c:v>-1.0055999999167398E-2</c:v>
                </c:pt>
                <c:pt idx="14">
                  <c:v>-2.1150399996258784E-2</c:v>
                </c:pt>
                <c:pt idx="15">
                  <c:v>-1.7499199995654635E-2</c:v>
                </c:pt>
                <c:pt idx="16">
                  <c:v>-5.0143999978899956E-3</c:v>
                </c:pt>
                <c:pt idx="17">
                  <c:v>1.6075199993792921E-2</c:v>
                </c:pt>
                <c:pt idx="18">
                  <c:v>-4.7376000002259389E-3</c:v>
                </c:pt>
                <c:pt idx="19">
                  <c:v>2.3088000016286969E-3</c:v>
                </c:pt>
                <c:pt idx="20">
                  <c:v>-2.5423999977647327E-3</c:v>
                </c:pt>
                <c:pt idx="21">
                  <c:v>-9.9008000033791177E-3</c:v>
                </c:pt>
                <c:pt idx="22">
                  <c:v>4.6032000027480535E-3</c:v>
                </c:pt>
                <c:pt idx="23">
                  <c:v>7.2911999959615059E-3</c:v>
                </c:pt>
                <c:pt idx="24">
                  <c:v>1.6337599998223595E-2</c:v>
                </c:pt>
                <c:pt idx="29">
                  <c:v>-1.2667200004216284E-2</c:v>
                </c:pt>
                <c:pt idx="30">
                  <c:v>-1.4751999988220632E-3</c:v>
                </c:pt>
                <c:pt idx="31">
                  <c:v>1.9271999997727107E-2</c:v>
                </c:pt>
                <c:pt idx="32">
                  <c:v>-1.024160000088159E-2</c:v>
                </c:pt>
                <c:pt idx="33">
                  <c:v>-3.7647999997716397E-3</c:v>
                </c:pt>
                <c:pt idx="34">
                  <c:v>-1.2319999994360842E-2</c:v>
                </c:pt>
                <c:pt idx="35">
                  <c:v>6.7823999997926876E-3</c:v>
                </c:pt>
                <c:pt idx="36">
                  <c:v>8.764799997152295E-3</c:v>
                </c:pt>
                <c:pt idx="37">
                  <c:v>1.2465599997085519E-2</c:v>
                </c:pt>
                <c:pt idx="38">
                  <c:v>4.913600001600571E-3</c:v>
                </c:pt>
                <c:pt idx="39">
                  <c:v>-3.6975999973947182E-3</c:v>
                </c:pt>
                <c:pt idx="40">
                  <c:v>1.5703999997640494E-2</c:v>
                </c:pt>
                <c:pt idx="41">
                  <c:v>8.7503999966429546E-3</c:v>
                </c:pt>
                <c:pt idx="42">
                  <c:v>-6.1472000015783124E-3</c:v>
                </c:pt>
                <c:pt idx="43">
                  <c:v>1.1134399996080901E-2</c:v>
                </c:pt>
                <c:pt idx="44">
                  <c:v>9.8351999986334704E-3</c:v>
                </c:pt>
                <c:pt idx="45">
                  <c:v>1.4073600003030151E-2</c:v>
                </c:pt>
                <c:pt idx="46">
                  <c:v>2.466719999210909E-2</c:v>
                </c:pt>
                <c:pt idx="47">
                  <c:v>2.1457599999848753E-2</c:v>
                </c:pt>
                <c:pt idx="48">
                  <c:v>1.5158400005020667E-2</c:v>
                </c:pt>
                <c:pt idx="49">
                  <c:v>3.190560000075493E-2</c:v>
                </c:pt>
                <c:pt idx="50">
                  <c:v>2.5649599992902949E-2</c:v>
                </c:pt>
                <c:pt idx="51">
                  <c:v>1.7499200002930593E-2</c:v>
                </c:pt>
                <c:pt idx="52">
                  <c:v>1.2199999997392297E-2</c:v>
                </c:pt>
                <c:pt idx="53">
                  <c:v>8.0535999950370751E-3</c:v>
                </c:pt>
                <c:pt idx="54">
                  <c:v>-2.7568000004976057E-3</c:v>
                </c:pt>
                <c:pt idx="55">
                  <c:v>9.9904000016977079E-3</c:v>
                </c:pt>
                <c:pt idx="60">
                  <c:v>8.5223999994923361E-3</c:v>
                </c:pt>
                <c:pt idx="66">
                  <c:v>1.1968799997703172E-2</c:v>
                </c:pt>
                <c:pt idx="83">
                  <c:v>1.4134400000330061E-2</c:v>
                </c:pt>
                <c:pt idx="84">
                  <c:v>1.3012800001888536E-2</c:v>
                </c:pt>
                <c:pt idx="85">
                  <c:v>1.3102400000207126E-2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36-41B8-AE48-034CF9E6BA3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5">
                  <c:v>-3.5439999992377125E-3</c:v>
                </c:pt>
                <c:pt idx="26">
                  <c:v>-6.9271999964257702E-3</c:v>
                </c:pt>
                <c:pt idx="27">
                  <c:v>-3.7159999992582016E-3</c:v>
                </c:pt>
                <c:pt idx="28">
                  <c:v>-2.899200000683777E-3</c:v>
                </c:pt>
                <c:pt idx="56">
                  <c:v>9.1279999978723936E-3</c:v>
                </c:pt>
                <c:pt idx="58">
                  <c:v>8.9847999988705851E-3</c:v>
                </c:pt>
                <c:pt idx="59">
                  <c:v>8.1775999933597632E-3</c:v>
                </c:pt>
                <c:pt idx="62">
                  <c:v>1.0216000002401415E-2</c:v>
                </c:pt>
                <c:pt idx="70">
                  <c:v>1.1044800005038269E-2</c:v>
                </c:pt>
                <c:pt idx="72">
                  <c:v>1.1663999997836072E-2</c:v>
                </c:pt>
                <c:pt idx="74">
                  <c:v>1.1854399999720044E-2</c:v>
                </c:pt>
                <c:pt idx="77">
                  <c:v>1.25183999989531E-2</c:v>
                </c:pt>
                <c:pt idx="79">
                  <c:v>1.2550399995234329E-2</c:v>
                </c:pt>
                <c:pt idx="80">
                  <c:v>1.3050399997155182E-2</c:v>
                </c:pt>
                <c:pt idx="86">
                  <c:v>2.5220799994713161E-2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836-41B8-AE48-034CF9E6BA3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57">
                  <c:v>1.0928800002147909E-2</c:v>
                </c:pt>
                <c:pt idx="61">
                  <c:v>7.8935999990790151E-3</c:v>
                </c:pt>
                <c:pt idx="63">
                  <c:v>9.4271999987540767E-3</c:v>
                </c:pt>
                <c:pt idx="65">
                  <c:v>1.1745599993446376E-2</c:v>
                </c:pt>
                <c:pt idx="66">
                  <c:v>1.1968799997703172E-2</c:v>
                </c:pt>
                <c:pt idx="68">
                  <c:v>1.0379200000897981E-2</c:v>
                </c:pt>
                <c:pt idx="69">
                  <c:v>1.0912000005191658E-2</c:v>
                </c:pt>
                <c:pt idx="70">
                  <c:v>1.1044800005038269E-2</c:v>
                </c:pt>
                <c:pt idx="73">
                  <c:v>1.3756400003330782E-2</c:v>
                </c:pt>
                <c:pt idx="75">
                  <c:v>1.3062399993941654E-2</c:v>
                </c:pt>
                <c:pt idx="76">
                  <c:v>1.3521599998057354E-2</c:v>
                </c:pt>
                <c:pt idx="78">
                  <c:v>1.2434399999619927E-2</c:v>
                </c:pt>
                <c:pt idx="81">
                  <c:v>1.2646400005905889E-2</c:v>
                </c:pt>
                <c:pt idx="82">
                  <c:v>1.4244799996959046E-2</c:v>
                </c:pt>
                <c:pt idx="87">
                  <c:v>1.432560000102967E-2</c:v>
                </c:pt>
                <c:pt idx="88">
                  <c:v>1.4640800000051968E-2</c:v>
                </c:pt>
                <c:pt idx="89">
                  <c:v>1.5325600004871376E-2</c:v>
                </c:pt>
                <c:pt idx="90">
                  <c:v>1.4915199993993156E-2</c:v>
                </c:pt>
                <c:pt idx="91">
                  <c:v>1.8725599999015685E-2</c:v>
                </c:pt>
                <c:pt idx="92">
                  <c:v>1.5292799995222595E-2</c:v>
                </c:pt>
                <c:pt idx="93">
                  <c:v>8.8792000024113804E-3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836-41B8-AE48-034CF9E6BA3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836-41B8-AE48-034CF9E6BA3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836-41B8-AE48-034CF9E6BA3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836-41B8-AE48-034CF9E6BA3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5.6875753045510409E-3</c:v>
                </c:pt>
                <c:pt idx="1">
                  <c:v>5.7060565035679696E-3</c:v>
                </c:pt>
                <c:pt idx="2">
                  <c:v>5.7186097708247507E-3</c:v>
                </c:pt>
                <c:pt idx="3">
                  <c:v>5.9142315189095957E-3</c:v>
                </c:pt>
                <c:pt idx="4">
                  <c:v>5.9205081525379871E-3</c:v>
                </c:pt>
                <c:pt idx="5">
                  <c:v>5.968977712223893E-3</c:v>
                </c:pt>
                <c:pt idx="6">
                  <c:v>6.0076836195989691E-3</c:v>
                </c:pt>
                <c:pt idx="7">
                  <c:v>6.0306979429030688E-3</c:v>
                </c:pt>
                <c:pt idx="8">
                  <c:v>6.1147350931498564E-3</c:v>
                </c:pt>
                <c:pt idx="9">
                  <c:v>6.1332162921667851E-3</c:v>
                </c:pt>
                <c:pt idx="10">
                  <c:v>6.2155099330723522E-3</c:v>
                </c:pt>
                <c:pt idx="11">
                  <c:v>6.4358895138025164E-3</c:v>
                </c:pt>
                <c:pt idx="12">
                  <c:v>6.6548742870597057E-3</c:v>
                </c:pt>
                <c:pt idx="13">
                  <c:v>1.0480482483563872E-2</c:v>
                </c:pt>
                <c:pt idx="14">
                  <c:v>1.050245070126324E-2</c:v>
                </c:pt>
                <c:pt idx="15">
                  <c:v>1.0572539776780271E-2</c:v>
                </c:pt>
                <c:pt idx="16">
                  <c:v>1.060008722437154E-2</c:v>
                </c:pt>
                <c:pt idx="17">
                  <c:v>1.0690052306378475E-2</c:v>
                </c:pt>
                <c:pt idx="18">
                  <c:v>1.0901365638534298E-2</c:v>
                </c:pt>
                <c:pt idx="19">
                  <c:v>1.0909037079635663E-2</c:v>
                </c:pt>
                <c:pt idx="20">
                  <c:v>1.0926123471179616E-2</c:v>
                </c:pt>
                <c:pt idx="21">
                  <c:v>1.1002140478456792E-2</c:v>
                </c:pt>
                <c:pt idx="22">
                  <c:v>1.1017832062527769E-2</c:v>
                </c:pt>
                <c:pt idx="23">
                  <c:v>1.1101520510906314E-2</c:v>
                </c:pt>
                <c:pt idx="24">
                  <c:v>1.1109191952007678E-2</c:v>
                </c:pt>
                <c:pt idx="25">
                  <c:v>1.1203167105499418E-2</c:v>
                </c:pt>
                <c:pt idx="26">
                  <c:v>1.1203690158301785E-2</c:v>
                </c:pt>
                <c:pt idx="27">
                  <c:v>1.1204038860170028E-2</c:v>
                </c:pt>
                <c:pt idx="28">
                  <c:v>1.1204561912972394E-2</c:v>
                </c:pt>
                <c:pt idx="29">
                  <c:v>1.1221125251713981E-2</c:v>
                </c:pt>
                <c:pt idx="30">
                  <c:v>1.1320505284163502E-2</c:v>
                </c:pt>
                <c:pt idx="31">
                  <c:v>1.1331315042079064E-2</c:v>
                </c:pt>
                <c:pt idx="32">
                  <c:v>1.1539490057420691E-2</c:v>
                </c:pt>
                <c:pt idx="33">
                  <c:v>1.1753593004522465E-2</c:v>
                </c:pt>
                <c:pt idx="34">
                  <c:v>1.1842163279056423E-2</c:v>
                </c:pt>
                <c:pt idx="35">
                  <c:v>1.1851578229499008E-2</c:v>
                </c:pt>
                <c:pt idx="36">
                  <c:v>1.2044061660769659E-2</c:v>
                </c:pt>
                <c:pt idx="37">
                  <c:v>1.2047199977583854E-2</c:v>
                </c:pt>
                <c:pt idx="38">
                  <c:v>1.2061148052313612E-2</c:v>
                </c:pt>
                <c:pt idx="39">
                  <c:v>1.214797481750635E-2</c:v>
                </c:pt>
                <c:pt idx="40">
                  <c:v>1.2154251451134742E-2</c:v>
                </c:pt>
                <c:pt idx="41">
                  <c:v>1.2161922892236107E-2</c:v>
                </c:pt>
                <c:pt idx="42">
                  <c:v>1.2171337842678693E-2</c:v>
                </c:pt>
                <c:pt idx="43">
                  <c:v>1.2360682957135147E-2</c:v>
                </c:pt>
                <c:pt idx="44">
                  <c:v>1.2363821273949343E-2</c:v>
                </c:pt>
                <c:pt idx="45">
                  <c:v>1.2470872747500229E-2</c:v>
                </c:pt>
                <c:pt idx="46">
                  <c:v>1.257652941357814E-2</c:v>
                </c:pt>
                <c:pt idx="47">
                  <c:v>1.2669632812399271E-2</c:v>
                </c:pt>
                <c:pt idx="48">
                  <c:v>1.2672771129213466E-2</c:v>
                </c:pt>
                <c:pt idx="49">
                  <c:v>1.2683580887129028E-2</c:v>
                </c:pt>
                <c:pt idx="50">
                  <c:v>1.2769012844848791E-2</c:v>
                </c:pt>
                <c:pt idx="51">
                  <c:v>1.2789237553206939E-2</c:v>
                </c:pt>
                <c:pt idx="52">
                  <c:v>1.2792375870021135E-2</c:v>
                </c:pt>
                <c:pt idx="53">
                  <c:v>1.2871879895980751E-2</c:v>
                </c:pt>
                <c:pt idx="54">
                  <c:v>1.2874669510926702E-2</c:v>
                </c:pt>
                <c:pt idx="55">
                  <c:v>1.2885479268842264E-2</c:v>
                </c:pt>
                <c:pt idx="56">
                  <c:v>1.3076567892639938E-2</c:v>
                </c:pt>
                <c:pt idx="57">
                  <c:v>1.3079706209454135E-2</c:v>
                </c:pt>
                <c:pt idx="58">
                  <c:v>1.3081449718795353E-2</c:v>
                </c:pt>
                <c:pt idx="59">
                  <c:v>1.3096792600998088E-2</c:v>
                </c:pt>
                <c:pt idx="60">
                  <c:v>1.3185362875532045E-2</c:v>
                </c:pt>
                <c:pt idx="61">
                  <c:v>1.3290322137873468E-2</c:v>
                </c:pt>
                <c:pt idx="62">
                  <c:v>1.3291019541609956E-2</c:v>
                </c:pt>
                <c:pt idx="63">
                  <c:v>1.3378543710539183E-2</c:v>
                </c:pt>
                <c:pt idx="64">
                  <c:v>1.3393189189005427E-2</c:v>
                </c:pt>
                <c:pt idx="65">
                  <c:v>1.3407137263735186E-2</c:v>
                </c:pt>
                <c:pt idx="66">
                  <c:v>1.349814845134685E-2</c:v>
                </c:pt>
                <c:pt idx="67">
                  <c:v>1.3498322802280973E-2</c:v>
                </c:pt>
                <c:pt idx="68">
                  <c:v>1.3582534303461883E-2</c:v>
                </c:pt>
                <c:pt idx="69">
                  <c:v>1.362402982578291E-2</c:v>
                </c:pt>
                <c:pt idx="70">
                  <c:v>1.3709113081634429E-2</c:v>
                </c:pt>
                <c:pt idx="71">
                  <c:v>1.3715738417131064E-2</c:v>
                </c:pt>
                <c:pt idx="72">
                  <c:v>1.3915195885766592E-2</c:v>
                </c:pt>
                <c:pt idx="73">
                  <c:v>1.3920252062856129E-2</c:v>
                </c:pt>
                <c:pt idx="74">
                  <c:v>1.392112381752674E-2</c:v>
                </c:pt>
                <c:pt idx="75">
                  <c:v>1.3935071892256496E-2</c:v>
                </c:pt>
                <c:pt idx="76">
                  <c:v>1.4010391495797185E-2</c:v>
                </c:pt>
                <c:pt idx="77">
                  <c:v>1.4019632095305649E-2</c:v>
                </c:pt>
                <c:pt idx="78">
                  <c:v>1.4104192298354802E-2</c:v>
                </c:pt>
                <c:pt idx="79">
                  <c:v>1.4232340234934448E-2</c:v>
                </c:pt>
                <c:pt idx="80">
                  <c:v>1.4232340234934448E-2</c:v>
                </c:pt>
                <c:pt idx="81">
                  <c:v>1.4238442517628716E-2</c:v>
                </c:pt>
                <c:pt idx="82">
                  <c:v>1.4319341351061308E-2</c:v>
                </c:pt>
                <c:pt idx="83">
                  <c:v>1.4322130966007259E-2</c:v>
                </c:pt>
                <c:pt idx="84">
                  <c:v>1.4324571879084967E-2</c:v>
                </c:pt>
                <c:pt idx="85">
                  <c:v>1.4414536961091901E-2</c:v>
                </c:pt>
                <c:pt idx="86">
                  <c:v>1.4639275315175115E-2</c:v>
                </c:pt>
                <c:pt idx="87">
                  <c:v>1.4723486816356024E-2</c:v>
                </c:pt>
                <c:pt idx="88">
                  <c:v>1.4739527102295246E-2</c:v>
                </c:pt>
                <c:pt idx="89">
                  <c:v>1.4854250016947498E-2</c:v>
                </c:pt>
                <c:pt idx="90">
                  <c:v>1.5053184432780661E-2</c:v>
                </c:pt>
                <c:pt idx="91">
                  <c:v>1.5268333485487166E-2</c:v>
                </c:pt>
                <c:pt idx="92">
                  <c:v>1.5335807296992366E-2</c:v>
                </c:pt>
                <c:pt idx="93">
                  <c:v>1.5369631378212028E-2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836-41B8-AE48-034CF9E6BA3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Active!$U$21:$U$991</c:f>
              <c:numCache>
                <c:formatCode>General</c:formatCode>
                <c:ptCount val="971"/>
                <c:pt idx="64">
                  <c:v>4.5975999964866787E-3</c:v>
                </c:pt>
                <c:pt idx="67">
                  <c:v>-8.2560000009834766E-4</c:v>
                </c:pt>
                <c:pt idx="71">
                  <c:v>1.645759999519214E-2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836-41B8-AE48-034CF9E6BA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36024"/>
        <c:axId val="1"/>
      </c:scatterChart>
      <c:valAx>
        <c:axId val="829736024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0608083009835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66718506998445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36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7107325814444266"/>
          <c:y val="0.92000129214617399"/>
          <c:w val="0.7480564773882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WX Cnc - O-C Diagr.</a:t>
            </a:r>
          </a:p>
        </c:rich>
      </c:tx>
      <c:layout>
        <c:manualLayout>
          <c:xMode val="edge"/>
          <c:yMode val="edge"/>
          <c:x val="0.33814432989690724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319587628865979"/>
          <c:y val="0.14723926380368099"/>
          <c:w val="0.76288659793814428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Active!$H$21:$H$984</c:f>
              <c:numCache>
                <c:formatCode>General</c:formatCode>
                <c:ptCount val="964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DE6-44C6-B515-C852D8A235E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  <c:pt idx="68">
                    <c:v>0</c:v>
                  </c:pt>
                  <c:pt idx="69">
                    <c:v>4.0000000000000002E-4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3.8E-3</c:v>
                  </c:pt>
                  <c:pt idx="80">
                    <c:v>4.1999999999999997E-3</c:v>
                  </c:pt>
                  <c:pt idx="81">
                    <c:v>4.0000000000000002E-4</c:v>
                  </c:pt>
                  <c:pt idx="82">
                    <c:v>2.9999999999999997E-4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2.5000000000000001E-3</c:v>
                  </c:pt>
                  <c:pt idx="89">
                    <c:v>5.9999999999999995E-4</c:v>
                  </c:pt>
                  <c:pt idx="90">
                    <c:v>0</c:v>
                  </c:pt>
                  <c:pt idx="91">
                    <c:v>3.5000000000000001E-3</c:v>
                  </c:pt>
                  <c:pt idx="92">
                    <c:v>2.9999999999999997E-4</c:v>
                  </c:pt>
                  <c:pt idx="93">
                    <c:v>2.9999999999999997E-4</c:v>
                  </c:pt>
                </c:numCache>
              </c:numRef>
            </c:plus>
            <c:minus>
              <c:numRef>
                <c:f>Active!$D$21:$D$984</c:f>
                <c:numCache>
                  <c:formatCode>General</c:formatCode>
                  <c:ptCount val="96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  <c:pt idx="68">
                    <c:v>0</c:v>
                  </c:pt>
                  <c:pt idx="69">
                    <c:v>4.0000000000000002E-4</c:v>
                  </c:pt>
                  <c:pt idx="70">
                    <c:v>1E-4</c:v>
                  </c:pt>
                  <c:pt idx="71">
                    <c:v>0</c:v>
                  </c:pt>
                  <c:pt idx="72">
                    <c:v>4.0000000000000002E-4</c:v>
                  </c:pt>
                  <c:pt idx="73">
                    <c:v>2.0000000000000001E-4</c:v>
                  </c:pt>
                  <c:pt idx="74">
                    <c:v>1E-3</c:v>
                  </c:pt>
                  <c:pt idx="75">
                    <c:v>2.9999999999999997E-4</c:v>
                  </c:pt>
                  <c:pt idx="76">
                    <c:v>5.9999999999999995E-4</c:v>
                  </c:pt>
                  <c:pt idx="77">
                    <c:v>2.9999999999999997E-4</c:v>
                  </c:pt>
                  <c:pt idx="78">
                    <c:v>0</c:v>
                  </c:pt>
                  <c:pt idx="79">
                    <c:v>3.8E-3</c:v>
                  </c:pt>
                  <c:pt idx="80">
                    <c:v>4.1999999999999997E-3</c:v>
                  </c:pt>
                  <c:pt idx="81">
                    <c:v>4.0000000000000002E-4</c:v>
                  </c:pt>
                  <c:pt idx="82">
                    <c:v>2.9999999999999997E-4</c:v>
                  </c:pt>
                  <c:pt idx="83">
                    <c:v>2E-3</c:v>
                  </c:pt>
                  <c:pt idx="84">
                    <c:v>0</c:v>
                  </c:pt>
                  <c:pt idx="85">
                    <c:v>0</c:v>
                  </c:pt>
                  <c:pt idx="86">
                    <c:v>5.4999999999999997E-3</c:v>
                  </c:pt>
                  <c:pt idx="87">
                    <c:v>0</c:v>
                  </c:pt>
                  <c:pt idx="88">
                    <c:v>2.5000000000000001E-3</c:v>
                  </c:pt>
                  <c:pt idx="89">
                    <c:v>5.9999999999999995E-4</c:v>
                  </c:pt>
                  <c:pt idx="90">
                    <c:v>0</c:v>
                  </c:pt>
                  <c:pt idx="91">
                    <c:v>3.5000000000000001E-3</c:v>
                  </c:pt>
                  <c:pt idx="92">
                    <c:v>2.9999999999999997E-4</c:v>
                  </c:pt>
                  <c:pt idx="93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Active!$I$21:$I$984</c:f>
              <c:numCache>
                <c:formatCode>General</c:formatCode>
                <c:ptCount val="964"/>
                <c:pt idx="1">
                  <c:v>2.1793600000819424E-2</c:v>
                </c:pt>
                <c:pt idx="2">
                  <c:v>-4.0319999970961362E-4</c:v>
                </c:pt>
                <c:pt idx="3">
                  <c:v>-5.7200000010197982E-3</c:v>
                </c:pt>
                <c:pt idx="4">
                  <c:v>-3.9318399998592213E-2</c:v>
                </c:pt>
                <c:pt idx="5">
                  <c:v>2.783840000120108E-2</c:v>
                </c:pt>
                <c:pt idx="6">
                  <c:v>-3.9518400000815745E-2</c:v>
                </c:pt>
                <c:pt idx="7">
                  <c:v>2.1620799998345319E-2</c:v>
                </c:pt>
                <c:pt idx="8">
                  <c:v>-3.327999999964959E-2</c:v>
                </c:pt>
                <c:pt idx="9">
                  <c:v>-3.0486400002700975E-2</c:v>
                </c:pt>
                <c:pt idx="10">
                  <c:v>-3.4431999993103091E-3</c:v>
                </c:pt>
                <c:pt idx="11">
                  <c:v>3.1435199998668395E-2</c:v>
                </c:pt>
                <c:pt idx="12">
                  <c:v>-1.4331200000015087E-2</c:v>
                </c:pt>
                <c:pt idx="13">
                  <c:v>-1.0055999999167398E-2</c:v>
                </c:pt>
                <c:pt idx="14">
                  <c:v>-2.1150399996258784E-2</c:v>
                </c:pt>
                <c:pt idx="15">
                  <c:v>-1.7499199995654635E-2</c:v>
                </c:pt>
                <c:pt idx="16">
                  <c:v>-5.0143999978899956E-3</c:v>
                </c:pt>
                <c:pt idx="17">
                  <c:v>1.6075199993792921E-2</c:v>
                </c:pt>
                <c:pt idx="18">
                  <c:v>-4.7376000002259389E-3</c:v>
                </c:pt>
                <c:pt idx="19">
                  <c:v>2.3088000016286969E-3</c:v>
                </c:pt>
                <c:pt idx="20">
                  <c:v>-2.5423999977647327E-3</c:v>
                </c:pt>
                <c:pt idx="21">
                  <c:v>-9.9008000033791177E-3</c:v>
                </c:pt>
                <c:pt idx="22">
                  <c:v>4.6032000027480535E-3</c:v>
                </c:pt>
                <c:pt idx="23">
                  <c:v>7.2911999959615059E-3</c:v>
                </c:pt>
                <c:pt idx="24">
                  <c:v>1.6337599998223595E-2</c:v>
                </c:pt>
                <c:pt idx="29">
                  <c:v>-1.2667200004216284E-2</c:v>
                </c:pt>
                <c:pt idx="30">
                  <c:v>-1.4751999988220632E-3</c:v>
                </c:pt>
                <c:pt idx="31">
                  <c:v>1.9271999997727107E-2</c:v>
                </c:pt>
                <c:pt idx="32">
                  <c:v>-1.024160000088159E-2</c:v>
                </c:pt>
                <c:pt idx="33">
                  <c:v>-3.7647999997716397E-3</c:v>
                </c:pt>
                <c:pt idx="34">
                  <c:v>-1.2319999994360842E-2</c:v>
                </c:pt>
                <c:pt idx="35">
                  <c:v>6.7823999997926876E-3</c:v>
                </c:pt>
                <c:pt idx="36">
                  <c:v>8.764799997152295E-3</c:v>
                </c:pt>
                <c:pt idx="37">
                  <c:v>1.2465599997085519E-2</c:v>
                </c:pt>
                <c:pt idx="38">
                  <c:v>4.913600001600571E-3</c:v>
                </c:pt>
                <c:pt idx="39">
                  <c:v>-3.6975999973947182E-3</c:v>
                </c:pt>
                <c:pt idx="40">
                  <c:v>1.5703999997640494E-2</c:v>
                </c:pt>
                <c:pt idx="41">
                  <c:v>8.7503999966429546E-3</c:v>
                </c:pt>
                <c:pt idx="42">
                  <c:v>-6.1472000015783124E-3</c:v>
                </c:pt>
                <c:pt idx="43">
                  <c:v>1.1134399996080901E-2</c:v>
                </c:pt>
                <c:pt idx="44">
                  <c:v>9.8351999986334704E-3</c:v>
                </c:pt>
                <c:pt idx="45">
                  <c:v>1.4073600003030151E-2</c:v>
                </c:pt>
                <c:pt idx="46">
                  <c:v>2.466719999210909E-2</c:v>
                </c:pt>
                <c:pt idx="47">
                  <c:v>2.1457599999848753E-2</c:v>
                </c:pt>
                <c:pt idx="48">
                  <c:v>1.5158400005020667E-2</c:v>
                </c:pt>
                <c:pt idx="49">
                  <c:v>3.190560000075493E-2</c:v>
                </c:pt>
                <c:pt idx="50">
                  <c:v>2.5649599992902949E-2</c:v>
                </c:pt>
                <c:pt idx="51">
                  <c:v>1.7499200002930593E-2</c:v>
                </c:pt>
                <c:pt idx="52">
                  <c:v>1.2199999997392297E-2</c:v>
                </c:pt>
                <c:pt idx="53">
                  <c:v>8.0535999950370751E-3</c:v>
                </c:pt>
                <c:pt idx="54">
                  <c:v>-2.7568000004976057E-3</c:v>
                </c:pt>
                <c:pt idx="55">
                  <c:v>9.9904000016977079E-3</c:v>
                </c:pt>
                <c:pt idx="60">
                  <c:v>8.5223999994923361E-3</c:v>
                </c:pt>
                <c:pt idx="66">
                  <c:v>1.1968799997703172E-2</c:v>
                </c:pt>
                <c:pt idx="83">
                  <c:v>1.4134400000330061E-2</c:v>
                </c:pt>
                <c:pt idx="84">
                  <c:v>1.3012800001888536E-2</c:v>
                </c:pt>
                <c:pt idx="85">
                  <c:v>1.3102400000207126E-2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DE6-44C6-B515-C852D8A235E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plus>
            <c:minus>
              <c:numRef>
                <c:f>Active!$D$21:$D$39</c:f>
                <c:numCache>
                  <c:formatCode>General</c:formatCode>
                  <c:ptCount val="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Active!$J$21:$J$984</c:f>
              <c:numCache>
                <c:formatCode>General</c:formatCode>
                <c:ptCount val="964"/>
                <c:pt idx="25">
                  <c:v>-3.5439999992377125E-3</c:v>
                </c:pt>
                <c:pt idx="26">
                  <c:v>-6.9271999964257702E-3</c:v>
                </c:pt>
                <c:pt idx="27">
                  <c:v>-3.7159999992582016E-3</c:v>
                </c:pt>
                <c:pt idx="28">
                  <c:v>-2.899200000683777E-3</c:v>
                </c:pt>
                <c:pt idx="56">
                  <c:v>9.1279999978723936E-3</c:v>
                </c:pt>
                <c:pt idx="58">
                  <c:v>8.9847999988705851E-3</c:v>
                </c:pt>
                <c:pt idx="59">
                  <c:v>8.1775999933597632E-3</c:v>
                </c:pt>
                <c:pt idx="62">
                  <c:v>1.0216000002401415E-2</c:v>
                </c:pt>
                <c:pt idx="70">
                  <c:v>1.1044800005038269E-2</c:v>
                </c:pt>
                <c:pt idx="72">
                  <c:v>1.1663999997836072E-2</c:v>
                </c:pt>
                <c:pt idx="74">
                  <c:v>1.1854399999720044E-2</c:v>
                </c:pt>
                <c:pt idx="77">
                  <c:v>1.25183999989531E-2</c:v>
                </c:pt>
                <c:pt idx="79">
                  <c:v>1.2550399995234329E-2</c:v>
                </c:pt>
                <c:pt idx="80">
                  <c:v>1.3050399997155182E-2</c:v>
                </c:pt>
                <c:pt idx="86">
                  <c:v>2.5220799994713161E-2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DE6-44C6-B515-C852D8A235E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Active!$K$21:$K$984</c:f>
              <c:numCache>
                <c:formatCode>General</c:formatCode>
                <c:ptCount val="964"/>
                <c:pt idx="57">
                  <c:v>1.0928800002147909E-2</c:v>
                </c:pt>
                <c:pt idx="61">
                  <c:v>7.8935999990790151E-3</c:v>
                </c:pt>
                <c:pt idx="63">
                  <c:v>9.4271999987540767E-3</c:v>
                </c:pt>
                <c:pt idx="65">
                  <c:v>1.1745599993446376E-2</c:v>
                </c:pt>
                <c:pt idx="66">
                  <c:v>1.1968799997703172E-2</c:v>
                </c:pt>
                <c:pt idx="68">
                  <c:v>1.0379200000897981E-2</c:v>
                </c:pt>
                <c:pt idx="69">
                  <c:v>1.0912000005191658E-2</c:v>
                </c:pt>
                <c:pt idx="70">
                  <c:v>1.1044800005038269E-2</c:v>
                </c:pt>
                <c:pt idx="73">
                  <c:v>1.3756400003330782E-2</c:v>
                </c:pt>
                <c:pt idx="75">
                  <c:v>1.3062399993941654E-2</c:v>
                </c:pt>
                <c:pt idx="76">
                  <c:v>1.3521599998057354E-2</c:v>
                </c:pt>
                <c:pt idx="78">
                  <c:v>1.2434399999619927E-2</c:v>
                </c:pt>
                <c:pt idx="81">
                  <c:v>1.2646400005905889E-2</c:v>
                </c:pt>
                <c:pt idx="82">
                  <c:v>1.4244799996959046E-2</c:v>
                </c:pt>
                <c:pt idx="87">
                  <c:v>1.432560000102967E-2</c:v>
                </c:pt>
                <c:pt idx="88">
                  <c:v>1.4640800000051968E-2</c:v>
                </c:pt>
                <c:pt idx="89">
                  <c:v>1.5325600004871376E-2</c:v>
                </c:pt>
                <c:pt idx="90">
                  <c:v>1.4915199993993156E-2</c:v>
                </c:pt>
                <c:pt idx="91">
                  <c:v>1.8725599999015685E-2</c:v>
                </c:pt>
                <c:pt idx="92">
                  <c:v>1.5292799995222595E-2</c:v>
                </c:pt>
                <c:pt idx="93">
                  <c:v>8.8792000024113804E-3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DE6-44C6-B515-C852D8A235E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Active!$L$21:$L$984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DE6-44C6-B515-C852D8A235E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Active!$M$21:$M$984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DE6-44C6-B515-C852D8A235E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plus>
            <c:minus>
              <c:numRef>
                <c:f>Active!$D$21:$D$88</c:f>
                <c:numCache>
                  <c:formatCode>General</c:formatCode>
                  <c:ptCount val="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8.0000000000000004E-4</c:v>
                  </c:pt>
                  <c:pt idx="26">
                    <c:v>4.0000000000000002E-4</c:v>
                  </c:pt>
                  <c:pt idx="27">
                    <c:v>4.0000000000000002E-4</c:v>
                  </c:pt>
                  <c:pt idx="28">
                    <c:v>4.0000000000000002E-4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1E-4</c:v>
                  </c:pt>
                  <c:pt idx="57">
                    <c:v>3.8E-3</c:v>
                  </c:pt>
                  <c:pt idx="58">
                    <c:v>2.0000000000000001E-4</c:v>
                  </c:pt>
                  <c:pt idx="59">
                    <c:v>2.0000000000000001E-4</c:v>
                  </c:pt>
                  <c:pt idx="60">
                    <c:v>0</c:v>
                  </c:pt>
                  <c:pt idx="61">
                    <c:v>0</c:v>
                  </c:pt>
                  <c:pt idx="62">
                    <c:v>2.0000000000000001E-4</c:v>
                  </c:pt>
                  <c:pt idx="63">
                    <c:v>1E-3</c:v>
                  </c:pt>
                  <c:pt idx="64">
                    <c:v>2.0000000000000001E-4</c:v>
                  </c:pt>
                  <c:pt idx="65">
                    <c:v>4.1999999999999997E-3</c:v>
                  </c:pt>
                  <c:pt idx="66">
                    <c:v>1.8E-3</c:v>
                  </c:pt>
                  <c:pt idx="67">
                    <c:v>1.1999999999999999E-3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Active!$N$21:$N$984</c:f>
              <c:numCache>
                <c:formatCode>General</c:formatCode>
                <c:ptCount val="96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DE6-44C6-B515-C852D8A235E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Active!$F$21:$F$984</c:f>
              <c:numCache>
                <c:formatCode>General</c:formatCode>
                <c:ptCount val="964"/>
                <c:pt idx="0">
                  <c:v>0</c:v>
                </c:pt>
                <c:pt idx="1">
                  <c:v>53</c:v>
                </c:pt>
                <c:pt idx="2">
                  <c:v>89</c:v>
                </c:pt>
                <c:pt idx="3">
                  <c:v>650</c:v>
                </c:pt>
                <c:pt idx="4">
                  <c:v>668</c:v>
                </c:pt>
                <c:pt idx="5">
                  <c:v>807</c:v>
                </c:pt>
                <c:pt idx="6">
                  <c:v>918</c:v>
                </c:pt>
                <c:pt idx="7">
                  <c:v>984</c:v>
                </c:pt>
                <c:pt idx="8">
                  <c:v>1225</c:v>
                </c:pt>
                <c:pt idx="9">
                  <c:v>1278</c:v>
                </c:pt>
                <c:pt idx="10">
                  <c:v>1514</c:v>
                </c:pt>
                <c:pt idx="11">
                  <c:v>2146</c:v>
                </c:pt>
                <c:pt idx="12">
                  <c:v>2774</c:v>
                </c:pt>
                <c:pt idx="13">
                  <c:v>13745</c:v>
                </c:pt>
                <c:pt idx="14">
                  <c:v>13808</c:v>
                </c:pt>
                <c:pt idx="15">
                  <c:v>14009</c:v>
                </c:pt>
                <c:pt idx="16">
                  <c:v>14088</c:v>
                </c:pt>
                <c:pt idx="17">
                  <c:v>14346</c:v>
                </c:pt>
                <c:pt idx="18">
                  <c:v>14952</c:v>
                </c:pt>
                <c:pt idx="19">
                  <c:v>14974</c:v>
                </c:pt>
                <c:pt idx="20">
                  <c:v>15023</c:v>
                </c:pt>
                <c:pt idx="21">
                  <c:v>15241</c:v>
                </c:pt>
                <c:pt idx="22">
                  <c:v>15286</c:v>
                </c:pt>
                <c:pt idx="23">
                  <c:v>15526</c:v>
                </c:pt>
                <c:pt idx="24">
                  <c:v>15548</c:v>
                </c:pt>
                <c:pt idx="25">
                  <c:v>15817.5</c:v>
                </c:pt>
                <c:pt idx="26">
                  <c:v>15819</c:v>
                </c:pt>
                <c:pt idx="27">
                  <c:v>15820</c:v>
                </c:pt>
                <c:pt idx="28">
                  <c:v>15821.5</c:v>
                </c:pt>
                <c:pt idx="29">
                  <c:v>15869</c:v>
                </c:pt>
                <c:pt idx="30">
                  <c:v>16154</c:v>
                </c:pt>
                <c:pt idx="31">
                  <c:v>16185</c:v>
                </c:pt>
                <c:pt idx="32">
                  <c:v>16782</c:v>
                </c:pt>
                <c:pt idx="33">
                  <c:v>17396</c:v>
                </c:pt>
                <c:pt idx="34">
                  <c:v>17650</c:v>
                </c:pt>
                <c:pt idx="35">
                  <c:v>17677</c:v>
                </c:pt>
                <c:pt idx="36">
                  <c:v>18229</c:v>
                </c:pt>
                <c:pt idx="37">
                  <c:v>18238</c:v>
                </c:pt>
                <c:pt idx="38">
                  <c:v>18278</c:v>
                </c:pt>
                <c:pt idx="39">
                  <c:v>18527</c:v>
                </c:pt>
                <c:pt idx="40">
                  <c:v>18545</c:v>
                </c:pt>
                <c:pt idx="41">
                  <c:v>18567</c:v>
                </c:pt>
                <c:pt idx="42">
                  <c:v>18594</c:v>
                </c:pt>
                <c:pt idx="43">
                  <c:v>19137</c:v>
                </c:pt>
                <c:pt idx="44">
                  <c:v>19146</c:v>
                </c:pt>
                <c:pt idx="45">
                  <c:v>19453</c:v>
                </c:pt>
                <c:pt idx="46">
                  <c:v>19756</c:v>
                </c:pt>
                <c:pt idx="47">
                  <c:v>20023</c:v>
                </c:pt>
                <c:pt idx="48">
                  <c:v>20032</c:v>
                </c:pt>
                <c:pt idx="49">
                  <c:v>20063</c:v>
                </c:pt>
                <c:pt idx="50">
                  <c:v>20308</c:v>
                </c:pt>
                <c:pt idx="51">
                  <c:v>20366</c:v>
                </c:pt>
                <c:pt idx="52">
                  <c:v>20375</c:v>
                </c:pt>
                <c:pt idx="53">
                  <c:v>20603</c:v>
                </c:pt>
                <c:pt idx="54">
                  <c:v>20611</c:v>
                </c:pt>
                <c:pt idx="55">
                  <c:v>20642</c:v>
                </c:pt>
                <c:pt idx="56">
                  <c:v>21190</c:v>
                </c:pt>
                <c:pt idx="57">
                  <c:v>21199</c:v>
                </c:pt>
                <c:pt idx="58">
                  <c:v>21204</c:v>
                </c:pt>
                <c:pt idx="59">
                  <c:v>21248</c:v>
                </c:pt>
                <c:pt idx="60">
                  <c:v>21502</c:v>
                </c:pt>
                <c:pt idx="61">
                  <c:v>21803</c:v>
                </c:pt>
                <c:pt idx="62">
                  <c:v>21805</c:v>
                </c:pt>
                <c:pt idx="63">
                  <c:v>22056</c:v>
                </c:pt>
                <c:pt idx="64">
                  <c:v>22098</c:v>
                </c:pt>
                <c:pt idx="65">
                  <c:v>22138</c:v>
                </c:pt>
                <c:pt idx="66">
                  <c:v>22399</c:v>
                </c:pt>
                <c:pt idx="67">
                  <c:v>22399.5</c:v>
                </c:pt>
                <c:pt idx="68">
                  <c:v>22641</c:v>
                </c:pt>
                <c:pt idx="69">
                  <c:v>22760</c:v>
                </c:pt>
                <c:pt idx="70">
                  <c:v>23004</c:v>
                </c:pt>
                <c:pt idx="71">
                  <c:v>23023</c:v>
                </c:pt>
                <c:pt idx="72">
                  <c:v>23595</c:v>
                </c:pt>
                <c:pt idx="73">
                  <c:v>23609.5</c:v>
                </c:pt>
                <c:pt idx="74">
                  <c:v>23612</c:v>
                </c:pt>
                <c:pt idx="75">
                  <c:v>23652</c:v>
                </c:pt>
                <c:pt idx="76">
                  <c:v>23868</c:v>
                </c:pt>
                <c:pt idx="77">
                  <c:v>23894.5</c:v>
                </c:pt>
                <c:pt idx="78">
                  <c:v>24137</c:v>
                </c:pt>
                <c:pt idx="79">
                  <c:v>24504.5</c:v>
                </c:pt>
                <c:pt idx="80">
                  <c:v>24504.5</c:v>
                </c:pt>
                <c:pt idx="81">
                  <c:v>24522</c:v>
                </c:pt>
                <c:pt idx="82">
                  <c:v>24754</c:v>
                </c:pt>
                <c:pt idx="83">
                  <c:v>24762</c:v>
                </c:pt>
                <c:pt idx="84">
                  <c:v>24769</c:v>
                </c:pt>
                <c:pt idx="85">
                  <c:v>25027</c:v>
                </c:pt>
                <c:pt idx="86">
                  <c:v>25671.5</c:v>
                </c:pt>
                <c:pt idx="87">
                  <c:v>25913</c:v>
                </c:pt>
                <c:pt idx="88">
                  <c:v>25959</c:v>
                </c:pt>
                <c:pt idx="89">
                  <c:v>26288</c:v>
                </c:pt>
                <c:pt idx="90">
                  <c:v>26858.5</c:v>
                </c:pt>
                <c:pt idx="91">
                  <c:v>27475.5</c:v>
                </c:pt>
                <c:pt idx="92">
                  <c:v>27669</c:v>
                </c:pt>
                <c:pt idx="93">
                  <c:v>27766</c:v>
                </c:pt>
              </c:numCache>
            </c:numRef>
          </c:xVal>
          <c:yVal>
            <c:numRef>
              <c:f>Active!$O$21:$O$984</c:f>
              <c:numCache>
                <c:formatCode>General</c:formatCode>
                <c:ptCount val="964"/>
                <c:pt idx="0">
                  <c:v>5.6875753045510409E-3</c:v>
                </c:pt>
                <c:pt idx="1">
                  <c:v>5.7060565035679696E-3</c:v>
                </c:pt>
                <c:pt idx="2">
                  <c:v>5.7186097708247507E-3</c:v>
                </c:pt>
                <c:pt idx="3">
                  <c:v>5.9142315189095957E-3</c:v>
                </c:pt>
                <c:pt idx="4">
                  <c:v>5.9205081525379871E-3</c:v>
                </c:pt>
                <c:pt idx="5">
                  <c:v>5.968977712223893E-3</c:v>
                </c:pt>
                <c:pt idx="6">
                  <c:v>6.0076836195989691E-3</c:v>
                </c:pt>
                <c:pt idx="7">
                  <c:v>6.0306979429030688E-3</c:v>
                </c:pt>
                <c:pt idx="8">
                  <c:v>6.1147350931498564E-3</c:v>
                </c:pt>
                <c:pt idx="9">
                  <c:v>6.1332162921667851E-3</c:v>
                </c:pt>
                <c:pt idx="10">
                  <c:v>6.2155099330723522E-3</c:v>
                </c:pt>
                <c:pt idx="11">
                  <c:v>6.4358895138025164E-3</c:v>
                </c:pt>
                <c:pt idx="12">
                  <c:v>6.6548742870597057E-3</c:v>
                </c:pt>
                <c:pt idx="13">
                  <c:v>1.0480482483563872E-2</c:v>
                </c:pt>
                <c:pt idx="14">
                  <c:v>1.050245070126324E-2</c:v>
                </c:pt>
                <c:pt idx="15">
                  <c:v>1.0572539776780271E-2</c:v>
                </c:pt>
                <c:pt idx="16">
                  <c:v>1.060008722437154E-2</c:v>
                </c:pt>
                <c:pt idx="17">
                  <c:v>1.0690052306378475E-2</c:v>
                </c:pt>
                <c:pt idx="18">
                  <c:v>1.0901365638534298E-2</c:v>
                </c:pt>
                <c:pt idx="19">
                  <c:v>1.0909037079635663E-2</c:v>
                </c:pt>
                <c:pt idx="20">
                  <c:v>1.0926123471179616E-2</c:v>
                </c:pt>
                <c:pt idx="21">
                  <c:v>1.1002140478456792E-2</c:v>
                </c:pt>
                <c:pt idx="22">
                  <c:v>1.1017832062527769E-2</c:v>
                </c:pt>
                <c:pt idx="23">
                  <c:v>1.1101520510906314E-2</c:v>
                </c:pt>
                <c:pt idx="24">
                  <c:v>1.1109191952007678E-2</c:v>
                </c:pt>
                <c:pt idx="25">
                  <c:v>1.1203167105499418E-2</c:v>
                </c:pt>
                <c:pt idx="26">
                  <c:v>1.1203690158301785E-2</c:v>
                </c:pt>
                <c:pt idx="27">
                  <c:v>1.1204038860170028E-2</c:v>
                </c:pt>
                <c:pt idx="28">
                  <c:v>1.1204561912972394E-2</c:v>
                </c:pt>
                <c:pt idx="29">
                  <c:v>1.1221125251713981E-2</c:v>
                </c:pt>
                <c:pt idx="30">
                  <c:v>1.1320505284163502E-2</c:v>
                </c:pt>
                <c:pt idx="31">
                  <c:v>1.1331315042079064E-2</c:v>
                </c:pt>
                <c:pt idx="32">
                  <c:v>1.1539490057420691E-2</c:v>
                </c:pt>
                <c:pt idx="33">
                  <c:v>1.1753593004522465E-2</c:v>
                </c:pt>
                <c:pt idx="34">
                  <c:v>1.1842163279056423E-2</c:v>
                </c:pt>
                <c:pt idx="35">
                  <c:v>1.1851578229499008E-2</c:v>
                </c:pt>
                <c:pt idx="36">
                  <c:v>1.2044061660769659E-2</c:v>
                </c:pt>
                <c:pt idx="37">
                  <c:v>1.2047199977583854E-2</c:v>
                </c:pt>
                <c:pt idx="38">
                  <c:v>1.2061148052313612E-2</c:v>
                </c:pt>
                <c:pt idx="39">
                  <c:v>1.214797481750635E-2</c:v>
                </c:pt>
                <c:pt idx="40">
                  <c:v>1.2154251451134742E-2</c:v>
                </c:pt>
                <c:pt idx="41">
                  <c:v>1.2161922892236107E-2</c:v>
                </c:pt>
                <c:pt idx="42">
                  <c:v>1.2171337842678693E-2</c:v>
                </c:pt>
                <c:pt idx="43">
                  <c:v>1.2360682957135147E-2</c:v>
                </c:pt>
                <c:pt idx="44">
                  <c:v>1.2363821273949343E-2</c:v>
                </c:pt>
                <c:pt idx="45">
                  <c:v>1.2470872747500229E-2</c:v>
                </c:pt>
                <c:pt idx="46">
                  <c:v>1.257652941357814E-2</c:v>
                </c:pt>
                <c:pt idx="47">
                  <c:v>1.2669632812399271E-2</c:v>
                </c:pt>
                <c:pt idx="48">
                  <c:v>1.2672771129213466E-2</c:v>
                </c:pt>
                <c:pt idx="49">
                  <c:v>1.2683580887129028E-2</c:v>
                </c:pt>
                <c:pt idx="50">
                  <c:v>1.2769012844848791E-2</c:v>
                </c:pt>
                <c:pt idx="51">
                  <c:v>1.2789237553206939E-2</c:v>
                </c:pt>
                <c:pt idx="52">
                  <c:v>1.2792375870021135E-2</c:v>
                </c:pt>
                <c:pt idx="53">
                  <c:v>1.2871879895980751E-2</c:v>
                </c:pt>
                <c:pt idx="54">
                  <c:v>1.2874669510926702E-2</c:v>
                </c:pt>
                <c:pt idx="55">
                  <c:v>1.2885479268842264E-2</c:v>
                </c:pt>
                <c:pt idx="56">
                  <c:v>1.3076567892639938E-2</c:v>
                </c:pt>
                <c:pt idx="57">
                  <c:v>1.3079706209454135E-2</c:v>
                </c:pt>
                <c:pt idx="58">
                  <c:v>1.3081449718795353E-2</c:v>
                </c:pt>
                <c:pt idx="59">
                  <c:v>1.3096792600998088E-2</c:v>
                </c:pt>
                <c:pt idx="60">
                  <c:v>1.3185362875532045E-2</c:v>
                </c:pt>
                <c:pt idx="61">
                  <c:v>1.3290322137873468E-2</c:v>
                </c:pt>
                <c:pt idx="62">
                  <c:v>1.3291019541609956E-2</c:v>
                </c:pt>
                <c:pt idx="63">
                  <c:v>1.3378543710539183E-2</c:v>
                </c:pt>
                <c:pt idx="64">
                  <c:v>1.3393189189005427E-2</c:v>
                </c:pt>
                <c:pt idx="65">
                  <c:v>1.3407137263735186E-2</c:v>
                </c:pt>
                <c:pt idx="66">
                  <c:v>1.349814845134685E-2</c:v>
                </c:pt>
                <c:pt idx="67">
                  <c:v>1.3498322802280973E-2</c:v>
                </c:pt>
                <c:pt idx="68">
                  <c:v>1.3582534303461883E-2</c:v>
                </c:pt>
                <c:pt idx="69">
                  <c:v>1.362402982578291E-2</c:v>
                </c:pt>
                <c:pt idx="70">
                  <c:v>1.3709113081634429E-2</c:v>
                </c:pt>
                <c:pt idx="71">
                  <c:v>1.3715738417131064E-2</c:v>
                </c:pt>
                <c:pt idx="72">
                  <c:v>1.3915195885766592E-2</c:v>
                </c:pt>
                <c:pt idx="73">
                  <c:v>1.3920252062856129E-2</c:v>
                </c:pt>
                <c:pt idx="74">
                  <c:v>1.392112381752674E-2</c:v>
                </c:pt>
                <c:pt idx="75">
                  <c:v>1.3935071892256496E-2</c:v>
                </c:pt>
                <c:pt idx="76">
                  <c:v>1.4010391495797185E-2</c:v>
                </c:pt>
                <c:pt idx="77">
                  <c:v>1.4019632095305649E-2</c:v>
                </c:pt>
                <c:pt idx="78">
                  <c:v>1.4104192298354802E-2</c:v>
                </c:pt>
                <c:pt idx="79">
                  <c:v>1.4232340234934448E-2</c:v>
                </c:pt>
                <c:pt idx="80">
                  <c:v>1.4232340234934448E-2</c:v>
                </c:pt>
                <c:pt idx="81">
                  <c:v>1.4238442517628716E-2</c:v>
                </c:pt>
                <c:pt idx="82">
                  <c:v>1.4319341351061308E-2</c:v>
                </c:pt>
                <c:pt idx="83">
                  <c:v>1.4322130966007259E-2</c:v>
                </c:pt>
                <c:pt idx="84">
                  <c:v>1.4324571879084967E-2</c:v>
                </c:pt>
                <c:pt idx="85">
                  <c:v>1.4414536961091901E-2</c:v>
                </c:pt>
                <c:pt idx="86">
                  <c:v>1.4639275315175115E-2</c:v>
                </c:pt>
                <c:pt idx="87">
                  <c:v>1.4723486816356024E-2</c:v>
                </c:pt>
                <c:pt idx="88">
                  <c:v>1.4739527102295246E-2</c:v>
                </c:pt>
                <c:pt idx="89">
                  <c:v>1.4854250016947498E-2</c:v>
                </c:pt>
                <c:pt idx="90">
                  <c:v>1.5053184432780661E-2</c:v>
                </c:pt>
                <c:pt idx="91">
                  <c:v>1.5268333485487166E-2</c:v>
                </c:pt>
                <c:pt idx="92">
                  <c:v>1.5335807296992366E-2</c:v>
                </c:pt>
                <c:pt idx="93">
                  <c:v>1.5369631378212028E-2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DE6-44C6-B515-C852D8A235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9752424"/>
        <c:axId val="1"/>
      </c:scatterChart>
      <c:valAx>
        <c:axId val="829752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77319587628868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7.628865979381444E-2"/>
              <c:y val="0.490797546012269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97524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71134020618557"/>
          <c:y val="0.92024539877300615"/>
          <c:w val="0.8618556701030928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0</xdr:row>
      <xdr:rowOff>0</xdr:rowOff>
    </xdr:from>
    <xdr:to>
      <xdr:col>16</xdr:col>
      <xdr:colOff>571500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174ED0E5-DF25-415B-D7A9-C96A43EDCF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647700</xdr:colOff>
      <xdr:row>0</xdr:row>
      <xdr:rowOff>0</xdr:rowOff>
    </xdr:from>
    <xdr:to>
      <xdr:col>23</xdr:col>
      <xdr:colOff>495300</xdr:colOff>
      <xdr:row>18</xdr:row>
      <xdr:rowOff>28575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3581C023-4F9D-4612-6A73-73353B747D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52" TargetMode="External"/><Relationship Id="rId13" Type="http://schemas.openxmlformats.org/officeDocument/2006/relationships/hyperlink" Target="http://www.konkoly.hu/cgi-bin/IBVS?5583" TargetMode="External"/><Relationship Id="rId18" Type="http://schemas.openxmlformats.org/officeDocument/2006/relationships/hyperlink" Target="http://www.konkoly.hu/cgi-bin/IBVS?5760" TargetMode="External"/><Relationship Id="rId26" Type="http://schemas.openxmlformats.org/officeDocument/2006/relationships/hyperlink" Target="http://vsolj.cetus-net.org/vsoljno50.pdf" TargetMode="External"/><Relationship Id="rId3" Type="http://schemas.openxmlformats.org/officeDocument/2006/relationships/hyperlink" Target="http://www.konkoly.hu/cgi-bin/IBVS?2202" TargetMode="External"/><Relationship Id="rId21" Type="http://schemas.openxmlformats.org/officeDocument/2006/relationships/hyperlink" Target="http://var.astro.cz/oejv/issues/oejv0094.pdf" TargetMode="External"/><Relationship Id="rId34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152" TargetMode="External"/><Relationship Id="rId12" Type="http://schemas.openxmlformats.org/officeDocument/2006/relationships/hyperlink" Target="http://www.bav-astro.de/sfs/BAVM_link.php?BAVMnr=172" TargetMode="External"/><Relationship Id="rId17" Type="http://schemas.openxmlformats.org/officeDocument/2006/relationships/hyperlink" Target="http://www.konkoly.hu/cgi-bin/IBVS?5694" TargetMode="External"/><Relationship Id="rId25" Type="http://schemas.openxmlformats.org/officeDocument/2006/relationships/hyperlink" Target="http://www.bav-astro.de/sfs/BAVM_link.php?BAVMnr=214" TargetMode="External"/><Relationship Id="rId3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konkoly.hu/cgi-bin/IBVS?2202" TargetMode="External"/><Relationship Id="rId16" Type="http://schemas.openxmlformats.org/officeDocument/2006/relationships/hyperlink" Target="http://vsolj.cetus-net.org/no43.pdf" TargetMode="External"/><Relationship Id="rId20" Type="http://schemas.openxmlformats.org/officeDocument/2006/relationships/hyperlink" Target="http://www.bav-astro.de/sfs/BAVM_link.php?BAVMnr=209" TargetMode="External"/><Relationship Id="rId29" Type="http://schemas.openxmlformats.org/officeDocument/2006/relationships/hyperlink" Target="http://www.konkoly.hu/cgi-bin/IBVS?5992" TargetMode="External"/><Relationship Id="rId1" Type="http://schemas.openxmlformats.org/officeDocument/2006/relationships/hyperlink" Target="http://www.konkoly.hu/cgi-bin/IBVS?2202" TargetMode="External"/><Relationship Id="rId6" Type="http://schemas.openxmlformats.org/officeDocument/2006/relationships/hyperlink" Target="http://www.konkoly.hu/cgi-bin/IBVS?5287" TargetMode="External"/><Relationship Id="rId11" Type="http://schemas.openxmlformats.org/officeDocument/2006/relationships/hyperlink" Target="http://www.konkoly.hu/cgi-bin/IBVS?5378" TargetMode="External"/><Relationship Id="rId24" Type="http://schemas.openxmlformats.org/officeDocument/2006/relationships/hyperlink" Target="http://www.konkoly.hu/cgi-bin/IBVS?5894" TargetMode="External"/><Relationship Id="rId32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bav-astro.de/sfs/BAVM_link.php?BAVMnr=152" TargetMode="External"/><Relationship Id="rId15" Type="http://schemas.openxmlformats.org/officeDocument/2006/relationships/hyperlink" Target="http://www.konkoly.hu/cgi-bin/IBVS?5784" TargetMode="External"/><Relationship Id="rId23" Type="http://schemas.openxmlformats.org/officeDocument/2006/relationships/hyperlink" Target="http://var.astro.cz/oejv/issues/oejv0094.pdf" TargetMode="External"/><Relationship Id="rId28" Type="http://schemas.openxmlformats.org/officeDocument/2006/relationships/hyperlink" Target="http://www.bav-astro.de/sfs/BAVM_link.php?BAVMnr=220" TargetMode="External"/><Relationship Id="rId10" Type="http://schemas.openxmlformats.org/officeDocument/2006/relationships/hyperlink" Target="http://www.bav-astro.de/sfs/BAVM_link.php?BAVMnr=158" TargetMode="External"/><Relationship Id="rId19" Type="http://schemas.openxmlformats.org/officeDocument/2006/relationships/hyperlink" Target="http://vsolj.cetus-net.org/no45.pdf" TargetMode="External"/><Relationship Id="rId31" Type="http://schemas.openxmlformats.org/officeDocument/2006/relationships/hyperlink" Target="http://var.astro.cz/oejv/issues/oejv0147.pdf" TargetMode="External"/><Relationship Id="rId4" Type="http://schemas.openxmlformats.org/officeDocument/2006/relationships/hyperlink" Target="http://www.konkoly.hu/cgi-bin/IBVS?2202" TargetMode="External"/><Relationship Id="rId9" Type="http://schemas.openxmlformats.org/officeDocument/2006/relationships/hyperlink" Target="http://vsolj.cetus-net.org/no40.pdf" TargetMode="External"/><Relationship Id="rId14" Type="http://schemas.openxmlformats.org/officeDocument/2006/relationships/hyperlink" Target="http://www.konkoly.hu/cgi-bin/IBVS?5784" TargetMode="External"/><Relationship Id="rId22" Type="http://schemas.openxmlformats.org/officeDocument/2006/relationships/hyperlink" Target="http://www.bav-astro.de/sfs/BAVM_link.php?BAVMnr=201" TargetMode="External"/><Relationship Id="rId27" Type="http://schemas.openxmlformats.org/officeDocument/2006/relationships/hyperlink" Target="http://www.bav-astro.de/sfs/BAVM_link.php?BAVMnr=220" TargetMode="External"/><Relationship Id="rId30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4"/>
  <sheetViews>
    <sheetView tabSelected="1" workbookViewId="0">
      <pane ySplit="20" topLeftCell="A105" activePane="bottomLeft" state="frozen"/>
      <selection pane="bottomLeft" activeCell="F11" sqref="F11"/>
    </sheetView>
  </sheetViews>
  <sheetFormatPr defaultColWidth="10.28515625" defaultRowHeight="12.75" x14ac:dyDescent="0.2"/>
  <cols>
    <col min="1" max="1" width="14.42578125" customWidth="1"/>
    <col min="2" max="2" width="5.140625" style="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40</v>
      </c>
    </row>
    <row r="2" spans="1:6" x14ac:dyDescent="0.2">
      <c r="A2" t="s">
        <v>27</v>
      </c>
      <c r="B2" s="11" t="s">
        <v>37</v>
      </c>
    </row>
    <row r="4" spans="1:6" ht="14.25" thickTop="1" thickBot="1" x14ac:dyDescent="0.25">
      <c r="A4" s="7" t="s">
        <v>3</v>
      </c>
      <c r="C4" s="3">
        <v>25620.377</v>
      </c>
      <c r="D4" s="4">
        <v>1.2245888</v>
      </c>
    </row>
    <row r="5" spans="1:6" ht="13.5" thickTop="1" x14ac:dyDescent="0.2">
      <c r="A5" s="22" t="s">
        <v>43</v>
      </c>
      <c r="B5" s="23"/>
      <c r="C5" s="24">
        <v>-9.5</v>
      </c>
      <c r="D5" s="23" t="s">
        <v>44</v>
      </c>
    </row>
    <row r="6" spans="1:6" x14ac:dyDescent="0.2">
      <c r="A6" s="7" t="s">
        <v>4</v>
      </c>
    </row>
    <row r="7" spans="1:6" x14ac:dyDescent="0.2">
      <c r="A7" t="s">
        <v>5</v>
      </c>
      <c r="C7">
        <f>+C4</f>
        <v>25620.377</v>
      </c>
    </row>
    <row r="8" spans="1:6" x14ac:dyDescent="0.2">
      <c r="A8" t="s">
        <v>6</v>
      </c>
      <c r="C8">
        <f>+D4</f>
        <v>1.2245888</v>
      </c>
    </row>
    <row r="9" spans="1:6" x14ac:dyDescent="0.2">
      <c r="A9" s="37" t="s">
        <v>54</v>
      </c>
      <c r="B9" s="38">
        <v>100</v>
      </c>
      <c r="C9" s="36" t="str">
        <f>"F"&amp;B9</f>
        <v>F100</v>
      </c>
      <c r="D9" s="14" t="str">
        <f>"G"&amp;B9</f>
        <v>G100</v>
      </c>
    </row>
    <row r="10" spans="1:6" ht="13.5" thickBot="1" x14ac:dyDescent="0.25">
      <c r="A10" s="23"/>
      <c r="B10" s="23"/>
      <c r="C10" s="6" t="s">
        <v>23</v>
      </c>
      <c r="D10" s="6" t="s">
        <v>24</v>
      </c>
      <c r="E10" s="23"/>
    </row>
    <row r="11" spans="1:6" x14ac:dyDescent="0.2">
      <c r="A11" s="23" t="s">
        <v>19</v>
      </c>
      <c r="B11" s="23"/>
      <c r="C11" s="35">
        <f ca="1">INTERCEPT(INDIRECT($D$9):G986,INDIRECT($C$9):F986)</f>
        <v>5.6875753045510409E-3</v>
      </c>
      <c r="D11" s="5"/>
      <c r="E11" s="23"/>
    </row>
    <row r="12" spans="1:6" x14ac:dyDescent="0.2">
      <c r="A12" s="23" t="s">
        <v>20</v>
      </c>
      <c r="B12" s="23"/>
      <c r="C12" s="35">
        <f ca="1">SLOPE(INDIRECT($D$9):G986,INDIRECT($C$9):F986)</f>
        <v>3.4870186824393098E-7</v>
      </c>
      <c r="D12" s="5"/>
      <c r="E12" s="23"/>
    </row>
    <row r="13" spans="1:6" x14ac:dyDescent="0.2">
      <c r="A13" s="23" t="s">
        <v>22</v>
      </c>
      <c r="B13" s="23"/>
      <c r="C13" s="5" t="s">
        <v>17</v>
      </c>
    </row>
    <row r="14" spans="1:6" x14ac:dyDescent="0.2">
      <c r="A14" s="23"/>
      <c r="B14" s="23"/>
      <c r="C14" s="23"/>
    </row>
    <row r="15" spans="1:6" x14ac:dyDescent="0.2">
      <c r="A15" s="25" t="s">
        <v>21</v>
      </c>
      <c r="B15" s="23"/>
      <c r="C15" s="26">
        <f ca="1">(C7+C11)+(C8+C12)*INT(MAX(F21:F3527))</f>
        <v>59622.324990431385</v>
      </c>
      <c r="E15" s="27" t="s">
        <v>60</v>
      </c>
      <c r="F15" s="24">
        <v>1</v>
      </c>
    </row>
    <row r="16" spans="1:6" x14ac:dyDescent="0.2">
      <c r="A16" s="29" t="s">
        <v>7</v>
      </c>
      <c r="B16" s="23"/>
      <c r="C16" s="30">
        <f ca="1">+C8+C12</f>
        <v>1.2245891487018683</v>
      </c>
      <c r="E16" s="27" t="s">
        <v>45</v>
      </c>
      <c r="F16" s="28">
        <f ca="1">NOW()+15018.5+$C$5/24</f>
        <v>59955.807834027779</v>
      </c>
    </row>
    <row r="17" spans="1:21" ht="13.5" thickBot="1" x14ac:dyDescent="0.25">
      <c r="A17" s="27" t="s">
        <v>42</v>
      </c>
      <c r="B17" s="23"/>
      <c r="C17" s="23">
        <f>COUNT(C21:C2185)</f>
        <v>94</v>
      </c>
      <c r="E17" s="27" t="s">
        <v>61</v>
      </c>
      <c r="F17" s="28">
        <f ca="1">ROUND(2*(F16-$C$7)/$C$8,0)/2+F15</f>
        <v>28039.5</v>
      </c>
    </row>
    <row r="18" spans="1:21" ht="14.25" thickTop="1" thickBot="1" x14ac:dyDescent="0.25">
      <c r="A18" s="29" t="s">
        <v>8</v>
      </c>
      <c r="B18" s="23"/>
      <c r="C18" s="32">
        <f ca="1">+C15</f>
        <v>59622.324990431385</v>
      </c>
      <c r="D18" s="33">
        <f ca="1">+C16</f>
        <v>1.2245891487018683</v>
      </c>
      <c r="E18" s="27" t="s">
        <v>46</v>
      </c>
      <c r="F18" s="14">
        <f ca="1">ROUND(2*(F16-$C$15)/$C$16,0)/2+F15</f>
        <v>273.5</v>
      </c>
    </row>
    <row r="19" spans="1:21" ht="13.5" thickTop="1" x14ac:dyDescent="0.2">
      <c r="E19" s="27" t="s">
        <v>47</v>
      </c>
      <c r="F19" s="31">
        <f ca="1">+$C$15+$C$16*F18-15018.5-$C$5/24</f>
        <v>44939.145955934684</v>
      </c>
    </row>
    <row r="20" spans="1:21" ht="13.5" thickBot="1" x14ac:dyDescent="0.25">
      <c r="A20" s="6" t="s">
        <v>9</v>
      </c>
      <c r="B20" s="6" t="s">
        <v>10</v>
      </c>
      <c r="C20" s="6" t="s">
        <v>11</v>
      </c>
      <c r="D20" s="6" t="s">
        <v>16</v>
      </c>
      <c r="E20" s="6" t="s">
        <v>12</v>
      </c>
      <c r="F20" s="6" t="s">
        <v>13</v>
      </c>
      <c r="G20" s="6" t="s">
        <v>14</v>
      </c>
      <c r="H20" s="9" t="s">
        <v>71</v>
      </c>
      <c r="I20" s="9" t="s">
        <v>74</v>
      </c>
      <c r="J20" s="9" t="s">
        <v>68</v>
      </c>
      <c r="K20" s="9" t="s">
        <v>66</v>
      </c>
      <c r="L20" s="9" t="s">
        <v>28</v>
      </c>
      <c r="M20" s="9" t="s">
        <v>29</v>
      </c>
      <c r="N20" s="9" t="s">
        <v>30</v>
      </c>
      <c r="O20" s="9" t="s">
        <v>26</v>
      </c>
      <c r="P20" s="8" t="s">
        <v>25</v>
      </c>
      <c r="Q20" s="6" t="s">
        <v>18</v>
      </c>
      <c r="U20" s="60" t="s">
        <v>417</v>
      </c>
    </row>
    <row r="21" spans="1:21" x14ac:dyDescent="0.2">
      <c r="A21" t="s">
        <v>15</v>
      </c>
      <c r="C21" s="19">
        <v>25620.377</v>
      </c>
      <c r="D21" s="19" t="s">
        <v>17</v>
      </c>
      <c r="E21">
        <f t="shared" ref="E21:E52" si="0">+(C21-C$7)/C$8</f>
        <v>0</v>
      </c>
      <c r="F21">
        <f t="shared" ref="F21:F52" si="1">ROUND(2*E21,0)/2</f>
        <v>0</v>
      </c>
      <c r="H21" s="14">
        <v>0</v>
      </c>
      <c r="O21">
        <f t="shared" ref="O21:O52" ca="1" si="2">+C$11+C$12*F21</f>
        <v>5.6875753045510409E-3</v>
      </c>
      <c r="Q21" s="2">
        <f t="shared" ref="Q21:Q52" si="3">+C21-15018.5</f>
        <v>10601.877</v>
      </c>
    </row>
    <row r="22" spans="1:21" x14ac:dyDescent="0.2">
      <c r="A22" s="58" t="s">
        <v>81</v>
      </c>
      <c r="B22" s="59" t="s">
        <v>34</v>
      </c>
      <c r="C22" s="58">
        <v>25685.302</v>
      </c>
      <c r="D22" s="58" t="s">
        <v>74</v>
      </c>
      <c r="E22">
        <f t="shared" si="0"/>
        <v>53.017796667746161</v>
      </c>
      <c r="F22">
        <f t="shared" si="1"/>
        <v>53</v>
      </c>
      <c r="G22">
        <f t="shared" ref="G22:G53" si="4">+C22-(C$7+F22*C$8)</f>
        <v>2.1793600000819424E-2</v>
      </c>
      <c r="I22">
        <f t="shared" ref="I22:I45" si="5">G22</f>
        <v>2.1793600000819424E-2</v>
      </c>
      <c r="O22">
        <f t="shared" ca="1" si="2"/>
        <v>5.7060565035679696E-3</v>
      </c>
      <c r="Q22" s="2">
        <f t="shared" si="3"/>
        <v>10666.802</v>
      </c>
    </row>
    <row r="23" spans="1:21" x14ac:dyDescent="0.2">
      <c r="A23" s="58" t="s">
        <v>81</v>
      </c>
      <c r="B23" s="59" t="s">
        <v>34</v>
      </c>
      <c r="C23" s="58">
        <v>25729.365000000002</v>
      </c>
      <c r="D23" s="58" t="s">
        <v>74</v>
      </c>
      <c r="E23">
        <f t="shared" si="0"/>
        <v>88.999670746622201</v>
      </c>
      <c r="F23">
        <f t="shared" si="1"/>
        <v>89</v>
      </c>
      <c r="G23">
        <f t="shared" si="4"/>
        <v>-4.0319999970961362E-4</v>
      </c>
      <c r="I23">
        <f t="shared" si="5"/>
        <v>-4.0319999970961362E-4</v>
      </c>
      <c r="O23">
        <f t="shared" ca="1" si="2"/>
        <v>5.7186097708247507E-3</v>
      </c>
      <c r="Q23" s="2">
        <f t="shared" si="3"/>
        <v>10710.865000000002</v>
      </c>
    </row>
    <row r="24" spans="1:21" x14ac:dyDescent="0.2">
      <c r="A24" s="58" t="s">
        <v>81</v>
      </c>
      <c r="B24" s="59" t="s">
        <v>34</v>
      </c>
      <c r="C24" s="58">
        <v>26416.353999999999</v>
      </c>
      <c r="D24" s="58" t="s">
        <v>74</v>
      </c>
      <c r="E24">
        <f t="shared" si="0"/>
        <v>649.99532904432817</v>
      </c>
      <c r="F24">
        <f t="shared" si="1"/>
        <v>650</v>
      </c>
      <c r="G24">
        <f t="shared" si="4"/>
        <v>-5.7200000010197982E-3</v>
      </c>
      <c r="I24">
        <f t="shared" si="5"/>
        <v>-5.7200000010197982E-3</v>
      </c>
      <c r="O24">
        <f t="shared" ca="1" si="2"/>
        <v>5.9142315189095957E-3</v>
      </c>
      <c r="Q24" s="2">
        <f t="shared" si="3"/>
        <v>11397.853999999999</v>
      </c>
    </row>
    <row r="25" spans="1:21" x14ac:dyDescent="0.2">
      <c r="A25" s="58" t="s">
        <v>81</v>
      </c>
      <c r="B25" s="59" t="s">
        <v>34</v>
      </c>
      <c r="C25" s="58">
        <v>26438.363000000001</v>
      </c>
      <c r="D25" s="58" t="s">
        <v>74</v>
      </c>
      <c r="E25">
        <f t="shared" si="0"/>
        <v>667.96789256932675</v>
      </c>
      <c r="F25">
        <f t="shared" si="1"/>
        <v>668</v>
      </c>
      <c r="G25">
        <f t="shared" si="4"/>
        <v>-3.9318399998592213E-2</v>
      </c>
      <c r="I25">
        <f t="shared" si="5"/>
        <v>-3.9318399998592213E-2</v>
      </c>
      <c r="O25">
        <f t="shared" ca="1" si="2"/>
        <v>5.9205081525379871E-3</v>
      </c>
      <c r="Q25" s="2">
        <f t="shared" si="3"/>
        <v>11419.863000000001</v>
      </c>
    </row>
    <row r="26" spans="1:21" x14ac:dyDescent="0.2">
      <c r="A26" s="58" t="s">
        <v>81</v>
      </c>
      <c r="B26" s="59" t="s">
        <v>34</v>
      </c>
      <c r="C26" s="58">
        <v>26608.648000000001</v>
      </c>
      <c r="D26" s="58" t="s">
        <v>74</v>
      </c>
      <c r="E26">
        <f t="shared" si="0"/>
        <v>807.02273285530669</v>
      </c>
      <c r="F26">
        <f t="shared" si="1"/>
        <v>807</v>
      </c>
      <c r="G26">
        <f t="shared" si="4"/>
        <v>2.783840000120108E-2</v>
      </c>
      <c r="I26">
        <f t="shared" si="5"/>
        <v>2.783840000120108E-2</v>
      </c>
      <c r="O26">
        <f t="shared" ca="1" si="2"/>
        <v>5.968977712223893E-3</v>
      </c>
      <c r="Q26" s="2">
        <f t="shared" si="3"/>
        <v>11590.148000000001</v>
      </c>
    </row>
    <row r="27" spans="1:21" x14ac:dyDescent="0.2">
      <c r="A27" s="58" t="s">
        <v>81</v>
      </c>
      <c r="B27" s="59" t="s">
        <v>34</v>
      </c>
      <c r="C27" s="58">
        <v>26744.51</v>
      </c>
      <c r="D27" s="58" t="s">
        <v>74</v>
      </c>
      <c r="E27">
        <f t="shared" si="0"/>
        <v>917.96772924919605</v>
      </c>
      <c r="F27">
        <f t="shared" si="1"/>
        <v>918</v>
      </c>
      <c r="G27">
        <f t="shared" si="4"/>
        <v>-3.9518400000815745E-2</v>
      </c>
      <c r="I27">
        <f t="shared" si="5"/>
        <v>-3.9518400000815745E-2</v>
      </c>
      <c r="O27">
        <f t="shared" ca="1" si="2"/>
        <v>6.0076836195989691E-3</v>
      </c>
      <c r="Q27" s="2">
        <f t="shared" si="3"/>
        <v>11726.009999999998</v>
      </c>
    </row>
    <row r="28" spans="1:21" x14ac:dyDescent="0.2">
      <c r="A28" s="58" t="s">
        <v>81</v>
      </c>
      <c r="B28" s="59" t="s">
        <v>34</v>
      </c>
      <c r="C28" s="58">
        <v>26825.394</v>
      </c>
      <c r="D28" s="58" t="s">
        <v>74</v>
      </c>
      <c r="E28">
        <f t="shared" si="0"/>
        <v>984.01765555915574</v>
      </c>
      <c r="F28">
        <f t="shared" si="1"/>
        <v>984</v>
      </c>
      <c r="G28">
        <f t="shared" si="4"/>
        <v>2.1620799998345319E-2</v>
      </c>
      <c r="I28">
        <f t="shared" si="5"/>
        <v>2.1620799998345319E-2</v>
      </c>
      <c r="O28">
        <f t="shared" ca="1" si="2"/>
        <v>6.0306979429030688E-3</v>
      </c>
      <c r="Q28" s="2">
        <f t="shared" si="3"/>
        <v>11806.894</v>
      </c>
    </row>
    <row r="29" spans="1:21" x14ac:dyDescent="0.2">
      <c r="A29" s="58" t="s">
        <v>81</v>
      </c>
      <c r="B29" s="59" t="s">
        <v>34</v>
      </c>
      <c r="C29" s="58">
        <v>27120.465</v>
      </c>
      <c r="D29" s="58" t="s">
        <v>74</v>
      </c>
      <c r="E29">
        <f t="shared" si="0"/>
        <v>1224.9728235306413</v>
      </c>
      <c r="F29">
        <f t="shared" si="1"/>
        <v>1225</v>
      </c>
      <c r="G29">
        <f t="shared" si="4"/>
        <v>-3.327999999964959E-2</v>
      </c>
      <c r="I29">
        <f t="shared" si="5"/>
        <v>-3.327999999964959E-2</v>
      </c>
      <c r="O29">
        <f t="shared" ca="1" si="2"/>
        <v>6.1147350931498564E-3</v>
      </c>
      <c r="Q29" s="2">
        <f t="shared" si="3"/>
        <v>12101.965</v>
      </c>
    </row>
    <row r="30" spans="1:21" x14ac:dyDescent="0.2">
      <c r="A30" s="58" t="s">
        <v>81</v>
      </c>
      <c r="B30" s="59" t="s">
        <v>34</v>
      </c>
      <c r="C30" s="58">
        <v>27185.370999999999</v>
      </c>
      <c r="D30" s="58" t="s">
        <v>74</v>
      </c>
      <c r="E30">
        <f t="shared" si="0"/>
        <v>1277.9751047861932</v>
      </c>
      <c r="F30">
        <f t="shared" si="1"/>
        <v>1278</v>
      </c>
      <c r="G30">
        <f t="shared" si="4"/>
        <v>-3.0486400002700975E-2</v>
      </c>
      <c r="I30">
        <f t="shared" si="5"/>
        <v>-3.0486400002700975E-2</v>
      </c>
      <c r="O30">
        <f t="shared" ca="1" si="2"/>
        <v>6.1332162921667851E-3</v>
      </c>
      <c r="Q30" s="2">
        <f t="shared" si="3"/>
        <v>12166.870999999999</v>
      </c>
    </row>
    <row r="31" spans="1:21" x14ac:dyDescent="0.2">
      <c r="A31" s="58" t="s">
        <v>81</v>
      </c>
      <c r="B31" s="59" t="s">
        <v>34</v>
      </c>
      <c r="C31" s="58">
        <v>27474.401000000002</v>
      </c>
      <c r="D31" s="58" t="s">
        <v>74</v>
      </c>
      <c r="E31">
        <f t="shared" si="0"/>
        <v>1513.9971882806713</v>
      </c>
      <c r="F31">
        <f t="shared" si="1"/>
        <v>1514</v>
      </c>
      <c r="G31">
        <f t="shared" si="4"/>
        <v>-3.4431999993103091E-3</v>
      </c>
      <c r="I31">
        <f t="shared" si="5"/>
        <v>-3.4431999993103091E-3</v>
      </c>
      <c r="O31">
        <f t="shared" ca="1" si="2"/>
        <v>6.2155099330723522E-3</v>
      </c>
      <c r="Q31" s="2">
        <f t="shared" si="3"/>
        <v>12455.901000000002</v>
      </c>
    </row>
    <row r="32" spans="1:21" x14ac:dyDescent="0.2">
      <c r="A32" s="58" t="s">
        <v>81</v>
      </c>
      <c r="B32" s="59" t="s">
        <v>34</v>
      </c>
      <c r="C32" s="58">
        <v>28248.376</v>
      </c>
      <c r="D32" s="58" t="s">
        <v>74</v>
      </c>
      <c r="E32">
        <f t="shared" si="0"/>
        <v>2146.0256700044943</v>
      </c>
      <c r="F32">
        <f t="shared" si="1"/>
        <v>2146</v>
      </c>
      <c r="G32">
        <f t="shared" si="4"/>
        <v>3.1435199998668395E-2</v>
      </c>
      <c r="I32">
        <f t="shared" si="5"/>
        <v>3.1435199998668395E-2</v>
      </c>
      <c r="O32">
        <f t="shared" ca="1" si="2"/>
        <v>6.4358895138025164E-3</v>
      </c>
      <c r="Q32" s="2">
        <f t="shared" si="3"/>
        <v>13229.876</v>
      </c>
    </row>
    <row r="33" spans="1:17" x14ac:dyDescent="0.2">
      <c r="A33" s="58" t="s">
        <v>81</v>
      </c>
      <c r="B33" s="59" t="s">
        <v>34</v>
      </c>
      <c r="C33" s="58">
        <v>29017.371999999999</v>
      </c>
      <c r="D33" s="58" t="s">
        <v>74</v>
      </c>
      <c r="E33">
        <f t="shared" si="0"/>
        <v>2773.9882971328816</v>
      </c>
      <c r="F33">
        <f t="shared" si="1"/>
        <v>2774</v>
      </c>
      <c r="G33">
        <f t="shared" si="4"/>
        <v>-1.4331200000015087E-2</v>
      </c>
      <c r="I33">
        <f t="shared" si="5"/>
        <v>-1.4331200000015087E-2</v>
      </c>
      <c r="O33">
        <f t="shared" ca="1" si="2"/>
        <v>6.6548742870597057E-3</v>
      </c>
      <c r="Q33" s="2">
        <f t="shared" si="3"/>
        <v>13998.871999999999</v>
      </c>
    </row>
    <row r="34" spans="1:17" x14ac:dyDescent="0.2">
      <c r="A34" s="58" t="s">
        <v>118</v>
      </c>
      <c r="B34" s="59" t="s">
        <v>34</v>
      </c>
      <c r="C34" s="58">
        <v>42452.34</v>
      </c>
      <c r="D34" s="58" t="s">
        <v>74</v>
      </c>
      <c r="E34">
        <f t="shared" si="0"/>
        <v>13744.991788263942</v>
      </c>
      <c r="F34">
        <f t="shared" si="1"/>
        <v>13745</v>
      </c>
      <c r="G34">
        <f t="shared" si="4"/>
        <v>-1.0055999999167398E-2</v>
      </c>
      <c r="I34">
        <f t="shared" si="5"/>
        <v>-1.0055999999167398E-2</v>
      </c>
      <c r="O34">
        <f t="shared" ca="1" si="2"/>
        <v>1.0480482483563872E-2</v>
      </c>
      <c r="Q34" s="2">
        <f t="shared" si="3"/>
        <v>27433.839999999997</v>
      </c>
    </row>
    <row r="35" spans="1:17" x14ac:dyDescent="0.2">
      <c r="A35" s="58" t="s">
        <v>122</v>
      </c>
      <c r="B35" s="59" t="s">
        <v>34</v>
      </c>
      <c r="C35" s="58">
        <v>42529.478000000003</v>
      </c>
      <c r="D35" s="58" t="s">
        <v>74</v>
      </c>
      <c r="E35">
        <f t="shared" si="0"/>
        <v>13807.982728569788</v>
      </c>
      <c r="F35">
        <f t="shared" si="1"/>
        <v>13808</v>
      </c>
      <c r="G35">
        <f t="shared" si="4"/>
        <v>-2.1150399996258784E-2</v>
      </c>
      <c r="I35">
        <f t="shared" si="5"/>
        <v>-2.1150399996258784E-2</v>
      </c>
      <c r="O35">
        <f t="shared" ca="1" si="2"/>
        <v>1.050245070126324E-2</v>
      </c>
      <c r="Q35" s="2">
        <f t="shared" si="3"/>
        <v>27510.978000000003</v>
      </c>
    </row>
    <row r="36" spans="1:17" x14ac:dyDescent="0.2">
      <c r="A36" s="58" t="s">
        <v>126</v>
      </c>
      <c r="B36" s="59" t="s">
        <v>34</v>
      </c>
      <c r="C36" s="58">
        <v>42775.624000000003</v>
      </c>
      <c r="D36" s="58" t="s">
        <v>74</v>
      </c>
      <c r="E36">
        <f t="shared" si="0"/>
        <v>14008.985710142051</v>
      </c>
      <c r="F36">
        <f t="shared" si="1"/>
        <v>14009</v>
      </c>
      <c r="G36">
        <f t="shared" si="4"/>
        <v>-1.7499199995654635E-2</v>
      </c>
      <c r="I36">
        <f t="shared" si="5"/>
        <v>-1.7499199995654635E-2</v>
      </c>
      <c r="O36">
        <f t="shared" ca="1" si="2"/>
        <v>1.0572539776780271E-2</v>
      </c>
      <c r="Q36" s="2">
        <f t="shared" si="3"/>
        <v>27757.124000000003</v>
      </c>
    </row>
    <row r="37" spans="1:17" x14ac:dyDescent="0.2">
      <c r="A37" s="58" t="s">
        <v>131</v>
      </c>
      <c r="B37" s="59" t="s">
        <v>34</v>
      </c>
      <c r="C37" s="58">
        <v>42872.379000000001</v>
      </c>
      <c r="D37" s="58" t="s">
        <v>74</v>
      </c>
      <c r="E37">
        <f t="shared" si="0"/>
        <v>14087.995905237742</v>
      </c>
      <c r="F37">
        <f t="shared" si="1"/>
        <v>14088</v>
      </c>
      <c r="G37">
        <f t="shared" si="4"/>
        <v>-5.0143999978899956E-3</v>
      </c>
      <c r="I37">
        <f t="shared" si="5"/>
        <v>-5.0143999978899956E-3</v>
      </c>
      <c r="O37">
        <f t="shared" ca="1" si="2"/>
        <v>1.060008722437154E-2</v>
      </c>
      <c r="Q37" s="2">
        <f t="shared" si="3"/>
        <v>27853.879000000001</v>
      </c>
    </row>
    <row r="38" spans="1:17" x14ac:dyDescent="0.2">
      <c r="A38" s="58" t="s">
        <v>135</v>
      </c>
      <c r="B38" s="59" t="s">
        <v>34</v>
      </c>
      <c r="C38" s="58">
        <v>43188.343999999997</v>
      </c>
      <c r="D38" s="58" t="s">
        <v>74</v>
      </c>
      <c r="E38">
        <f t="shared" si="0"/>
        <v>14346.013127018634</v>
      </c>
      <c r="F38">
        <f t="shared" si="1"/>
        <v>14346</v>
      </c>
      <c r="G38">
        <f t="shared" si="4"/>
        <v>1.6075199993792921E-2</v>
      </c>
      <c r="I38">
        <f t="shared" si="5"/>
        <v>1.6075199993792921E-2</v>
      </c>
      <c r="O38">
        <f t="shared" ca="1" si="2"/>
        <v>1.0690052306378475E-2</v>
      </c>
      <c r="Q38" s="2">
        <f t="shared" si="3"/>
        <v>28169.843999999997</v>
      </c>
    </row>
    <row r="39" spans="1:17" x14ac:dyDescent="0.2">
      <c r="A39" s="58" t="s">
        <v>139</v>
      </c>
      <c r="B39" s="59" t="s">
        <v>34</v>
      </c>
      <c r="C39" s="58">
        <v>43930.423999999999</v>
      </c>
      <c r="D39" s="58" t="s">
        <v>74</v>
      </c>
      <c r="E39">
        <f t="shared" si="0"/>
        <v>14951.996131272797</v>
      </c>
      <c r="F39">
        <f t="shared" si="1"/>
        <v>14952</v>
      </c>
      <c r="G39">
        <f t="shared" si="4"/>
        <v>-4.7376000002259389E-3</v>
      </c>
      <c r="I39">
        <f t="shared" si="5"/>
        <v>-4.7376000002259389E-3</v>
      </c>
      <c r="O39">
        <f t="shared" ca="1" si="2"/>
        <v>1.0901365638534298E-2</v>
      </c>
      <c r="Q39" s="2">
        <f t="shared" si="3"/>
        <v>28911.923999999999</v>
      </c>
    </row>
    <row r="40" spans="1:17" x14ac:dyDescent="0.2">
      <c r="A40" s="58" t="s">
        <v>139</v>
      </c>
      <c r="B40" s="59" t="s">
        <v>34</v>
      </c>
      <c r="C40" s="58">
        <v>43957.372000000003</v>
      </c>
      <c r="D40" s="58" t="s">
        <v>74</v>
      </c>
      <c r="E40">
        <f t="shared" si="0"/>
        <v>14974.001885367563</v>
      </c>
      <c r="F40">
        <f t="shared" si="1"/>
        <v>14974</v>
      </c>
      <c r="G40">
        <f t="shared" si="4"/>
        <v>2.3088000016286969E-3</v>
      </c>
      <c r="I40">
        <f t="shared" si="5"/>
        <v>2.3088000016286969E-3</v>
      </c>
      <c r="O40">
        <f t="shared" ca="1" si="2"/>
        <v>1.0909037079635663E-2</v>
      </c>
      <c r="Q40" s="2">
        <f t="shared" si="3"/>
        <v>28938.872000000003</v>
      </c>
    </row>
    <row r="41" spans="1:17" x14ac:dyDescent="0.2">
      <c r="A41" s="58" t="s">
        <v>147</v>
      </c>
      <c r="B41" s="59" t="s">
        <v>34</v>
      </c>
      <c r="C41" s="58">
        <v>44017.372000000003</v>
      </c>
      <c r="D41" s="58" t="s">
        <v>74</v>
      </c>
      <c r="E41">
        <f t="shared" si="0"/>
        <v>15022.997923874531</v>
      </c>
      <c r="F41">
        <f t="shared" si="1"/>
        <v>15023</v>
      </c>
      <c r="G41">
        <f t="shared" si="4"/>
        <v>-2.5423999977647327E-3</v>
      </c>
      <c r="I41">
        <f t="shared" si="5"/>
        <v>-2.5423999977647327E-3</v>
      </c>
      <c r="O41">
        <f t="shared" ca="1" si="2"/>
        <v>1.0926123471179616E-2</v>
      </c>
      <c r="Q41" s="2">
        <f t="shared" si="3"/>
        <v>28998.872000000003</v>
      </c>
    </row>
    <row r="42" spans="1:17" x14ac:dyDescent="0.2">
      <c r="A42" s="58" t="s">
        <v>151</v>
      </c>
      <c r="B42" s="59" t="s">
        <v>34</v>
      </c>
      <c r="C42" s="58">
        <v>44284.324999999997</v>
      </c>
      <c r="D42" s="58" t="s">
        <v>74</v>
      </c>
      <c r="E42">
        <f t="shared" si="0"/>
        <v>15240.991915000362</v>
      </c>
      <c r="F42">
        <f t="shared" si="1"/>
        <v>15241</v>
      </c>
      <c r="G42">
        <f t="shared" si="4"/>
        <v>-9.9008000033791177E-3</v>
      </c>
      <c r="I42">
        <f t="shared" si="5"/>
        <v>-9.9008000033791177E-3</v>
      </c>
      <c r="O42">
        <f t="shared" ca="1" si="2"/>
        <v>1.1002140478456792E-2</v>
      </c>
      <c r="Q42" s="2">
        <f t="shared" si="3"/>
        <v>29265.824999999997</v>
      </c>
    </row>
    <row r="43" spans="1:17" x14ac:dyDescent="0.2">
      <c r="A43" s="58" t="s">
        <v>155</v>
      </c>
      <c r="B43" s="59" t="s">
        <v>34</v>
      </c>
      <c r="C43" s="58">
        <v>44339.446000000004</v>
      </c>
      <c r="D43" s="58" t="s">
        <v>74</v>
      </c>
      <c r="E43">
        <f t="shared" si="0"/>
        <v>15286.003758976076</v>
      </c>
      <c r="F43">
        <f t="shared" si="1"/>
        <v>15286</v>
      </c>
      <c r="G43">
        <f t="shared" si="4"/>
        <v>4.6032000027480535E-3</v>
      </c>
      <c r="I43">
        <f t="shared" si="5"/>
        <v>4.6032000027480535E-3</v>
      </c>
      <c r="O43">
        <f t="shared" ca="1" si="2"/>
        <v>1.1017832062527769E-2</v>
      </c>
      <c r="Q43" s="2">
        <f t="shared" si="3"/>
        <v>29320.946000000004</v>
      </c>
    </row>
    <row r="44" spans="1:17" x14ac:dyDescent="0.2">
      <c r="A44" s="58" t="s">
        <v>159</v>
      </c>
      <c r="B44" s="59" t="s">
        <v>34</v>
      </c>
      <c r="C44" s="58">
        <v>44633.35</v>
      </c>
      <c r="D44" s="58" t="s">
        <v>74</v>
      </c>
      <c r="E44">
        <f t="shared" si="0"/>
        <v>15526.005953998598</v>
      </c>
      <c r="F44">
        <f t="shared" si="1"/>
        <v>15526</v>
      </c>
      <c r="G44">
        <f t="shared" si="4"/>
        <v>7.2911999959615059E-3</v>
      </c>
      <c r="I44">
        <f t="shared" si="5"/>
        <v>7.2911999959615059E-3</v>
      </c>
      <c r="O44">
        <f t="shared" ca="1" si="2"/>
        <v>1.1101520510906314E-2</v>
      </c>
      <c r="Q44" s="2">
        <f t="shared" si="3"/>
        <v>29614.85</v>
      </c>
    </row>
    <row r="45" spans="1:17" x14ac:dyDescent="0.2">
      <c r="A45" s="58" t="s">
        <v>162</v>
      </c>
      <c r="B45" s="59" t="s">
        <v>34</v>
      </c>
      <c r="C45" s="58">
        <v>44660.3</v>
      </c>
      <c r="D45" s="58" t="s">
        <v>74</v>
      </c>
      <c r="E45">
        <f t="shared" si="0"/>
        <v>15548.013341294647</v>
      </c>
      <c r="F45">
        <f t="shared" si="1"/>
        <v>15548</v>
      </c>
      <c r="G45">
        <f t="shared" si="4"/>
        <v>1.6337599998223595E-2</v>
      </c>
      <c r="I45">
        <f t="shared" si="5"/>
        <v>1.6337599998223595E-2</v>
      </c>
      <c r="O45">
        <f t="shared" ca="1" si="2"/>
        <v>1.1109191952007678E-2</v>
      </c>
      <c r="Q45" s="2">
        <f t="shared" si="3"/>
        <v>29641.800000000003</v>
      </c>
    </row>
    <row r="46" spans="1:17" x14ac:dyDescent="0.2">
      <c r="A46" s="12" t="s">
        <v>38</v>
      </c>
      <c r="B46" s="13" t="s">
        <v>39</v>
      </c>
      <c r="C46" s="12">
        <v>44990.306799999998</v>
      </c>
      <c r="D46" s="20">
        <v>8.0000000000000004E-4</v>
      </c>
      <c r="E46">
        <f t="shared" si="0"/>
        <v>15817.497105967324</v>
      </c>
      <c r="F46">
        <f t="shared" si="1"/>
        <v>15817.5</v>
      </c>
      <c r="G46">
        <f t="shared" si="4"/>
        <v>-3.5439999992377125E-3</v>
      </c>
      <c r="J46">
        <f>G46</f>
        <v>-3.5439999992377125E-3</v>
      </c>
      <c r="O46">
        <f t="shared" ca="1" si="2"/>
        <v>1.1203167105499418E-2</v>
      </c>
      <c r="Q46" s="2">
        <f t="shared" si="3"/>
        <v>29971.806799999998</v>
      </c>
    </row>
    <row r="47" spans="1:17" x14ac:dyDescent="0.2">
      <c r="A47" s="12" t="s">
        <v>38</v>
      </c>
      <c r="B47" s="13" t="s">
        <v>34</v>
      </c>
      <c r="C47" s="12">
        <v>44992.140299999999</v>
      </c>
      <c r="D47" s="20">
        <v>4.0000000000000002E-4</v>
      </c>
      <c r="E47">
        <f t="shared" si="0"/>
        <v>15818.994343244032</v>
      </c>
      <c r="F47">
        <f t="shared" si="1"/>
        <v>15819</v>
      </c>
      <c r="G47">
        <f t="shared" si="4"/>
        <v>-6.9271999964257702E-3</v>
      </c>
      <c r="J47">
        <f>G47</f>
        <v>-6.9271999964257702E-3</v>
      </c>
      <c r="O47">
        <f t="shared" ca="1" si="2"/>
        <v>1.1203690158301785E-2</v>
      </c>
      <c r="Q47" s="2">
        <f t="shared" si="3"/>
        <v>29973.640299999999</v>
      </c>
    </row>
    <row r="48" spans="1:17" x14ac:dyDescent="0.2">
      <c r="A48" s="12" t="s">
        <v>38</v>
      </c>
      <c r="B48" s="13" t="s">
        <v>34</v>
      </c>
      <c r="C48" s="12">
        <v>44993.3681</v>
      </c>
      <c r="D48" s="20">
        <v>4.0000000000000002E-4</v>
      </c>
      <c r="E48">
        <f t="shared" si="0"/>
        <v>15819.996965512015</v>
      </c>
      <c r="F48">
        <f t="shared" si="1"/>
        <v>15820</v>
      </c>
      <c r="G48">
        <f t="shared" si="4"/>
        <v>-3.7159999992582016E-3</v>
      </c>
      <c r="J48">
        <f>G48</f>
        <v>-3.7159999992582016E-3</v>
      </c>
      <c r="O48">
        <f t="shared" ca="1" si="2"/>
        <v>1.1204038860170028E-2</v>
      </c>
      <c r="Q48" s="2">
        <f t="shared" si="3"/>
        <v>29974.8681</v>
      </c>
    </row>
    <row r="49" spans="1:17" x14ac:dyDescent="0.2">
      <c r="A49" s="15" t="s">
        <v>38</v>
      </c>
      <c r="B49" s="13" t="s">
        <v>39</v>
      </c>
      <c r="C49" s="12">
        <v>44995.205799999996</v>
      </c>
      <c r="D49" s="20">
        <v>4.0000000000000002E-4</v>
      </c>
      <c r="E49">
        <f t="shared" si="0"/>
        <v>15821.497632511415</v>
      </c>
      <c r="F49">
        <f t="shared" si="1"/>
        <v>15821.5</v>
      </c>
      <c r="G49">
        <f t="shared" si="4"/>
        <v>-2.899200000683777E-3</v>
      </c>
      <c r="J49">
        <f>G49</f>
        <v>-2.899200000683777E-3</v>
      </c>
      <c r="O49">
        <f t="shared" ca="1" si="2"/>
        <v>1.1204561912972394E-2</v>
      </c>
      <c r="Q49" s="2">
        <f t="shared" si="3"/>
        <v>29976.705799999996</v>
      </c>
    </row>
    <row r="50" spans="1:17" x14ac:dyDescent="0.2">
      <c r="A50" s="58" t="s">
        <v>182</v>
      </c>
      <c r="B50" s="59" t="s">
        <v>34</v>
      </c>
      <c r="C50" s="58">
        <v>45053.364000000001</v>
      </c>
      <c r="D50" s="58" t="s">
        <v>74</v>
      </c>
      <c r="E50">
        <f t="shared" si="0"/>
        <v>15868.989655956351</v>
      </c>
      <c r="F50">
        <f t="shared" si="1"/>
        <v>15869</v>
      </c>
      <c r="G50">
        <f t="shared" si="4"/>
        <v>-1.2667200004216284E-2</v>
      </c>
      <c r="I50">
        <f t="shared" ref="I50:I76" si="6">G50</f>
        <v>-1.2667200004216284E-2</v>
      </c>
      <c r="O50">
        <f t="shared" ca="1" si="2"/>
        <v>1.1221125251713981E-2</v>
      </c>
      <c r="Q50" s="2">
        <f t="shared" si="3"/>
        <v>30034.864000000001</v>
      </c>
    </row>
    <row r="51" spans="1:17" x14ac:dyDescent="0.2">
      <c r="A51" s="58" t="s">
        <v>185</v>
      </c>
      <c r="B51" s="59" t="s">
        <v>34</v>
      </c>
      <c r="C51" s="58">
        <v>45402.383000000002</v>
      </c>
      <c r="D51" s="58" t="s">
        <v>74</v>
      </c>
      <c r="E51">
        <f t="shared" si="0"/>
        <v>16153.998795350733</v>
      </c>
      <c r="F51">
        <f t="shared" si="1"/>
        <v>16154</v>
      </c>
      <c r="G51">
        <f t="shared" si="4"/>
        <v>-1.4751999988220632E-3</v>
      </c>
      <c r="I51">
        <f t="shared" si="6"/>
        <v>-1.4751999988220632E-3</v>
      </c>
      <c r="O51">
        <f t="shared" ca="1" si="2"/>
        <v>1.1320505284163502E-2</v>
      </c>
      <c r="Q51" s="2">
        <f t="shared" si="3"/>
        <v>30383.883000000002</v>
      </c>
    </row>
    <row r="52" spans="1:17" x14ac:dyDescent="0.2">
      <c r="A52" s="58" t="s">
        <v>189</v>
      </c>
      <c r="B52" s="59" t="s">
        <v>34</v>
      </c>
      <c r="C52" s="58">
        <v>45440.366000000002</v>
      </c>
      <c r="D52" s="58" t="s">
        <v>74</v>
      </c>
      <c r="E52">
        <f t="shared" si="0"/>
        <v>16185.015737527568</v>
      </c>
      <c r="F52">
        <f t="shared" si="1"/>
        <v>16185</v>
      </c>
      <c r="G52">
        <f t="shared" si="4"/>
        <v>1.9271999997727107E-2</v>
      </c>
      <c r="I52">
        <f t="shared" si="6"/>
        <v>1.9271999997727107E-2</v>
      </c>
      <c r="O52">
        <f t="shared" ca="1" si="2"/>
        <v>1.1331315042079064E-2</v>
      </c>
      <c r="Q52" s="2">
        <f t="shared" si="3"/>
        <v>30421.866000000002</v>
      </c>
    </row>
    <row r="53" spans="1:17" x14ac:dyDescent="0.2">
      <c r="A53" s="58" t="s">
        <v>193</v>
      </c>
      <c r="B53" s="59" t="s">
        <v>34</v>
      </c>
      <c r="C53" s="58">
        <v>46171.415999999997</v>
      </c>
      <c r="D53" s="58" t="s">
        <v>74</v>
      </c>
      <c r="E53">
        <f t="shared" ref="E53:E84" si="7">+(C53-C$7)/C$8</f>
        <v>16781.991636702864</v>
      </c>
      <c r="F53">
        <f t="shared" ref="F53:F84" si="8">ROUND(2*E53,0)/2</f>
        <v>16782</v>
      </c>
      <c r="G53">
        <f t="shared" si="4"/>
        <v>-1.024160000088159E-2</v>
      </c>
      <c r="I53">
        <f t="shared" si="6"/>
        <v>-1.024160000088159E-2</v>
      </c>
      <c r="O53">
        <f t="shared" ref="O53:O84" ca="1" si="9">+C$11+C$12*F53</f>
        <v>1.1539490057420691E-2</v>
      </c>
      <c r="Q53" s="2">
        <f t="shared" ref="Q53:Q84" si="10">+C53-15018.5</f>
        <v>31152.915999999997</v>
      </c>
    </row>
    <row r="54" spans="1:17" x14ac:dyDescent="0.2">
      <c r="A54" s="58" t="s">
        <v>198</v>
      </c>
      <c r="B54" s="59" t="s">
        <v>34</v>
      </c>
      <c r="C54" s="58">
        <v>46923.32</v>
      </c>
      <c r="D54" s="58" t="s">
        <v>74</v>
      </c>
      <c r="E54">
        <f t="shared" si="7"/>
        <v>17395.996925661904</v>
      </c>
      <c r="F54">
        <f t="shared" si="8"/>
        <v>17396</v>
      </c>
      <c r="G54">
        <f t="shared" ref="G54:G84" si="11">+C54-(C$7+F54*C$8)</f>
        <v>-3.7647999997716397E-3</v>
      </c>
      <c r="I54">
        <f t="shared" si="6"/>
        <v>-3.7647999997716397E-3</v>
      </c>
      <c r="O54">
        <f t="shared" ca="1" si="9"/>
        <v>1.1753593004522465E-2</v>
      </c>
      <c r="Q54" s="2">
        <f t="shared" si="10"/>
        <v>31904.82</v>
      </c>
    </row>
    <row r="55" spans="1:17" x14ac:dyDescent="0.2">
      <c r="A55" s="58" t="s">
        <v>201</v>
      </c>
      <c r="B55" s="59" t="s">
        <v>34</v>
      </c>
      <c r="C55" s="58">
        <v>47234.357000000004</v>
      </c>
      <c r="D55" s="58" t="s">
        <v>74</v>
      </c>
      <c r="E55">
        <f t="shared" si="7"/>
        <v>17649.989939480096</v>
      </c>
      <c r="F55">
        <f t="shared" si="8"/>
        <v>17650</v>
      </c>
      <c r="G55">
        <f t="shared" si="11"/>
        <v>-1.2319999994360842E-2</v>
      </c>
      <c r="I55">
        <f t="shared" si="6"/>
        <v>-1.2319999994360842E-2</v>
      </c>
      <c r="O55">
        <f t="shared" ca="1" si="9"/>
        <v>1.1842163279056423E-2</v>
      </c>
      <c r="Q55" s="2">
        <f t="shared" si="10"/>
        <v>32215.857000000004</v>
      </c>
    </row>
    <row r="56" spans="1:17" x14ac:dyDescent="0.2">
      <c r="A56" s="58" t="s">
        <v>201</v>
      </c>
      <c r="B56" s="59" t="s">
        <v>34</v>
      </c>
      <c r="C56" s="58">
        <v>47267.44</v>
      </c>
      <c r="D56" s="58" t="s">
        <v>74</v>
      </c>
      <c r="E56">
        <f t="shared" si="7"/>
        <v>17677.005538512192</v>
      </c>
      <c r="F56">
        <f t="shared" si="8"/>
        <v>17677</v>
      </c>
      <c r="G56">
        <f t="shared" si="11"/>
        <v>6.7823999997926876E-3</v>
      </c>
      <c r="I56">
        <f t="shared" si="6"/>
        <v>6.7823999997926876E-3</v>
      </c>
      <c r="O56">
        <f t="shared" ca="1" si="9"/>
        <v>1.1851578229499008E-2</v>
      </c>
      <c r="Q56" s="2">
        <f t="shared" si="10"/>
        <v>32248.940000000002</v>
      </c>
    </row>
    <row r="57" spans="1:17" x14ac:dyDescent="0.2">
      <c r="A57" s="58" t="s">
        <v>207</v>
      </c>
      <c r="B57" s="59" t="s">
        <v>34</v>
      </c>
      <c r="C57" s="58">
        <v>47943.415000000001</v>
      </c>
      <c r="D57" s="58" t="s">
        <v>74</v>
      </c>
      <c r="E57">
        <f t="shared" si="7"/>
        <v>18229.007157341304</v>
      </c>
      <c r="F57">
        <f t="shared" si="8"/>
        <v>18229</v>
      </c>
      <c r="G57">
        <f t="shared" si="11"/>
        <v>8.764799997152295E-3</v>
      </c>
      <c r="I57">
        <f t="shared" si="6"/>
        <v>8.764799997152295E-3</v>
      </c>
      <c r="O57">
        <f t="shared" ca="1" si="9"/>
        <v>1.2044061660769659E-2</v>
      </c>
      <c r="Q57" s="2">
        <f t="shared" si="10"/>
        <v>32924.915000000001</v>
      </c>
    </row>
    <row r="58" spans="1:17" x14ac:dyDescent="0.2">
      <c r="A58" s="58" t="s">
        <v>207</v>
      </c>
      <c r="B58" s="59" t="s">
        <v>34</v>
      </c>
      <c r="C58" s="58">
        <v>47954.44</v>
      </c>
      <c r="D58" s="58" t="s">
        <v>74</v>
      </c>
      <c r="E58">
        <f t="shared" si="7"/>
        <v>18238.01017941696</v>
      </c>
      <c r="F58">
        <f t="shared" si="8"/>
        <v>18238</v>
      </c>
      <c r="G58">
        <f t="shared" si="11"/>
        <v>1.2465599997085519E-2</v>
      </c>
      <c r="I58">
        <f t="shared" si="6"/>
        <v>1.2465599997085519E-2</v>
      </c>
      <c r="O58">
        <f t="shared" ca="1" si="9"/>
        <v>1.2047199977583854E-2</v>
      </c>
      <c r="Q58" s="2">
        <f t="shared" si="10"/>
        <v>32935.94</v>
      </c>
    </row>
    <row r="59" spans="1:17" x14ac:dyDescent="0.2">
      <c r="A59" s="58" t="s">
        <v>214</v>
      </c>
      <c r="B59" s="59" t="s">
        <v>34</v>
      </c>
      <c r="C59" s="58">
        <v>48003.415999999997</v>
      </c>
      <c r="D59" s="58" t="s">
        <v>74</v>
      </c>
      <c r="E59">
        <f t="shared" si="7"/>
        <v>18278.00401244891</v>
      </c>
      <c r="F59">
        <f t="shared" si="8"/>
        <v>18278</v>
      </c>
      <c r="G59">
        <f t="shared" si="11"/>
        <v>4.913600001600571E-3</v>
      </c>
      <c r="I59">
        <f t="shared" si="6"/>
        <v>4.913600001600571E-3</v>
      </c>
      <c r="O59">
        <f t="shared" ca="1" si="9"/>
        <v>1.2061148052313612E-2</v>
      </c>
      <c r="Q59" s="2">
        <f t="shared" si="10"/>
        <v>32984.915999999997</v>
      </c>
    </row>
    <row r="60" spans="1:17" x14ac:dyDescent="0.2">
      <c r="A60" s="58" t="s">
        <v>219</v>
      </c>
      <c r="B60" s="59" t="s">
        <v>34</v>
      </c>
      <c r="C60" s="58">
        <v>48308.33</v>
      </c>
      <c r="D60" s="58" t="s">
        <v>74</v>
      </c>
      <c r="E60">
        <f t="shared" si="7"/>
        <v>18526.996980537468</v>
      </c>
      <c r="F60">
        <f t="shared" si="8"/>
        <v>18527</v>
      </c>
      <c r="G60">
        <f t="shared" si="11"/>
        <v>-3.6975999973947182E-3</v>
      </c>
      <c r="I60">
        <f t="shared" si="6"/>
        <v>-3.6975999973947182E-3</v>
      </c>
      <c r="O60">
        <f t="shared" ca="1" si="9"/>
        <v>1.214797481750635E-2</v>
      </c>
      <c r="Q60" s="2">
        <f t="shared" si="10"/>
        <v>33289.83</v>
      </c>
    </row>
    <row r="61" spans="1:17" x14ac:dyDescent="0.2">
      <c r="A61" s="58" t="s">
        <v>219</v>
      </c>
      <c r="B61" s="59" t="s">
        <v>34</v>
      </c>
      <c r="C61" s="58">
        <v>48330.392</v>
      </c>
      <c r="D61" s="58" t="s">
        <v>74</v>
      </c>
      <c r="E61">
        <f t="shared" si="7"/>
        <v>18545.012823896479</v>
      </c>
      <c r="F61">
        <f t="shared" si="8"/>
        <v>18545</v>
      </c>
      <c r="G61">
        <f t="shared" si="11"/>
        <v>1.5703999997640494E-2</v>
      </c>
      <c r="I61">
        <f t="shared" si="6"/>
        <v>1.5703999997640494E-2</v>
      </c>
      <c r="O61">
        <f t="shared" ca="1" si="9"/>
        <v>1.2154251451134742E-2</v>
      </c>
      <c r="Q61" s="2">
        <f t="shared" si="10"/>
        <v>33311.892</v>
      </c>
    </row>
    <row r="62" spans="1:17" x14ac:dyDescent="0.2">
      <c r="A62" s="58" t="s">
        <v>219</v>
      </c>
      <c r="B62" s="59" t="s">
        <v>34</v>
      </c>
      <c r="C62" s="58">
        <v>48357.326000000001</v>
      </c>
      <c r="D62" s="58" t="s">
        <v>74</v>
      </c>
      <c r="E62">
        <f t="shared" si="7"/>
        <v>18567.007145582254</v>
      </c>
      <c r="F62">
        <f t="shared" si="8"/>
        <v>18567</v>
      </c>
      <c r="G62">
        <f t="shared" si="11"/>
        <v>8.7503999966429546E-3</v>
      </c>
      <c r="I62">
        <f t="shared" si="6"/>
        <v>8.7503999966429546E-3</v>
      </c>
      <c r="O62">
        <f t="shared" ca="1" si="9"/>
        <v>1.2161922892236107E-2</v>
      </c>
      <c r="Q62" s="2">
        <f t="shared" si="10"/>
        <v>33338.826000000001</v>
      </c>
    </row>
    <row r="63" spans="1:17" x14ac:dyDescent="0.2">
      <c r="A63" s="58" t="s">
        <v>227</v>
      </c>
      <c r="B63" s="59" t="s">
        <v>34</v>
      </c>
      <c r="C63" s="58">
        <v>48390.375</v>
      </c>
      <c r="D63" s="58" t="s">
        <v>74</v>
      </c>
      <c r="E63">
        <f t="shared" si="7"/>
        <v>18593.994980192532</v>
      </c>
      <c r="F63">
        <f t="shared" si="8"/>
        <v>18594</v>
      </c>
      <c r="G63">
        <f t="shared" si="11"/>
        <v>-6.1472000015783124E-3</v>
      </c>
      <c r="I63">
        <f t="shared" si="6"/>
        <v>-6.1472000015783124E-3</v>
      </c>
      <c r="O63">
        <f t="shared" ca="1" si="9"/>
        <v>1.2171337842678693E-2</v>
      </c>
      <c r="Q63" s="2">
        <f t="shared" si="10"/>
        <v>33371.875</v>
      </c>
    </row>
    <row r="64" spans="1:17" x14ac:dyDescent="0.2">
      <c r="A64" s="58" t="s">
        <v>230</v>
      </c>
      <c r="B64" s="59" t="s">
        <v>34</v>
      </c>
      <c r="C64" s="58">
        <v>49055.343999999997</v>
      </c>
      <c r="D64" s="58" t="s">
        <v>74</v>
      </c>
      <c r="E64">
        <f t="shared" si="7"/>
        <v>19137.009092358181</v>
      </c>
      <c r="F64">
        <f t="shared" si="8"/>
        <v>19137</v>
      </c>
      <c r="G64">
        <f t="shared" si="11"/>
        <v>1.1134399996080901E-2</v>
      </c>
      <c r="I64">
        <f t="shared" si="6"/>
        <v>1.1134399996080901E-2</v>
      </c>
      <c r="O64">
        <f t="shared" ca="1" si="9"/>
        <v>1.2360682957135147E-2</v>
      </c>
      <c r="Q64" s="2">
        <f t="shared" si="10"/>
        <v>34036.843999999997</v>
      </c>
    </row>
    <row r="65" spans="1:17" x14ac:dyDescent="0.2">
      <c r="A65" s="58" t="s">
        <v>230</v>
      </c>
      <c r="B65" s="59" t="s">
        <v>34</v>
      </c>
      <c r="C65" s="58">
        <v>49066.364000000001</v>
      </c>
      <c r="D65" s="58" t="s">
        <v>74</v>
      </c>
      <c r="E65">
        <f t="shared" si="7"/>
        <v>19146.008031430632</v>
      </c>
      <c r="F65">
        <f t="shared" si="8"/>
        <v>19146</v>
      </c>
      <c r="G65">
        <f t="shared" si="11"/>
        <v>9.8351999986334704E-3</v>
      </c>
      <c r="I65">
        <f t="shared" si="6"/>
        <v>9.8351999986334704E-3</v>
      </c>
      <c r="O65">
        <f t="shared" ca="1" si="9"/>
        <v>1.2363821273949343E-2</v>
      </c>
      <c r="Q65" s="2">
        <f t="shared" si="10"/>
        <v>34047.864000000001</v>
      </c>
    </row>
    <row r="66" spans="1:17" x14ac:dyDescent="0.2">
      <c r="A66" s="58" t="s">
        <v>235</v>
      </c>
      <c r="B66" s="59" t="s">
        <v>34</v>
      </c>
      <c r="C66" s="58">
        <v>49442.317000000003</v>
      </c>
      <c r="D66" s="58" t="s">
        <v>74</v>
      </c>
      <c r="E66">
        <f t="shared" si="7"/>
        <v>19453.011492510792</v>
      </c>
      <c r="F66">
        <f t="shared" si="8"/>
        <v>19453</v>
      </c>
      <c r="G66">
        <f t="shared" si="11"/>
        <v>1.4073600003030151E-2</v>
      </c>
      <c r="I66">
        <f t="shared" si="6"/>
        <v>1.4073600003030151E-2</v>
      </c>
      <c r="O66">
        <f t="shared" ca="1" si="9"/>
        <v>1.2470872747500229E-2</v>
      </c>
      <c r="Q66" s="2">
        <f t="shared" si="10"/>
        <v>34423.817000000003</v>
      </c>
    </row>
    <row r="67" spans="1:17" x14ac:dyDescent="0.2">
      <c r="A67" s="58" t="s">
        <v>239</v>
      </c>
      <c r="B67" s="59" t="s">
        <v>34</v>
      </c>
      <c r="C67" s="58">
        <v>49813.377999999997</v>
      </c>
      <c r="D67" s="58" t="s">
        <v>74</v>
      </c>
      <c r="E67">
        <f t="shared" si="7"/>
        <v>19756.020143251346</v>
      </c>
      <c r="F67">
        <f t="shared" si="8"/>
        <v>19756</v>
      </c>
      <c r="G67">
        <f t="shared" si="11"/>
        <v>2.466719999210909E-2</v>
      </c>
      <c r="I67">
        <f t="shared" si="6"/>
        <v>2.466719999210909E-2</v>
      </c>
      <c r="O67">
        <f t="shared" ca="1" si="9"/>
        <v>1.257652941357814E-2</v>
      </c>
      <c r="Q67" s="2">
        <f t="shared" si="10"/>
        <v>34794.877999999997</v>
      </c>
    </row>
    <row r="68" spans="1:17" x14ac:dyDescent="0.2">
      <c r="A68" s="58" t="s">
        <v>242</v>
      </c>
      <c r="B68" s="59" t="s">
        <v>34</v>
      </c>
      <c r="C68" s="58">
        <v>50140.34</v>
      </c>
      <c r="D68" s="58" t="s">
        <v>74</v>
      </c>
      <c r="E68">
        <f t="shared" si="7"/>
        <v>20023.017522289927</v>
      </c>
      <c r="F68">
        <f t="shared" si="8"/>
        <v>20023</v>
      </c>
      <c r="G68">
        <f t="shared" si="11"/>
        <v>2.1457599999848753E-2</v>
      </c>
      <c r="I68">
        <f t="shared" si="6"/>
        <v>2.1457599999848753E-2</v>
      </c>
      <c r="O68">
        <f t="shared" ca="1" si="9"/>
        <v>1.2669632812399271E-2</v>
      </c>
      <c r="Q68" s="2">
        <f t="shared" si="10"/>
        <v>35121.839999999997</v>
      </c>
    </row>
    <row r="69" spans="1:17" x14ac:dyDescent="0.2">
      <c r="A69" s="58" t="s">
        <v>242</v>
      </c>
      <c r="B69" s="59" t="s">
        <v>34</v>
      </c>
      <c r="C69" s="58">
        <v>50151.355000000003</v>
      </c>
      <c r="D69" s="58" t="s">
        <v>74</v>
      </c>
      <c r="E69">
        <f t="shared" si="7"/>
        <v>20032.01237835917</v>
      </c>
      <c r="F69">
        <f t="shared" si="8"/>
        <v>20032</v>
      </c>
      <c r="G69">
        <f t="shared" si="11"/>
        <v>1.5158400005020667E-2</v>
      </c>
      <c r="I69">
        <f t="shared" si="6"/>
        <v>1.5158400005020667E-2</v>
      </c>
      <c r="O69">
        <f t="shared" ca="1" si="9"/>
        <v>1.2672771129213466E-2</v>
      </c>
      <c r="Q69" s="2">
        <f t="shared" si="10"/>
        <v>35132.855000000003</v>
      </c>
    </row>
    <row r="70" spans="1:17" x14ac:dyDescent="0.2">
      <c r="A70" s="58" t="s">
        <v>248</v>
      </c>
      <c r="B70" s="59" t="s">
        <v>34</v>
      </c>
      <c r="C70" s="58">
        <v>50189.334000000003</v>
      </c>
      <c r="D70" s="58" t="s">
        <v>74</v>
      </c>
      <c r="E70">
        <f t="shared" si="7"/>
        <v>20063.026054133439</v>
      </c>
      <c r="F70">
        <f t="shared" si="8"/>
        <v>20063</v>
      </c>
      <c r="G70">
        <f t="shared" si="11"/>
        <v>3.190560000075493E-2</v>
      </c>
      <c r="I70">
        <f t="shared" si="6"/>
        <v>3.190560000075493E-2</v>
      </c>
      <c r="O70">
        <f t="shared" ca="1" si="9"/>
        <v>1.2683580887129028E-2</v>
      </c>
      <c r="Q70" s="2">
        <f t="shared" si="10"/>
        <v>35170.834000000003</v>
      </c>
    </row>
    <row r="71" spans="1:17" x14ac:dyDescent="0.2">
      <c r="A71" s="58" t="s">
        <v>252</v>
      </c>
      <c r="B71" s="59" t="s">
        <v>34</v>
      </c>
      <c r="C71" s="58">
        <v>50489.351999999999</v>
      </c>
      <c r="D71" s="58" t="s">
        <v>74</v>
      </c>
      <c r="E71">
        <f t="shared" si="7"/>
        <v>20308.020945479821</v>
      </c>
      <c r="F71">
        <f t="shared" si="8"/>
        <v>20308</v>
      </c>
      <c r="G71">
        <f t="shared" si="11"/>
        <v>2.5649599992902949E-2</v>
      </c>
      <c r="I71">
        <f t="shared" si="6"/>
        <v>2.5649599992902949E-2</v>
      </c>
      <c r="O71">
        <f t="shared" ca="1" si="9"/>
        <v>1.2769012844848791E-2</v>
      </c>
      <c r="Q71" s="2">
        <f t="shared" si="10"/>
        <v>35470.851999999999</v>
      </c>
    </row>
    <row r="72" spans="1:17" x14ac:dyDescent="0.2">
      <c r="A72" s="58" t="s">
        <v>255</v>
      </c>
      <c r="B72" s="59" t="s">
        <v>34</v>
      </c>
      <c r="C72" s="58">
        <v>50560.37</v>
      </c>
      <c r="D72" s="58" t="s">
        <v>74</v>
      </c>
      <c r="E72">
        <f t="shared" si="7"/>
        <v>20366.014289857951</v>
      </c>
      <c r="F72">
        <f t="shared" si="8"/>
        <v>20366</v>
      </c>
      <c r="G72">
        <f t="shared" si="11"/>
        <v>1.7499200002930593E-2</v>
      </c>
      <c r="I72">
        <f t="shared" si="6"/>
        <v>1.7499200002930593E-2</v>
      </c>
      <c r="O72">
        <f t="shared" ca="1" si="9"/>
        <v>1.2789237553206939E-2</v>
      </c>
      <c r="Q72" s="2">
        <f t="shared" si="10"/>
        <v>35541.870000000003</v>
      </c>
    </row>
    <row r="73" spans="1:17" x14ac:dyDescent="0.2">
      <c r="A73" s="58" t="s">
        <v>255</v>
      </c>
      <c r="B73" s="59" t="s">
        <v>34</v>
      </c>
      <c r="C73" s="58">
        <v>50571.385999999999</v>
      </c>
      <c r="D73" s="58" t="s">
        <v>74</v>
      </c>
      <c r="E73">
        <f t="shared" si="7"/>
        <v>20375.009962527827</v>
      </c>
      <c r="F73">
        <f t="shared" si="8"/>
        <v>20375</v>
      </c>
      <c r="G73">
        <f t="shared" si="11"/>
        <v>1.2199999997392297E-2</v>
      </c>
      <c r="I73">
        <f t="shared" si="6"/>
        <v>1.2199999997392297E-2</v>
      </c>
      <c r="O73">
        <f t="shared" ca="1" si="9"/>
        <v>1.2792375870021135E-2</v>
      </c>
      <c r="Q73" s="2">
        <f t="shared" si="10"/>
        <v>35552.885999999999</v>
      </c>
    </row>
    <row r="74" spans="1:17" x14ac:dyDescent="0.2">
      <c r="A74" s="58" t="s">
        <v>262</v>
      </c>
      <c r="B74" s="59" t="s">
        <v>34</v>
      </c>
      <c r="C74" s="58">
        <v>50850.588100000001</v>
      </c>
      <c r="D74" s="58" t="s">
        <v>74</v>
      </c>
      <c r="E74">
        <f t="shared" si="7"/>
        <v>20603.006576574928</v>
      </c>
      <c r="F74">
        <f t="shared" si="8"/>
        <v>20603</v>
      </c>
      <c r="G74">
        <f t="shared" si="11"/>
        <v>8.0535999950370751E-3</v>
      </c>
      <c r="I74">
        <f t="shared" si="6"/>
        <v>8.0535999950370751E-3</v>
      </c>
      <c r="O74">
        <f t="shared" ca="1" si="9"/>
        <v>1.2871879895980751E-2</v>
      </c>
      <c r="Q74" s="2">
        <f t="shared" si="10"/>
        <v>35832.088100000001</v>
      </c>
    </row>
    <row r="75" spans="1:17" x14ac:dyDescent="0.2">
      <c r="A75" s="58" t="s">
        <v>262</v>
      </c>
      <c r="B75" s="59" t="s">
        <v>34</v>
      </c>
      <c r="C75" s="58">
        <v>50860.374000000003</v>
      </c>
      <c r="D75" s="58" t="s">
        <v>74</v>
      </c>
      <c r="E75">
        <f t="shared" si="7"/>
        <v>20610.997748795351</v>
      </c>
      <c r="F75">
        <f t="shared" si="8"/>
        <v>20611</v>
      </c>
      <c r="G75">
        <f t="shared" si="11"/>
        <v>-2.7568000004976057E-3</v>
      </c>
      <c r="I75">
        <f t="shared" si="6"/>
        <v>-2.7568000004976057E-3</v>
      </c>
      <c r="O75">
        <f t="shared" ca="1" si="9"/>
        <v>1.2874669510926702E-2</v>
      </c>
      <c r="Q75" s="2">
        <f t="shared" si="10"/>
        <v>35841.874000000003</v>
      </c>
    </row>
    <row r="76" spans="1:17" x14ac:dyDescent="0.2">
      <c r="A76" s="58" t="s">
        <v>262</v>
      </c>
      <c r="B76" s="59" t="s">
        <v>34</v>
      </c>
      <c r="C76" s="58">
        <v>50898.349000000002</v>
      </c>
      <c r="D76" s="58" t="s">
        <v>74</v>
      </c>
      <c r="E76">
        <f t="shared" si="7"/>
        <v>20642.008158167053</v>
      </c>
      <c r="F76">
        <f t="shared" si="8"/>
        <v>20642</v>
      </c>
      <c r="G76">
        <f t="shared" si="11"/>
        <v>9.9904000016977079E-3</v>
      </c>
      <c r="I76">
        <f t="shared" si="6"/>
        <v>9.9904000016977079E-3</v>
      </c>
      <c r="O76">
        <f t="shared" ca="1" si="9"/>
        <v>1.2885479268842264E-2</v>
      </c>
      <c r="Q76" s="2">
        <f t="shared" si="10"/>
        <v>35879.849000000002</v>
      </c>
    </row>
    <row r="77" spans="1:17" x14ac:dyDescent="0.2">
      <c r="A77" s="16" t="s">
        <v>36</v>
      </c>
      <c r="B77" s="10"/>
      <c r="C77" s="18">
        <v>51569.4228</v>
      </c>
      <c r="D77" s="18">
        <v>1E-4</v>
      </c>
      <c r="E77">
        <f t="shared" si="7"/>
        <v>21190.007453930659</v>
      </c>
      <c r="F77">
        <f t="shared" si="8"/>
        <v>21190</v>
      </c>
      <c r="G77">
        <f t="shared" si="11"/>
        <v>9.1279999978723936E-3</v>
      </c>
      <c r="J77">
        <f>G77</f>
        <v>9.1279999978723936E-3</v>
      </c>
      <c r="O77">
        <f t="shared" ca="1" si="9"/>
        <v>1.3076567892639938E-2</v>
      </c>
      <c r="Q77" s="2">
        <f t="shared" si="10"/>
        <v>36550.9228</v>
      </c>
    </row>
    <row r="78" spans="1:17" x14ac:dyDescent="0.2">
      <c r="A78" s="17" t="s">
        <v>33</v>
      </c>
      <c r="B78" s="5" t="s">
        <v>34</v>
      </c>
      <c r="C78" s="21">
        <v>51580.445899999999</v>
      </c>
      <c r="D78" s="21">
        <v>3.8E-3</v>
      </c>
      <c r="E78">
        <f t="shared" si="7"/>
        <v>21199.008924465092</v>
      </c>
      <c r="F78">
        <f t="shared" si="8"/>
        <v>21199</v>
      </c>
      <c r="G78">
        <f t="shared" si="11"/>
        <v>1.0928800002147909E-2</v>
      </c>
      <c r="K78">
        <f>G78</f>
        <v>1.0928800002147909E-2</v>
      </c>
      <c r="O78">
        <f t="shared" ca="1" si="9"/>
        <v>1.3079706209454135E-2</v>
      </c>
      <c r="Q78" s="2">
        <f t="shared" si="10"/>
        <v>36561.945899999999</v>
      </c>
    </row>
    <row r="79" spans="1:17" x14ac:dyDescent="0.2">
      <c r="A79" s="16" t="s">
        <v>36</v>
      </c>
      <c r="B79" s="10"/>
      <c r="C79" s="18">
        <v>51586.566899999998</v>
      </c>
      <c r="D79" s="18">
        <v>2.0000000000000001E-4</v>
      </c>
      <c r="E79">
        <f t="shared" si="7"/>
        <v>21204.007336993443</v>
      </c>
      <c r="F79">
        <f t="shared" si="8"/>
        <v>21204</v>
      </c>
      <c r="G79">
        <f t="shared" si="11"/>
        <v>8.9847999988705851E-3</v>
      </c>
      <c r="J79">
        <f>G79</f>
        <v>8.9847999988705851E-3</v>
      </c>
      <c r="O79">
        <f t="shared" ca="1" si="9"/>
        <v>1.3081449718795353E-2</v>
      </c>
      <c r="Q79" s="2">
        <f t="shared" si="10"/>
        <v>36568.066899999998</v>
      </c>
    </row>
    <row r="80" spans="1:17" x14ac:dyDescent="0.2">
      <c r="A80" s="16" t="s">
        <v>36</v>
      </c>
      <c r="B80" s="10"/>
      <c r="C80" s="18">
        <v>51640.447999999997</v>
      </c>
      <c r="D80" s="18">
        <v>2.0000000000000001E-4</v>
      </c>
      <c r="E80">
        <f t="shared" si="7"/>
        <v>21248.006677833404</v>
      </c>
      <c r="F80">
        <f t="shared" si="8"/>
        <v>21248</v>
      </c>
      <c r="G80">
        <f t="shared" si="11"/>
        <v>8.1775999933597632E-3</v>
      </c>
      <c r="J80">
        <f>G80</f>
        <v>8.1775999933597632E-3</v>
      </c>
      <c r="O80">
        <f t="shared" ca="1" si="9"/>
        <v>1.3096792600998088E-2</v>
      </c>
      <c r="Q80" s="2">
        <f t="shared" si="10"/>
        <v>36621.947999999997</v>
      </c>
    </row>
    <row r="81" spans="1:21" x14ac:dyDescent="0.2">
      <c r="A81" s="58" t="s">
        <v>287</v>
      </c>
      <c r="B81" s="59" t="s">
        <v>34</v>
      </c>
      <c r="C81" s="58">
        <v>51951.493900000001</v>
      </c>
      <c r="D81" s="58" t="s">
        <v>74</v>
      </c>
      <c r="E81">
        <f t="shared" si="7"/>
        <v>21502.006959397309</v>
      </c>
      <c r="F81">
        <f t="shared" si="8"/>
        <v>21502</v>
      </c>
      <c r="G81">
        <f t="shared" si="11"/>
        <v>8.5223999994923361E-3</v>
      </c>
      <c r="I81">
        <f>G81</f>
        <v>8.5223999994923361E-3</v>
      </c>
      <c r="O81">
        <f t="shared" ca="1" si="9"/>
        <v>1.3185362875532045E-2</v>
      </c>
      <c r="Q81" s="2">
        <f t="shared" si="10"/>
        <v>36932.993900000001</v>
      </c>
    </row>
    <row r="82" spans="1:21" x14ac:dyDescent="0.2">
      <c r="A82" s="58" t="s">
        <v>292</v>
      </c>
      <c r="B82" s="59" t="s">
        <v>34</v>
      </c>
      <c r="C82" s="58">
        <v>52320.094499999999</v>
      </c>
      <c r="D82" s="58" t="s">
        <v>74</v>
      </c>
      <c r="E82">
        <f t="shared" si="7"/>
        <v>21803.006445918825</v>
      </c>
      <c r="F82">
        <f t="shared" si="8"/>
        <v>21803</v>
      </c>
      <c r="G82">
        <f t="shared" si="11"/>
        <v>7.8935999990790151E-3</v>
      </c>
      <c r="K82">
        <f>G82</f>
        <v>7.8935999990790151E-3</v>
      </c>
      <c r="O82">
        <f t="shared" ca="1" si="9"/>
        <v>1.3290322137873468E-2</v>
      </c>
      <c r="Q82" s="2">
        <f t="shared" si="10"/>
        <v>37301.594499999999</v>
      </c>
    </row>
    <row r="83" spans="1:21" x14ac:dyDescent="0.2">
      <c r="A83" s="17" t="s">
        <v>31</v>
      </c>
      <c r="C83" s="19">
        <v>52322.546000000002</v>
      </c>
      <c r="D83" s="19">
        <v>2.0000000000000001E-4</v>
      </c>
      <c r="E83">
        <f t="shared" si="7"/>
        <v>21805.008342392157</v>
      </c>
      <c r="F83">
        <f t="shared" si="8"/>
        <v>21805</v>
      </c>
      <c r="G83">
        <f t="shared" si="11"/>
        <v>1.0216000002401415E-2</v>
      </c>
      <c r="J83">
        <f>G83</f>
        <v>1.0216000002401415E-2</v>
      </c>
      <c r="O83">
        <f t="shared" ca="1" si="9"/>
        <v>1.3291019541609956E-2</v>
      </c>
      <c r="Q83" s="2">
        <f t="shared" si="10"/>
        <v>37304.046000000002</v>
      </c>
    </row>
    <row r="84" spans="1:21" x14ac:dyDescent="0.2">
      <c r="A84" s="17" t="s">
        <v>32</v>
      </c>
      <c r="B84" s="34"/>
      <c r="C84" s="16">
        <v>52629.917000000001</v>
      </c>
      <c r="D84" s="16">
        <v>1E-3</v>
      </c>
      <c r="E84">
        <f t="shared" si="7"/>
        <v>22056.00769825757</v>
      </c>
      <c r="F84">
        <f t="shared" si="8"/>
        <v>22056</v>
      </c>
      <c r="G84">
        <f t="shared" si="11"/>
        <v>9.4271999987540767E-3</v>
      </c>
      <c r="K84">
        <f>G84</f>
        <v>9.4271999987540767E-3</v>
      </c>
      <c r="O84">
        <f t="shared" ca="1" si="9"/>
        <v>1.3378543710539183E-2</v>
      </c>
      <c r="Q84" s="2">
        <f t="shared" si="10"/>
        <v>37611.417000000001</v>
      </c>
    </row>
    <row r="85" spans="1:21" x14ac:dyDescent="0.2">
      <c r="A85" s="16" t="s">
        <v>50</v>
      </c>
      <c r="B85" s="34"/>
      <c r="C85" s="16">
        <v>52681.344899999996</v>
      </c>
      <c r="D85" s="16">
        <v>2.0000000000000001E-4</v>
      </c>
      <c r="E85">
        <f t="shared" ref="E85:E107" si="12">+(C85-C$7)/C$8</f>
        <v>22098.003754403107</v>
      </c>
      <c r="F85">
        <f t="shared" ref="F85:F111" si="13">ROUND(2*E85,0)/2</f>
        <v>22098</v>
      </c>
      <c r="O85">
        <f t="shared" ref="O85:O107" ca="1" si="14">+C$11+C$12*F85</f>
        <v>1.3393189189005427E-2</v>
      </c>
      <c r="Q85" s="2">
        <f t="shared" ref="Q85:Q107" si="15">+C85-15018.5</f>
        <v>37662.844899999996</v>
      </c>
      <c r="U85">
        <f>+C85-(C$7+F85*C$8)</f>
        <v>4.5975999964866787E-3</v>
      </c>
    </row>
    <row r="86" spans="1:21" x14ac:dyDescent="0.2">
      <c r="A86" s="17" t="s">
        <v>35</v>
      </c>
      <c r="B86" s="39" t="s">
        <v>34</v>
      </c>
      <c r="C86" s="40">
        <v>52730.335599999999</v>
      </c>
      <c r="D86" s="40">
        <v>4.1999999999999997E-3</v>
      </c>
      <c r="E86">
        <f t="shared" si="12"/>
        <v>22138.009591464495</v>
      </c>
      <c r="F86">
        <f t="shared" si="13"/>
        <v>22138</v>
      </c>
      <c r="G86">
        <f>+C86-(C$7+F86*C$8)</f>
        <v>1.1745599993446376E-2</v>
      </c>
      <c r="K86">
        <f>G86</f>
        <v>1.1745599993446376E-2</v>
      </c>
      <c r="O86">
        <f t="shared" ca="1" si="14"/>
        <v>1.3407137263735186E-2</v>
      </c>
      <c r="Q86" s="2">
        <f t="shared" si="15"/>
        <v>37711.835599999999</v>
      </c>
    </row>
    <row r="87" spans="1:21" x14ac:dyDescent="0.2">
      <c r="A87" s="15" t="s">
        <v>49</v>
      </c>
      <c r="B87" s="39" t="s">
        <v>34</v>
      </c>
      <c r="C87" s="40">
        <v>53049.953500000003</v>
      </c>
      <c r="D87" s="40">
        <v>1.8E-3</v>
      </c>
      <c r="E87">
        <f t="shared" si="12"/>
        <v>22399.009773729762</v>
      </c>
      <c r="F87">
        <f t="shared" si="13"/>
        <v>22399</v>
      </c>
      <c r="G87">
        <f>+C87-(C$7+F87*C$8)</f>
        <v>1.1968799997703172E-2</v>
      </c>
      <c r="I87">
        <f>G87</f>
        <v>1.1968799997703172E-2</v>
      </c>
      <c r="K87">
        <f>G87</f>
        <v>1.1968799997703172E-2</v>
      </c>
      <c r="O87">
        <f t="shared" ca="1" si="14"/>
        <v>1.349814845134685E-2</v>
      </c>
      <c r="Q87" s="2">
        <f t="shared" si="15"/>
        <v>38031.453500000003</v>
      </c>
    </row>
    <row r="88" spans="1:21" x14ac:dyDescent="0.2">
      <c r="A88" s="15" t="s">
        <v>49</v>
      </c>
      <c r="B88" s="39" t="s">
        <v>39</v>
      </c>
      <c r="C88" s="40">
        <v>53050.553</v>
      </c>
      <c r="D88" s="40">
        <v>1.1999999999999999E-3</v>
      </c>
      <c r="E88">
        <f t="shared" si="12"/>
        <v>22399.499325814508</v>
      </c>
      <c r="F88">
        <f t="shared" si="13"/>
        <v>22399.5</v>
      </c>
      <c r="O88">
        <f t="shared" ca="1" si="14"/>
        <v>1.3498322802280973E-2</v>
      </c>
      <c r="Q88" s="2">
        <f t="shared" si="15"/>
        <v>38032.053</v>
      </c>
      <c r="U88" s="14">
        <v>-8.2560000009834766E-4</v>
      </c>
    </row>
    <row r="89" spans="1:21" x14ac:dyDescent="0.2">
      <c r="A89" s="58" t="s">
        <v>327</v>
      </c>
      <c r="B89" s="59" t="s">
        <v>34</v>
      </c>
      <c r="C89" s="58">
        <v>53346.3024</v>
      </c>
      <c r="D89" s="58" t="s">
        <v>68</v>
      </c>
      <c r="E89">
        <f t="shared" si="12"/>
        <v>22641.00847566138</v>
      </c>
      <c r="F89">
        <f t="shared" si="13"/>
        <v>22641</v>
      </c>
      <c r="G89">
        <f>+C89-(C$7+F89*C$8)</f>
        <v>1.0379200000897981E-2</v>
      </c>
      <c r="K89">
        <f>G89</f>
        <v>1.0379200000897981E-2</v>
      </c>
      <c r="O89">
        <f t="shared" ca="1" si="14"/>
        <v>1.3582534303461883E-2</v>
      </c>
      <c r="Q89" s="2">
        <f t="shared" si="15"/>
        <v>38327.8024</v>
      </c>
    </row>
    <row r="90" spans="1:21" x14ac:dyDescent="0.2">
      <c r="A90" s="41" t="s">
        <v>41</v>
      </c>
      <c r="B90" s="39" t="s">
        <v>34</v>
      </c>
      <c r="C90" s="40">
        <v>53492.029000000002</v>
      </c>
      <c r="D90" s="42">
        <v>4.0000000000000002E-4</v>
      </c>
      <c r="E90">
        <f t="shared" si="12"/>
        <v>22760.008910746204</v>
      </c>
      <c r="F90">
        <f t="shared" si="13"/>
        <v>22760</v>
      </c>
      <c r="G90">
        <f>+C90-(C$7+F90*C$8)</f>
        <v>1.0912000005191658E-2</v>
      </c>
      <c r="K90">
        <f>G90</f>
        <v>1.0912000005191658E-2</v>
      </c>
      <c r="O90">
        <f t="shared" ca="1" si="14"/>
        <v>1.362402982578291E-2</v>
      </c>
      <c r="Q90" s="2">
        <f t="shared" si="15"/>
        <v>38473.529000000002</v>
      </c>
    </row>
    <row r="91" spans="1:21" x14ac:dyDescent="0.2">
      <c r="A91" s="43" t="s">
        <v>48</v>
      </c>
      <c r="B91" s="34"/>
      <c r="C91" s="16">
        <v>53790.828800000003</v>
      </c>
      <c r="D91" s="16">
        <v>1E-4</v>
      </c>
      <c r="E91">
        <f t="shared" si="12"/>
        <v>23004.009019190769</v>
      </c>
      <c r="F91">
        <f t="shared" si="13"/>
        <v>23004</v>
      </c>
      <c r="G91">
        <f>+C91-(C$7+F91*C$8)</f>
        <v>1.1044800005038269E-2</v>
      </c>
      <c r="J91">
        <f>G91</f>
        <v>1.1044800005038269E-2</v>
      </c>
      <c r="K91">
        <f>G91</f>
        <v>1.1044800005038269E-2</v>
      </c>
      <c r="O91">
        <f t="shared" ca="1" si="14"/>
        <v>1.3709113081634429E-2</v>
      </c>
      <c r="Q91" s="2">
        <f t="shared" si="15"/>
        <v>38772.328800000003</v>
      </c>
    </row>
    <row r="92" spans="1:21" x14ac:dyDescent="0.2">
      <c r="A92" s="58" t="s">
        <v>345</v>
      </c>
      <c r="B92" s="59" t="s">
        <v>34</v>
      </c>
      <c r="C92" s="58">
        <v>53814.1014</v>
      </c>
      <c r="D92" s="58" t="s">
        <v>68</v>
      </c>
      <c r="E92">
        <f t="shared" si="12"/>
        <v>23023.013439286722</v>
      </c>
      <c r="F92">
        <f t="shared" si="13"/>
        <v>23023</v>
      </c>
      <c r="O92">
        <f t="shared" ca="1" si="14"/>
        <v>1.3715738417131064E-2</v>
      </c>
      <c r="Q92" s="2">
        <f t="shared" si="15"/>
        <v>38795.6014</v>
      </c>
      <c r="U92">
        <f>+C92-(C$7+F92*C$8)</f>
        <v>1.645759999519214E-2</v>
      </c>
    </row>
    <row r="93" spans="1:21" x14ac:dyDescent="0.2">
      <c r="A93" s="15" t="s">
        <v>55</v>
      </c>
      <c r="B93" s="44" t="s">
        <v>34</v>
      </c>
      <c r="C93" s="15">
        <v>54514.561399999999</v>
      </c>
      <c r="D93" s="15">
        <v>4.0000000000000002E-4</v>
      </c>
      <c r="E93">
        <f t="shared" si="12"/>
        <v>23595.009524829882</v>
      </c>
      <c r="F93">
        <f t="shared" si="13"/>
        <v>23595</v>
      </c>
      <c r="G93">
        <f t="shared" ref="G93:G107" si="16">+C93-(C$7+F93*C$8)</f>
        <v>1.1663999997836072E-2</v>
      </c>
      <c r="J93">
        <f>G93</f>
        <v>1.1663999997836072E-2</v>
      </c>
      <c r="O93">
        <f t="shared" ca="1" si="14"/>
        <v>1.3915195885766592E-2</v>
      </c>
      <c r="Q93" s="2">
        <f t="shared" si="15"/>
        <v>39496.061399999999</v>
      </c>
    </row>
    <row r="94" spans="1:21" x14ac:dyDescent="0.2">
      <c r="A94" s="16" t="s">
        <v>53</v>
      </c>
      <c r="B94" s="34" t="s">
        <v>39</v>
      </c>
      <c r="C94" s="16">
        <v>54532.320030000003</v>
      </c>
      <c r="D94" s="16">
        <v>2.0000000000000001E-4</v>
      </c>
      <c r="E94">
        <f t="shared" si="12"/>
        <v>23609.511233485071</v>
      </c>
      <c r="F94">
        <f t="shared" si="13"/>
        <v>23609.5</v>
      </c>
      <c r="G94">
        <f t="shared" si="16"/>
        <v>1.3756400003330782E-2</v>
      </c>
      <c r="K94">
        <f>G94</f>
        <v>1.3756400003330782E-2</v>
      </c>
      <c r="O94">
        <f t="shared" ca="1" si="14"/>
        <v>1.3920252062856129E-2</v>
      </c>
      <c r="Q94" s="2">
        <f t="shared" si="15"/>
        <v>39513.820030000003</v>
      </c>
    </row>
    <row r="95" spans="1:21" x14ac:dyDescent="0.2">
      <c r="A95" s="16" t="s">
        <v>51</v>
      </c>
      <c r="B95" s="34" t="s">
        <v>34</v>
      </c>
      <c r="C95" s="16">
        <v>54535.3796</v>
      </c>
      <c r="D95" s="16">
        <v>1E-3</v>
      </c>
      <c r="E95">
        <f t="shared" si="12"/>
        <v>23612.009680310646</v>
      </c>
      <c r="F95">
        <f t="shared" si="13"/>
        <v>23612</v>
      </c>
      <c r="G95">
        <f t="shared" si="16"/>
        <v>1.1854399999720044E-2</v>
      </c>
      <c r="J95">
        <f>G95</f>
        <v>1.1854399999720044E-2</v>
      </c>
      <c r="O95">
        <f t="shared" ca="1" si="14"/>
        <v>1.392112381752674E-2</v>
      </c>
      <c r="Q95" s="2">
        <f t="shared" si="15"/>
        <v>39516.8796</v>
      </c>
    </row>
    <row r="96" spans="1:21" x14ac:dyDescent="0.2">
      <c r="A96" s="16" t="s">
        <v>53</v>
      </c>
      <c r="B96" s="34" t="s">
        <v>34</v>
      </c>
      <c r="C96" s="16">
        <v>54584.36436</v>
      </c>
      <c r="D96" s="16">
        <v>2.9999999999999997E-4</v>
      </c>
      <c r="E96">
        <f t="shared" si="12"/>
        <v>23652.010666764221</v>
      </c>
      <c r="F96">
        <f t="shared" si="13"/>
        <v>23652</v>
      </c>
      <c r="G96">
        <f t="shared" si="16"/>
        <v>1.3062399993941654E-2</v>
      </c>
      <c r="K96">
        <f>G96</f>
        <v>1.3062399993941654E-2</v>
      </c>
      <c r="O96">
        <f t="shared" ca="1" si="14"/>
        <v>1.3935071892256496E-2</v>
      </c>
      <c r="Q96" s="2">
        <f t="shared" si="15"/>
        <v>39565.86436</v>
      </c>
    </row>
    <row r="97" spans="1:17" x14ac:dyDescent="0.2">
      <c r="A97" s="16" t="s">
        <v>52</v>
      </c>
      <c r="B97" s="34" t="s">
        <v>34</v>
      </c>
      <c r="C97" s="16">
        <v>54848.875999999997</v>
      </c>
      <c r="D97" s="16">
        <v>5.9999999999999995E-4</v>
      </c>
      <c r="E97">
        <f t="shared" si="12"/>
        <v>23868.011041747235</v>
      </c>
      <c r="F97">
        <f t="shared" si="13"/>
        <v>23868</v>
      </c>
      <c r="G97">
        <f t="shared" si="16"/>
        <v>1.3521599998057354E-2</v>
      </c>
      <c r="K97">
        <f>G97</f>
        <v>1.3521599998057354E-2</v>
      </c>
      <c r="O97">
        <f t="shared" ca="1" si="14"/>
        <v>1.4010391495797185E-2</v>
      </c>
      <c r="Q97" s="2">
        <f t="shared" si="15"/>
        <v>39830.375999999997</v>
      </c>
    </row>
    <row r="98" spans="1:17" x14ac:dyDescent="0.2">
      <c r="A98" s="15" t="s">
        <v>56</v>
      </c>
      <c r="B98" s="44" t="s">
        <v>39</v>
      </c>
      <c r="C98" s="15">
        <v>54881.3266</v>
      </c>
      <c r="D98" s="15">
        <v>2.9999999999999997E-4</v>
      </c>
      <c r="E98">
        <f t="shared" si="12"/>
        <v>23894.510222533474</v>
      </c>
      <c r="F98">
        <f t="shared" si="13"/>
        <v>23894.5</v>
      </c>
      <c r="G98">
        <f t="shared" si="16"/>
        <v>1.25183999989531E-2</v>
      </c>
      <c r="J98">
        <f>G98</f>
        <v>1.25183999989531E-2</v>
      </c>
      <c r="O98">
        <f t="shared" ca="1" si="14"/>
        <v>1.4019632095305649E-2</v>
      </c>
      <c r="Q98" s="2">
        <f t="shared" si="15"/>
        <v>39862.8266</v>
      </c>
    </row>
    <row r="99" spans="1:17" x14ac:dyDescent="0.2">
      <c r="A99" s="58" t="s">
        <v>380</v>
      </c>
      <c r="B99" s="59" t="s">
        <v>34</v>
      </c>
      <c r="C99" s="58">
        <v>55178.289299999997</v>
      </c>
      <c r="D99" s="58" t="s">
        <v>74</v>
      </c>
      <c r="E99">
        <f t="shared" si="12"/>
        <v>24137.010153939016</v>
      </c>
      <c r="F99">
        <f t="shared" si="13"/>
        <v>24137</v>
      </c>
      <c r="G99">
        <f t="shared" si="16"/>
        <v>1.2434399999619927E-2</v>
      </c>
      <c r="K99">
        <f>G99</f>
        <v>1.2434399999619927E-2</v>
      </c>
      <c r="O99">
        <f t="shared" ca="1" si="14"/>
        <v>1.4104192298354802E-2</v>
      </c>
      <c r="Q99" s="2">
        <f t="shared" si="15"/>
        <v>40159.789299999997</v>
      </c>
    </row>
    <row r="100" spans="1:17" x14ac:dyDescent="0.2">
      <c r="A100" s="15" t="s">
        <v>58</v>
      </c>
      <c r="B100" s="44" t="s">
        <v>39</v>
      </c>
      <c r="C100" s="15">
        <v>55628.325799999999</v>
      </c>
      <c r="D100" s="15">
        <v>3.8E-3</v>
      </c>
      <c r="E100">
        <f t="shared" si="12"/>
        <v>24504.510248664694</v>
      </c>
      <c r="F100">
        <f t="shared" si="13"/>
        <v>24504.5</v>
      </c>
      <c r="G100">
        <f t="shared" si="16"/>
        <v>1.2550399995234329E-2</v>
      </c>
      <c r="J100">
        <f>G100</f>
        <v>1.2550399995234329E-2</v>
      </c>
      <c r="O100">
        <f t="shared" ca="1" si="14"/>
        <v>1.4232340234934448E-2</v>
      </c>
      <c r="Q100" s="2">
        <f t="shared" si="15"/>
        <v>40609.825799999999</v>
      </c>
    </row>
    <row r="101" spans="1:17" x14ac:dyDescent="0.2">
      <c r="A101" s="15" t="s">
        <v>58</v>
      </c>
      <c r="B101" s="44" t="s">
        <v>39</v>
      </c>
      <c r="C101" s="15">
        <v>55628.326300000001</v>
      </c>
      <c r="D101" s="15">
        <v>4.1999999999999997E-3</v>
      </c>
      <c r="E101">
        <f t="shared" si="12"/>
        <v>24504.510656965016</v>
      </c>
      <c r="F101">
        <f t="shared" si="13"/>
        <v>24504.5</v>
      </c>
      <c r="G101">
        <f t="shared" si="16"/>
        <v>1.3050399997155182E-2</v>
      </c>
      <c r="J101">
        <f>G101</f>
        <v>1.3050399997155182E-2</v>
      </c>
      <c r="O101">
        <f t="shared" ca="1" si="14"/>
        <v>1.4232340234934448E-2</v>
      </c>
      <c r="Q101" s="2">
        <f t="shared" si="15"/>
        <v>40609.826300000001</v>
      </c>
    </row>
    <row r="102" spans="1:17" x14ac:dyDescent="0.2">
      <c r="A102" s="15" t="s">
        <v>57</v>
      </c>
      <c r="B102" s="44" t="s">
        <v>34</v>
      </c>
      <c r="C102" s="15">
        <v>55649.756200000003</v>
      </c>
      <c r="D102" s="15">
        <v>4.0000000000000002E-4</v>
      </c>
      <c r="E102">
        <f t="shared" si="12"/>
        <v>24522.010327058357</v>
      </c>
      <c r="F102">
        <f t="shared" si="13"/>
        <v>24522</v>
      </c>
      <c r="G102">
        <f t="shared" si="16"/>
        <v>1.2646400005905889E-2</v>
      </c>
      <c r="K102">
        <f>G102</f>
        <v>1.2646400005905889E-2</v>
      </c>
      <c r="O102">
        <f t="shared" ca="1" si="14"/>
        <v>1.4238442517628716E-2</v>
      </c>
      <c r="Q102" s="2">
        <f t="shared" si="15"/>
        <v>40631.256200000003</v>
      </c>
    </row>
    <row r="103" spans="1:17" x14ac:dyDescent="0.2">
      <c r="A103" s="15" t="s">
        <v>59</v>
      </c>
      <c r="B103" s="44" t="s">
        <v>34</v>
      </c>
      <c r="C103" s="15">
        <v>55933.862399999998</v>
      </c>
      <c r="D103" s="15">
        <v>2.9999999999999997E-4</v>
      </c>
      <c r="E103">
        <f t="shared" si="12"/>
        <v>24754.01163231282</v>
      </c>
      <c r="F103">
        <f t="shared" si="13"/>
        <v>24754</v>
      </c>
      <c r="G103">
        <f t="shared" si="16"/>
        <v>1.4244799996959046E-2</v>
      </c>
      <c r="K103">
        <f>G103</f>
        <v>1.4244799996959046E-2</v>
      </c>
      <c r="O103">
        <f t="shared" ca="1" si="14"/>
        <v>1.4319341351061308E-2</v>
      </c>
      <c r="Q103" s="2">
        <f t="shared" si="15"/>
        <v>40915.362399999998</v>
      </c>
    </row>
    <row r="104" spans="1:17" x14ac:dyDescent="0.2">
      <c r="A104" s="61" t="s">
        <v>62</v>
      </c>
      <c r="B104" s="62" t="s">
        <v>34</v>
      </c>
      <c r="C104" s="63">
        <v>55943.659</v>
      </c>
      <c r="D104" s="63">
        <v>2E-3</v>
      </c>
      <c r="E104">
        <f t="shared" si="12"/>
        <v>24762.011542160111</v>
      </c>
      <c r="F104">
        <f t="shared" si="13"/>
        <v>24762</v>
      </c>
      <c r="G104">
        <f t="shared" si="16"/>
        <v>1.4134400000330061E-2</v>
      </c>
      <c r="I104">
        <f>G104</f>
        <v>1.4134400000330061E-2</v>
      </c>
      <c r="O104">
        <f t="shared" ca="1" si="14"/>
        <v>1.4322130966007259E-2</v>
      </c>
      <c r="Q104" s="2">
        <f t="shared" si="15"/>
        <v>40925.159</v>
      </c>
    </row>
    <row r="105" spans="1:17" x14ac:dyDescent="0.2">
      <c r="A105" s="58" t="s">
        <v>406</v>
      </c>
      <c r="B105" s="59" t="s">
        <v>34</v>
      </c>
      <c r="C105" s="58">
        <v>55952.23</v>
      </c>
      <c r="D105" s="58" t="s">
        <v>74</v>
      </c>
      <c r="E105">
        <f t="shared" si="12"/>
        <v>24769.010626260831</v>
      </c>
      <c r="F105">
        <f t="shared" si="13"/>
        <v>24769</v>
      </c>
      <c r="G105">
        <f t="shared" si="16"/>
        <v>1.3012800001888536E-2</v>
      </c>
      <c r="I105">
        <f>G105</f>
        <v>1.3012800001888536E-2</v>
      </c>
      <c r="O105">
        <f t="shared" ca="1" si="14"/>
        <v>1.4324571879084967E-2</v>
      </c>
      <c r="Q105" s="2">
        <f t="shared" si="15"/>
        <v>40933.730000000003</v>
      </c>
    </row>
    <row r="106" spans="1:17" x14ac:dyDescent="0.2">
      <c r="A106" s="58" t="s">
        <v>406</v>
      </c>
      <c r="B106" s="59" t="s">
        <v>34</v>
      </c>
      <c r="C106" s="58">
        <v>56268.173999999999</v>
      </c>
      <c r="D106" s="58" t="s">
        <v>74</v>
      </c>
      <c r="E106">
        <f t="shared" si="12"/>
        <v>25027.010699428247</v>
      </c>
      <c r="F106">
        <f t="shared" si="13"/>
        <v>25027</v>
      </c>
      <c r="G106">
        <f t="shared" si="16"/>
        <v>1.3102400000207126E-2</v>
      </c>
      <c r="I106">
        <f>G106</f>
        <v>1.3102400000207126E-2</v>
      </c>
      <c r="O106">
        <f t="shared" ca="1" si="14"/>
        <v>1.4414536961091901E-2</v>
      </c>
      <c r="Q106" s="2">
        <f t="shared" si="15"/>
        <v>41249.673999999999</v>
      </c>
    </row>
    <row r="107" spans="1:17" x14ac:dyDescent="0.2">
      <c r="A107" s="64" t="s">
        <v>63</v>
      </c>
      <c r="B107" s="62"/>
      <c r="C107" s="64">
        <v>57057.433599999997</v>
      </c>
      <c r="D107" s="64">
        <v>5.4999999999999997E-3</v>
      </c>
      <c r="E107">
        <f t="shared" si="12"/>
        <v>25671.520595321461</v>
      </c>
      <c r="F107">
        <f t="shared" si="13"/>
        <v>25671.5</v>
      </c>
      <c r="G107">
        <f t="shared" si="16"/>
        <v>2.5220799994713161E-2</v>
      </c>
      <c r="J107">
        <f>G107</f>
        <v>2.5220799994713161E-2</v>
      </c>
      <c r="O107">
        <f t="shared" ca="1" si="14"/>
        <v>1.4639275315175115E-2</v>
      </c>
      <c r="Q107" s="2">
        <f t="shared" si="15"/>
        <v>42038.933599999997</v>
      </c>
    </row>
    <row r="108" spans="1:17" x14ac:dyDescent="0.2">
      <c r="A108" s="65" t="s">
        <v>2</v>
      </c>
      <c r="B108" s="66" t="s">
        <v>34</v>
      </c>
      <c r="C108" s="65">
        <v>57353.160900000003</v>
      </c>
      <c r="D108" s="65" t="s">
        <v>73</v>
      </c>
      <c r="E108">
        <f>+(C108-C$7)/C$8</f>
        <v>25913.011698294154</v>
      </c>
      <c r="F108">
        <f t="shared" si="13"/>
        <v>25913</v>
      </c>
      <c r="G108">
        <f>+C108-(C$7+F108*C$8)</f>
        <v>1.432560000102967E-2</v>
      </c>
      <c r="K108">
        <f>G108</f>
        <v>1.432560000102967E-2</v>
      </c>
      <c r="O108">
        <f ca="1">+C$11+C$12*F108</f>
        <v>1.4723486816356024E-2</v>
      </c>
      <c r="Q108" s="2">
        <f>+C108-15018.5</f>
        <v>42334.660900000003</v>
      </c>
    </row>
    <row r="109" spans="1:17" x14ac:dyDescent="0.2">
      <c r="A109" s="67" t="s">
        <v>1</v>
      </c>
      <c r="B109" s="68" t="s">
        <v>34</v>
      </c>
      <c r="C109" s="69">
        <v>57409.492299999998</v>
      </c>
      <c r="D109" s="69">
        <v>2.5000000000000001E-3</v>
      </c>
      <c r="E109">
        <f>+(C109-C$7)/C$8</f>
        <v>25959.011955686674</v>
      </c>
      <c r="F109">
        <f t="shared" si="13"/>
        <v>25959</v>
      </c>
      <c r="G109">
        <f>+C109-(C$7+F109*C$8)</f>
        <v>1.4640800000051968E-2</v>
      </c>
      <c r="K109">
        <f>G109</f>
        <v>1.4640800000051968E-2</v>
      </c>
      <c r="O109">
        <f ca="1">+C$11+C$12*F109</f>
        <v>1.4739527102295246E-2</v>
      </c>
      <c r="Q109" s="2">
        <f>+C109-15018.5</f>
        <v>42390.992299999998</v>
      </c>
    </row>
    <row r="110" spans="1:17" x14ac:dyDescent="0.2">
      <c r="A110" s="73" t="s">
        <v>0</v>
      </c>
      <c r="B110" s="74" t="s">
        <v>34</v>
      </c>
      <c r="C110" s="74">
        <v>57812.382700000002</v>
      </c>
      <c r="D110" s="74">
        <v>5.9999999999999995E-4</v>
      </c>
      <c r="E110" s="17">
        <f>+(C110-C$7)/C$8</f>
        <v>26288.012514894795</v>
      </c>
      <c r="F110">
        <f t="shared" si="13"/>
        <v>26288</v>
      </c>
      <c r="G110">
        <f>+C110-(C$7+F110*C$8)</f>
        <v>1.5325600004871376E-2</v>
      </c>
      <c r="K110">
        <f>G110</f>
        <v>1.5325600004871376E-2</v>
      </c>
      <c r="O110">
        <f ca="1">+C$11+C$12*F110</f>
        <v>1.4854250016947498E-2</v>
      </c>
      <c r="Q110" s="2">
        <f>+C110-15018.5</f>
        <v>42793.882700000002</v>
      </c>
    </row>
    <row r="111" spans="1:17" x14ac:dyDescent="0.2">
      <c r="A111" s="70" t="s">
        <v>418</v>
      </c>
      <c r="B111" s="71" t="s">
        <v>39</v>
      </c>
      <c r="C111" s="72">
        <v>58511.010199999997</v>
      </c>
      <c r="D111" s="72" t="s">
        <v>410</v>
      </c>
      <c r="E111" s="17">
        <f>+(C111-C$7)/C$8</f>
        <v>26858.512179761889</v>
      </c>
      <c r="F111">
        <f t="shared" si="13"/>
        <v>26858.5</v>
      </c>
      <c r="G111">
        <f>+C111-(C$7+F111*C$8)</f>
        <v>1.4915199993993156E-2</v>
      </c>
      <c r="K111">
        <f>G111</f>
        <v>1.4915199993993156E-2</v>
      </c>
      <c r="O111">
        <f ca="1">+C$11+C$12*F111</f>
        <v>1.5053184432780661E-2</v>
      </c>
      <c r="Q111" s="2">
        <f>+C111-15018.5</f>
        <v>43492.510199999997</v>
      </c>
    </row>
    <row r="112" spans="1:17" x14ac:dyDescent="0.2">
      <c r="A112" s="75" t="s">
        <v>419</v>
      </c>
      <c r="B112" s="76" t="s">
        <v>34</v>
      </c>
      <c r="C112" s="77">
        <v>59266.585299999999</v>
      </c>
      <c r="D112" s="75">
        <v>3.5000000000000001E-3</v>
      </c>
      <c r="E112" s="17">
        <f t="shared" ref="E112:E114" si="17">+(C112-C$7)/C$8</f>
        <v>27475.515291336975</v>
      </c>
      <c r="F112">
        <f t="shared" ref="F112:F114" si="18">ROUND(2*E112,0)/2</f>
        <v>27475.5</v>
      </c>
      <c r="G112">
        <f t="shared" ref="G112:G114" si="19">+C112-(C$7+F112*C$8)</f>
        <v>1.8725599999015685E-2</v>
      </c>
      <c r="K112">
        <f t="shared" ref="K112:K114" si="20">G112</f>
        <v>1.8725599999015685E-2</v>
      </c>
      <c r="O112">
        <f t="shared" ref="O112:O114" ca="1" si="21">+C$11+C$12*F112</f>
        <v>1.5268333485487166E-2</v>
      </c>
      <c r="Q112" s="2">
        <f t="shared" ref="Q112:Q114" si="22">+C112-15018.5</f>
        <v>44248.085299999999</v>
      </c>
    </row>
    <row r="113" spans="1:17" x14ac:dyDescent="0.2">
      <c r="A113" s="75" t="s">
        <v>420</v>
      </c>
      <c r="B113" s="76" t="s">
        <v>39</v>
      </c>
      <c r="C113" s="77">
        <v>59503.539799999999</v>
      </c>
      <c r="D113" s="75">
        <v>2.9999999999999997E-4</v>
      </c>
      <c r="E113" s="17">
        <f t="shared" si="17"/>
        <v>27669.012488110293</v>
      </c>
      <c r="F113">
        <f t="shared" si="18"/>
        <v>27669</v>
      </c>
      <c r="G113">
        <f t="shared" si="19"/>
        <v>1.5292799995222595E-2</v>
      </c>
      <c r="K113">
        <f t="shared" si="20"/>
        <v>1.5292799995222595E-2</v>
      </c>
      <c r="O113">
        <f t="shared" ca="1" si="21"/>
        <v>1.5335807296992366E-2</v>
      </c>
      <c r="Q113" s="2">
        <f t="shared" si="22"/>
        <v>44485.039799999999</v>
      </c>
    </row>
    <row r="114" spans="1:17" x14ac:dyDescent="0.2">
      <c r="A114" s="75" t="s">
        <v>420</v>
      </c>
      <c r="B114" s="76" t="s">
        <v>39</v>
      </c>
      <c r="C114" s="77">
        <v>59622.318500000001</v>
      </c>
      <c r="D114" s="75">
        <v>2.9999999999999997E-4</v>
      </c>
      <c r="E114" s="17">
        <f t="shared" si="17"/>
        <v>27766.00725076042</v>
      </c>
      <c r="F114">
        <f t="shared" si="18"/>
        <v>27766</v>
      </c>
      <c r="G114">
        <f t="shared" si="19"/>
        <v>8.8792000024113804E-3</v>
      </c>
      <c r="K114">
        <f t="shared" si="20"/>
        <v>8.8792000024113804E-3</v>
      </c>
      <c r="O114">
        <f t="shared" ca="1" si="21"/>
        <v>1.5369631378212028E-2</v>
      </c>
      <c r="Q114" s="2">
        <f t="shared" si="22"/>
        <v>44603.818500000001</v>
      </c>
    </row>
  </sheetData>
  <protectedRanges>
    <protectedRange sqref="A111:D111" name="Range1"/>
  </protectedRanges>
  <phoneticPr fontId="8" type="noConversion"/>
  <hyperlinks>
    <hyperlink ref="H1471" r:id="rId1" display="http://vsolj.cetus-net.org/bulletin.html"/>
    <hyperlink ref="H64908" r:id="rId2" display="http://vsolj.cetus-net.org/bulletin.html"/>
    <hyperlink ref="H64901" r:id="rId3" display="https://www.aavso.org/ejaavso"/>
    <hyperlink ref="AP1052" r:id="rId4" display="http://cdsbib.u-strasbg.fr/cgi-bin/cdsbib?1990RMxAA..21..381G"/>
    <hyperlink ref="AP1056" r:id="rId5" display="http://cdsbib.u-strasbg.fr/cgi-bin/cdsbib?1990RMxAA..21..381G"/>
    <hyperlink ref="AP1055" r:id="rId6" display="http://cdsbib.u-strasbg.fr/cgi-bin/cdsbib?1990RMxAA..21..381G"/>
    <hyperlink ref="AP1036" r:id="rId7" display="http://cdsbib.u-strasbg.fr/cgi-bin/cdsbib?1990RMxAA..21..381G"/>
    <hyperlink ref="I64908" r:id="rId8" display="http://vsolj.cetus-net.org/bulletin.html"/>
    <hyperlink ref="AQ1192" r:id="rId9" display="http://cdsbib.u-strasbg.fr/cgi-bin/cdsbib?1990RMxAA..21..381G"/>
    <hyperlink ref="AQ55958" r:id="rId10" display="http://cdsbib.u-strasbg.fr/cgi-bin/cdsbib?1990RMxAA..21..381G"/>
    <hyperlink ref="AQ1193" r:id="rId11" display="http://cdsbib.u-strasbg.fr/cgi-bin/cdsbib?1990RMxAA..21..381G"/>
    <hyperlink ref="H64905" r:id="rId12" display="https://www.aavso.org/ejaavso"/>
    <hyperlink ref="H2078" r:id="rId13" display="http://vsolj.cetus-net.org/bulletin.html"/>
    <hyperlink ref="AP3322" r:id="rId14" display="http://cdsbib.u-strasbg.fr/cgi-bin/cdsbib?1990RMxAA..21..381G"/>
    <hyperlink ref="AP3325" r:id="rId15" display="http://cdsbib.u-strasbg.fr/cgi-bin/cdsbib?1990RMxAA..21..381G"/>
    <hyperlink ref="AP3323" r:id="rId16" display="http://cdsbib.u-strasbg.fr/cgi-bin/cdsbib?1990RMxAA..21..381G"/>
    <hyperlink ref="AP3307" r:id="rId17" display="http://cdsbib.u-strasbg.fr/cgi-bin/cdsbib?1990RMxAA..21..381G"/>
    <hyperlink ref="I2078" r:id="rId18" display="http://vsolj.cetus-net.org/bulletin.html"/>
    <hyperlink ref="AQ3536" r:id="rId19" display="http://cdsbib.u-strasbg.fr/cgi-bin/cdsbib?1990RMxAA..21..381G"/>
    <hyperlink ref="AQ237" r:id="rId20" display="http://cdsbib.u-strasbg.fr/cgi-bin/cdsbib?1990RMxAA..21..381G"/>
    <hyperlink ref="AQ3540" r:id="rId21" display="http://cdsbib.u-strasbg.fr/cgi-bin/cdsbib?1990RMxAA..21..381G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43"/>
  <sheetViews>
    <sheetView topLeftCell="A50" workbookViewId="0">
      <selection activeCell="A35" sqref="A35:D96"/>
    </sheetView>
  </sheetViews>
  <sheetFormatPr defaultRowHeight="12.75" x14ac:dyDescent="0.2"/>
  <cols>
    <col min="1" max="1" width="19.7109375" style="19" customWidth="1"/>
    <col min="2" max="2" width="4.42578125" style="23" customWidth="1"/>
    <col min="3" max="3" width="12.7109375" style="19" customWidth="1"/>
    <col min="4" max="4" width="5.42578125" style="23" customWidth="1"/>
    <col min="5" max="5" width="14.85546875" style="23" customWidth="1"/>
    <col min="6" max="6" width="9.140625" style="23"/>
    <col min="7" max="7" width="12" style="23" customWidth="1"/>
    <col min="8" max="8" width="14.140625" style="19" customWidth="1"/>
    <col min="9" max="9" width="22.5703125" style="23" customWidth="1"/>
    <col min="10" max="10" width="25.140625" style="23" customWidth="1"/>
    <col min="11" max="11" width="15.7109375" style="23" customWidth="1"/>
    <col min="12" max="12" width="14.140625" style="23" customWidth="1"/>
    <col min="13" max="13" width="9.5703125" style="23" customWidth="1"/>
    <col min="14" max="14" width="14.140625" style="23" customWidth="1"/>
    <col min="15" max="15" width="23.42578125" style="23" customWidth="1"/>
    <col min="16" max="16" width="16.5703125" style="23" customWidth="1"/>
    <col min="17" max="17" width="41" style="23" customWidth="1"/>
    <col min="18" max="16384" width="9.140625" style="23"/>
  </cols>
  <sheetData>
    <row r="1" spans="1:16" ht="15.75" x14ac:dyDescent="0.25">
      <c r="A1" s="45" t="s">
        <v>64</v>
      </c>
      <c r="I1" s="46" t="s">
        <v>65</v>
      </c>
      <c r="J1" s="47" t="s">
        <v>66</v>
      </c>
    </row>
    <row r="2" spans="1:16" x14ac:dyDescent="0.2">
      <c r="I2" s="48" t="s">
        <v>67</v>
      </c>
      <c r="J2" s="49" t="s">
        <v>68</v>
      </c>
    </row>
    <row r="3" spans="1:16" x14ac:dyDescent="0.2">
      <c r="A3" s="50" t="s">
        <v>69</v>
      </c>
      <c r="I3" s="48" t="s">
        <v>70</v>
      </c>
      <c r="J3" s="49" t="s">
        <v>71</v>
      </c>
    </row>
    <row r="4" spans="1:16" x14ac:dyDescent="0.2">
      <c r="I4" s="48" t="s">
        <v>72</v>
      </c>
      <c r="J4" s="49" t="s">
        <v>71</v>
      </c>
    </row>
    <row r="5" spans="1:16" ht="13.5" thickBot="1" x14ac:dyDescent="0.25">
      <c r="I5" s="51" t="s">
        <v>73</v>
      </c>
      <c r="J5" s="52" t="s">
        <v>74</v>
      </c>
    </row>
    <row r="10" spans="1:16" ht="13.5" thickBot="1" x14ac:dyDescent="0.25"/>
    <row r="11" spans="1:16" ht="12.75" customHeight="1" thickBot="1" x14ac:dyDescent="0.25">
      <c r="A11" s="19" t="str">
        <f t="shared" ref="A11:A42" si="0">P11</f>
        <v>IBVS 2202 </v>
      </c>
      <c r="B11" s="5" t="str">
        <f t="shared" ref="B11:B42" si="1">IF(H11=INT(H11),"I","II")</f>
        <v>II</v>
      </c>
      <c r="C11" s="19">
        <f t="shared" ref="C11:C42" si="2">1*G11</f>
        <v>44990.306799999998</v>
      </c>
      <c r="D11" s="23" t="str">
        <f t="shared" ref="D11:D42" si="3">VLOOKUP(F11,I$1:J$5,2,FALSE)</f>
        <v>vis</v>
      </c>
      <c r="E11" s="53">
        <f>VLOOKUP(C11,Active!C$21:E$967,3,FALSE)</f>
        <v>15817.497105967324</v>
      </c>
      <c r="F11" s="5" t="s">
        <v>73</v>
      </c>
      <c r="G11" s="23" t="str">
        <f t="shared" ref="G11:G42" si="4">MID(I11,3,LEN(I11)-3)</f>
        <v>44990.3068</v>
      </c>
      <c r="H11" s="19">
        <f t="shared" ref="H11:H42" si="5">1*K11</f>
        <v>-9209.5</v>
      </c>
      <c r="I11" s="54" t="s">
        <v>163</v>
      </c>
      <c r="J11" s="55" t="s">
        <v>164</v>
      </c>
      <c r="K11" s="54">
        <v>-9209.5</v>
      </c>
      <c r="L11" s="54" t="s">
        <v>165</v>
      </c>
      <c r="M11" s="55" t="s">
        <v>166</v>
      </c>
      <c r="N11" s="55" t="s">
        <v>167</v>
      </c>
      <c r="O11" s="56" t="s">
        <v>168</v>
      </c>
      <c r="P11" s="57" t="s">
        <v>169</v>
      </c>
    </row>
    <row r="12" spans="1:16" ht="12.75" customHeight="1" thickBot="1" x14ac:dyDescent="0.25">
      <c r="A12" s="19" t="str">
        <f t="shared" si="0"/>
        <v>IBVS 2202 </v>
      </c>
      <c r="B12" s="5" t="str">
        <f t="shared" si="1"/>
        <v>I</v>
      </c>
      <c r="C12" s="19">
        <f t="shared" si="2"/>
        <v>44992.140299999999</v>
      </c>
      <c r="D12" s="23" t="str">
        <f t="shared" si="3"/>
        <v>vis</v>
      </c>
      <c r="E12" s="53">
        <f>VLOOKUP(C12,Active!C$21:E$967,3,FALSE)</f>
        <v>15818.994343244032</v>
      </c>
      <c r="F12" s="5" t="s">
        <v>73</v>
      </c>
      <c r="G12" s="23" t="str">
        <f t="shared" si="4"/>
        <v>44992.1403</v>
      </c>
      <c r="H12" s="19">
        <f t="shared" si="5"/>
        <v>-9208</v>
      </c>
      <c r="I12" s="54" t="s">
        <v>170</v>
      </c>
      <c r="J12" s="55" t="s">
        <v>171</v>
      </c>
      <c r="K12" s="54">
        <v>-9208</v>
      </c>
      <c r="L12" s="54" t="s">
        <v>172</v>
      </c>
      <c r="M12" s="55" t="s">
        <v>166</v>
      </c>
      <c r="N12" s="55" t="s">
        <v>167</v>
      </c>
      <c r="O12" s="56" t="s">
        <v>168</v>
      </c>
      <c r="P12" s="57" t="s">
        <v>169</v>
      </c>
    </row>
    <row r="13" spans="1:16" ht="12.75" customHeight="1" thickBot="1" x14ac:dyDescent="0.25">
      <c r="A13" s="19" t="str">
        <f t="shared" si="0"/>
        <v>IBVS 2202 </v>
      </c>
      <c r="B13" s="5" t="str">
        <f t="shared" si="1"/>
        <v>I</v>
      </c>
      <c r="C13" s="19">
        <f t="shared" si="2"/>
        <v>44993.3681</v>
      </c>
      <c r="D13" s="23" t="str">
        <f t="shared" si="3"/>
        <v>vis</v>
      </c>
      <c r="E13" s="53">
        <f>VLOOKUP(C13,Active!C$21:E$967,3,FALSE)</f>
        <v>15819.996965512015</v>
      </c>
      <c r="F13" s="5" t="s">
        <v>73</v>
      </c>
      <c r="G13" s="23" t="str">
        <f t="shared" si="4"/>
        <v>44993.3681</v>
      </c>
      <c r="H13" s="19">
        <f t="shared" si="5"/>
        <v>-9207</v>
      </c>
      <c r="I13" s="54" t="s">
        <v>173</v>
      </c>
      <c r="J13" s="55" t="s">
        <v>174</v>
      </c>
      <c r="K13" s="54">
        <v>-9207</v>
      </c>
      <c r="L13" s="54" t="s">
        <v>175</v>
      </c>
      <c r="M13" s="55" t="s">
        <v>166</v>
      </c>
      <c r="N13" s="55" t="s">
        <v>167</v>
      </c>
      <c r="O13" s="56" t="s">
        <v>168</v>
      </c>
      <c r="P13" s="57" t="s">
        <v>169</v>
      </c>
    </row>
    <row r="14" spans="1:16" ht="12.75" customHeight="1" thickBot="1" x14ac:dyDescent="0.25">
      <c r="A14" s="19" t="str">
        <f t="shared" si="0"/>
        <v>BAVM 152 </v>
      </c>
      <c r="B14" s="5" t="str">
        <f t="shared" si="1"/>
        <v>I</v>
      </c>
      <c r="C14" s="19">
        <f t="shared" si="2"/>
        <v>51569.4228</v>
      </c>
      <c r="D14" s="23" t="str">
        <f t="shared" si="3"/>
        <v>vis</v>
      </c>
      <c r="E14" s="53">
        <f>VLOOKUP(C14,Active!C$21:E$967,3,FALSE)</f>
        <v>21190.007453930659</v>
      </c>
      <c r="F14" s="5" t="s">
        <v>73</v>
      </c>
      <c r="G14" s="23" t="str">
        <f t="shared" si="4"/>
        <v>51569.4228</v>
      </c>
      <c r="H14" s="19">
        <f t="shared" si="5"/>
        <v>-3837</v>
      </c>
      <c r="I14" s="54" t="s">
        <v>267</v>
      </c>
      <c r="J14" s="55" t="s">
        <v>268</v>
      </c>
      <c r="K14" s="54">
        <v>-3837</v>
      </c>
      <c r="L14" s="54" t="s">
        <v>269</v>
      </c>
      <c r="M14" s="55" t="s">
        <v>166</v>
      </c>
      <c r="N14" s="55" t="s">
        <v>270</v>
      </c>
      <c r="O14" s="56" t="s">
        <v>271</v>
      </c>
      <c r="P14" s="57" t="s">
        <v>272</v>
      </c>
    </row>
    <row r="15" spans="1:16" ht="12.75" customHeight="1" thickBot="1" x14ac:dyDescent="0.25">
      <c r="A15" s="19" t="str">
        <f t="shared" si="0"/>
        <v>IBVS 5287 </v>
      </c>
      <c r="B15" s="5" t="str">
        <f t="shared" si="1"/>
        <v>I</v>
      </c>
      <c r="C15" s="19">
        <f t="shared" si="2"/>
        <v>51580.445899999999</v>
      </c>
      <c r="D15" s="23" t="str">
        <f t="shared" si="3"/>
        <v>vis</v>
      </c>
      <c r="E15" s="53">
        <f>VLOOKUP(C15,Active!C$21:E$967,3,FALSE)</f>
        <v>21199.008924465092</v>
      </c>
      <c r="F15" s="5" t="s">
        <v>73</v>
      </c>
      <c r="G15" s="23" t="str">
        <f t="shared" si="4"/>
        <v>51580.4459</v>
      </c>
      <c r="H15" s="19">
        <f t="shared" si="5"/>
        <v>-3828</v>
      </c>
      <c r="I15" s="54" t="s">
        <v>273</v>
      </c>
      <c r="J15" s="55" t="s">
        <v>274</v>
      </c>
      <c r="K15" s="54">
        <v>-3828</v>
      </c>
      <c r="L15" s="54" t="s">
        <v>275</v>
      </c>
      <c r="M15" s="55" t="s">
        <v>166</v>
      </c>
      <c r="N15" s="55" t="s">
        <v>167</v>
      </c>
      <c r="O15" s="56" t="s">
        <v>276</v>
      </c>
      <c r="P15" s="57" t="s">
        <v>277</v>
      </c>
    </row>
    <row r="16" spans="1:16" ht="12.75" customHeight="1" thickBot="1" x14ac:dyDescent="0.25">
      <c r="A16" s="19" t="str">
        <f t="shared" si="0"/>
        <v>BAVM 152 </v>
      </c>
      <c r="B16" s="5" t="str">
        <f t="shared" si="1"/>
        <v>I</v>
      </c>
      <c r="C16" s="19">
        <f t="shared" si="2"/>
        <v>51586.566899999998</v>
      </c>
      <c r="D16" s="23" t="str">
        <f t="shared" si="3"/>
        <v>vis</v>
      </c>
      <c r="E16" s="53">
        <f>VLOOKUP(C16,Active!C$21:E$967,3,FALSE)</f>
        <v>21204.007336993443</v>
      </c>
      <c r="F16" s="5" t="s">
        <v>73</v>
      </c>
      <c r="G16" s="23" t="str">
        <f t="shared" si="4"/>
        <v>51586.5669</v>
      </c>
      <c r="H16" s="19">
        <f t="shared" si="5"/>
        <v>-3823</v>
      </c>
      <c r="I16" s="54" t="s">
        <v>278</v>
      </c>
      <c r="J16" s="55" t="s">
        <v>279</v>
      </c>
      <c r="K16" s="54">
        <v>-3823</v>
      </c>
      <c r="L16" s="54" t="s">
        <v>280</v>
      </c>
      <c r="M16" s="55" t="s">
        <v>166</v>
      </c>
      <c r="N16" s="55" t="s">
        <v>270</v>
      </c>
      <c r="O16" s="56" t="s">
        <v>271</v>
      </c>
      <c r="P16" s="57" t="s">
        <v>272</v>
      </c>
    </row>
    <row r="17" spans="1:16" ht="12.75" customHeight="1" thickBot="1" x14ac:dyDescent="0.25">
      <c r="A17" s="19" t="str">
        <f t="shared" si="0"/>
        <v>BAVM 152 </v>
      </c>
      <c r="B17" s="5" t="str">
        <f t="shared" si="1"/>
        <v>I</v>
      </c>
      <c r="C17" s="19">
        <f t="shared" si="2"/>
        <v>51640.447999999997</v>
      </c>
      <c r="D17" s="23" t="str">
        <f t="shared" si="3"/>
        <v>vis</v>
      </c>
      <c r="E17" s="53">
        <f>VLOOKUP(C17,Active!C$21:E$967,3,FALSE)</f>
        <v>21248.006677833404</v>
      </c>
      <c r="F17" s="5" t="s">
        <v>73</v>
      </c>
      <c r="G17" s="23" t="str">
        <f t="shared" si="4"/>
        <v>51640.4480</v>
      </c>
      <c r="H17" s="19">
        <f t="shared" si="5"/>
        <v>-3779</v>
      </c>
      <c r="I17" s="54" t="s">
        <v>281</v>
      </c>
      <c r="J17" s="55" t="s">
        <v>282</v>
      </c>
      <c r="K17" s="54">
        <v>-3779</v>
      </c>
      <c r="L17" s="54" t="s">
        <v>283</v>
      </c>
      <c r="M17" s="55" t="s">
        <v>166</v>
      </c>
      <c r="N17" s="55" t="s">
        <v>270</v>
      </c>
      <c r="O17" s="56" t="s">
        <v>271</v>
      </c>
      <c r="P17" s="57" t="s">
        <v>272</v>
      </c>
    </row>
    <row r="18" spans="1:16" ht="12.75" customHeight="1" thickBot="1" x14ac:dyDescent="0.25">
      <c r="A18" s="19" t="str">
        <f t="shared" si="0"/>
        <v>BAVM 158 </v>
      </c>
      <c r="B18" s="5" t="str">
        <f t="shared" si="1"/>
        <v>I</v>
      </c>
      <c r="C18" s="19">
        <f t="shared" si="2"/>
        <v>52322.546000000002</v>
      </c>
      <c r="D18" s="23" t="str">
        <f t="shared" si="3"/>
        <v>vis</v>
      </c>
      <c r="E18" s="53">
        <f>VLOOKUP(C18,Active!C$21:E$967,3,FALSE)</f>
        <v>21805.008342392157</v>
      </c>
      <c r="F18" s="5" t="s">
        <v>73</v>
      </c>
      <c r="G18" s="23" t="str">
        <f t="shared" si="4"/>
        <v>52322.5460</v>
      </c>
      <c r="H18" s="19">
        <f t="shared" si="5"/>
        <v>-3222</v>
      </c>
      <c r="I18" s="54" t="s">
        <v>293</v>
      </c>
      <c r="J18" s="55" t="s">
        <v>294</v>
      </c>
      <c r="K18" s="54">
        <v>-3222</v>
      </c>
      <c r="L18" s="54" t="s">
        <v>295</v>
      </c>
      <c r="M18" s="55" t="s">
        <v>166</v>
      </c>
      <c r="N18" s="55" t="s">
        <v>296</v>
      </c>
      <c r="O18" s="56" t="s">
        <v>271</v>
      </c>
      <c r="P18" s="57" t="s">
        <v>297</v>
      </c>
    </row>
    <row r="19" spans="1:16" ht="12.75" customHeight="1" thickBot="1" x14ac:dyDescent="0.25">
      <c r="A19" s="19" t="str">
        <f t="shared" si="0"/>
        <v>IBVS 5378 </v>
      </c>
      <c r="B19" s="5" t="str">
        <f t="shared" si="1"/>
        <v>I</v>
      </c>
      <c r="C19" s="19">
        <f t="shared" si="2"/>
        <v>52629.917000000001</v>
      </c>
      <c r="D19" s="23" t="str">
        <f t="shared" si="3"/>
        <v>vis</v>
      </c>
      <c r="E19" s="53">
        <f>VLOOKUP(C19,Active!C$21:E$967,3,FALSE)</f>
        <v>22056.00769825757</v>
      </c>
      <c r="F19" s="5" t="s">
        <v>73</v>
      </c>
      <c r="G19" s="23" t="str">
        <f t="shared" si="4"/>
        <v>52629.917</v>
      </c>
      <c r="H19" s="19">
        <f t="shared" si="5"/>
        <v>-2971</v>
      </c>
      <c r="I19" s="54" t="s">
        <v>298</v>
      </c>
      <c r="J19" s="55" t="s">
        <v>299</v>
      </c>
      <c r="K19" s="54" t="s">
        <v>300</v>
      </c>
      <c r="L19" s="54" t="s">
        <v>301</v>
      </c>
      <c r="M19" s="55" t="s">
        <v>166</v>
      </c>
      <c r="N19" s="55" t="s">
        <v>167</v>
      </c>
      <c r="O19" s="56" t="s">
        <v>302</v>
      </c>
      <c r="P19" s="57" t="s">
        <v>303</v>
      </c>
    </row>
    <row r="20" spans="1:16" ht="12.75" customHeight="1" thickBot="1" x14ac:dyDescent="0.25">
      <c r="A20" s="19" t="str">
        <f t="shared" si="0"/>
        <v>BAVM 172 </v>
      </c>
      <c r="B20" s="5" t="str">
        <f t="shared" si="1"/>
        <v>I</v>
      </c>
      <c r="C20" s="19">
        <f t="shared" si="2"/>
        <v>52681.344899999996</v>
      </c>
      <c r="D20" s="23" t="str">
        <f t="shared" si="3"/>
        <v>vis</v>
      </c>
      <c r="E20" s="53">
        <f>VLOOKUP(C20,Active!C$21:E$967,3,FALSE)</f>
        <v>22098.003754403107</v>
      </c>
      <c r="F20" s="5" t="s">
        <v>73</v>
      </c>
      <c r="G20" s="23" t="str">
        <f t="shared" si="4"/>
        <v>52681.3449</v>
      </c>
      <c r="H20" s="19">
        <f t="shared" si="5"/>
        <v>-2929</v>
      </c>
      <c r="I20" s="54" t="s">
        <v>304</v>
      </c>
      <c r="J20" s="55" t="s">
        <v>305</v>
      </c>
      <c r="K20" s="54" t="s">
        <v>306</v>
      </c>
      <c r="L20" s="54" t="s">
        <v>307</v>
      </c>
      <c r="M20" s="55" t="s">
        <v>166</v>
      </c>
      <c r="N20" s="55" t="s">
        <v>296</v>
      </c>
      <c r="O20" s="56" t="s">
        <v>271</v>
      </c>
      <c r="P20" s="57" t="s">
        <v>308</v>
      </c>
    </row>
    <row r="21" spans="1:16" ht="12.75" customHeight="1" thickBot="1" x14ac:dyDescent="0.25">
      <c r="A21" s="19" t="str">
        <f t="shared" si="0"/>
        <v>IBVS 5583 </v>
      </c>
      <c r="B21" s="5" t="str">
        <f t="shared" si="1"/>
        <v>I</v>
      </c>
      <c r="C21" s="19">
        <f t="shared" si="2"/>
        <v>52730.335599999999</v>
      </c>
      <c r="D21" s="23" t="str">
        <f t="shared" si="3"/>
        <v>vis</v>
      </c>
      <c r="E21" s="53">
        <f>VLOOKUP(C21,Active!C$21:E$967,3,FALSE)</f>
        <v>22138.009591464495</v>
      </c>
      <c r="F21" s="5" t="s">
        <v>73</v>
      </c>
      <c r="G21" s="23" t="str">
        <f t="shared" si="4"/>
        <v>52730.3356</v>
      </c>
      <c r="H21" s="19">
        <f t="shared" si="5"/>
        <v>-2889</v>
      </c>
      <c r="I21" s="54" t="s">
        <v>309</v>
      </c>
      <c r="J21" s="55" t="s">
        <v>310</v>
      </c>
      <c r="K21" s="54" t="s">
        <v>311</v>
      </c>
      <c r="L21" s="54" t="s">
        <v>312</v>
      </c>
      <c r="M21" s="55" t="s">
        <v>166</v>
      </c>
      <c r="N21" s="55" t="s">
        <v>167</v>
      </c>
      <c r="O21" s="56" t="s">
        <v>276</v>
      </c>
      <c r="P21" s="57" t="s">
        <v>313</v>
      </c>
    </row>
    <row r="22" spans="1:16" ht="12.75" customHeight="1" thickBot="1" x14ac:dyDescent="0.25">
      <c r="A22" s="19" t="str">
        <f t="shared" si="0"/>
        <v>IBVS 5784 </v>
      </c>
      <c r="B22" s="5" t="str">
        <f t="shared" si="1"/>
        <v>I</v>
      </c>
      <c r="C22" s="19">
        <f t="shared" si="2"/>
        <v>53049.953500000003</v>
      </c>
      <c r="D22" s="23" t="str">
        <f t="shared" si="3"/>
        <v>vis</v>
      </c>
      <c r="E22" s="53">
        <f>VLOOKUP(C22,Active!C$21:E$967,3,FALSE)</f>
        <v>22399.009773729762</v>
      </c>
      <c r="F22" s="5" t="s">
        <v>73</v>
      </c>
      <c r="G22" s="23" t="str">
        <f t="shared" si="4"/>
        <v>53049.9535</v>
      </c>
      <c r="H22" s="19">
        <f t="shared" si="5"/>
        <v>-2628</v>
      </c>
      <c r="I22" s="54" t="s">
        <v>314</v>
      </c>
      <c r="J22" s="55" t="s">
        <v>315</v>
      </c>
      <c r="K22" s="54" t="s">
        <v>316</v>
      </c>
      <c r="L22" s="54" t="s">
        <v>312</v>
      </c>
      <c r="M22" s="55" t="s">
        <v>317</v>
      </c>
      <c r="N22" s="55" t="s">
        <v>73</v>
      </c>
      <c r="O22" s="56" t="s">
        <v>318</v>
      </c>
      <c r="P22" s="57" t="s">
        <v>319</v>
      </c>
    </row>
    <row r="23" spans="1:16" ht="12.75" customHeight="1" thickBot="1" x14ac:dyDescent="0.25">
      <c r="A23" s="19" t="str">
        <f t="shared" si="0"/>
        <v>IBVS 5784 </v>
      </c>
      <c r="B23" s="5" t="str">
        <f t="shared" si="1"/>
        <v>II</v>
      </c>
      <c r="C23" s="19">
        <f t="shared" si="2"/>
        <v>53050.553</v>
      </c>
      <c r="D23" s="23" t="str">
        <f t="shared" si="3"/>
        <v>vis</v>
      </c>
      <c r="E23" s="53">
        <f>VLOOKUP(C23,Active!C$21:E$967,3,FALSE)</f>
        <v>22399.499325814508</v>
      </c>
      <c r="F23" s="5" t="s">
        <v>73</v>
      </c>
      <c r="G23" s="23" t="str">
        <f t="shared" si="4"/>
        <v>53050.553</v>
      </c>
      <c r="H23" s="19">
        <f t="shared" si="5"/>
        <v>-2627.5</v>
      </c>
      <c r="I23" s="54" t="s">
        <v>320</v>
      </c>
      <c r="J23" s="55" t="s">
        <v>321</v>
      </c>
      <c r="K23" s="54" t="s">
        <v>322</v>
      </c>
      <c r="L23" s="54" t="s">
        <v>115</v>
      </c>
      <c r="M23" s="55" t="s">
        <v>317</v>
      </c>
      <c r="N23" s="55" t="s">
        <v>73</v>
      </c>
      <c r="O23" s="56" t="s">
        <v>318</v>
      </c>
      <c r="P23" s="57" t="s">
        <v>319</v>
      </c>
    </row>
    <row r="24" spans="1:16" ht="12.75" customHeight="1" thickBot="1" x14ac:dyDescent="0.25">
      <c r="A24" s="19" t="str">
        <f t="shared" si="0"/>
        <v>IBVS 5694 </v>
      </c>
      <c r="B24" s="5" t="str">
        <f t="shared" si="1"/>
        <v>I</v>
      </c>
      <c r="C24" s="19">
        <f t="shared" si="2"/>
        <v>53492.029000000002</v>
      </c>
      <c r="D24" s="23" t="str">
        <f t="shared" si="3"/>
        <v>PE</v>
      </c>
      <c r="E24" s="53">
        <f>VLOOKUP(C24,Active!C$21:E$967,3,FALSE)</f>
        <v>22760.008910746204</v>
      </c>
      <c r="F24" s="5" t="str">
        <f>LEFT(M24,1)</f>
        <v>E</v>
      </c>
      <c r="G24" s="23" t="str">
        <f t="shared" si="4"/>
        <v>53492.029</v>
      </c>
      <c r="H24" s="19">
        <f t="shared" si="5"/>
        <v>-2267</v>
      </c>
      <c r="I24" s="54" t="s">
        <v>328</v>
      </c>
      <c r="J24" s="55" t="s">
        <v>329</v>
      </c>
      <c r="K24" s="54" t="s">
        <v>330</v>
      </c>
      <c r="L24" s="54" t="s">
        <v>142</v>
      </c>
      <c r="M24" s="55" t="s">
        <v>166</v>
      </c>
      <c r="N24" s="55" t="s">
        <v>167</v>
      </c>
      <c r="O24" s="56" t="s">
        <v>331</v>
      </c>
      <c r="P24" s="57" t="s">
        <v>332</v>
      </c>
    </row>
    <row r="25" spans="1:16" ht="12.75" customHeight="1" thickBot="1" x14ac:dyDescent="0.25">
      <c r="A25" s="19" t="str">
        <f t="shared" si="0"/>
        <v>BAVM 209 </v>
      </c>
      <c r="B25" s="5" t="str">
        <f t="shared" si="1"/>
        <v>I</v>
      </c>
      <c r="C25" s="19">
        <f t="shared" si="2"/>
        <v>54514.561399999999</v>
      </c>
      <c r="D25" s="23" t="str">
        <f t="shared" si="3"/>
        <v>CCD</v>
      </c>
      <c r="E25" s="53">
        <f>VLOOKUP(C25,Active!C$21:E$967,3,FALSE)</f>
        <v>23595.009524829882</v>
      </c>
      <c r="F25" s="5" t="str">
        <f>LEFT(M25,1)</f>
        <v>C</v>
      </c>
      <c r="G25" s="23" t="str">
        <f t="shared" si="4"/>
        <v>54514.5614</v>
      </c>
      <c r="H25" s="19">
        <f t="shared" si="5"/>
        <v>-1432</v>
      </c>
      <c r="I25" s="54" t="s">
        <v>346</v>
      </c>
      <c r="J25" s="55" t="s">
        <v>347</v>
      </c>
      <c r="K25" s="54" t="s">
        <v>348</v>
      </c>
      <c r="L25" s="54" t="s">
        <v>280</v>
      </c>
      <c r="M25" s="55" t="s">
        <v>317</v>
      </c>
      <c r="N25" s="55" t="s">
        <v>296</v>
      </c>
      <c r="O25" s="56" t="s">
        <v>349</v>
      </c>
      <c r="P25" s="57" t="s">
        <v>350</v>
      </c>
    </row>
    <row r="26" spans="1:16" ht="12.75" customHeight="1" thickBot="1" x14ac:dyDescent="0.25">
      <c r="A26" s="19" t="str">
        <f t="shared" si="0"/>
        <v>BAVM 201 </v>
      </c>
      <c r="B26" s="5" t="str">
        <f t="shared" si="1"/>
        <v>I</v>
      </c>
      <c r="C26" s="19">
        <f t="shared" si="2"/>
        <v>54535.3796</v>
      </c>
      <c r="D26" s="23" t="str">
        <f t="shared" si="3"/>
        <v>vis</v>
      </c>
      <c r="E26" s="53">
        <f>VLOOKUP(C26,Active!C$21:E$967,3,FALSE)</f>
        <v>23612.009680310646</v>
      </c>
      <c r="F26" s="5" t="s">
        <v>73</v>
      </c>
      <c r="G26" s="23" t="str">
        <f t="shared" si="4"/>
        <v>54535.3796</v>
      </c>
      <c r="H26" s="19">
        <f t="shared" si="5"/>
        <v>-1415</v>
      </c>
      <c r="I26" s="54" t="s">
        <v>357</v>
      </c>
      <c r="J26" s="55" t="s">
        <v>358</v>
      </c>
      <c r="K26" s="54" t="s">
        <v>359</v>
      </c>
      <c r="L26" s="54" t="s">
        <v>336</v>
      </c>
      <c r="M26" s="55" t="s">
        <v>317</v>
      </c>
      <c r="N26" s="55" t="s">
        <v>296</v>
      </c>
      <c r="O26" s="56" t="s">
        <v>360</v>
      </c>
      <c r="P26" s="57" t="s">
        <v>361</v>
      </c>
    </row>
    <row r="27" spans="1:16" ht="12.75" customHeight="1" thickBot="1" x14ac:dyDescent="0.25">
      <c r="A27" s="19" t="str">
        <f t="shared" si="0"/>
        <v>IBVS 5894 </v>
      </c>
      <c r="B27" s="5" t="str">
        <f t="shared" si="1"/>
        <v>I</v>
      </c>
      <c r="C27" s="19">
        <f t="shared" si="2"/>
        <v>54848.875999999997</v>
      </c>
      <c r="D27" s="23" t="str">
        <f t="shared" si="3"/>
        <v>vis</v>
      </c>
      <c r="E27" s="53">
        <f>VLOOKUP(C27,Active!C$21:E$967,3,FALSE)</f>
        <v>23868.011041747235</v>
      </c>
      <c r="F27" s="5" t="s">
        <v>73</v>
      </c>
      <c r="G27" s="23" t="str">
        <f t="shared" si="4"/>
        <v>54848.876</v>
      </c>
      <c r="H27" s="19">
        <f t="shared" si="5"/>
        <v>-1159</v>
      </c>
      <c r="I27" s="54" t="s">
        <v>366</v>
      </c>
      <c r="J27" s="55" t="s">
        <v>367</v>
      </c>
      <c r="K27" s="54" t="s">
        <v>368</v>
      </c>
      <c r="L27" s="54" t="s">
        <v>154</v>
      </c>
      <c r="M27" s="55" t="s">
        <v>317</v>
      </c>
      <c r="N27" s="55" t="s">
        <v>73</v>
      </c>
      <c r="O27" s="56" t="s">
        <v>117</v>
      </c>
      <c r="P27" s="57" t="s">
        <v>369</v>
      </c>
    </row>
    <row r="28" spans="1:16" ht="12.75" customHeight="1" thickBot="1" x14ac:dyDescent="0.25">
      <c r="A28" s="19" t="str">
        <f t="shared" si="0"/>
        <v>BAVM 214 </v>
      </c>
      <c r="B28" s="5" t="str">
        <f t="shared" si="1"/>
        <v>II</v>
      </c>
      <c r="C28" s="19">
        <f t="shared" si="2"/>
        <v>54881.3266</v>
      </c>
      <c r="D28" s="23" t="str">
        <f t="shared" si="3"/>
        <v>vis</v>
      </c>
      <c r="E28" s="53">
        <f>VLOOKUP(C28,Active!C$21:E$967,3,FALSE)</f>
        <v>23894.510222533474</v>
      </c>
      <c r="F28" s="5" t="s">
        <v>73</v>
      </c>
      <c r="G28" s="23" t="str">
        <f t="shared" si="4"/>
        <v>54881.3266</v>
      </c>
      <c r="H28" s="19">
        <f t="shared" si="5"/>
        <v>-1132.5</v>
      </c>
      <c r="I28" s="54" t="s">
        <v>370</v>
      </c>
      <c r="J28" s="55" t="s">
        <v>371</v>
      </c>
      <c r="K28" s="54" t="s">
        <v>372</v>
      </c>
      <c r="L28" s="54" t="s">
        <v>295</v>
      </c>
      <c r="M28" s="55" t="s">
        <v>317</v>
      </c>
      <c r="N28" s="55" t="s">
        <v>373</v>
      </c>
      <c r="O28" s="56" t="s">
        <v>374</v>
      </c>
      <c r="P28" s="57" t="s">
        <v>375</v>
      </c>
    </row>
    <row r="29" spans="1:16" ht="12.75" customHeight="1" thickBot="1" x14ac:dyDescent="0.25">
      <c r="A29" s="19" t="str">
        <f t="shared" si="0"/>
        <v>BAVM 220 </v>
      </c>
      <c r="B29" s="5" t="str">
        <f t="shared" si="1"/>
        <v>II</v>
      </c>
      <c r="C29" s="19">
        <f t="shared" si="2"/>
        <v>55628.325799999999</v>
      </c>
      <c r="D29" s="23" t="str">
        <f t="shared" si="3"/>
        <v>vis</v>
      </c>
      <c r="E29" s="53">
        <f>VLOOKUP(C29,Active!C$21:E$967,3,FALSE)</f>
        <v>24504.510248664694</v>
      </c>
      <c r="F29" s="5" t="s">
        <v>73</v>
      </c>
      <c r="G29" s="23" t="str">
        <f t="shared" si="4"/>
        <v>55628.3258</v>
      </c>
      <c r="H29" s="19">
        <f t="shared" si="5"/>
        <v>-522.5</v>
      </c>
      <c r="I29" s="54" t="s">
        <v>381</v>
      </c>
      <c r="J29" s="55" t="s">
        <v>382</v>
      </c>
      <c r="K29" s="54" t="s">
        <v>383</v>
      </c>
      <c r="L29" s="54" t="s">
        <v>384</v>
      </c>
      <c r="M29" s="55" t="s">
        <v>317</v>
      </c>
      <c r="N29" s="55" t="s">
        <v>385</v>
      </c>
      <c r="O29" s="56" t="s">
        <v>360</v>
      </c>
      <c r="P29" s="57" t="s">
        <v>386</v>
      </c>
    </row>
    <row r="30" spans="1:16" ht="12.75" customHeight="1" thickBot="1" x14ac:dyDescent="0.25">
      <c r="A30" s="19" t="str">
        <f t="shared" si="0"/>
        <v>BAVM 220 </v>
      </c>
      <c r="B30" s="5" t="str">
        <f t="shared" si="1"/>
        <v>II</v>
      </c>
      <c r="C30" s="19">
        <f t="shared" si="2"/>
        <v>55628.326300000001</v>
      </c>
      <c r="D30" s="23" t="str">
        <f t="shared" si="3"/>
        <v>vis</v>
      </c>
      <c r="E30" s="53">
        <f>VLOOKUP(C30,Active!C$21:E$967,3,FALSE)</f>
        <v>24504.510656965016</v>
      </c>
      <c r="F30" s="5" t="s">
        <v>73</v>
      </c>
      <c r="G30" s="23" t="str">
        <f t="shared" si="4"/>
        <v>55628.3263</v>
      </c>
      <c r="H30" s="19">
        <f t="shared" si="5"/>
        <v>-522.5</v>
      </c>
      <c r="I30" s="54" t="s">
        <v>387</v>
      </c>
      <c r="J30" s="55" t="s">
        <v>382</v>
      </c>
      <c r="K30" s="54" t="s">
        <v>383</v>
      </c>
      <c r="L30" s="54" t="s">
        <v>388</v>
      </c>
      <c r="M30" s="55" t="s">
        <v>317</v>
      </c>
      <c r="N30" s="55" t="s">
        <v>73</v>
      </c>
      <c r="O30" s="56" t="s">
        <v>360</v>
      </c>
      <c r="P30" s="57" t="s">
        <v>386</v>
      </c>
    </row>
    <row r="31" spans="1:16" ht="12.75" customHeight="1" thickBot="1" x14ac:dyDescent="0.25">
      <c r="A31" s="19" t="str">
        <f t="shared" si="0"/>
        <v>IBVS 5992 </v>
      </c>
      <c r="B31" s="5" t="str">
        <f t="shared" si="1"/>
        <v>I</v>
      </c>
      <c r="C31" s="19">
        <f t="shared" si="2"/>
        <v>55649.756200000003</v>
      </c>
      <c r="D31" s="23" t="str">
        <f t="shared" si="3"/>
        <v>vis</v>
      </c>
      <c r="E31" s="53">
        <f>VLOOKUP(C31,Active!C$21:E$967,3,FALSE)</f>
        <v>24522.010327058357</v>
      </c>
      <c r="F31" s="5" t="s">
        <v>73</v>
      </c>
      <c r="G31" s="23" t="str">
        <f t="shared" si="4"/>
        <v>55649.7562</v>
      </c>
      <c r="H31" s="19">
        <f t="shared" si="5"/>
        <v>-505</v>
      </c>
      <c r="I31" s="54" t="s">
        <v>389</v>
      </c>
      <c r="J31" s="55" t="s">
        <v>390</v>
      </c>
      <c r="K31" s="54" t="s">
        <v>391</v>
      </c>
      <c r="L31" s="54" t="s">
        <v>280</v>
      </c>
      <c r="M31" s="55" t="s">
        <v>317</v>
      </c>
      <c r="N31" s="55" t="s">
        <v>73</v>
      </c>
      <c r="O31" s="56" t="s">
        <v>117</v>
      </c>
      <c r="P31" s="57" t="s">
        <v>392</v>
      </c>
    </row>
    <row r="32" spans="1:16" ht="12.75" customHeight="1" thickBot="1" x14ac:dyDescent="0.25">
      <c r="A32" s="19" t="str">
        <f t="shared" si="0"/>
        <v>IBVS 6011 </v>
      </c>
      <c r="B32" s="5" t="str">
        <f t="shared" si="1"/>
        <v>I</v>
      </c>
      <c r="C32" s="19">
        <f t="shared" si="2"/>
        <v>55933.862399999998</v>
      </c>
      <c r="D32" s="23" t="str">
        <f t="shared" si="3"/>
        <v>vis</v>
      </c>
      <c r="E32" s="53">
        <f>VLOOKUP(C32,Active!C$21:E$967,3,FALSE)</f>
        <v>24754.01163231282</v>
      </c>
      <c r="F32" s="5" t="s">
        <v>73</v>
      </c>
      <c r="G32" s="23" t="str">
        <f t="shared" si="4"/>
        <v>55933.8624</v>
      </c>
      <c r="H32" s="19">
        <f t="shared" si="5"/>
        <v>-273</v>
      </c>
      <c r="I32" s="54" t="s">
        <v>393</v>
      </c>
      <c r="J32" s="55" t="s">
        <v>394</v>
      </c>
      <c r="K32" s="54" t="s">
        <v>395</v>
      </c>
      <c r="L32" s="54" t="s">
        <v>365</v>
      </c>
      <c r="M32" s="55" t="s">
        <v>317</v>
      </c>
      <c r="N32" s="55" t="s">
        <v>73</v>
      </c>
      <c r="O32" s="56" t="s">
        <v>117</v>
      </c>
      <c r="P32" s="57" t="s">
        <v>396</v>
      </c>
    </row>
    <row r="33" spans="1:16" ht="12.75" customHeight="1" thickBot="1" x14ac:dyDescent="0.25">
      <c r="A33" s="19" t="str">
        <f t="shared" si="0"/>
        <v>OEJV 0147 </v>
      </c>
      <c r="B33" s="5" t="str">
        <f t="shared" si="1"/>
        <v>I</v>
      </c>
      <c r="C33" s="19">
        <f t="shared" si="2"/>
        <v>55943.659</v>
      </c>
      <c r="D33" s="23" t="str">
        <f t="shared" si="3"/>
        <v>vis</v>
      </c>
      <c r="E33" s="53">
        <f>VLOOKUP(C33,Active!C$21:E$967,3,FALSE)</f>
        <v>24762.011542160111</v>
      </c>
      <c r="F33" s="5" t="s">
        <v>73</v>
      </c>
      <c r="G33" s="23" t="str">
        <f t="shared" si="4"/>
        <v>55943.659</v>
      </c>
      <c r="H33" s="19">
        <f t="shared" si="5"/>
        <v>-265</v>
      </c>
      <c r="I33" s="54" t="s">
        <v>397</v>
      </c>
      <c r="J33" s="55" t="s">
        <v>398</v>
      </c>
      <c r="K33" s="54" t="s">
        <v>399</v>
      </c>
      <c r="L33" s="54" t="s">
        <v>400</v>
      </c>
      <c r="M33" s="55" t="s">
        <v>317</v>
      </c>
      <c r="N33" s="55" t="s">
        <v>270</v>
      </c>
      <c r="O33" s="56" t="s">
        <v>401</v>
      </c>
      <c r="P33" s="57" t="s">
        <v>402</v>
      </c>
    </row>
    <row r="34" spans="1:16" ht="12.75" customHeight="1" thickBot="1" x14ac:dyDescent="0.25">
      <c r="A34" s="19" t="str">
        <f t="shared" si="0"/>
        <v>BAVM 239 </v>
      </c>
      <c r="B34" s="5" t="str">
        <f t="shared" si="1"/>
        <v>II</v>
      </c>
      <c r="C34" s="19">
        <f t="shared" si="2"/>
        <v>57057.433599999997</v>
      </c>
      <c r="D34" s="23" t="str">
        <f t="shared" si="3"/>
        <v>vis</v>
      </c>
      <c r="E34" s="53">
        <f>VLOOKUP(C34,Active!C$21:E$967,3,FALSE)</f>
        <v>25671.520595321461</v>
      </c>
      <c r="F34" s="5" t="s">
        <v>73</v>
      </c>
      <c r="G34" s="23" t="str">
        <f t="shared" si="4"/>
        <v>57057.4336</v>
      </c>
      <c r="H34" s="19">
        <f t="shared" si="5"/>
        <v>644.5</v>
      </c>
      <c r="I34" s="54" t="s">
        <v>412</v>
      </c>
      <c r="J34" s="55" t="s">
        <v>413</v>
      </c>
      <c r="K34" s="54" t="s">
        <v>414</v>
      </c>
      <c r="L34" s="54" t="s">
        <v>415</v>
      </c>
      <c r="M34" s="55" t="s">
        <v>317</v>
      </c>
      <c r="N34" s="55" t="s">
        <v>296</v>
      </c>
      <c r="O34" s="56" t="s">
        <v>360</v>
      </c>
      <c r="P34" s="57" t="s">
        <v>416</v>
      </c>
    </row>
    <row r="35" spans="1:16" ht="12.75" customHeight="1" thickBot="1" x14ac:dyDescent="0.25">
      <c r="A35" s="19" t="str">
        <f t="shared" si="0"/>
        <v> AN 282.74 </v>
      </c>
      <c r="B35" s="5" t="str">
        <f t="shared" si="1"/>
        <v>I</v>
      </c>
      <c r="C35" s="19">
        <f t="shared" si="2"/>
        <v>25685.302</v>
      </c>
      <c r="D35" s="23" t="str">
        <f t="shared" si="3"/>
        <v>vis</v>
      </c>
      <c r="E35" s="53">
        <f>VLOOKUP(C35,Active!C$21:E$967,3,FALSE)</f>
        <v>53.017796667746161</v>
      </c>
      <c r="F35" s="5" t="s">
        <v>73</v>
      </c>
      <c r="G35" s="23" t="str">
        <f t="shared" si="4"/>
        <v>25685.302</v>
      </c>
      <c r="H35" s="19">
        <f t="shared" si="5"/>
        <v>-24974</v>
      </c>
      <c r="I35" s="54" t="s">
        <v>76</v>
      </c>
      <c r="J35" s="55" t="s">
        <v>77</v>
      </c>
      <c r="K35" s="54">
        <v>-24974</v>
      </c>
      <c r="L35" s="54" t="s">
        <v>78</v>
      </c>
      <c r="M35" s="55" t="s">
        <v>79</v>
      </c>
      <c r="N35" s="55"/>
      <c r="O35" s="56" t="s">
        <v>80</v>
      </c>
      <c r="P35" s="56" t="s">
        <v>81</v>
      </c>
    </row>
    <row r="36" spans="1:16" ht="12.75" customHeight="1" thickBot="1" x14ac:dyDescent="0.25">
      <c r="A36" s="19" t="str">
        <f t="shared" si="0"/>
        <v> AN 282.74 </v>
      </c>
      <c r="B36" s="5" t="str">
        <f t="shared" si="1"/>
        <v>I</v>
      </c>
      <c r="C36" s="19">
        <f t="shared" si="2"/>
        <v>25729.365000000002</v>
      </c>
      <c r="D36" s="23" t="str">
        <f t="shared" si="3"/>
        <v>vis</v>
      </c>
      <c r="E36" s="53">
        <f>VLOOKUP(C36,Active!C$21:E$967,3,FALSE)</f>
        <v>88.999670746622201</v>
      </c>
      <c r="F36" s="5" t="s">
        <v>73</v>
      </c>
      <c r="G36" s="23" t="str">
        <f t="shared" si="4"/>
        <v>25729.365</v>
      </c>
      <c r="H36" s="19">
        <f t="shared" si="5"/>
        <v>-24938</v>
      </c>
      <c r="I36" s="54" t="s">
        <v>82</v>
      </c>
      <c r="J36" s="55" t="s">
        <v>83</v>
      </c>
      <c r="K36" s="54">
        <v>-24938</v>
      </c>
      <c r="L36" s="54" t="s">
        <v>84</v>
      </c>
      <c r="M36" s="55" t="s">
        <v>79</v>
      </c>
      <c r="N36" s="55"/>
      <c r="O36" s="56" t="s">
        <v>80</v>
      </c>
      <c r="P36" s="56" t="s">
        <v>81</v>
      </c>
    </row>
    <row r="37" spans="1:16" ht="12.75" customHeight="1" thickBot="1" x14ac:dyDescent="0.25">
      <c r="A37" s="19" t="str">
        <f t="shared" si="0"/>
        <v> AN 282.74 </v>
      </c>
      <c r="B37" s="5" t="str">
        <f t="shared" si="1"/>
        <v>I</v>
      </c>
      <c r="C37" s="19">
        <f t="shared" si="2"/>
        <v>26416.353999999999</v>
      </c>
      <c r="D37" s="23" t="str">
        <f t="shared" si="3"/>
        <v>vis</v>
      </c>
      <c r="E37" s="53">
        <f>VLOOKUP(C37,Active!C$21:E$967,3,FALSE)</f>
        <v>649.99532904432817</v>
      </c>
      <c r="F37" s="5" t="s">
        <v>73</v>
      </c>
      <c r="G37" s="23" t="str">
        <f t="shared" si="4"/>
        <v>26416.354</v>
      </c>
      <c r="H37" s="19">
        <f t="shared" si="5"/>
        <v>-24377</v>
      </c>
      <c r="I37" s="54" t="s">
        <v>85</v>
      </c>
      <c r="J37" s="55" t="s">
        <v>86</v>
      </c>
      <c r="K37" s="54">
        <v>-24377</v>
      </c>
      <c r="L37" s="54" t="s">
        <v>87</v>
      </c>
      <c r="M37" s="55" t="s">
        <v>79</v>
      </c>
      <c r="N37" s="55"/>
      <c r="O37" s="56" t="s">
        <v>80</v>
      </c>
      <c r="P37" s="56" t="s">
        <v>81</v>
      </c>
    </row>
    <row r="38" spans="1:16" ht="12.75" customHeight="1" thickBot="1" x14ac:dyDescent="0.25">
      <c r="A38" s="19" t="str">
        <f t="shared" si="0"/>
        <v> AN 282.74 </v>
      </c>
      <c r="B38" s="5" t="str">
        <f t="shared" si="1"/>
        <v>I</v>
      </c>
      <c r="C38" s="19">
        <f t="shared" si="2"/>
        <v>26438.363000000001</v>
      </c>
      <c r="D38" s="23" t="str">
        <f t="shared" si="3"/>
        <v>vis</v>
      </c>
      <c r="E38" s="53">
        <f>VLOOKUP(C38,Active!C$21:E$967,3,FALSE)</f>
        <v>667.96789256932675</v>
      </c>
      <c r="F38" s="5" t="s">
        <v>73</v>
      </c>
      <c r="G38" s="23" t="str">
        <f t="shared" si="4"/>
        <v>26438.363</v>
      </c>
      <c r="H38" s="19">
        <f t="shared" si="5"/>
        <v>-24359</v>
      </c>
      <c r="I38" s="54" t="s">
        <v>88</v>
      </c>
      <c r="J38" s="55" t="s">
        <v>89</v>
      </c>
      <c r="K38" s="54">
        <v>-24359</v>
      </c>
      <c r="L38" s="54" t="s">
        <v>90</v>
      </c>
      <c r="M38" s="55" t="s">
        <v>79</v>
      </c>
      <c r="N38" s="55"/>
      <c r="O38" s="56" t="s">
        <v>80</v>
      </c>
      <c r="P38" s="56" t="s">
        <v>81</v>
      </c>
    </row>
    <row r="39" spans="1:16" ht="12.75" customHeight="1" thickBot="1" x14ac:dyDescent="0.25">
      <c r="A39" s="19" t="str">
        <f t="shared" si="0"/>
        <v> AN 282.74 </v>
      </c>
      <c r="B39" s="5" t="str">
        <f t="shared" si="1"/>
        <v>I</v>
      </c>
      <c r="C39" s="19">
        <f t="shared" si="2"/>
        <v>26608.648000000001</v>
      </c>
      <c r="D39" s="23" t="str">
        <f t="shared" si="3"/>
        <v>vis</v>
      </c>
      <c r="E39" s="53">
        <f>VLOOKUP(C39,Active!C$21:E$967,3,FALSE)</f>
        <v>807.02273285530669</v>
      </c>
      <c r="F39" s="5" t="s">
        <v>73</v>
      </c>
      <c r="G39" s="23" t="str">
        <f t="shared" si="4"/>
        <v>26608.648</v>
      </c>
      <c r="H39" s="19">
        <f t="shared" si="5"/>
        <v>-24220</v>
      </c>
      <c r="I39" s="54" t="s">
        <v>91</v>
      </c>
      <c r="J39" s="55" t="s">
        <v>92</v>
      </c>
      <c r="K39" s="54">
        <v>-24220</v>
      </c>
      <c r="L39" s="54" t="s">
        <v>93</v>
      </c>
      <c r="M39" s="55" t="s">
        <v>79</v>
      </c>
      <c r="N39" s="55"/>
      <c r="O39" s="56" t="s">
        <v>80</v>
      </c>
      <c r="P39" s="56" t="s">
        <v>81</v>
      </c>
    </row>
    <row r="40" spans="1:16" ht="12.75" customHeight="1" thickBot="1" x14ac:dyDescent="0.25">
      <c r="A40" s="19" t="str">
        <f t="shared" si="0"/>
        <v> AN 282.74 </v>
      </c>
      <c r="B40" s="5" t="str">
        <f t="shared" si="1"/>
        <v>I</v>
      </c>
      <c r="C40" s="19">
        <f t="shared" si="2"/>
        <v>26744.51</v>
      </c>
      <c r="D40" s="23" t="str">
        <f t="shared" si="3"/>
        <v>vis</v>
      </c>
      <c r="E40" s="53">
        <f>VLOOKUP(C40,Active!C$21:E$967,3,FALSE)</f>
        <v>917.96772924919605</v>
      </c>
      <c r="F40" s="5" t="s">
        <v>73</v>
      </c>
      <c r="G40" s="23" t="str">
        <f t="shared" si="4"/>
        <v>26744.510</v>
      </c>
      <c r="H40" s="19">
        <f t="shared" si="5"/>
        <v>-24109</v>
      </c>
      <c r="I40" s="54" t="s">
        <v>94</v>
      </c>
      <c r="J40" s="55" t="s">
        <v>95</v>
      </c>
      <c r="K40" s="54">
        <v>-24109</v>
      </c>
      <c r="L40" s="54" t="s">
        <v>90</v>
      </c>
      <c r="M40" s="55" t="s">
        <v>79</v>
      </c>
      <c r="N40" s="55"/>
      <c r="O40" s="56" t="s">
        <v>80</v>
      </c>
      <c r="P40" s="56" t="s">
        <v>81</v>
      </c>
    </row>
    <row r="41" spans="1:16" ht="12.75" customHeight="1" thickBot="1" x14ac:dyDescent="0.25">
      <c r="A41" s="19" t="str">
        <f t="shared" si="0"/>
        <v> AN 282.74 </v>
      </c>
      <c r="B41" s="5" t="str">
        <f t="shared" si="1"/>
        <v>I</v>
      </c>
      <c r="C41" s="19">
        <f t="shared" si="2"/>
        <v>26825.394</v>
      </c>
      <c r="D41" s="23" t="str">
        <f t="shared" si="3"/>
        <v>vis</v>
      </c>
      <c r="E41" s="53">
        <f>VLOOKUP(C41,Active!C$21:E$967,3,FALSE)</f>
        <v>984.01765555915574</v>
      </c>
      <c r="F41" s="5" t="s">
        <v>73</v>
      </c>
      <c r="G41" s="23" t="str">
        <f t="shared" si="4"/>
        <v>26825.394</v>
      </c>
      <c r="H41" s="19">
        <f t="shared" si="5"/>
        <v>-24043</v>
      </c>
      <c r="I41" s="54" t="s">
        <v>96</v>
      </c>
      <c r="J41" s="55" t="s">
        <v>97</v>
      </c>
      <c r="K41" s="54">
        <v>-24043</v>
      </c>
      <c r="L41" s="54" t="s">
        <v>98</v>
      </c>
      <c r="M41" s="55" t="s">
        <v>79</v>
      </c>
      <c r="N41" s="55"/>
      <c r="O41" s="56" t="s">
        <v>80</v>
      </c>
      <c r="P41" s="56" t="s">
        <v>81</v>
      </c>
    </row>
    <row r="42" spans="1:16" ht="12.75" customHeight="1" thickBot="1" x14ac:dyDescent="0.25">
      <c r="A42" s="19" t="str">
        <f t="shared" si="0"/>
        <v> AN 282.74 </v>
      </c>
      <c r="B42" s="5" t="str">
        <f t="shared" si="1"/>
        <v>I</v>
      </c>
      <c r="C42" s="19">
        <f t="shared" si="2"/>
        <v>27120.465</v>
      </c>
      <c r="D42" s="23" t="str">
        <f t="shared" si="3"/>
        <v>vis</v>
      </c>
      <c r="E42" s="53">
        <f>VLOOKUP(C42,Active!C$21:E$967,3,FALSE)</f>
        <v>1224.9728235306413</v>
      </c>
      <c r="F42" s="5" t="s">
        <v>73</v>
      </c>
      <c r="G42" s="23" t="str">
        <f t="shared" si="4"/>
        <v>27120.465</v>
      </c>
      <c r="H42" s="19">
        <f t="shared" si="5"/>
        <v>-23802</v>
      </c>
      <c r="I42" s="54" t="s">
        <v>99</v>
      </c>
      <c r="J42" s="55" t="s">
        <v>100</v>
      </c>
      <c r="K42" s="54">
        <v>-23802</v>
      </c>
      <c r="L42" s="54" t="s">
        <v>101</v>
      </c>
      <c r="M42" s="55" t="s">
        <v>79</v>
      </c>
      <c r="N42" s="55"/>
      <c r="O42" s="56" t="s">
        <v>80</v>
      </c>
      <c r="P42" s="56" t="s">
        <v>81</v>
      </c>
    </row>
    <row r="43" spans="1:16" ht="12.75" customHeight="1" thickBot="1" x14ac:dyDescent="0.25">
      <c r="A43" s="19" t="str">
        <f t="shared" ref="A43:A74" si="6">P43</f>
        <v> AN 282.74 </v>
      </c>
      <c r="B43" s="5" t="str">
        <f t="shared" ref="B43:B74" si="7">IF(H43=INT(H43),"I","II")</f>
        <v>I</v>
      </c>
      <c r="C43" s="19">
        <f t="shared" ref="C43:C74" si="8">1*G43</f>
        <v>27185.370999999999</v>
      </c>
      <c r="D43" s="23" t="str">
        <f t="shared" ref="D43:D74" si="9">VLOOKUP(F43,I$1:J$5,2,FALSE)</f>
        <v>vis</v>
      </c>
      <c r="E43" s="53">
        <f>VLOOKUP(C43,Active!C$21:E$967,3,FALSE)</f>
        <v>1277.9751047861932</v>
      </c>
      <c r="F43" s="5" t="s">
        <v>73</v>
      </c>
      <c r="G43" s="23" t="str">
        <f t="shared" ref="G43:G74" si="10">MID(I43,3,LEN(I43)-3)</f>
        <v>27185.371</v>
      </c>
      <c r="H43" s="19">
        <f t="shared" ref="H43:H74" si="11">1*K43</f>
        <v>-23749</v>
      </c>
      <c r="I43" s="54" t="s">
        <v>102</v>
      </c>
      <c r="J43" s="55" t="s">
        <v>103</v>
      </c>
      <c r="K43" s="54">
        <v>-23749</v>
      </c>
      <c r="L43" s="54" t="s">
        <v>104</v>
      </c>
      <c r="M43" s="55" t="s">
        <v>79</v>
      </c>
      <c r="N43" s="55"/>
      <c r="O43" s="56" t="s">
        <v>80</v>
      </c>
      <c r="P43" s="56" t="s">
        <v>81</v>
      </c>
    </row>
    <row r="44" spans="1:16" ht="12.75" customHeight="1" thickBot="1" x14ac:dyDescent="0.25">
      <c r="A44" s="19" t="str">
        <f t="shared" si="6"/>
        <v> AN 282.74 </v>
      </c>
      <c r="B44" s="5" t="str">
        <f t="shared" si="7"/>
        <v>I</v>
      </c>
      <c r="C44" s="19">
        <f t="shared" si="8"/>
        <v>27474.401000000002</v>
      </c>
      <c r="D44" s="23" t="str">
        <f t="shared" si="9"/>
        <v>vis</v>
      </c>
      <c r="E44" s="53">
        <f>VLOOKUP(C44,Active!C$21:E$967,3,FALSE)</f>
        <v>1513.9971882806713</v>
      </c>
      <c r="F44" s="5" t="s">
        <v>73</v>
      </c>
      <c r="G44" s="23" t="str">
        <f t="shared" si="10"/>
        <v>27474.401</v>
      </c>
      <c r="H44" s="19">
        <f t="shared" si="11"/>
        <v>-23513</v>
      </c>
      <c r="I44" s="54" t="s">
        <v>105</v>
      </c>
      <c r="J44" s="55" t="s">
        <v>106</v>
      </c>
      <c r="K44" s="54">
        <v>-23513</v>
      </c>
      <c r="L44" s="54" t="s">
        <v>107</v>
      </c>
      <c r="M44" s="55" t="s">
        <v>79</v>
      </c>
      <c r="N44" s="55"/>
      <c r="O44" s="56" t="s">
        <v>80</v>
      </c>
      <c r="P44" s="56" t="s">
        <v>81</v>
      </c>
    </row>
    <row r="45" spans="1:16" ht="12.75" customHeight="1" thickBot="1" x14ac:dyDescent="0.25">
      <c r="A45" s="19" t="str">
        <f t="shared" si="6"/>
        <v> AN 282.74 </v>
      </c>
      <c r="B45" s="5" t="str">
        <f t="shared" si="7"/>
        <v>I</v>
      </c>
      <c r="C45" s="19">
        <f t="shared" si="8"/>
        <v>28248.376</v>
      </c>
      <c r="D45" s="23" t="str">
        <f t="shared" si="9"/>
        <v>vis</v>
      </c>
      <c r="E45" s="53">
        <f>VLOOKUP(C45,Active!C$21:E$967,3,FALSE)</f>
        <v>2146.0256700044943</v>
      </c>
      <c r="F45" s="5" t="s">
        <v>73</v>
      </c>
      <c r="G45" s="23" t="str">
        <f t="shared" si="10"/>
        <v>28248.376</v>
      </c>
      <c r="H45" s="19">
        <f t="shared" si="11"/>
        <v>-22881</v>
      </c>
      <c r="I45" s="54" t="s">
        <v>108</v>
      </c>
      <c r="J45" s="55" t="s">
        <v>109</v>
      </c>
      <c r="K45" s="54">
        <v>-22881</v>
      </c>
      <c r="L45" s="54" t="s">
        <v>110</v>
      </c>
      <c r="M45" s="55" t="s">
        <v>79</v>
      </c>
      <c r="N45" s="55"/>
      <c r="O45" s="56" t="s">
        <v>80</v>
      </c>
      <c r="P45" s="56" t="s">
        <v>81</v>
      </c>
    </row>
    <row r="46" spans="1:16" ht="12.75" customHeight="1" thickBot="1" x14ac:dyDescent="0.25">
      <c r="A46" s="19" t="str">
        <f t="shared" si="6"/>
        <v> AN 282.74 </v>
      </c>
      <c r="B46" s="5" t="str">
        <f t="shared" si="7"/>
        <v>I</v>
      </c>
      <c r="C46" s="19">
        <f t="shared" si="8"/>
        <v>29017.371999999999</v>
      </c>
      <c r="D46" s="23" t="str">
        <f t="shared" si="9"/>
        <v>vis</v>
      </c>
      <c r="E46" s="53">
        <f>VLOOKUP(C46,Active!C$21:E$967,3,FALSE)</f>
        <v>2773.9882971328816</v>
      </c>
      <c r="F46" s="5" t="s">
        <v>73</v>
      </c>
      <c r="G46" s="23" t="str">
        <f t="shared" si="10"/>
        <v>29017.372</v>
      </c>
      <c r="H46" s="19">
        <f t="shared" si="11"/>
        <v>-22253</v>
      </c>
      <c r="I46" s="54" t="s">
        <v>111</v>
      </c>
      <c r="J46" s="55" t="s">
        <v>112</v>
      </c>
      <c r="K46" s="54">
        <v>-22253</v>
      </c>
      <c r="L46" s="54" t="s">
        <v>75</v>
      </c>
      <c r="M46" s="55" t="s">
        <v>79</v>
      </c>
      <c r="N46" s="55"/>
      <c r="O46" s="56" t="s">
        <v>80</v>
      </c>
      <c r="P46" s="56" t="s">
        <v>81</v>
      </c>
    </row>
    <row r="47" spans="1:16" ht="12.75" customHeight="1" thickBot="1" x14ac:dyDescent="0.25">
      <c r="A47" s="19" t="str">
        <f t="shared" si="6"/>
        <v> BBS 21 </v>
      </c>
      <c r="B47" s="5" t="str">
        <f t="shared" si="7"/>
        <v>I</v>
      </c>
      <c r="C47" s="19">
        <f t="shared" si="8"/>
        <v>42452.34</v>
      </c>
      <c r="D47" s="23" t="str">
        <f t="shared" si="9"/>
        <v>vis</v>
      </c>
      <c r="E47" s="53">
        <f>VLOOKUP(C47,Active!C$21:E$967,3,FALSE)</f>
        <v>13744.991788263942</v>
      </c>
      <c r="F47" s="5" t="s">
        <v>73</v>
      </c>
      <c r="G47" s="23" t="str">
        <f t="shared" si="10"/>
        <v>42452.340</v>
      </c>
      <c r="H47" s="19">
        <f t="shared" si="11"/>
        <v>-11282</v>
      </c>
      <c r="I47" s="54" t="s">
        <v>113</v>
      </c>
      <c r="J47" s="55" t="s">
        <v>114</v>
      </c>
      <c r="K47" s="54">
        <v>-11282</v>
      </c>
      <c r="L47" s="54" t="s">
        <v>115</v>
      </c>
      <c r="M47" s="55" t="s">
        <v>116</v>
      </c>
      <c r="N47" s="55"/>
      <c r="O47" s="56" t="s">
        <v>117</v>
      </c>
      <c r="P47" s="56" t="s">
        <v>118</v>
      </c>
    </row>
    <row r="48" spans="1:16" ht="12.75" customHeight="1" thickBot="1" x14ac:dyDescent="0.25">
      <c r="A48" s="19" t="str">
        <f t="shared" si="6"/>
        <v> BBS 22 </v>
      </c>
      <c r="B48" s="5" t="str">
        <f t="shared" si="7"/>
        <v>I</v>
      </c>
      <c r="C48" s="19">
        <f t="shared" si="8"/>
        <v>42529.478000000003</v>
      </c>
      <c r="D48" s="23" t="str">
        <f t="shared" si="9"/>
        <v>vis</v>
      </c>
      <c r="E48" s="53">
        <f>VLOOKUP(C48,Active!C$21:E$967,3,FALSE)</f>
        <v>13807.982728569788</v>
      </c>
      <c r="F48" s="5" t="s">
        <v>73</v>
      </c>
      <c r="G48" s="23" t="str">
        <f t="shared" si="10"/>
        <v>42529.478</v>
      </c>
      <c r="H48" s="19">
        <f t="shared" si="11"/>
        <v>-11219</v>
      </c>
      <c r="I48" s="54" t="s">
        <v>119</v>
      </c>
      <c r="J48" s="55" t="s">
        <v>120</v>
      </c>
      <c r="K48" s="54">
        <v>-11219</v>
      </c>
      <c r="L48" s="54" t="s">
        <v>121</v>
      </c>
      <c r="M48" s="55" t="s">
        <v>116</v>
      </c>
      <c r="N48" s="55"/>
      <c r="O48" s="56" t="s">
        <v>117</v>
      </c>
      <c r="P48" s="56" t="s">
        <v>122</v>
      </c>
    </row>
    <row r="49" spans="1:16" ht="12.75" customHeight="1" thickBot="1" x14ac:dyDescent="0.25">
      <c r="A49" s="19" t="str">
        <f t="shared" si="6"/>
        <v> BBS 25 </v>
      </c>
      <c r="B49" s="5" t="str">
        <f t="shared" si="7"/>
        <v>I</v>
      </c>
      <c r="C49" s="19">
        <f t="shared" si="8"/>
        <v>42775.624000000003</v>
      </c>
      <c r="D49" s="23" t="str">
        <f t="shared" si="9"/>
        <v>vis</v>
      </c>
      <c r="E49" s="53">
        <f>VLOOKUP(C49,Active!C$21:E$967,3,FALSE)</f>
        <v>14008.985710142051</v>
      </c>
      <c r="F49" s="5" t="s">
        <v>73</v>
      </c>
      <c r="G49" s="23" t="str">
        <f t="shared" si="10"/>
        <v>42775.624</v>
      </c>
      <c r="H49" s="19">
        <f t="shared" si="11"/>
        <v>-11018</v>
      </c>
      <c r="I49" s="54" t="s">
        <v>123</v>
      </c>
      <c r="J49" s="55" t="s">
        <v>124</v>
      </c>
      <c r="K49" s="54">
        <v>-11018</v>
      </c>
      <c r="L49" s="54" t="s">
        <v>125</v>
      </c>
      <c r="M49" s="55" t="s">
        <v>116</v>
      </c>
      <c r="N49" s="55"/>
      <c r="O49" s="56" t="s">
        <v>117</v>
      </c>
      <c r="P49" s="56" t="s">
        <v>126</v>
      </c>
    </row>
    <row r="50" spans="1:16" ht="12.75" customHeight="1" thickBot="1" x14ac:dyDescent="0.25">
      <c r="A50" s="19" t="str">
        <f t="shared" si="6"/>
        <v> BBS 27 </v>
      </c>
      <c r="B50" s="5" t="str">
        <f t="shared" si="7"/>
        <v>I</v>
      </c>
      <c r="C50" s="19">
        <f t="shared" si="8"/>
        <v>42872.379000000001</v>
      </c>
      <c r="D50" s="23" t="str">
        <f t="shared" si="9"/>
        <v>vis</v>
      </c>
      <c r="E50" s="53">
        <f>VLOOKUP(C50,Active!C$21:E$967,3,FALSE)</f>
        <v>14087.995905237742</v>
      </c>
      <c r="F50" s="5" t="s">
        <v>73</v>
      </c>
      <c r="G50" s="23" t="str">
        <f t="shared" si="10"/>
        <v>42872.379</v>
      </c>
      <c r="H50" s="19">
        <f t="shared" si="11"/>
        <v>-10939</v>
      </c>
      <c r="I50" s="54" t="s">
        <v>127</v>
      </c>
      <c r="J50" s="55" t="s">
        <v>128</v>
      </c>
      <c r="K50" s="54">
        <v>-10939</v>
      </c>
      <c r="L50" s="54" t="s">
        <v>129</v>
      </c>
      <c r="M50" s="55" t="s">
        <v>116</v>
      </c>
      <c r="N50" s="55"/>
      <c r="O50" s="56" t="s">
        <v>130</v>
      </c>
      <c r="P50" s="56" t="s">
        <v>131</v>
      </c>
    </row>
    <row r="51" spans="1:16" ht="12.75" customHeight="1" thickBot="1" x14ac:dyDescent="0.25">
      <c r="A51" s="19" t="str">
        <f t="shared" si="6"/>
        <v> BBS 32 </v>
      </c>
      <c r="B51" s="5" t="str">
        <f t="shared" si="7"/>
        <v>I</v>
      </c>
      <c r="C51" s="19">
        <f t="shared" si="8"/>
        <v>43188.343999999997</v>
      </c>
      <c r="D51" s="23" t="str">
        <f t="shared" si="9"/>
        <v>vis</v>
      </c>
      <c r="E51" s="53">
        <f>VLOOKUP(C51,Active!C$21:E$967,3,FALSE)</f>
        <v>14346.013127018634</v>
      </c>
      <c r="F51" s="5" t="s">
        <v>73</v>
      </c>
      <c r="G51" s="23" t="str">
        <f t="shared" si="10"/>
        <v>43188.344</v>
      </c>
      <c r="H51" s="19">
        <f t="shared" si="11"/>
        <v>-10681</v>
      </c>
      <c r="I51" s="54" t="s">
        <v>132</v>
      </c>
      <c r="J51" s="55" t="s">
        <v>133</v>
      </c>
      <c r="K51" s="54">
        <v>-10681</v>
      </c>
      <c r="L51" s="54" t="s">
        <v>134</v>
      </c>
      <c r="M51" s="55" t="s">
        <v>116</v>
      </c>
      <c r="N51" s="55"/>
      <c r="O51" s="56" t="s">
        <v>130</v>
      </c>
      <c r="P51" s="56" t="s">
        <v>135</v>
      </c>
    </row>
    <row r="52" spans="1:16" ht="12.75" customHeight="1" thickBot="1" x14ac:dyDescent="0.25">
      <c r="A52" s="19" t="str">
        <f t="shared" si="6"/>
        <v> BBS 42 </v>
      </c>
      <c r="B52" s="5" t="str">
        <f t="shared" si="7"/>
        <v>I</v>
      </c>
      <c r="C52" s="19">
        <f t="shared" si="8"/>
        <v>43930.423999999999</v>
      </c>
      <c r="D52" s="23" t="str">
        <f t="shared" si="9"/>
        <v>vis</v>
      </c>
      <c r="E52" s="53">
        <f>VLOOKUP(C52,Active!C$21:E$967,3,FALSE)</f>
        <v>14951.996131272797</v>
      </c>
      <c r="F52" s="5" t="s">
        <v>73</v>
      </c>
      <c r="G52" s="23" t="str">
        <f t="shared" si="10"/>
        <v>43930.424</v>
      </c>
      <c r="H52" s="19">
        <f t="shared" si="11"/>
        <v>-10075</v>
      </c>
      <c r="I52" s="54" t="s">
        <v>136</v>
      </c>
      <c r="J52" s="55" t="s">
        <v>137</v>
      </c>
      <c r="K52" s="54">
        <v>-10075</v>
      </c>
      <c r="L52" s="54" t="s">
        <v>138</v>
      </c>
      <c r="M52" s="55" t="s">
        <v>116</v>
      </c>
      <c r="N52" s="55"/>
      <c r="O52" s="56" t="s">
        <v>130</v>
      </c>
      <c r="P52" s="56" t="s">
        <v>139</v>
      </c>
    </row>
    <row r="53" spans="1:16" ht="12.75" customHeight="1" thickBot="1" x14ac:dyDescent="0.25">
      <c r="A53" s="19" t="str">
        <f t="shared" si="6"/>
        <v> BBS 42 </v>
      </c>
      <c r="B53" s="5" t="str">
        <f t="shared" si="7"/>
        <v>I</v>
      </c>
      <c r="C53" s="19">
        <f t="shared" si="8"/>
        <v>43957.372000000003</v>
      </c>
      <c r="D53" s="23" t="str">
        <f t="shared" si="9"/>
        <v>vis</v>
      </c>
      <c r="E53" s="53">
        <f>VLOOKUP(C53,Active!C$21:E$967,3,FALSE)</f>
        <v>14974.001885367563</v>
      </c>
      <c r="F53" s="5" t="s">
        <v>73</v>
      </c>
      <c r="G53" s="23" t="str">
        <f t="shared" si="10"/>
        <v>43957.372</v>
      </c>
      <c r="H53" s="19">
        <f t="shared" si="11"/>
        <v>-10053</v>
      </c>
      <c r="I53" s="54" t="s">
        <v>140</v>
      </c>
      <c r="J53" s="55" t="s">
        <v>141</v>
      </c>
      <c r="K53" s="54">
        <v>-10053</v>
      </c>
      <c r="L53" s="54" t="s">
        <v>142</v>
      </c>
      <c r="M53" s="55" t="s">
        <v>116</v>
      </c>
      <c r="N53" s="55"/>
      <c r="O53" s="56" t="s">
        <v>130</v>
      </c>
      <c r="P53" s="56" t="s">
        <v>139</v>
      </c>
    </row>
    <row r="54" spans="1:16" ht="12.75" customHeight="1" thickBot="1" x14ac:dyDescent="0.25">
      <c r="A54" s="19" t="str">
        <f t="shared" si="6"/>
        <v> BBS 43 </v>
      </c>
      <c r="B54" s="5" t="str">
        <f t="shared" si="7"/>
        <v>I</v>
      </c>
      <c r="C54" s="19">
        <f t="shared" si="8"/>
        <v>44017.372000000003</v>
      </c>
      <c r="D54" s="23" t="str">
        <f t="shared" si="9"/>
        <v>vis</v>
      </c>
      <c r="E54" s="53">
        <f>VLOOKUP(C54,Active!C$21:E$967,3,FALSE)</f>
        <v>15022.997923874531</v>
      </c>
      <c r="F54" s="5" t="s">
        <v>73</v>
      </c>
      <c r="G54" s="23" t="str">
        <f t="shared" si="10"/>
        <v>44017.372</v>
      </c>
      <c r="H54" s="19">
        <f t="shared" si="11"/>
        <v>-10004</v>
      </c>
      <c r="I54" s="54" t="s">
        <v>143</v>
      </c>
      <c r="J54" s="55" t="s">
        <v>144</v>
      </c>
      <c r="K54" s="54">
        <v>-10004</v>
      </c>
      <c r="L54" s="54" t="s">
        <v>145</v>
      </c>
      <c r="M54" s="55" t="s">
        <v>116</v>
      </c>
      <c r="N54" s="55"/>
      <c r="O54" s="56" t="s">
        <v>146</v>
      </c>
      <c r="P54" s="56" t="s">
        <v>147</v>
      </c>
    </row>
    <row r="55" spans="1:16" ht="12.75" customHeight="1" thickBot="1" x14ac:dyDescent="0.25">
      <c r="A55" s="19" t="str">
        <f t="shared" si="6"/>
        <v> BBS 46 </v>
      </c>
      <c r="B55" s="5" t="str">
        <f t="shared" si="7"/>
        <v>I</v>
      </c>
      <c r="C55" s="19">
        <f t="shared" si="8"/>
        <v>44284.324999999997</v>
      </c>
      <c r="D55" s="23" t="str">
        <f t="shared" si="9"/>
        <v>vis</v>
      </c>
      <c r="E55" s="53">
        <f>VLOOKUP(C55,Active!C$21:E$967,3,FALSE)</f>
        <v>15240.991915000362</v>
      </c>
      <c r="F55" s="5" t="s">
        <v>73</v>
      </c>
      <c r="G55" s="23" t="str">
        <f t="shared" si="10"/>
        <v>44284.325</v>
      </c>
      <c r="H55" s="19">
        <f t="shared" si="11"/>
        <v>-9786</v>
      </c>
      <c r="I55" s="54" t="s">
        <v>148</v>
      </c>
      <c r="J55" s="55" t="s">
        <v>149</v>
      </c>
      <c r="K55" s="54">
        <v>-9786</v>
      </c>
      <c r="L55" s="54" t="s">
        <v>150</v>
      </c>
      <c r="M55" s="55" t="s">
        <v>116</v>
      </c>
      <c r="N55" s="55"/>
      <c r="O55" s="56" t="s">
        <v>146</v>
      </c>
      <c r="P55" s="56" t="s">
        <v>151</v>
      </c>
    </row>
    <row r="56" spans="1:16" ht="12.75" customHeight="1" thickBot="1" x14ac:dyDescent="0.25">
      <c r="A56" s="19" t="str">
        <f t="shared" si="6"/>
        <v> BBS 47 </v>
      </c>
      <c r="B56" s="5" t="str">
        <f t="shared" si="7"/>
        <v>I</v>
      </c>
      <c r="C56" s="19">
        <f t="shared" si="8"/>
        <v>44339.446000000004</v>
      </c>
      <c r="D56" s="23" t="str">
        <f t="shared" si="9"/>
        <v>vis</v>
      </c>
      <c r="E56" s="53">
        <f>VLOOKUP(C56,Active!C$21:E$967,3,FALSE)</f>
        <v>15286.003758976076</v>
      </c>
      <c r="F56" s="5" t="s">
        <v>73</v>
      </c>
      <c r="G56" s="23" t="str">
        <f t="shared" si="10"/>
        <v>44339.446</v>
      </c>
      <c r="H56" s="19">
        <f t="shared" si="11"/>
        <v>-9741</v>
      </c>
      <c r="I56" s="54" t="s">
        <v>152</v>
      </c>
      <c r="J56" s="55" t="s">
        <v>153</v>
      </c>
      <c r="K56" s="54">
        <v>-9741</v>
      </c>
      <c r="L56" s="54" t="s">
        <v>154</v>
      </c>
      <c r="M56" s="55" t="s">
        <v>116</v>
      </c>
      <c r="N56" s="55"/>
      <c r="O56" s="56" t="s">
        <v>130</v>
      </c>
      <c r="P56" s="56" t="s">
        <v>155</v>
      </c>
    </row>
    <row r="57" spans="1:16" ht="12.75" customHeight="1" thickBot="1" x14ac:dyDescent="0.25">
      <c r="A57" s="19" t="str">
        <f t="shared" si="6"/>
        <v> BBS 52 </v>
      </c>
      <c r="B57" s="5" t="str">
        <f t="shared" si="7"/>
        <v>I</v>
      </c>
      <c r="C57" s="19">
        <f t="shared" si="8"/>
        <v>44633.35</v>
      </c>
      <c r="D57" s="23" t="str">
        <f t="shared" si="9"/>
        <v>vis</v>
      </c>
      <c r="E57" s="53">
        <f>VLOOKUP(C57,Active!C$21:E$967,3,FALSE)</f>
        <v>15526.005953998598</v>
      </c>
      <c r="F57" s="5" t="s">
        <v>73</v>
      </c>
      <c r="G57" s="23" t="str">
        <f t="shared" si="10"/>
        <v>44633.350</v>
      </c>
      <c r="H57" s="19">
        <f t="shared" si="11"/>
        <v>-9501</v>
      </c>
      <c r="I57" s="54" t="s">
        <v>156</v>
      </c>
      <c r="J57" s="55" t="s">
        <v>157</v>
      </c>
      <c r="K57" s="54">
        <v>-9501</v>
      </c>
      <c r="L57" s="54" t="s">
        <v>158</v>
      </c>
      <c r="M57" s="55" t="s">
        <v>116</v>
      </c>
      <c r="N57" s="55"/>
      <c r="O57" s="56" t="s">
        <v>130</v>
      </c>
      <c r="P57" s="56" t="s">
        <v>159</v>
      </c>
    </row>
    <row r="58" spans="1:16" ht="12.75" customHeight="1" thickBot="1" x14ac:dyDescent="0.25">
      <c r="A58" s="19" t="str">
        <f t="shared" si="6"/>
        <v> BBS 53 </v>
      </c>
      <c r="B58" s="5" t="str">
        <f t="shared" si="7"/>
        <v>I</v>
      </c>
      <c r="C58" s="19">
        <f t="shared" si="8"/>
        <v>44660.3</v>
      </c>
      <c r="D58" s="23" t="str">
        <f t="shared" si="9"/>
        <v>vis</v>
      </c>
      <c r="E58" s="53">
        <f>VLOOKUP(C58,Active!C$21:E$967,3,FALSE)</f>
        <v>15548.013341294647</v>
      </c>
      <c r="F58" s="5" t="s">
        <v>73</v>
      </c>
      <c r="G58" s="23" t="str">
        <f t="shared" si="10"/>
        <v>44660.300</v>
      </c>
      <c r="H58" s="19">
        <f t="shared" si="11"/>
        <v>-9479</v>
      </c>
      <c r="I58" s="54" t="s">
        <v>160</v>
      </c>
      <c r="J58" s="55" t="s">
        <v>161</v>
      </c>
      <c r="K58" s="54">
        <v>-9479</v>
      </c>
      <c r="L58" s="54" t="s">
        <v>84</v>
      </c>
      <c r="M58" s="55" t="s">
        <v>116</v>
      </c>
      <c r="N58" s="55"/>
      <c r="O58" s="56" t="s">
        <v>146</v>
      </c>
      <c r="P58" s="56" t="s">
        <v>162</v>
      </c>
    </row>
    <row r="59" spans="1:16" ht="12.75" customHeight="1" thickBot="1" x14ac:dyDescent="0.25">
      <c r="A59" s="19" t="str">
        <f t="shared" si="6"/>
        <v>IBVS 2202 </v>
      </c>
      <c r="B59" s="5" t="str">
        <f t="shared" si="7"/>
        <v>II</v>
      </c>
      <c r="C59" s="19">
        <f t="shared" si="8"/>
        <v>44995.205800000003</v>
      </c>
      <c r="D59" s="23" t="str">
        <f t="shared" si="9"/>
        <v>vis</v>
      </c>
      <c r="E59" s="53" t="e">
        <f>VLOOKUP(C59,Active!C$21:E$967,3,FALSE)</f>
        <v>#N/A</v>
      </c>
      <c r="F59" s="5" t="s">
        <v>73</v>
      </c>
      <c r="G59" s="23" t="str">
        <f t="shared" si="10"/>
        <v>44995.2058</v>
      </c>
      <c r="H59" s="19">
        <f t="shared" si="11"/>
        <v>-9205.5</v>
      </c>
      <c r="I59" s="54" t="s">
        <v>176</v>
      </c>
      <c r="J59" s="55" t="s">
        <v>177</v>
      </c>
      <c r="K59" s="54">
        <v>-9205.5</v>
      </c>
      <c r="L59" s="54" t="s">
        <v>178</v>
      </c>
      <c r="M59" s="55" t="s">
        <v>166</v>
      </c>
      <c r="N59" s="55" t="s">
        <v>167</v>
      </c>
      <c r="O59" s="56" t="s">
        <v>168</v>
      </c>
      <c r="P59" s="57" t="s">
        <v>169</v>
      </c>
    </row>
    <row r="60" spans="1:16" ht="12.75" customHeight="1" thickBot="1" x14ac:dyDescent="0.25">
      <c r="A60" s="19" t="str">
        <f t="shared" si="6"/>
        <v> BBS 59 </v>
      </c>
      <c r="B60" s="5" t="str">
        <f t="shared" si="7"/>
        <v>I</v>
      </c>
      <c r="C60" s="19">
        <f t="shared" si="8"/>
        <v>45053.364000000001</v>
      </c>
      <c r="D60" s="23" t="str">
        <f t="shared" si="9"/>
        <v>vis</v>
      </c>
      <c r="E60" s="53">
        <f>VLOOKUP(C60,Active!C$21:E$967,3,FALSE)</f>
        <v>15868.989655956351</v>
      </c>
      <c r="F60" s="5" t="s">
        <v>73</v>
      </c>
      <c r="G60" s="23" t="str">
        <f t="shared" si="10"/>
        <v>45053.364</v>
      </c>
      <c r="H60" s="19">
        <f t="shared" si="11"/>
        <v>-9158</v>
      </c>
      <c r="I60" s="54" t="s">
        <v>179</v>
      </c>
      <c r="J60" s="55" t="s">
        <v>180</v>
      </c>
      <c r="K60" s="54">
        <v>-9158</v>
      </c>
      <c r="L60" s="54" t="s">
        <v>181</v>
      </c>
      <c r="M60" s="55" t="s">
        <v>116</v>
      </c>
      <c r="N60" s="55"/>
      <c r="O60" s="56" t="s">
        <v>130</v>
      </c>
      <c r="P60" s="56" t="s">
        <v>182</v>
      </c>
    </row>
    <row r="61" spans="1:16" ht="12.75" customHeight="1" thickBot="1" x14ac:dyDescent="0.25">
      <c r="A61" s="19" t="str">
        <f t="shared" si="6"/>
        <v> BBS 65 </v>
      </c>
      <c r="B61" s="5" t="str">
        <f t="shared" si="7"/>
        <v>I</v>
      </c>
      <c r="C61" s="19">
        <f t="shared" si="8"/>
        <v>45402.383000000002</v>
      </c>
      <c r="D61" s="23" t="str">
        <f t="shared" si="9"/>
        <v>vis</v>
      </c>
      <c r="E61" s="53">
        <f>VLOOKUP(C61,Active!C$21:E$967,3,FALSE)</f>
        <v>16153.998795350733</v>
      </c>
      <c r="F61" s="5" t="s">
        <v>73</v>
      </c>
      <c r="G61" s="23" t="str">
        <f t="shared" si="10"/>
        <v>45402.383</v>
      </c>
      <c r="H61" s="19">
        <f t="shared" si="11"/>
        <v>-8873</v>
      </c>
      <c r="I61" s="54" t="s">
        <v>183</v>
      </c>
      <c r="J61" s="55" t="s">
        <v>184</v>
      </c>
      <c r="K61" s="54">
        <v>-8873</v>
      </c>
      <c r="L61" s="54" t="s">
        <v>145</v>
      </c>
      <c r="M61" s="55" t="s">
        <v>116</v>
      </c>
      <c r="N61" s="55"/>
      <c r="O61" s="56" t="s">
        <v>130</v>
      </c>
      <c r="P61" s="56" t="s">
        <v>185</v>
      </c>
    </row>
    <row r="62" spans="1:16" ht="12.75" customHeight="1" thickBot="1" x14ac:dyDescent="0.25">
      <c r="A62" s="19" t="str">
        <f t="shared" si="6"/>
        <v> BBS 66 </v>
      </c>
      <c r="B62" s="5" t="str">
        <f t="shared" si="7"/>
        <v>I</v>
      </c>
      <c r="C62" s="19">
        <f t="shared" si="8"/>
        <v>45440.366000000002</v>
      </c>
      <c r="D62" s="23" t="str">
        <f t="shared" si="9"/>
        <v>vis</v>
      </c>
      <c r="E62" s="53">
        <f>VLOOKUP(C62,Active!C$21:E$967,3,FALSE)</f>
        <v>16185.015737527568</v>
      </c>
      <c r="F62" s="5" t="s">
        <v>73</v>
      </c>
      <c r="G62" s="23" t="str">
        <f t="shared" si="10"/>
        <v>45440.366</v>
      </c>
      <c r="H62" s="19">
        <f t="shared" si="11"/>
        <v>-8842</v>
      </c>
      <c r="I62" s="54" t="s">
        <v>186</v>
      </c>
      <c r="J62" s="55" t="s">
        <v>187</v>
      </c>
      <c r="K62" s="54">
        <v>-8842</v>
      </c>
      <c r="L62" s="54" t="s">
        <v>188</v>
      </c>
      <c r="M62" s="55" t="s">
        <v>116</v>
      </c>
      <c r="N62" s="55"/>
      <c r="O62" s="56" t="s">
        <v>130</v>
      </c>
      <c r="P62" s="56" t="s">
        <v>189</v>
      </c>
    </row>
    <row r="63" spans="1:16" ht="12.75" customHeight="1" thickBot="1" x14ac:dyDescent="0.25">
      <c r="A63" s="19" t="str">
        <f t="shared" si="6"/>
        <v> BBS 76 </v>
      </c>
      <c r="B63" s="5" t="str">
        <f t="shared" si="7"/>
        <v>I</v>
      </c>
      <c r="C63" s="19">
        <f t="shared" si="8"/>
        <v>46171.415999999997</v>
      </c>
      <c r="D63" s="23" t="str">
        <f t="shared" si="9"/>
        <v>vis</v>
      </c>
      <c r="E63" s="53">
        <f>VLOOKUP(C63,Active!C$21:E$967,3,FALSE)</f>
        <v>16781.991636702864</v>
      </c>
      <c r="F63" s="5" t="s">
        <v>73</v>
      </c>
      <c r="G63" s="23" t="str">
        <f t="shared" si="10"/>
        <v>46171.416</v>
      </c>
      <c r="H63" s="19">
        <f t="shared" si="11"/>
        <v>-8245</v>
      </c>
      <c r="I63" s="54" t="s">
        <v>190</v>
      </c>
      <c r="J63" s="55" t="s">
        <v>191</v>
      </c>
      <c r="K63" s="54">
        <v>-8245</v>
      </c>
      <c r="L63" s="54" t="s">
        <v>192</v>
      </c>
      <c r="M63" s="55" t="s">
        <v>116</v>
      </c>
      <c r="N63" s="55"/>
      <c r="O63" s="56" t="s">
        <v>130</v>
      </c>
      <c r="P63" s="56" t="s">
        <v>193</v>
      </c>
    </row>
    <row r="64" spans="1:16" ht="12.75" customHeight="1" thickBot="1" x14ac:dyDescent="0.25">
      <c r="A64" s="19" t="str">
        <f t="shared" si="6"/>
        <v> BBS 84 </v>
      </c>
      <c r="B64" s="5" t="str">
        <f t="shared" si="7"/>
        <v>I</v>
      </c>
      <c r="C64" s="19">
        <f t="shared" si="8"/>
        <v>46923.32</v>
      </c>
      <c r="D64" s="23" t="str">
        <f t="shared" si="9"/>
        <v>vis</v>
      </c>
      <c r="E64" s="53">
        <f>VLOOKUP(C64,Active!C$21:E$967,3,FALSE)</f>
        <v>17395.996925661904</v>
      </c>
      <c r="F64" s="5" t="s">
        <v>73</v>
      </c>
      <c r="G64" s="23" t="str">
        <f t="shared" si="10"/>
        <v>46923.320</v>
      </c>
      <c r="H64" s="19">
        <f t="shared" si="11"/>
        <v>-7631</v>
      </c>
      <c r="I64" s="54" t="s">
        <v>194</v>
      </c>
      <c r="J64" s="55" t="s">
        <v>195</v>
      </c>
      <c r="K64" s="54">
        <v>-7631</v>
      </c>
      <c r="L64" s="54" t="s">
        <v>196</v>
      </c>
      <c r="M64" s="55" t="s">
        <v>116</v>
      </c>
      <c r="N64" s="55"/>
      <c r="O64" s="56" t="s">
        <v>197</v>
      </c>
      <c r="P64" s="56" t="s">
        <v>198</v>
      </c>
    </row>
    <row r="65" spans="1:16" ht="12.75" customHeight="1" thickBot="1" x14ac:dyDescent="0.25">
      <c r="A65" s="19" t="str">
        <f t="shared" si="6"/>
        <v> BBS 88 </v>
      </c>
      <c r="B65" s="5" t="str">
        <f t="shared" si="7"/>
        <v>I</v>
      </c>
      <c r="C65" s="19">
        <f t="shared" si="8"/>
        <v>47234.357000000004</v>
      </c>
      <c r="D65" s="23" t="str">
        <f t="shared" si="9"/>
        <v>vis</v>
      </c>
      <c r="E65" s="53">
        <f>VLOOKUP(C65,Active!C$21:E$967,3,FALSE)</f>
        <v>17649.989939480096</v>
      </c>
      <c r="F65" s="5" t="s">
        <v>73</v>
      </c>
      <c r="G65" s="23" t="str">
        <f t="shared" si="10"/>
        <v>47234.357</v>
      </c>
      <c r="H65" s="19">
        <f t="shared" si="11"/>
        <v>-7377</v>
      </c>
      <c r="I65" s="54" t="s">
        <v>199</v>
      </c>
      <c r="J65" s="55" t="s">
        <v>200</v>
      </c>
      <c r="K65" s="54">
        <v>-7377</v>
      </c>
      <c r="L65" s="54" t="s">
        <v>104</v>
      </c>
      <c r="M65" s="55" t="s">
        <v>116</v>
      </c>
      <c r="N65" s="55"/>
      <c r="O65" s="56" t="s">
        <v>130</v>
      </c>
      <c r="P65" s="56" t="s">
        <v>201</v>
      </c>
    </row>
    <row r="66" spans="1:16" ht="12.75" customHeight="1" thickBot="1" x14ac:dyDescent="0.25">
      <c r="A66" s="19" t="str">
        <f t="shared" si="6"/>
        <v> BBS 88 </v>
      </c>
      <c r="B66" s="5" t="str">
        <f t="shared" si="7"/>
        <v>I</v>
      </c>
      <c r="C66" s="19">
        <f t="shared" si="8"/>
        <v>47267.44</v>
      </c>
      <c r="D66" s="23" t="str">
        <f t="shared" si="9"/>
        <v>vis</v>
      </c>
      <c r="E66" s="53">
        <f>VLOOKUP(C66,Active!C$21:E$967,3,FALSE)</f>
        <v>17677.005538512192</v>
      </c>
      <c r="F66" s="5" t="s">
        <v>73</v>
      </c>
      <c r="G66" s="23" t="str">
        <f t="shared" si="10"/>
        <v>47267.440</v>
      </c>
      <c r="H66" s="19">
        <f t="shared" si="11"/>
        <v>-7350</v>
      </c>
      <c r="I66" s="54" t="s">
        <v>202</v>
      </c>
      <c r="J66" s="55" t="s">
        <v>203</v>
      </c>
      <c r="K66" s="54">
        <v>-7350</v>
      </c>
      <c r="L66" s="54" t="s">
        <v>154</v>
      </c>
      <c r="M66" s="55" t="s">
        <v>116</v>
      </c>
      <c r="N66" s="55"/>
      <c r="O66" s="56" t="s">
        <v>130</v>
      </c>
      <c r="P66" s="56" t="s">
        <v>201</v>
      </c>
    </row>
    <row r="67" spans="1:16" ht="12.75" customHeight="1" thickBot="1" x14ac:dyDescent="0.25">
      <c r="A67" s="19" t="str">
        <f t="shared" si="6"/>
        <v> BBS 94 </v>
      </c>
      <c r="B67" s="5" t="str">
        <f t="shared" si="7"/>
        <v>I</v>
      </c>
      <c r="C67" s="19">
        <f t="shared" si="8"/>
        <v>47943.415000000001</v>
      </c>
      <c r="D67" s="23" t="str">
        <f t="shared" si="9"/>
        <v>vis</v>
      </c>
      <c r="E67" s="53">
        <f>VLOOKUP(C67,Active!C$21:E$967,3,FALSE)</f>
        <v>18229.007157341304</v>
      </c>
      <c r="F67" s="5" t="s">
        <v>73</v>
      </c>
      <c r="G67" s="23" t="str">
        <f t="shared" si="10"/>
        <v>47943.415</v>
      </c>
      <c r="H67" s="19">
        <f t="shared" si="11"/>
        <v>-6798</v>
      </c>
      <c r="I67" s="54" t="s">
        <v>204</v>
      </c>
      <c r="J67" s="55" t="s">
        <v>205</v>
      </c>
      <c r="K67" s="54">
        <v>-6798</v>
      </c>
      <c r="L67" s="54" t="s">
        <v>206</v>
      </c>
      <c r="M67" s="55" t="s">
        <v>116</v>
      </c>
      <c r="N67" s="55"/>
      <c r="O67" s="56" t="s">
        <v>130</v>
      </c>
      <c r="P67" s="56" t="s">
        <v>207</v>
      </c>
    </row>
    <row r="68" spans="1:16" ht="12.75" customHeight="1" thickBot="1" x14ac:dyDescent="0.25">
      <c r="A68" s="19" t="str">
        <f t="shared" si="6"/>
        <v> BBS 94 </v>
      </c>
      <c r="B68" s="5" t="str">
        <f t="shared" si="7"/>
        <v>I</v>
      </c>
      <c r="C68" s="19">
        <f t="shared" si="8"/>
        <v>47954.44</v>
      </c>
      <c r="D68" s="23" t="str">
        <f t="shared" si="9"/>
        <v>vis</v>
      </c>
      <c r="E68" s="53">
        <f>VLOOKUP(C68,Active!C$21:E$967,3,FALSE)</f>
        <v>18238.01017941696</v>
      </c>
      <c r="F68" s="5" t="s">
        <v>73</v>
      </c>
      <c r="G68" s="23" t="str">
        <f t="shared" si="10"/>
        <v>47954.440</v>
      </c>
      <c r="H68" s="19">
        <f t="shared" si="11"/>
        <v>-6789</v>
      </c>
      <c r="I68" s="54" t="s">
        <v>208</v>
      </c>
      <c r="J68" s="55" t="s">
        <v>209</v>
      </c>
      <c r="K68" s="54">
        <v>-6789</v>
      </c>
      <c r="L68" s="54" t="s">
        <v>210</v>
      </c>
      <c r="M68" s="55" t="s">
        <v>116</v>
      </c>
      <c r="N68" s="55"/>
      <c r="O68" s="56" t="s">
        <v>130</v>
      </c>
      <c r="P68" s="56" t="s">
        <v>207</v>
      </c>
    </row>
    <row r="69" spans="1:16" ht="12.75" customHeight="1" thickBot="1" x14ac:dyDescent="0.25">
      <c r="A69" s="19" t="str">
        <f t="shared" si="6"/>
        <v> BBS 95 </v>
      </c>
      <c r="B69" s="5" t="str">
        <f t="shared" si="7"/>
        <v>I</v>
      </c>
      <c r="C69" s="19">
        <f t="shared" si="8"/>
        <v>48003.415999999997</v>
      </c>
      <c r="D69" s="23" t="str">
        <f t="shared" si="9"/>
        <v>vis</v>
      </c>
      <c r="E69" s="53">
        <f>VLOOKUP(C69,Active!C$21:E$967,3,FALSE)</f>
        <v>18278.00401244891</v>
      </c>
      <c r="F69" s="5" t="s">
        <v>73</v>
      </c>
      <c r="G69" s="23" t="str">
        <f t="shared" si="10"/>
        <v>48003.416</v>
      </c>
      <c r="H69" s="19">
        <f t="shared" si="11"/>
        <v>-6749</v>
      </c>
      <c r="I69" s="54" t="s">
        <v>211</v>
      </c>
      <c r="J69" s="55" t="s">
        <v>212</v>
      </c>
      <c r="K69" s="54">
        <v>-6749</v>
      </c>
      <c r="L69" s="54" t="s">
        <v>213</v>
      </c>
      <c r="M69" s="55" t="s">
        <v>116</v>
      </c>
      <c r="N69" s="55"/>
      <c r="O69" s="56" t="s">
        <v>130</v>
      </c>
      <c r="P69" s="56" t="s">
        <v>214</v>
      </c>
    </row>
    <row r="70" spans="1:16" ht="12.75" customHeight="1" thickBot="1" x14ac:dyDescent="0.25">
      <c r="A70" s="19" t="str">
        <f t="shared" si="6"/>
        <v> BBS 97 </v>
      </c>
      <c r="B70" s="5" t="str">
        <f t="shared" si="7"/>
        <v>I</v>
      </c>
      <c r="C70" s="19">
        <f t="shared" si="8"/>
        <v>48308.33</v>
      </c>
      <c r="D70" s="23" t="str">
        <f t="shared" si="9"/>
        <v>vis</v>
      </c>
      <c r="E70" s="53">
        <f>VLOOKUP(C70,Active!C$21:E$967,3,FALSE)</f>
        <v>18526.996980537468</v>
      </c>
      <c r="F70" s="5" t="s">
        <v>73</v>
      </c>
      <c r="G70" s="23" t="str">
        <f t="shared" si="10"/>
        <v>48308.330</v>
      </c>
      <c r="H70" s="19">
        <f t="shared" si="11"/>
        <v>-6500</v>
      </c>
      <c r="I70" s="54" t="s">
        <v>215</v>
      </c>
      <c r="J70" s="55" t="s">
        <v>216</v>
      </c>
      <c r="K70" s="54">
        <v>-6500</v>
      </c>
      <c r="L70" s="54" t="s">
        <v>217</v>
      </c>
      <c r="M70" s="55" t="s">
        <v>116</v>
      </c>
      <c r="N70" s="55"/>
      <c r="O70" s="56" t="s">
        <v>218</v>
      </c>
      <c r="P70" s="56" t="s">
        <v>219</v>
      </c>
    </row>
    <row r="71" spans="1:16" ht="12.75" customHeight="1" thickBot="1" x14ac:dyDescent="0.25">
      <c r="A71" s="19" t="str">
        <f t="shared" si="6"/>
        <v> BBS 97 </v>
      </c>
      <c r="B71" s="5" t="str">
        <f t="shared" si="7"/>
        <v>I</v>
      </c>
      <c r="C71" s="19">
        <f t="shared" si="8"/>
        <v>48330.392</v>
      </c>
      <c r="D71" s="23" t="str">
        <f t="shared" si="9"/>
        <v>vis</v>
      </c>
      <c r="E71" s="53">
        <f>VLOOKUP(C71,Active!C$21:E$967,3,FALSE)</f>
        <v>18545.012823896479</v>
      </c>
      <c r="F71" s="5" t="s">
        <v>73</v>
      </c>
      <c r="G71" s="23" t="str">
        <f t="shared" si="10"/>
        <v>48330.392</v>
      </c>
      <c r="H71" s="19">
        <f t="shared" si="11"/>
        <v>-6482</v>
      </c>
      <c r="I71" s="54" t="s">
        <v>220</v>
      </c>
      <c r="J71" s="55" t="s">
        <v>221</v>
      </c>
      <c r="K71" s="54">
        <v>-6482</v>
      </c>
      <c r="L71" s="54" t="s">
        <v>222</v>
      </c>
      <c r="M71" s="55" t="s">
        <v>116</v>
      </c>
      <c r="N71" s="55"/>
      <c r="O71" s="56" t="s">
        <v>130</v>
      </c>
      <c r="P71" s="56" t="s">
        <v>219</v>
      </c>
    </row>
    <row r="72" spans="1:16" ht="12.75" customHeight="1" thickBot="1" x14ac:dyDescent="0.25">
      <c r="A72" s="19" t="str">
        <f t="shared" si="6"/>
        <v> BBS 97 </v>
      </c>
      <c r="B72" s="5" t="str">
        <f t="shared" si="7"/>
        <v>I</v>
      </c>
      <c r="C72" s="19">
        <f t="shared" si="8"/>
        <v>48357.326000000001</v>
      </c>
      <c r="D72" s="23" t="str">
        <f t="shared" si="9"/>
        <v>vis</v>
      </c>
      <c r="E72" s="53">
        <f>VLOOKUP(C72,Active!C$21:E$967,3,FALSE)</f>
        <v>18567.007145582254</v>
      </c>
      <c r="F72" s="5" t="s">
        <v>73</v>
      </c>
      <c r="G72" s="23" t="str">
        <f t="shared" si="10"/>
        <v>48357.326</v>
      </c>
      <c r="H72" s="19">
        <f t="shared" si="11"/>
        <v>-6460</v>
      </c>
      <c r="I72" s="54" t="s">
        <v>223</v>
      </c>
      <c r="J72" s="55" t="s">
        <v>224</v>
      </c>
      <c r="K72" s="54">
        <v>-6460</v>
      </c>
      <c r="L72" s="54" t="s">
        <v>206</v>
      </c>
      <c r="M72" s="55" t="s">
        <v>116</v>
      </c>
      <c r="N72" s="55"/>
      <c r="O72" s="56" t="s">
        <v>130</v>
      </c>
      <c r="P72" s="56" t="s">
        <v>219</v>
      </c>
    </row>
    <row r="73" spans="1:16" ht="12.75" customHeight="1" thickBot="1" x14ac:dyDescent="0.25">
      <c r="A73" s="19" t="str">
        <f t="shared" si="6"/>
        <v> BBS 98 </v>
      </c>
      <c r="B73" s="5" t="str">
        <f t="shared" si="7"/>
        <v>I</v>
      </c>
      <c r="C73" s="19">
        <f t="shared" si="8"/>
        <v>48390.375</v>
      </c>
      <c r="D73" s="23" t="str">
        <f t="shared" si="9"/>
        <v>vis</v>
      </c>
      <c r="E73" s="53">
        <f>VLOOKUP(C73,Active!C$21:E$967,3,FALSE)</f>
        <v>18593.994980192532</v>
      </c>
      <c r="F73" s="5" t="s">
        <v>73</v>
      </c>
      <c r="G73" s="23" t="str">
        <f t="shared" si="10"/>
        <v>48390.375</v>
      </c>
      <c r="H73" s="19">
        <f t="shared" si="11"/>
        <v>-6433</v>
      </c>
      <c r="I73" s="54" t="s">
        <v>225</v>
      </c>
      <c r="J73" s="55" t="s">
        <v>226</v>
      </c>
      <c r="K73" s="54">
        <v>-6433</v>
      </c>
      <c r="L73" s="54" t="s">
        <v>150</v>
      </c>
      <c r="M73" s="55" t="s">
        <v>116</v>
      </c>
      <c r="N73" s="55"/>
      <c r="O73" s="56" t="s">
        <v>130</v>
      </c>
      <c r="P73" s="56" t="s">
        <v>227</v>
      </c>
    </row>
    <row r="74" spans="1:16" ht="12.75" customHeight="1" thickBot="1" x14ac:dyDescent="0.25">
      <c r="A74" s="19" t="str">
        <f t="shared" si="6"/>
        <v> BBS 103 </v>
      </c>
      <c r="B74" s="5" t="str">
        <f t="shared" si="7"/>
        <v>I</v>
      </c>
      <c r="C74" s="19">
        <f t="shared" si="8"/>
        <v>49055.343999999997</v>
      </c>
      <c r="D74" s="23" t="str">
        <f t="shared" si="9"/>
        <v>vis</v>
      </c>
      <c r="E74" s="53">
        <f>VLOOKUP(C74,Active!C$21:E$967,3,FALSE)</f>
        <v>19137.009092358181</v>
      </c>
      <c r="F74" s="5" t="s">
        <v>73</v>
      </c>
      <c r="G74" s="23" t="str">
        <f t="shared" si="10"/>
        <v>49055.344</v>
      </c>
      <c r="H74" s="19">
        <f t="shared" si="11"/>
        <v>-5890</v>
      </c>
      <c r="I74" s="54" t="s">
        <v>228</v>
      </c>
      <c r="J74" s="55" t="s">
        <v>229</v>
      </c>
      <c r="K74" s="54">
        <v>-5890</v>
      </c>
      <c r="L74" s="54" t="s">
        <v>158</v>
      </c>
      <c r="M74" s="55" t="s">
        <v>116</v>
      </c>
      <c r="N74" s="55"/>
      <c r="O74" s="56" t="s">
        <v>130</v>
      </c>
      <c r="P74" s="56" t="s">
        <v>230</v>
      </c>
    </row>
    <row r="75" spans="1:16" ht="12.75" customHeight="1" thickBot="1" x14ac:dyDescent="0.25">
      <c r="A75" s="19" t="str">
        <f t="shared" ref="A75:A96" si="12">P75</f>
        <v> BBS 103 </v>
      </c>
      <c r="B75" s="5" t="str">
        <f t="shared" ref="B75:B96" si="13">IF(H75=INT(H75),"I","II")</f>
        <v>I</v>
      </c>
      <c r="C75" s="19">
        <f t="shared" ref="C75:C96" si="14">1*G75</f>
        <v>49066.364000000001</v>
      </c>
      <c r="D75" s="23" t="str">
        <f t="shared" ref="D75:D96" si="15">VLOOKUP(F75,I$1:J$5,2,FALSE)</f>
        <v>vis</v>
      </c>
      <c r="E75" s="53">
        <f>VLOOKUP(C75,Active!C$21:E$967,3,FALSE)</f>
        <v>19146.008031430632</v>
      </c>
      <c r="F75" s="5" t="s">
        <v>73</v>
      </c>
      <c r="G75" s="23" t="str">
        <f t="shared" ref="G75:G96" si="16">MID(I75,3,LEN(I75)-3)</f>
        <v>49066.364</v>
      </c>
      <c r="H75" s="19">
        <f t="shared" ref="H75:H96" si="17">1*K75</f>
        <v>-5881</v>
      </c>
      <c r="I75" s="54" t="s">
        <v>231</v>
      </c>
      <c r="J75" s="55" t="s">
        <v>232</v>
      </c>
      <c r="K75" s="54">
        <v>-5881</v>
      </c>
      <c r="L75" s="54" t="s">
        <v>206</v>
      </c>
      <c r="M75" s="55" t="s">
        <v>116</v>
      </c>
      <c r="N75" s="55"/>
      <c r="O75" s="56" t="s">
        <v>130</v>
      </c>
      <c r="P75" s="56" t="s">
        <v>230</v>
      </c>
    </row>
    <row r="76" spans="1:16" ht="12.75" customHeight="1" thickBot="1" x14ac:dyDescent="0.25">
      <c r="A76" s="19" t="str">
        <f t="shared" si="12"/>
        <v> BBS 106 </v>
      </c>
      <c r="B76" s="5" t="str">
        <f t="shared" si="13"/>
        <v>I</v>
      </c>
      <c r="C76" s="19">
        <f t="shared" si="14"/>
        <v>49442.317000000003</v>
      </c>
      <c r="D76" s="23" t="str">
        <f t="shared" si="15"/>
        <v>vis</v>
      </c>
      <c r="E76" s="53">
        <f>VLOOKUP(C76,Active!C$21:E$967,3,FALSE)</f>
        <v>19453.011492510792</v>
      </c>
      <c r="F76" s="5" t="s">
        <v>73</v>
      </c>
      <c r="G76" s="23" t="str">
        <f t="shared" si="16"/>
        <v>49442.317</v>
      </c>
      <c r="H76" s="19">
        <f t="shared" si="17"/>
        <v>-5574</v>
      </c>
      <c r="I76" s="54" t="s">
        <v>233</v>
      </c>
      <c r="J76" s="55" t="s">
        <v>234</v>
      </c>
      <c r="K76" s="54">
        <v>-5574</v>
      </c>
      <c r="L76" s="54" t="s">
        <v>210</v>
      </c>
      <c r="M76" s="55" t="s">
        <v>116</v>
      </c>
      <c r="N76" s="55"/>
      <c r="O76" s="56" t="s">
        <v>130</v>
      </c>
      <c r="P76" s="56" t="s">
        <v>235</v>
      </c>
    </row>
    <row r="77" spans="1:16" ht="12.75" customHeight="1" thickBot="1" x14ac:dyDescent="0.25">
      <c r="A77" s="19" t="str">
        <f t="shared" si="12"/>
        <v> BBS 109 </v>
      </c>
      <c r="B77" s="5" t="str">
        <f t="shared" si="13"/>
        <v>I</v>
      </c>
      <c r="C77" s="19">
        <f t="shared" si="14"/>
        <v>49813.377999999997</v>
      </c>
      <c r="D77" s="23" t="str">
        <f t="shared" si="15"/>
        <v>vis</v>
      </c>
      <c r="E77" s="53">
        <f>VLOOKUP(C77,Active!C$21:E$967,3,FALSE)</f>
        <v>19756.020143251346</v>
      </c>
      <c r="F77" s="5" t="s">
        <v>73</v>
      </c>
      <c r="G77" s="23" t="str">
        <f t="shared" si="16"/>
        <v>49813.378</v>
      </c>
      <c r="H77" s="19">
        <f t="shared" si="17"/>
        <v>-5271</v>
      </c>
      <c r="I77" s="54" t="s">
        <v>236</v>
      </c>
      <c r="J77" s="55" t="s">
        <v>237</v>
      </c>
      <c r="K77" s="54">
        <v>-5271</v>
      </c>
      <c r="L77" s="54" t="s">
        <v>238</v>
      </c>
      <c r="M77" s="55" t="s">
        <v>116</v>
      </c>
      <c r="N77" s="55"/>
      <c r="O77" s="56" t="s">
        <v>130</v>
      </c>
      <c r="P77" s="56" t="s">
        <v>239</v>
      </c>
    </row>
    <row r="78" spans="1:16" ht="12.75" customHeight="1" thickBot="1" x14ac:dyDescent="0.25">
      <c r="A78" s="19" t="str">
        <f t="shared" si="12"/>
        <v> BBS 111 </v>
      </c>
      <c r="B78" s="5" t="str">
        <f t="shared" si="13"/>
        <v>I</v>
      </c>
      <c r="C78" s="19">
        <f t="shared" si="14"/>
        <v>50140.34</v>
      </c>
      <c r="D78" s="23" t="str">
        <f t="shared" si="15"/>
        <v>vis</v>
      </c>
      <c r="E78" s="53">
        <f>VLOOKUP(C78,Active!C$21:E$967,3,FALSE)</f>
        <v>20023.017522289927</v>
      </c>
      <c r="F78" s="5" t="s">
        <v>73</v>
      </c>
      <c r="G78" s="23" t="str">
        <f t="shared" si="16"/>
        <v>50140.340</v>
      </c>
      <c r="H78" s="19">
        <f t="shared" si="17"/>
        <v>-5004</v>
      </c>
      <c r="I78" s="54" t="s">
        <v>240</v>
      </c>
      <c r="J78" s="55" t="s">
        <v>241</v>
      </c>
      <c r="K78" s="54">
        <v>-5004</v>
      </c>
      <c r="L78" s="54" t="s">
        <v>84</v>
      </c>
      <c r="M78" s="55" t="s">
        <v>116</v>
      </c>
      <c r="N78" s="55"/>
      <c r="O78" s="56" t="s">
        <v>130</v>
      </c>
      <c r="P78" s="56" t="s">
        <v>242</v>
      </c>
    </row>
    <row r="79" spans="1:16" ht="12.75" customHeight="1" thickBot="1" x14ac:dyDescent="0.25">
      <c r="A79" s="19" t="str">
        <f t="shared" si="12"/>
        <v> BBS 111 </v>
      </c>
      <c r="B79" s="5" t="str">
        <f t="shared" si="13"/>
        <v>I</v>
      </c>
      <c r="C79" s="19">
        <f t="shared" si="14"/>
        <v>50151.355000000003</v>
      </c>
      <c r="D79" s="23" t="str">
        <f t="shared" si="15"/>
        <v>vis</v>
      </c>
      <c r="E79" s="53">
        <f>VLOOKUP(C79,Active!C$21:E$967,3,FALSE)</f>
        <v>20032.01237835917</v>
      </c>
      <c r="F79" s="5" t="s">
        <v>73</v>
      </c>
      <c r="G79" s="23" t="str">
        <f t="shared" si="16"/>
        <v>50151.355</v>
      </c>
      <c r="H79" s="19">
        <f t="shared" si="17"/>
        <v>-4995</v>
      </c>
      <c r="I79" s="54" t="s">
        <v>243</v>
      </c>
      <c r="J79" s="55" t="s">
        <v>244</v>
      </c>
      <c r="K79" s="54">
        <v>-4995</v>
      </c>
      <c r="L79" s="54" t="s">
        <v>87</v>
      </c>
      <c r="M79" s="55" t="s">
        <v>116</v>
      </c>
      <c r="N79" s="55"/>
      <c r="O79" s="56" t="s">
        <v>130</v>
      </c>
      <c r="P79" s="56" t="s">
        <v>242</v>
      </c>
    </row>
    <row r="80" spans="1:16" ht="12.75" customHeight="1" thickBot="1" x14ac:dyDescent="0.25">
      <c r="A80" s="19" t="str">
        <f t="shared" si="12"/>
        <v> BBS 112 </v>
      </c>
      <c r="B80" s="5" t="str">
        <f t="shared" si="13"/>
        <v>I</v>
      </c>
      <c r="C80" s="19">
        <f t="shared" si="14"/>
        <v>50189.334000000003</v>
      </c>
      <c r="D80" s="23" t="str">
        <f t="shared" si="15"/>
        <v>vis</v>
      </c>
      <c r="E80" s="53">
        <f>VLOOKUP(C80,Active!C$21:E$967,3,FALSE)</f>
        <v>20063.026054133439</v>
      </c>
      <c r="F80" s="5" t="s">
        <v>73</v>
      </c>
      <c r="G80" s="23" t="str">
        <f t="shared" si="16"/>
        <v>50189.334</v>
      </c>
      <c r="H80" s="19">
        <f t="shared" si="17"/>
        <v>-4964</v>
      </c>
      <c r="I80" s="54" t="s">
        <v>245</v>
      </c>
      <c r="J80" s="55" t="s">
        <v>246</v>
      </c>
      <c r="K80" s="54">
        <v>-4964</v>
      </c>
      <c r="L80" s="54" t="s">
        <v>247</v>
      </c>
      <c r="M80" s="55" t="s">
        <v>116</v>
      </c>
      <c r="N80" s="55"/>
      <c r="O80" s="56" t="s">
        <v>130</v>
      </c>
      <c r="P80" s="56" t="s">
        <v>248</v>
      </c>
    </row>
    <row r="81" spans="1:16" ht="12.75" customHeight="1" thickBot="1" x14ac:dyDescent="0.25">
      <c r="A81" s="19" t="str">
        <f t="shared" si="12"/>
        <v> BBS 114 </v>
      </c>
      <c r="B81" s="5" t="str">
        <f t="shared" si="13"/>
        <v>I</v>
      </c>
      <c r="C81" s="19">
        <f t="shared" si="14"/>
        <v>50489.351999999999</v>
      </c>
      <c r="D81" s="23" t="str">
        <f t="shared" si="15"/>
        <v>vis</v>
      </c>
      <c r="E81" s="53">
        <f>VLOOKUP(C81,Active!C$21:E$967,3,FALSE)</f>
        <v>20308.020945479821</v>
      </c>
      <c r="F81" s="5" t="s">
        <v>73</v>
      </c>
      <c r="G81" s="23" t="str">
        <f t="shared" si="16"/>
        <v>50489.352</v>
      </c>
      <c r="H81" s="19">
        <f t="shared" si="17"/>
        <v>-4719</v>
      </c>
      <c r="I81" s="54" t="s">
        <v>249</v>
      </c>
      <c r="J81" s="55" t="s">
        <v>250</v>
      </c>
      <c r="K81" s="54">
        <v>-4719</v>
      </c>
      <c r="L81" s="54" t="s">
        <v>251</v>
      </c>
      <c r="M81" s="55" t="s">
        <v>116</v>
      </c>
      <c r="N81" s="55"/>
      <c r="O81" s="56" t="s">
        <v>130</v>
      </c>
      <c r="P81" s="56" t="s">
        <v>252</v>
      </c>
    </row>
    <row r="82" spans="1:16" ht="12.75" customHeight="1" thickBot="1" x14ac:dyDescent="0.25">
      <c r="A82" s="19" t="str">
        <f t="shared" si="12"/>
        <v> BBS 115 </v>
      </c>
      <c r="B82" s="5" t="str">
        <f t="shared" si="13"/>
        <v>I</v>
      </c>
      <c r="C82" s="19">
        <f t="shared" si="14"/>
        <v>50560.37</v>
      </c>
      <c r="D82" s="23" t="str">
        <f t="shared" si="15"/>
        <v>vis</v>
      </c>
      <c r="E82" s="53">
        <f>VLOOKUP(C82,Active!C$21:E$967,3,FALSE)</f>
        <v>20366.014289857951</v>
      </c>
      <c r="F82" s="5" t="s">
        <v>73</v>
      </c>
      <c r="G82" s="23" t="str">
        <f t="shared" si="16"/>
        <v>50560.370</v>
      </c>
      <c r="H82" s="19">
        <f t="shared" si="17"/>
        <v>-4661</v>
      </c>
      <c r="I82" s="54" t="s">
        <v>253</v>
      </c>
      <c r="J82" s="55" t="s">
        <v>254</v>
      </c>
      <c r="K82" s="54">
        <v>-4661</v>
      </c>
      <c r="L82" s="54" t="s">
        <v>222</v>
      </c>
      <c r="M82" s="55" t="s">
        <v>116</v>
      </c>
      <c r="N82" s="55"/>
      <c r="O82" s="56" t="s">
        <v>130</v>
      </c>
      <c r="P82" s="56" t="s">
        <v>255</v>
      </c>
    </row>
    <row r="83" spans="1:16" ht="12.75" customHeight="1" thickBot="1" x14ac:dyDescent="0.25">
      <c r="A83" s="19" t="str">
        <f t="shared" si="12"/>
        <v> BBS 115 </v>
      </c>
      <c r="B83" s="5" t="str">
        <f t="shared" si="13"/>
        <v>I</v>
      </c>
      <c r="C83" s="19">
        <f t="shared" si="14"/>
        <v>50571.385999999999</v>
      </c>
      <c r="D83" s="23" t="str">
        <f t="shared" si="15"/>
        <v>vis</v>
      </c>
      <c r="E83" s="53">
        <f>VLOOKUP(C83,Active!C$21:E$967,3,FALSE)</f>
        <v>20375.009962527827</v>
      </c>
      <c r="F83" s="5" t="s">
        <v>73</v>
      </c>
      <c r="G83" s="23" t="str">
        <f t="shared" si="16"/>
        <v>50571.386</v>
      </c>
      <c r="H83" s="19">
        <f t="shared" si="17"/>
        <v>-4652</v>
      </c>
      <c r="I83" s="54" t="s">
        <v>256</v>
      </c>
      <c r="J83" s="55" t="s">
        <v>257</v>
      </c>
      <c r="K83" s="54">
        <v>-4652</v>
      </c>
      <c r="L83" s="54" t="s">
        <v>258</v>
      </c>
      <c r="M83" s="55" t="s">
        <v>116</v>
      </c>
      <c r="N83" s="55"/>
      <c r="O83" s="56" t="s">
        <v>130</v>
      </c>
      <c r="P83" s="56" t="s">
        <v>255</v>
      </c>
    </row>
    <row r="84" spans="1:16" ht="12.75" customHeight="1" thickBot="1" x14ac:dyDescent="0.25">
      <c r="A84" s="19" t="str">
        <f t="shared" si="12"/>
        <v> BBS 117 </v>
      </c>
      <c r="B84" s="5" t="str">
        <f t="shared" si="13"/>
        <v>I</v>
      </c>
      <c r="C84" s="19">
        <f t="shared" si="14"/>
        <v>50850.588100000001</v>
      </c>
      <c r="D84" s="23" t="str">
        <f t="shared" si="15"/>
        <v>vis</v>
      </c>
      <c r="E84" s="53">
        <f>VLOOKUP(C84,Active!C$21:E$967,3,FALSE)</f>
        <v>20603.006576574928</v>
      </c>
      <c r="F84" s="5" t="s">
        <v>73</v>
      </c>
      <c r="G84" s="23" t="str">
        <f t="shared" si="16"/>
        <v>50850.5881</v>
      </c>
      <c r="H84" s="19">
        <f t="shared" si="17"/>
        <v>-4424</v>
      </c>
      <c r="I84" s="54" t="s">
        <v>259</v>
      </c>
      <c r="J84" s="55" t="s">
        <v>260</v>
      </c>
      <c r="K84" s="54">
        <v>-4424</v>
      </c>
      <c r="L84" s="54" t="s">
        <v>261</v>
      </c>
      <c r="M84" s="55" t="s">
        <v>166</v>
      </c>
      <c r="N84" s="55" t="s">
        <v>167</v>
      </c>
      <c r="O84" s="56" t="s">
        <v>117</v>
      </c>
      <c r="P84" s="56" t="s">
        <v>262</v>
      </c>
    </row>
    <row r="85" spans="1:16" ht="12.75" customHeight="1" thickBot="1" x14ac:dyDescent="0.25">
      <c r="A85" s="19" t="str">
        <f t="shared" si="12"/>
        <v> BBS 117 </v>
      </c>
      <c r="B85" s="5" t="str">
        <f t="shared" si="13"/>
        <v>I</v>
      </c>
      <c r="C85" s="19">
        <f t="shared" si="14"/>
        <v>50860.374000000003</v>
      </c>
      <c r="D85" s="23" t="str">
        <f t="shared" si="15"/>
        <v>vis</v>
      </c>
      <c r="E85" s="53">
        <f>VLOOKUP(C85,Active!C$21:E$967,3,FALSE)</f>
        <v>20610.997748795351</v>
      </c>
      <c r="F85" s="5" t="s">
        <v>73</v>
      </c>
      <c r="G85" s="23" t="str">
        <f t="shared" si="16"/>
        <v>50860.374</v>
      </c>
      <c r="H85" s="19">
        <f t="shared" si="17"/>
        <v>-4416</v>
      </c>
      <c r="I85" s="54" t="s">
        <v>263</v>
      </c>
      <c r="J85" s="55" t="s">
        <v>264</v>
      </c>
      <c r="K85" s="54">
        <v>-4416</v>
      </c>
      <c r="L85" s="54" t="s">
        <v>115</v>
      </c>
      <c r="M85" s="55" t="s">
        <v>116</v>
      </c>
      <c r="N85" s="55"/>
      <c r="O85" s="56" t="s">
        <v>130</v>
      </c>
      <c r="P85" s="56" t="s">
        <v>262</v>
      </c>
    </row>
    <row r="86" spans="1:16" ht="12.75" customHeight="1" thickBot="1" x14ac:dyDescent="0.25">
      <c r="A86" s="19" t="str">
        <f t="shared" si="12"/>
        <v> BBS 117 </v>
      </c>
      <c r="B86" s="5" t="str">
        <f t="shared" si="13"/>
        <v>I</v>
      </c>
      <c r="C86" s="19">
        <f t="shared" si="14"/>
        <v>50898.349000000002</v>
      </c>
      <c r="D86" s="23" t="str">
        <f t="shared" si="15"/>
        <v>vis</v>
      </c>
      <c r="E86" s="53">
        <f>VLOOKUP(C86,Active!C$21:E$967,3,FALSE)</f>
        <v>20642.008158167053</v>
      </c>
      <c r="F86" s="5" t="s">
        <v>73</v>
      </c>
      <c r="G86" s="23" t="str">
        <f t="shared" si="16"/>
        <v>50898.349</v>
      </c>
      <c r="H86" s="19">
        <f t="shared" si="17"/>
        <v>-4385</v>
      </c>
      <c r="I86" s="54" t="s">
        <v>265</v>
      </c>
      <c r="J86" s="55" t="s">
        <v>266</v>
      </c>
      <c r="K86" s="54">
        <v>-4385</v>
      </c>
      <c r="L86" s="54" t="s">
        <v>154</v>
      </c>
      <c r="M86" s="55" t="s">
        <v>116</v>
      </c>
      <c r="N86" s="55"/>
      <c r="O86" s="56" t="s">
        <v>130</v>
      </c>
      <c r="P86" s="56" t="s">
        <v>262</v>
      </c>
    </row>
    <row r="87" spans="1:16" ht="12.75" customHeight="1" thickBot="1" x14ac:dyDescent="0.25">
      <c r="A87" s="19" t="str">
        <f t="shared" si="12"/>
        <v> BBS 124 </v>
      </c>
      <c r="B87" s="5" t="str">
        <f t="shared" si="13"/>
        <v>I</v>
      </c>
      <c r="C87" s="19">
        <f t="shared" si="14"/>
        <v>51951.493900000001</v>
      </c>
      <c r="D87" s="23" t="str">
        <f t="shared" si="15"/>
        <v>vis</v>
      </c>
      <c r="E87" s="53">
        <f>VLOOKUP(C87,Active!C$21:E$967,3,FALSE)</f>
        <v>21502.006959397309</v>
      </c>
      <c r="F87" s="5" t="s">
        <v>73</v>
      </c>
      <c r="G87" s="23" t="str">
        <f t="shared" si="16"/>
        <v>51951.4939</v>
      </c>
      <c r="H87" s="19">
        <f t="shared" si="17"/>
        <v>-3525</v>
      </c>
      <c r="I87" s="54" t="s">
        <v>284</v>
      </c>
      <c r="J87" s="55" t="s">
        <v>285</v>
      </c>
      <c r="K87" s="54">
        <v>-3525</v>
      </c>
      <c r="L87" s="54" t="s">
        <v>286</v>
      </c>
      <c r="M87" s="55" t="s">
        <v>166</v>
      </c>
      <c r="N87" s="55" t="s">
        <v>167</v>
      </c>
      <c r="O87" s="56" t="s">
        <v>117</v>
      </c>
      <c r="P87" s="56" t="s">
        <v>287</v>
      </c>
    </row>
    <row r="88" spans="1:16" ht="12.75" customHeight="1" thickBot="1" x14ac:dyDescent="0.25">
      <c r="A88" s="19" t="str">
        <f t="shared" si="12"/>
        <v>VSB 40 </v>
      </c>
      <c r="B88" s="5" t="str">
        <f t="shared" si="13"/>
        <v>I</v>
      </c>
      <c r="C88" s="19">
        <f t="shared" si="14"/>
        <v>52320.094499999999</v>
      </c>
      <c r="D88" s="23" t="str">
        <f t="shared" si="15"/>
        <v>vis</v>
      </c>
      <c r="E88" s="53">
        <f>VLOOKUP(C88,Active!C$21:E$967,3,FALSE)</f>
        <v>21803.006445918825</v>
      </c>
      <c r="F88" s="5" t="s">
        <v>73</v>
      </c>
      <c r="G88" s="23" t="str">
        <f t="shared" si="16"/>
        <v>52320.0945</v>
      </c>
      <c r="H88" s="19">
        <f t="shared" si="17"/>
        <v>-3224</v>
      </c>
      <c r="I88" s="54" t="s">
        <v>288</v>
      </c>
      <c r="J88" s="55" t="s">
        <v>289</v>
      </c>
      <c r="K88" s="54">
        <v>-3224</v>
      </c>
      <c r="L88" s="54" t="s">
        <v>290</v>
      </c>
      <c r="M88" s="55" t="s">
        <v>166</v>
      </c>
      <c r="N88" s="55" t="s">
        <v>167</v>
      </c>
      <c r="O88" s="56" t="s">
        <v>291</v>
      </c>
      <c r="P88" s="57" t="s">
        <v>292</v>
      </c>
    </row>
    <row r="89" spans="1:16" ht="12.75" customHeight="1" thickBot="1" x14ac:dyDescent="0.25">
      <c r="A89" s="19" t="str">
        <f t="shared" si="12"/>
        <v>VSB 43 </v>
      </c>
      <c r="B89" s="5" t="str">
        <f t="shared" si="13"/>
        <v>I</v>
      </c>
      <c r="C89" s="19">
        <f t="shared" si="14"/>
        <v>53346.3024</v>
      </c>
      <c r="D89" s="23" t="str">
        <f t="shared" si="15"/>
        <v>PE</v>
      </c>
      <c r="E89" s="53">
        <f>VLOOKUP(C89,Active!C$21:E$967,3,FALSE)</f>
        <v>22641.00847566138</v>
      </c>
      <c r="F89" s="5" t="str">
        <f>LEFT(M89,1)</f>
        <v>E</v>
      </c>
      <c r="G89" s="23" t="str">
        <f t="shared" si="16"/>
        <v>53346.3024</v>
      </c>
      <c r="H89" s="19">
        <f t="shared" si="17"/>
        <v>-2386</v>
      </c>
      <c r="I89" s="54" t="s">
        <v>323</v>
      </c>
      <c r="J89" s="55" t="s">
        <v>324</v>
      </c>
      <c r="K89" s="54" t="s">
        <v>325</v>
      </c>
      <c r="L89" s="54" t="s">
        <v>326</v>
      </c>
      <c r="M89" s="55" t="s">
        <v>166</v>
      </c>
      <c r="N89" s="55" t="s">
        <v>167</v>
      </c>
      <c r="O89" s="56" t="s">
        <v>291</v>
      </c>
      <c r="P89" s="57" t="s">
        <v>327</v>
      </c>
    </row>
    <row r="90" spans="1:16" ht="12.75" customHeight="1" thickBot="1" x14ac:dyDescent="0.25">
      <c r="A90" s="19" t="str">
        <f t="shared" si="12"/>
        <v>IBVS 5760 </v>
      </c>
      <c r="B90" s="5" t="str">
        <f t="shared" si="13"/>
        <v>I</v>
      </c>
      <c r="C90" s="19">
        <f t="shared" si="14"/>
        <v>53790.8289</v>
      </c>
      <c r="D90" s="23" t="str">
        <f t="shared" si="15"/>
        <v>CCD</v>
      </c>
      <c r="E90" s="53" t="e">
        <f>VLOOKUP(C90,Active!C$21:E$967,3,FALSE)</f>
        <v>#N/A</v>
      </c>
      <c r="F90" s="5" t="str">
        <f>LEFT(M90,1)</f>
        <v>C</v>
      </c>
      <c r="G90" s="23" t="str">
        <f t="shared" si="16"/>
        <v>53790.8289</v>
      </c>
      <c r="H90" s="19">
        <f t="shared" si="17"/>
        <v>-2023</v>
      </c>
      <c r="I90" s="54" t="s">
        <v>333</v>
      </c>
      <c r="J90" s="55" t="s">
        <v>334</v>
      </c>
      <c r="K90" s="54" t="s">
        <v>335</v>
      </c>
      <c r="L90" s="54" t="s">
        <v>336</v>
      </c>
      <c r="M90" s="55" t="s">
        <v>317</v>
      </c>
      <c r="N90" s="55" t="s">
        <v>337</v>
      </c>
      <c r="O90" s="56" t="s">
        <v>338</v>
      </c>
      <c r="P90" s="57" t="s">
        <v>339</v>
      </c>
    </row>
    <row r="91" spans="1:16" ht="12.75" customHeight="1" thickBot="1" x14ac:dyDescent="0.25">
      <c r="A91" s="19" t="str">
        <f t="shared" si="12"/>
        <v>VSB 45 </v>
      </c>
      <c r="B91" s="5" t="str">
        <f t="shared" si="13"/>
        <v>I</v>
      </c>
      <c r="C91" s="19">
        <f t="shared" si="14"/>
        <v>53814.1014</v>
      </c>
      <c r="D91" s="23" t="str">
        <f t="shared" si="15"/>
        <v>PE</v>
      </c>
      <c r="E91" s="53">
        <f>VLOOKUP(C91,Active!C$21:E$967,3,FALSE)</f>
        <v>23023.013439286722</v>
      </c>
      <c r="F91" s="5" t="str">
        <f>LEFT(M91,1)</f>
        <v>E</v>
      </c>
      <c r="G91" s="23" t="str">
        <f t="shared" si="16"/>
        <v>53814.1014</v>
      </c>
      <c r="H91" s="19">
        <f t="shared" si="17"/>
        <v>-2004</v>
      </c>
      <c r="I91" s="54" t="s">
        <v>340</v>
      </c>
      <c r="J91" s="55" t="s">
        <v>341</v>
      </c>
      <c r="K91" s="54" t="s">
        <v>342</v>
      </c>
      <c r="L91" s="54" t="s">
        <v>343</v>
      </c>
      <c r="M91" s="55" t="s">
        <v>166</v>
      </c>
      <c r="N91" s="55" t="s">
        <v>167</v>
      </c>
      <c r="O91" s="56" t="s">
        <v>344</v>
      </c>
      <c r="P91" s="57" t="s">
        <v>345</v>
      </c>
    </row>
    <row r="92" spans="1:16" ht="12.75" customHeight="1" thickBot="1" x14ac:dyDescent="0.25">
      <c r="A92" s="19" t="str">
        <f t="shared" si="12"/>
        <v>OEJV 0094 </v>
      </c>
      <c r="B92" s="5" t="str">
        <f t="shared" si="13"/>
        <v>II</v>
      </c>
      <c r="C92" s="19">
        <f t="shared" si="14"/>
        <v>54532.32</v>
      </c>
      <c r="D92" s="23" t="str">
        <f t="shared" si="15"/>
        <v>vis</v>
      </c>
      <c r="E92" s="53" t="e">
        <f>VLOOKUP(C92,Active!C$21:E$967,3,FALSE)</f>
        <v>#N/A</v>
      </c>
      <c r="F92" s="5" t="s">
        <v>73</v>
      </c>
      <c r="G92" s="23" t="str">
        <f t="shared" si="16"/>
        <v>54532.3200</v>
      </c>
      <c r="H92" s="19">
        <f t="shared" si="17"/>
        <v>-1417.5</v>
      </c>
      <c r="I92" s="54" t="s">
        <v>351</v>
      </c>
      <c r="J92" s="55" t="s">
        <v>352</v>
      </c>
      <c r="K92" s="54" t="s">
        <v>353</v>
      </c>
      <c r="L92" s="54" t="s">
        <v>354</v>
      </c>
      <c r="M92" s="55" t="s">
        <v>317</v>
      </c>
      <c r="N92" s="55" t="s">
        <v>337</v>
      </c>
      <c r="O92" s="56" t="s">
        <v>355</v>
      </c>
      <c r="P92" s="57" t="s">
        <v>356</v>
      </c>
    </row>
    <row r="93" spans="1:16" ht="12.75" customHeight="1" thickBot="1" x14ac:dyDescent="0.25">
      <c r="A93" s="19" t="str">
        <f t="shared" si="12"/>
        <v>OEJV 0094 </v>
      </c>
      <c r="B93" s="5" t="str">
        <f t="shared" si="13"/>
        <v>I</v>
      </c>
      <c r="C93" s="19">
        <f t="shared" si="14"/>
        <v>54584.364300000001</v>
      </c>
      <c r="D93" s="23" t="str">
        <f t="shared" si="15"/>
        <v>vis</v>
      </c>
      <c r="E93" s="53" t="e">
        <f>VLOOKUP(C93,Active!C$21:E$967,3,FALSE)</f>
        <v>#N/A</v>
      </c>
      <c r="F93" s="5" t="s">
        <v>73</v>
      </c>
      <c r="G93" s="23" t="str">
        <f t="shared" si="16"/>
        <v>54584.3643</v>
      </c>
      <c r="H93" s="19">
        <f t="shared" si="17"/>
        <v>-1375</v>
      </c>
      <c r="I93" s="54" t="s">
        <v>362</v>
      </c>
      <c r="J93" s="55" t="s">
        <v>363</v>
      </c>
      <c r="K93" s="54" t="s">
        <v>364</v>
      </c>
      <c r="L93" s="54" t="s">
        <v>365</v>
      </c>
      <c r="M93" s="55" t="s">
        <v>317</v>
      </c>
      <c r="N93" s="55" t="s">
        <v>337</v>
      </c>
      <c r="O93" s="56" t="s">
        <v>355</v>
      </c>
      <c r="P93" s="57" t="s">
        <v>356</v>
      </c>
    </row>
    <row r="94" spans="1:16" ht="12.75" customHeight="1" thickBot="1" x14ac:dyDescent="0.25">
      <c r="A94" s="19" t="str">
        <f t="shared" si="12"/>
        <v>VSB 50 </v>
      </c>
      <c r="B94" s="5" t="str">
        <f t="shared" si="13"/>
        <v>I</v>
      </c>
      <c r="C94" s="19">
        <f t="shared" si="14"/>
        <v>55178.289299999997</v>
      </c>
      <c r="D94" s="23" t="str">
        <f t="shared" si="15"/>
        <v>vis</v>
      </c>
      <c r="E94" s="53">
        <f>VLOOKUP(C94,Active!C$21:E$967,3,FALSE)</f>
        <v>24137.010153939016</v>
      </c>
      <c r="F94" s="5" t="s">
        <v>73</v>
      </c>
      <c r="G94" s="23" t="str">
        <f t="shared" si="16"/>
        <v>55178.2893</v>
      </c>
      <c r="H94" s="19">
        <f t="shared" si="17"/>
        <v>-890</v>
      </c>
      <c r="I94" s="54" t="s">
        <v>376</v>
      </c>
      <c r="J94" s="55" t="s">
        <v>377</v>
      </c>
      <c r="K94" s="54" t="s">
        <v>378</v>
      </c>
      <c r="L94" s="54" t="s">
        <v>336</v>
      </c>
      <c r="M94" s="55" t="s">
        <v>317</v>
      </c>
      <c r="N94" s="55" t="s">
        <v>73</v>
      </c>
      <c r="O94" s="56" t="s">
        <v>379</v>
      </c>
      <c r="P94" s="57" t="s">
        <v>380</v>
      </c>
    </row>
    <row r="95" spans="1:16" ht="12.75" customHeight="1" thickBot="1" x14ac:dyDescent="0.25">
      <c r="A95" s="19" t="str">
        <f t="shared" si="12"/>
        <v>VSB 55 </v>
      </c>
      <c r="B95" s="5" t="str">
        <f t="shared" si="13"/>
        <v>I</v>
      </c>
      <c r="C95" s="19">
        <f t="shared" si="14"/>
        <v>55952.23</v>
      </c>
      <c r="D95" s="23" t="str">
        <f t="shared" si="15"/>
        <v>vis</v>
      </c>
      <c r="E95" s="53">
        <f>VLOOKUP(C95,Active!C$21:E$967,3,FALSE)</f>
        <v>24769.010626260831</v>
      </c>
      <c r="F95" s="5" t="s">
        <v>73</v>
      </c>
      <c r="G95" s="23" t="str">
        <f t="shared" si="16"/>
        <v>55952.2300</v>
      </c>
      <c r="H95" s="19">
        <f t="shared" si="17"/>
        <v>-258</v>
      </c>
      <c r="I95" s="54" t="s">
        <v>403</v>
      </c>
      <c r="J95" s="55" t="s">
        <v>404</v>
      </c>
      <c r="K95" s="54" t="s">
        <v>405</v>
      </c>
      <c r="L95" s="54" t="s">
        <v>269</v>
      </c>
      <c r="M95" s="55" t="s">
        <v>317</v>
      </c>
      <c r="N95" s="55" t="s">
        <v>73</v>
      </c>
      <c r="O95" s="56" t="s">
        <v>379</v>
      </c>
      <c r="P95" s="57" t="s">
        <v>406</v>
      </c>
    </row>
    <row r="96" spans="1:16" ht="12.75" customHeight="1" thickBot="1" x14ac:dyDescent="0.25">
      <c r="A96" s="19" t="str">
        <f t="shared" si="12"/>
        <v>VSB 55 </v>
      </c>
      <c r="B96" s="5" t="str">
        <f t="shared" si="13"/>
        <v>I</v>
      </c>
      <c r="C96" s="19">
        <f t="shared" si="14"/>
        <v>56268.173999999999</v>
      </c>
      <c r="D96" s="23" t="str">
        <f t="shared" si="15"/>
        <v>vis</v>
      </c>
      <c r="E96" s="53">
        <f>VLOOKUP(C96,Active!C$21:E$967,3,FALSE)</f>
        <v>25027.010699428247</v>
      </c>
      <c r="F96" s="5" t="s">
        <v>73</v>
      </c>
      <c r="G96" s="23" t="str">
        <f t="shared" si="16"/>
        <v>56268.1740</v>
      </c>
      <c r="H96" s="19">
        <f t="shared" si="17"/>
        <v>0</v>
      </c>
      <c r="I96" s="54" t="s">
        <v>407</v>
      </c>
      <c r="J96" s="55" t="s">
        <v>408</v>
      </c>
      <c r="K96" s="54" t="s">
        <v>409</v>
      </c>
      <c r="L96" s="54" t="s">
        <v>384</v>
      </c>
      <c r="M96" s="55" t="s">
        <v>317</v>
      </c>
      <c r="N96" s="55" t="s">
        <v>410</v>
      </c>
      <c r="O96" s="56" t="s">
        <v>411</v>
      </c>
      <c r="P96" s="57" t="s">
        <v>406</v>
      </c>
    </row>
    <row r="97" spans="2:6" x14ac:dyDescent="0.2">
      <c r="B97" s="5"/>
      <c r="F97" s="5"/>
    </row>
    <row r="98" spans="2:6" x14ac:dyDescent="0.2">
      <c r="B98" s="5"/>
      <c r="F98" s="5"/>
    </row>
    <row r="99" spans="2:6" x14ac:dyDescent="0.2">
      <c r="B99" s="5"/>
      <c r="F99" s="5"/>
    </row>
    <row r="100" spans="2:6" x14ac:dyDescent="0.2">
      <c r="B100" s="5"/>
      <c r="F100" s="5"/>
    </row>
    <row r="101" spans="2:6" x14ac:dyDescent="0.2">
      <c r="B101" s="5"/>
      <c r="F101" s="5"/>
    </row>
    <row r="102" spans="2:6" x14ac:dyDescent="0.2">
      <c r="B102" s="5"/>
      <c r="F102" s="5"/>
    </row>
    <row r="103" spans="2:6" x14ac:dyDescent="0.2">
      <c r="B103" s="5"/>
      <c r="F103" s="5"/>
    </row>
    <row r="104" spans="2:6" x14ac:dyDescent="0.2">
      <c r="B104" s="5"/>
      <c r="F104" s="5"/>
    </row>
    <row r="105" spans="2:6" x14ac:dyDescent="0.2">
      <c r="B105" s="5"/>
      <c r="F105" s="5"/>
    </row>
    <row r="106" spans="2:6" x14ac:dyDescent="0.2">
      <c r="B106" s="5"/>
      <c r="F106" s="5"/>
    </row>
    <row r="107" spans="2:6" x14ac:dyDescent="0.2">
      <c r="B107" s="5"/>
      <c r="F107" s="5"/>
    </row>
    <row r="108" spans="2:6" x14ac:dyDescent="0.2">
      <c r="B108" s="5"/>
      <c r="F108" s="5"/>
    </row>
    <row r="109" spans="2:6" x14ac:dyDescent="0.2">
      <c r="B109" s="5"/>
      <c r="F109" s="5"/>
    </row>
    <row r="110" spans="2:6" x14ac:dyDescent="0.2">
      <c r="B110" s="5"/>
      <c r="F110" s="5"/>
    </row>
    <row r="111" spans="2:6" x14ac:dyDescent="0.2">
      <c r="B111" s="5"/>
      <c r="F111" s="5"/>
    </row>
    <row r="112" spans="2:6" x14ac:dyDescent="0.2">
      <c r="B112" s="5"/>
      <c r="F112" s="5"/>
    </row>
    <row r="113" spans="2:6" x14ac:dyDescent="0.2">
      <c r="B113" s="5"/>
      <c r="F113" s="5"/>
    </row>
    <row r="114" spans="2:6" x14ac:dyDescent="0.2">
      <c r="B114" s="5"/>
      <c r="F114" s="5"/>
    </row>
    <row r="115" spans="2:6" x14ac:dyDescent="0.2">
      <c r="B115" s="5"/>
      <c r="F115" s="5"/>
    </row>
    <row r="116" spans="2:6" x14ac:dyDescent="0.2">
      <c r="B116" s="5"/>
      <c r="F116" s="5"/>
    </row>
    <row r="117" spans="2:6" x14ac:dyDescent="0.2">
      <c r="B117" s="5"/>
      <c r="F117" s="5"/>
    </row>
    <row r="118" spans="2:6" x14ac:dyDescent="0.2">
      <c r="B118" s="5"/>
      <c r="F118" s="5"/>
    </row>
    <row r="119" spans="2:6" x14ac:dyDescent="0.2">
      <c r="B119" s="5"/>
      <c r="F119" s="5"/>
    </row>
    <row r="120" spans="2:6" x14ac:dyDescent="0.2">
      <c r="B120" s="5"/>
      <c r="F120" s="5"/>
    </row>
    <row r="121" spans="2:6" x14ac:dyDescent="0.2">
      <c r="B121" s="5"/>
      <c r="F121" s="5"/>
    </row>
    <row r="122" spans="2:6" x14ac:dyDescent="0.2">
      <c r="B122" s="5"/>
      <c r="F122" s="5"/>
    </row>
    <row r="123" spans="2:6" x14ac:dyDescent="0.2">
      <c r="B123" s="5"/>
      <c r="F123" s="5"/>
    </row>
    <row r="124" spans="2:6" x14ac:dyDescent="0.2">
      <c r="B124" s="5"/>
      <c r="F124" s="5"/>
    </row>
    <row r="125" spans="2:6" x14ac:dyDescent="0.2">
      <c r="B125" s="5"/>
      <c r="F125" s="5"/>
    </row>
    <row r="126" spans="2:6" x14ac:dyDescent="0.2">
      <c r="B126" s="5"/>
      <c r="F126" s="5"/>
    </row>
    <row r="127" spans="2:6" x14ac:dyDescent="0.2">
      <c r="B127" s="5"/>
      <c r="F127" s="5"/>
    </row>
    <row r="128" spans="2:6" x14ac:dyDescent="0.2">
      <c r="B128" s="5"/>
      <c r="F128" s="5"/>
    </row>
    <row r="129" spans="2:6" x14ac:dyDescent="0.2">
      <c r="B129" s="5"/>
      <c r="F129" s="5"/>
    </row>
    <row r="130" spans="2:6" x14ac:dyDescent="0.2">
      <c r="B130" s="5"/>
      <c r="F130" s="5"/>
    </row>
    <row r="131" spans="2:6" x14ac:dyDescent="0.2">
      <c r="B131" s="5"/>
      <c r="F131" s="5"/>
    </row>
    <row r="132" spans="2:6" x14ac:dyDescent="0.2">
      <c r="B132" s="5"/>
      <c r="F132" s="5"/>
    </row>
    <row r="133" spans="2:6" x14ac:dyDescent="0.2">
      <c r="B133" s="5"/>
      <c r="F133" s="5"/>
    </row>
    <row r="134" spans="2:6" x14ac:dyDescent="0.2">
      <c r="B134" s="5"/>
      <c r="F134" s="5"/>
    </row>
    <row r="135" spans="2:6" x14ac:dyDescent="0.2">
      <c r="B135" s="5"/>
      <c r="F135" s="5"/>
    </row>
    <row r="136" spans="2:6" x14ac:dyDescent="0.2">
      <c r="B136" s="5"/>
      <c r="F136" s="5"/>
    </row>
    <row r="137" spans="2:6" x14ac:dyDescent="0.2">
      <c r="B137" s="5"/>
      <c r="F137" s="5"/>
    </row>
    <row r="138" spans="2:6" x14ac:dyDescent="0.2">
      <c r="B138" s="5"/>
      <c r="F138" s="5"/>
    </row>
    <row r="139" spans="2:6" x14ac:dyDescent="0.2">
      <c r="B139" s="5"/>
      <c r="F139" s="5"/>
    </row>
    <row r="140" spans="2:6" x14ac:dyDescent="0.2">
      <c r="B140" s="5"/>
      <c r="F140" s="5"/>
    </row>
    <row r="141" spans="2:6" x14ac:dyDescent="0.2">
      <c r="B141" s="5"/>
      <c r="F141" s="5"/>
    </row>
    <row r="142" spans="2:6" x14ac:dyDescent="0.2">
      <c r="B142" s="5"/>
      <c r="F142" s="5"/>
    </row>
    <row r="143" spans="2:6" x14ac:dyDescent="0.2">
      <c r="B143" s="5"/>
      <c r="F143" s="5"/>
    </row>
    <row r="144" spans="2:6" x14ac:dyDescent="0.2">
      <c r="B144" s="5"/>
      <c r="F144" s="5"/>
    </row>
    <row r="145" spans="2:6" x14ac:dyDescent="0.2">
      <c r="B145" s="5"/>
      <c r="F145" s="5"/>
    </row>
    <row r="146" spans="2:6" x14ac:dyDescent="0.2">
      <c r="B146" s="5"/>
      <c r="F146" s="5"/>
    </row>
    <row r="147" spans="2:6" x14ac:dyDescent="0.2">
      <c r="B147" s="5"/>
      <c r="F147" s="5"/>
    </row>
    <row r="148" spans="2:6" x14ac:dyDescent="0.2">
      <c r="B148" s="5"/>
      <c r="F148" s="5"/>
    </row>
    <row r="149" spans="2:6" x14ac:dyDescent="0.2">
      <c r="B149" s="5"/>
      <c r="F149" s="5"/>
    </row>
    <row r="150" spans="2:6" x14ac:dyDescent="0.2">
      <c r="B150" s="5"/>
      <c r="F150" s="5"/>
    </row>
    <row r="151" spans="2:6" x14ac:dyDescent="0.2">
      <c r="B151" s="5"/>
      <c r="F151" s="5"/>
    </row>
    <row r="152" spans="2:6" x14ac:dyDescent="0.2">
      <c r="B152" s="5"/>
      <c r="F152" s="5"/>
    </row>
    <row r="153" spans="2:6" x14ac:dyDescent="0.2">
      <c r="B153" s="5"/>
      <c r="F153" s="5"/>
    </row>
    <row r="154" spans="2:6" x14ac:dyDescent="0.2">
      <c r="B154" s="5"/>
      <c r="F154" s="5"/>
    </row>
    <row r="155" spans="2:6" x14ac:dyDescent="0.2">
      <c r="B155" s="5"/>
      <c r="F155" s="5"/>
    </row>
    <row r="156" spans="2:6" x14ac:dyDescent="0.2">
      <c r="B156" s="5"/>
      <c r="F156" s="5"/>
    </row>
    <row r="157" spans="2:6" x14ac:dyDescent="0.2">
      <c r="B157" s="5"/>
      <c r="F157" s="5"/>
    </row>
    <row r="158" spans="2:6" x14ac:dyDescent="0.2">
      <c r="B158" s="5"/>
      <c r="F158" s="5"/>
    </row>
    <row r="159" spans="2:6" x14ac:dyDescent="0.2">
      <c r="B159" s="5"/>
      <c r="F159" s="5"/>
    </row>
    <row r="160" spans="2:6" x14ac:dyDescent="0.2">
      <c r="B160" s="5"/>
      <c r="F160" s="5"/>
    </row>
    <row r="161" spans="2:6" x14ac:dyDescent="0.2">
      <c r="B161" s="5"/>
      <c r="F161" s="5"/>
    </row>
    <row r="162" spans="2:6" x14ac:dyDescent="0.2">
      <c r="B162" s="5"/>
      <c r="F162" s="5"/>
    </row>
    <row r="163" spans="2:6" x14ac:dyDescent="0.2">
      <c r="B163" s="5"/>
      <c r="F163" s="5"/>
    </row>
    <row r="164" spans="2:6" x14ac:dyDescent="0.2">
      <c r="B164" s="5"/>
      <c r="F164" s="5"/>
    </row>
    <row r="165" spans="2:6" x14ac:dyDescent="0.2">
      <c r="B165" s="5"/>
      <c r="F165" s="5"/>
    </row>
    <row r="166" spans="2:6" x14ac:dyDescent="0.2">
      <c r="B166" s="5"/>
      <c r="F166" s="5"/>
    </row>
    <row r="167" spans="2:6" x14ac:dyDescent="0.2">
      <c r="B167" s="5"/>
      <c r="F167" s="5"/>
    </row>
    <row r="168" spans="2:6" x14ac:dyDescent="0.2">
      <c r="B168" s="5"/>
      <c r="F168" s="5"/>
    </row>
    <row r="169" spans="2:6" x14ac:dyDescent="0.2">
      <c r="B169" s="5"/>
      <c r="F169" s="5"/>
    </row>
    <row r="170" spans="2:6" x14ac:dyDescent="0.2">
      <c r="B170" s="5"/>
      <c r="F170" s="5"/>
    </row>
    <row r="171" spans="2:6" x14ac:dyDescent="0.2">
      <c r="B171" s="5"/>
      <c r="F171" s="5"/>
    </row>
    <row r="172" spans="2:6" x14ac:dyDescent="0.2">
      <c r="B172" s="5"/>
      <c r="F172" s="5"/>
    </row>
    <row r="173" spans="2:6" x14ac:dyDescent="0.2">
      <c r="B173" s="5"/>
      <c r="F173" s="5"/>
    </row>
    <row r="174" spans="2:6" x14ac:dyDescent="0.2">
      <c r="B174" s="5"/>
      <c r="F174" s="5"/>
    </row>
    <row r="175" spans="2:6" x14ac:dyDescent="0.2">
      <c r="B175" s="5"/>
      <c r="F175" s="5"/>
    </row>
    <row r="176" spans="2:6" x14ac:dyDescent="0.2">
      <c r="B176" s="5"/>
      <c r="F176" s="5"/>
    </row>
    <row r="177" spans="2:6" x14ac:dyDescent="0.2">
      <c r="B177" s="5"/>
      <c r="F177" s="5"/>
    </row>
    <row r="178" spans="2:6" x14ac:dyDescent="0.2">
      <c r="B178" s="5"/>
      <c r="F178" s="5"/>
    </row>
    <row r="179" spans="2:6" x14ac:dyDescent="0.2">
      <c r="B179" s="5"/>
      <c r="F179" s="5"/>
    </row>
    <row r="180" spans="2:6" x14ac:dyDescent="0.2">
      <c r="B180" s="5"/>
      <c r="F180" s="5"/>
    </row>
    <row r="181" spans="2:6" x14ac:dyDescent="0.2">
      <c r="B181" s="5"/>
      <c r="F181" s="5"/>
    </row>
    <row r="182" spans="2:6" x14ac:dyDescent="0.2">
      <c r="B182" s="5"/>
      <c r="F182" s="5"/>
    </row>
    <row r="183" spans="2:6" x14ac:dyDescent="0.2">
      <c r="B183" s="5"/>
      <c r="F183" s="5"/>
    </row>
    <row r="184" spans="2:6" x14ac:dyDescent="0.2">
      <c r="B184" s="5"/>
      <c r="F184" s="5"/>
    </row>
    <row r="185" spans="2:6" x14ac:dyDescent="0.2">
      <c r="B185" s="5"/>
      <c r="F185" s="5"/>
    </row>
    <row r="186" spans="2:6" x14ac:dyDescent="0.2">
      <c r="B186" s="5"/>
      <c r="F186" s="5"/>
    </row>
    <row r="187" spans="2:6" x14ac:dyDescent="0.2">
      <c r="B187" s="5"/>
      <c r="F187" s="5"/>
    </row>
    <row r="188" spans="2:6" x14ac:dyDescent="0.2">
      <c r="B188" s="5"/>
      <c r="F188" s="5"/>
    </row>
    <row r="189" spans="2:6" x14ac:dyDescent="0.2">
      <c r="B189" s="5"/>
      <c r="F189" s="5"/>
    </row>
    <row r="190" spans="2:6" x14ac:dyDescent="0.2">
      <c r="B190" s="5"/>
      <c r="F190" s="5"/>
    </row>
    <row r="191" spans="2:6" x14ac:dyDescent="0.2">
      <c r="B191" s="5"/>
      <c r="F191" s="5"/>
    </row>
    <row r="192" spans="2:6" x14ac:dyDescent="0.2">
      <c r="B192" s="5"/>
      <c r="F192" s="5"/>
    </row>
    <row r="193" spans="2:6" x14ac:dyDescent="0.2">
      <c r="B193" s="5"/>
      <c r="F193" s="5"/>
    </row>
    <row r="194" spans="2:6" x14ac:dyDescent="0.2">
      <c r="B194" s="5"/>
      <c r="F194" s="5"/>
    </row>
    <row r="195" spans="2:6" x14ac:dyDescent="0.2">
      <c r="B195" s="5"/>
      <c r="F195" s="5"/>
    </row>
    <row r="196" spans="2:6" x14ac:dyDescent="0.2">
      <c r="B196" s="5"/>
      <c r="F196" s="5"/>
    </row>
    <row r="197" spans="2:6" x14ac:dyDescent="0.2">
      <c r="B197" s="5"/>
      <c r="F197" s="5"/>
    </row>
    <row r="198" spans="2:6" x14ac:dyDescent="0.2">
      <c r="B198" s="5"/>
      <c r="F198" s="5"/>
    </row>
    <row r="199" spans="2:6" x14ac:dyDescent="0.2">
      <c r="B199" s="5"/>
      <c r="F199" s="5"/>
    </row>
    <row r="200" spans="2:6" x14ac:dyDescent="0.2">
      <c r="B200" s="5"/>
      <c r="F200" s="5"/>
    </row>
    <row r="201" spans="2:6" x14ac:dyDescent="0.2">
      <c r="B201" s="5"/>
      <c r="F201" s="5"/>
    </row>
    <row r="202" spans="2:6" x14ac:dyDescent="0.2">
      <c r="B202" s="5"/>
      <c r="F202" s="5"/>
    </row>
    <row r="203" spans="2:6" x14ac:dyDescent="0.2">
      <c r="B203" s="5"/>
      <c r="F203" s="5"/>
    </row>
    <row r="204" spans="2:6" x14ac:dyDescent="0.2">
      <c r="B204" s="5"/>
      <c r="F204" s="5"/>
    </row>
    <row r="205" spans="2:6" x14ac:dyDescent="0.2">
      <c r="B205" s="5"/>
      <c r="F205" s="5"/>
    </row>
    <row r="206" spans="2:6" x14ac:dyDescent="0.2">
      <c r="B206" s="5"/>
      <c r="F206" s="5"/>
    </row>
    <row r="207" spans="2:6" x14ac:dyDescent="0.2">
      <c r="B207" s="5"/>
      <c r="F207" s="5"/>
    </row>
    <row r="208" spans="2:6" x14ac:dyDescent="0.2">
      <c r="B208" s="5"/>
      <c r="F208" s="5"/>
    </row>
    <row r="209" spans="2:6" x14ac:dyDescent="0.2">
      <c r="B209" s="5"/>
      <c r="F209" s="5"/>
    </row>
    <row r="210" spans="2:6" x14ac:dyDescent="0.2">
      <c r="B210" s="5"/>
      <c r="F210" s="5"/>
    </row>
    <row r="211" spans="2:6" x14ac:dyDescent="0.2">
      <c r="B211" s="5"/>
      <c r="F211" s="5"/>
    </row>
    <row r="212" spans="2:6" x14ac:dyDescent="0.2">
      <c r="B212" s="5"/>
      <c r="F212" s="5"/>
    </row>
    <row r="213" spans="2:6" x14ac:dyDescent="0.2">
      <c r="B213" s="5"/>
      <c r="F213" s="5"/>
    </row>
    <row r="214" spans="2:6" x14ac:dyDescent="0.2">
      <c r="B214" s="5"/>
      <c r="F214" s="5"/>
    </row>
    <row r="215" spans="2:6" x14ac:dyDescent="0.2">
      <c r="B215" s="5"/>
      <c r="F215" s="5"/>
    </row>
    <row r="216" spans="2:6" x14ac:dyDescent="0.2">
      <c r="B216" s="5"/>
      <c r="F216" s="5"/>
    </row>
    <row r="217" spans="2:6" x14ac:dyDescent="0.2">
      <c r="B217" s="5"/>
      <c r="F217" s="5"/>
    </row>
    <row r="218" spans="2:6" x14ac:dyDescent="0.2">
      <c r="B218" s="5"/>
      <c r="F218" s="5"/>
    </row>
    <row r="219" spans="2:6" x14ac:dyDescent="0.2">
      <c r="B219" s="5"/>
      <c r="F219" s="5"/>
    </row>
    <row r="220" spans="2:6" x14ac:dyDescent="0.2">
      <c r="B220" s="5"/>
      <c r="F220" s="5"/>
    </row>
    <row r="221" spans="2:6" x14ac:dyDescent="0.2">
      <c r="B221" s="5"/>
      <c r="F221" s="5"/>
    </row>
    <row r="222" spans="2:6" x14ac:dyDescent="0.2">
      <c r="B222" s="5"/>
      <c r="F222" s="5"/>
    </row>
    <row r="223" spans="2:6" x14ac:dyDescent="0.2">
      <c r="B223" s="5"/>
      <c r="F223" s="5"/>
    </row>
    <row r="224" spans="2:6" x14ac:dyDescent="0.2">
      <c r="B224" s="5"/>
      <c r="F224" s="5"/>
    </row>
    <row r="225" spans="2:6" x14ac:dyDescent="0.2">
      <c r="B225" s="5"/>
      <c r="F225" s="5"/>
    </row>
    <row r="226" spans="2:6" x14ac:dyDescent="0.2">
      <c r="B226" s="5"/>
      <c r="F226" s="5"/>
    </row>
    <row r="227" spans="2:6" x14ac:dyDescent="0.2">
      <c r="B227" s="5"/>
      <c r="F227" s="5"/>
    </row>
    <row r="228" spans="2:6" x14ac:dyDescent="0.2">
      <c r="B228" s="5"/>
      <c r="F228" s="5"/>
    </row>
    <row r="229" spans="2:6" x14ac:dyDescent="0.2">
      <c r="B229" s="5"/>
      <c r="F229" s="5"/>
    </row>
    <row r="230" spans="2:6" x14ac:dyDescent="0.2">
      <c r="B230" s="5"/>
      <c r="F230" s="5"/>
    </row>
    <row r="231" spans="2:6" x14ac:dyDescent="0.2">
      <c r="B231" s="5"/>
      <c r="F231" s="5"/>
    </row>
    <row r="232" spans="2:6" x14ac:dyDescent="0.2">
      <c r="B232" s="5"/>
      <c r="F232" s="5"/>
    </row>
    <row r="233" spans="2:6" x14ac:dyDescent="0.2">
      <c r="B233" s="5"/>
      <c r="F233" s="5"/>
    </row>
    <row r="234" spans="2:6" x14ac:dyDescent="0.2">
      <c r="B234" s="5"/>
      <c r="F234" s="5"/>
    </row>
    <row r="235" spans="2:6" x14ac:dyDescent="0.2">
      <c r="B235" s="5"/>
      <c r="F235" s="5"/>
    </row>
    <row r="236" spans="2:6" x14ac:dyDescent="0.2">
      <c r="B236" s="5"/>
      <c r="F236" s="5"/>
    </row>
    <row r="237" spans="2:6" x14ac:dyDescent="0.2">
      <c r="B237" s="5"/>
      <c r="F237" s="5"/>
    </row>
    <row r="238" spans="2:6" x14ac:dyDescent="0.2">
      <c r="B238" s="5"/>
      <c r="F238" s="5"/>
    </row>
    <row r="239" spans="2:6" x14ac:dyDescent="0.2">
      <c r="B239" s="5"/>
      <c r="F239" s="5"/>
    </row>
    <row r="240" spans="2:6" x14ac:dyDescent="0.2">
      <c r="B240" s="5"/>
      <c r="F240" s="5"/>
    </row>
    <row r="241" spans="2:6" x14ac:dyDescent="0.2">
      <c r="B241" s="5"/>
      <c r="F241" s="5"/>
    </row>
    <row r="242" spans="2:6" x14ac:dyDescent="0.2">
      <c r="B242" s="5"/>
      <c r="F242" s="5"/>
    </row>
    <row r="243" spans="2:6" x14ac:dyDescent="0.2">
      <c r="B243" s="5"/>
      <c r="F243" s="5"/>
    </row>
    <row r="244" spans="2:6" x14ac:dyDescent="0.2">
      <c r="B244" s="5"/>
      <c r="F244" s="5"/>
    </row>
    <row r="245" spans="2:6" x14ac:dyDescent="0.2">
      <c r="B245" s="5"/>
      <c r="F245" s="5"/>
    </row>
    <row r="246" spans="2:6" x14ac:dyDescent="0.2">
      <c r="B246" s="5"/>
      <c r="F246" s="5"/>
    </row>
    <row r="247" spans="2:6" x14ac:dyDescent="0.2">
      <c r="B247" s="5"/>
      <c r="F247" s="5"/>
    </row>
    <row r="248" spans="2:6" x14ac:dyDescent="0.2">
      <c r="B248" s="5"/>
      <c r="F248" s="5"/>
    </row>
    <row r="249" spans="2:6" x14ac:dyDescent="0.2">
      <c r="B249" s="5"/>
      <c r="F249" s="5"/>
    </row>
    <row r="250" spans="2:6" x14ac:dyDescent="0.2">
      <c r="B250" s="5"/>
      <c r="F250" s="5"/>
    </row>
    <row r="251" spans="2:6" x14ac:dyDescent="0.2">
      <c r="B251" s="5"/>
      <c r="F251" s="5"/>
    </row>
    <row r="252" spans="2:6" x14ac:dyDescent="0.2">
      <c r="B252" s="5"/>
      <c r="F252" s="5"/>
    </row>
    <row r="253" spans="2:6" x14ac:dyDescent="0.2">
      <c r="B253" s="5"/>
      <c r="F253" s="5"/>
    </row>
    <row r="254" spans="2:6" x14ac:dyDescent="0.2">
      <c r="B254" s="5"/>
      <c r="F254" s="5"/>
    </row>
    <row r="255" spans="2:6" x14ac:dyDescent="0.2">
      <c r="B255" s="5"/>
      <c r="F255" s="5"/>
    </row>
    <row r="256" spans="2:6" x14ac:dyDescent="0.2">
      <c r="B256" s="5"/>
      <c r="F256" s="5"/>
    </row>
    <row r="257" spans="2:6" x14ac:dyDescent="0.2">
      <c r="B257" s="5"/>
      <c r="F257" s="5"/>
    </row>
    <row r="258" spans="2:6" x14ac:dyDescent="0.2">
      <c r="B258" s="5"/>
      <c r="F258" s="5"/>
    </row>
    <row r="259" spans="2:6" x14ac:dyDescent="0.2">
      <c r="B259" s="5"/>
      <c r="F259" s="5"/>
    </row>
    <row r="260" spans="2:6" x14ac:dyDescent="0.2">
      <c r="B260" s="5"/>
      <c r="F260" s="5"/>
    </row>
    <row r="261" spans="2:6" x14ac:dyDescent="0.2">
      <c r="B261" s="5"/>
      <c r="F261" s="5"/>
    </row>
    <row r="262" spans="2:6" x14ac:dyDescent="0.2">
      <c r="B262" s="5"/>
      <c r="F262" s="5"/>
    </row>
    <row r="263" spans="2:6" x14ac:dyDescent="0.2">
      <c r="B263" s="5"/>
      <c r="F263" s="5"/>
    </row>
    <row r="264" spans="2:6" x14ac:dyDescent="0.2">
      <c r="B264" s="5"/>
      <c r="F264" s="5"/>
    </row>
    <row r="265" spans="2:6" x14ac:dyDescent="0.2">
      <c r="B265" s="5"/>
      <c r="F265" s="5"/>
    </row>
    <row r="266" spans="2:6" x14ac:dyDescent="0.2">
      <c r="B266" s="5"/>
      <c r="F266" s="5"/>
    </row>
    <row r="267" spans="2:6" x14ac:dyDescent="0.2">
      <c r="B267" s="5"/>
      <c r="F267" s="5"/>
    </row>
    <row r="268" spans="2:6" x14ac:dyDescent="0.2">
      <c r="B268" s="5"/>
      <c r="F268" s="5"/>
    </row>
    <row r="269" spans="2:6" x14ac:dyDescent="0.2">
      <c r="B269" s="5"/>
      <c r="F269" s="5"/>
    </row>
    <row r="270" spans="2:6" x14ac:dyDescent="0.2">
      <c r="B270" s="5"/>
      <c r="F270" s="5"/>
    </row>
    <row r="271" spans="2:6" x14ac:dyDescent="0.2">
      <c r="B271" s="5"/>
      <c r="F271" s="5"/>
    </row>
    <row r="272" spans="2:6" x14ac:dyDescent="0.2">
      <c r="B272" s="5"/>
      <c r="F272" s="5"/>
    </row>
    <row r="273" spans="2:6" x14ac:dyDescent="0.2">
      <c r="B273" s="5"/>
      <c r="F273" s="5"/>
    </row>
    <row r="274" spans="2:6" x14ac:dyDescent="0.2">
      <c r="B274" s="5"/>
      <c r="F274" s="5"/>
    </row>
    <row r="275" spans="2:6" x14ac:dyDescent="0.2">
      <c r="B275" s="5"/>
      <c r="F275" s="5"/>
    </row>
    <row r="276" spans="2:6" x14ac:dyDescent="0.2">
      <c r="B276" s="5"/>
      <c r="F276" s="5"/>
    </row>
    <row r="277" spans="2:6" x14ac:dyDescent="0.2">
      <c r="B277" s="5"/>
      <c r="F277" s="5"/>
    </row>
    <row r="278" spans="2:6" x14ac:dyDescent="0.2">
      <c r="B278" s="5"/>
      <c r="F278" s="5"/>
    </row>
    <row r="279" spans="2:6" x14ac:dyDescent="0.2">
      <c r="B279" s="5"/>
      <c r="F279" s="5"/>
    </row>
    <row r="280" spans="2:6" x14ac:dyDescent="0.2">
      <c r="B280" s="5"/>
      <c r="F280" s="5"/>
    </row>
    <row r="281" spans="2:6" x14ac:dyDescent="0.2">
      <c r="B281" s="5"/>
      <c r="F281" s="5"/>
    </row>
    <row r="282" spans="2:6" x14ac:dyDescent="0.2">
      <c r="B282" s="5"/>
      <c r="F282" s="5"/>
    </row>
    <row r="283" spans="2:6" x14ac:dyDescent="0.2">
      <c r="B283" s="5"/>
      <c r="F283" s="5"/>
    </row>
    <row r="284" spans="2:6" x14ac:dyDescent="0.2">
      <c r="B284" s="5"/>
      <c r="F284" s="5"/>
    </row>
    <row r="285" spans="2:6" x14ac:dyDescent="0.2">
      <c r="B285" s="5"/>
      <c r="F285" s="5"/>
    </row>
    <row r="286" spans="2:6" x14ac:dyDescent="0.2">
      <c r="B286" s="5"/>
      <c r="F286" s="5"/>
    </row>
    <row r="287" spans="2:6" x14ac:dyDescent="0.2">
      <c r="B287" s="5"/>
      <c r="F287" s="5"/>
    </row>
    <row r="288" spans="2:6" x14ac:dyDescent="0.2">
      <c r="B288" s="5"/>
      <c r="F288" s="5"/>
    </row>
    <row r="289" spans="2:6" x14ac:dyDescent="0.2">
      <c r="B289" s="5"/>
      <c r="F289" s="5"/>
    </row>
    <row r="290" spans="2:6" x14ac:dyDescent="0.2">
      <c r="B290" s="5"/>
      <c r="F290" s="5"/>
    </row>
    <row r="291" spans="2:6" x14ac:dyDescent="0.2">
      <c r="B291" s="5"/>
      <c r="F291" s="5"/>
    </row>
    <row r="292" spans="2:6" x14ac:dyDescent="0.2">
      <c r="B292" s="5"/>
      <c r="F292" s="5"/>
    </row>
    <row r="293" spans="2:6" x14ac:dyDescent="0.2">
      <c r="B293" s="5"/>
      <c r="F293" s="5"/>
    </row>
    <row r="294" spans="2:6" x14ac:dyDescent="0.2">
      <c r="B294" s="5"/>
      <c r="F294" s="5"/>
    </row>
    <row r="295" spans="2:6" x14ac:dyDescent="0.2">
      <c r="B295" s="5"/>
      <c r="F295" s="5"/>
    </row>
    <row r="296" spans="2:6" x14ac:dyDescent="0.2">
      <c r="B296" s="5"/>
      <c r="F296" s="5"/>
    </row>
    <row r="297" spans="2:6" x14ac:dyDescent="0.2">
      <c r="B297" s="5"/>
      <c r="F297" s="5"/>
    </row>
    <row r="298" spans="2:6" x14ac:dyDescent="0.2">
      <c r="B298" s="5"/>
      <c r="F298" s="5"/>
    </row>
    <row r="299" spans="2:6" x14ac:dyDescent="0.2">
      <c r="B299" s="5"/>
      <c r="F299" s="5"/>
    </row>
    <row r="300" spans="2:6" x14ac:dyDescent="0.2">
      <c r="B300" s="5"/>
      <c r="F300" s="5"/>
    </row>
    <row r="301" spans="2:6" x14ac:dyDescent="0.2">
      <c r="B301" s="5"/>
      <c r="F301" s="5"/>
    </row>
    <row r="302" spans="2:6" x14ac:dyDescent="0.2">
      <c r="B302" s="5"/>
      <c r="F302" s="5"/>
    </row>
    <row r="303" spans="2:6" x14ac:dyDescent="0.2">
      <c r="B303" s="5"/>
      <c r="F303" s="5"/>
    </row>
    <row r="304" spans="2:6" x14ac:dyDescent="0.2">
      <c r="B304" s="5"/>
      <c r="F304" s="5"/>
    </row>
    <row r="305" spans="2:6" x14ac:dyDescent="0.2">
      <c r="B305" s="5"/>
      <c r="F305" s="5"/>
    </row>
    <row r="306" spans="2:6" x14ac:dyDescent="0.2">
      <c r="B306" s="5"/>
      <c r="F306" s="5"/>
    </row>
    <row r="307" spans="2:6" x14ac:dyDescent="0.2">
      <c r="B307" s="5"/>
      <c r="F307" s="5"/>
    </row>
    <row r="308" spans="2:6" x14ac:dyDescent="0.2">
      <c r="B308" s="5"/>
      <c r="F308" s="5"/>
    </row>
    <row r="309" spans="2:6" x14ac:dyDescent="0.2">
      <c r="B309" s="5"/>
      <c r="F309" s="5"/>
    </row>
    <row r="310" spans="2:6" x14ac:dyDescent="0.2">
      <c r="B310" s="5"/>
      <c r="F310" s="5"/>
    </row>
    <row r="311" spans="2:6" x14ac:dyDescent="0.2">
      <c r="B311" s="5"/>
      <c r="F311" s="5"/>
    </row>
    <row r="312" spans="2:6" x14ac:dyDescent="0.2">
      <c r="B312" s="5"/>
      <c r="F312" s="5"/>
    </row>
    <row r="313" spans="2:6" x14ac:dyDescent="0.2">
      <c r="B313" s="5"/>
      <c r="F313" s="5"/>
    </row>
    <row r="314" spans="2:6" x14ac:dyDescent="0.2">
      <c r="B314" s="5"/>
      <c r="F314" s="5"/>
    </row>
    <row r="315" spans="2:6" x14ac:dyDescent="0.2">
      <c r="B315" s="5"/>
      <c r="F315" s="5"/>
    </row>
    <row r="316" spans="2:6" x14ac:dyDescent="0.2">
      <c r="B316" s="5"/>
      <c r="F316" s="5"/>
    </row>
    <row r="317" spans="2:6" x14ac:dyDescent="0.2">
      <c r="B317" s="5"/>
      <c r="F317" s="5"/>
    </row>
    <row r="318" spans="2:6" x14ac:dyDescent="0.2">
      <c r="B318" s="5"/>
      <c r="F318" s="5"/>
    </row>
    <row r="319" spans="2:6" x14ac:dyDescent="0.2">
      <c r="B319" s="5"/>
      <c r="F319" s="5"/>
    </row>
    <row r="320" spans="2:6" x14ac:dyDescent="0.2">
      <c r="B320" s="5"/>
      <c r="F320" s="5"/>
    </row>
    <row r="321" spans="2:6" x14ac:dyDescent="0.2">
      <c r="B321" s="5"/>
      <c r="F321" s="5"/>
    </row>
    <row r="322" spans="2:6" x14ac:dyDescent="0.2">
      <c r="B322" s="5"/>
      <c r="F322" s="5"/>
    </row>
    <row r="323" spans="2:6" x14ac:dyDescent="0.2">
      <c r="B323" s="5"/>
      <c r="F323" s="5"/>
    </row>
    <row r="324" spans="2:6" x14ac:dyDescent="0.2">
      <c r="B324" s="5"/>
      <c r="F324" s="5"/>
    </row>
    <row r="325" spans="2:6" x14ac:dyDescent="0.2">
      <c r="B325" s="5"/>
      <c r="F325" s="5"/>
    </row>
    <row r="326" spans="2:6" x14ac:dyDescent="0.2">
      <c r="B326" s="5"/>
      <c r="F326" s="5"/>
    </row>
    <row r="327" spans="2:6" x14ac:dyDescent="0.2">
      <c r="B327" s="5"/>
      <c r="F327" s="5"/>
    </row>
    <row r="328" spans="2:6" x14ac:dyDescent="0.2">
      <c r="B328" s="5"/>
      <c r="F328" s="5"/>
    </row>
    <row r="329" spans="2:6" x14ac:dyDescent="0.2">
      <c r="B329" s="5"/>
      <c r="F329" s="5"/>
    </row>
    <row r="330" spans="2:6" x14ac:dyDescent="0.2">
      <c r="B330" s="5"/>
      <c r="F330" s="5"/>
    </row>
    <row r="331" spans="2:6" x14ac:dyDescent="0.2">
      <c r="B331" s="5"/>
      <c r="F331" s="5"/>
    </row>
    <row r="332" spans="2:6" x14ac:dyDescent="0.2">
      <c r="B332" s="5"/>
      <c r="F332" s="5"/>
    </row>
    <row r="333" spans="2:6" x14ac:dyDescent="0.2">
      <c r="B333" s="5"/>
      <c r="F333" s="5"/>
    </row>
    <row r="334" spans="2:6" x14ac:dyDescent="0.2">
      <c r="B334" s="5"/>
      <c r="F334" s="5"/>
    </row>
    <row r="335" spans="2:6" x14ac:dyDescent="0.2">
      <c r="B335" s="5"/>
      <c r="F335" s="5"/>
    </row>
    <row r="336" spans="2:6" x14ac:dyDescent="0.2">
      <c r="B336" s="5"/>
      <c r="F336" s="5"/>
    </row>
    <row r="337" spans="2:6" x14ac:dyDescent="0.2">
      <c r="B337" s="5"/>
      <c r="F337" s="5"/>
    </row>
    <row r="338" spans="2:6" x14ac:dyDescent="0.2">
      <c r="B338" s="5"/>
      <c r="F338" s="5"/>
    </row>
    <row r="339" spans="2:6" x14ac:dyDescent="0.2">
      <c r="B339" s="5"/>
      <c r="F339" s="5"/>
    </row>
    <row r="340" spans="2:6" x14ac:dyDescent="0.2">
      <c r="B340" s="5"/>
      <c r="F340" s="5"/>
    </row>
    <row r="341" spans="2:6" x14ac:dyDescent="0.2">
      <c r="B341" s="5"/>
      <c r="F341" s="5"/>
    </row>
    <row r="342" spans="2:6" x14ac:dyDescent="0.2">
      <c r="B342" s="5"/>
      <c r="F342" s="5"/>
    </row>
    <row r="343" spans="2:6" x14ac:dyDescent="0.2">
      <c r="B343" s="5"/>
      <c r="F343" s="5"/>
    </row>
    <row r="344" spans="2:6" x14ac:dyDescent="0.2">
      <c r="B344" s="5"/>
      <c r="F344" s="5"/>
    </row>
    <row r="345" spans="2:6" x14ac:dyDescent="0.2">
      <c r="B345" s="5"/>
      <c r="F345" s="5"/>
    </row>
    <row r="346" spans="2:6" x14ac:dyDescent="0.2">
      <c r="B346" s="5"/>
      <c r="F346" s="5"/>
    </row>
    <row r="347" spans="2:6" x14ac:dyDescent="0.2">
      <c r="B347" s="5"/>
      <c r="F347" s="5"/>
    </row>
    <row r="348" spans="2:6" x14ac:dyDescent="0.2">
      <c r="B348" s="5"/>
      <c r="F348" s="5"/>
    </row>
    <row r="349" spans="2:6" x14ac:dyDescent="0.2">
      <c r="B349" s="5"/>
      <c r="F349" s="5"/>
    </row>
    <row r="350" spans="2:6" x14ac:dyDescent="0.2">
      <c r="B350" s="5"/>
      <c r="F350" s="5"/>
    </row>
    <row r="351" spans="2:6" x14ac:dyDescent="0.2">
      <c r="B351" s="5"/>
      <c r="F351" s="5"/>
    </row>
    <row r="352" spans="2:6" x14ac:dyDescent="0.2">
      <c r="B352" s="5"/>
      <c r="F352" s="5"/>
    </row>
    <row r="353" spans="2:6" x14ac:dyDescent="0.2">
      <c r="B353" s="5"/>
      <c r="F353" s="5"/>
    </row>
    <row r="354" spans="2:6" x14ac:dyDescent="0.2">
      <c r="B354" s="5"/>
      <c r="F354" s="5"/>
    </row>
    <row r="355" spans="2:6" x14ac:dyDescent="0.2">
      <c r="B355" s="5"/>
      <c r="F355" s="5"/>
    </row>
    <row r="356" spans="2:6" x14ac:dyDescent="0.2">
      <c r="B356" s="5"/>
      <c r="F356" s="5"/>
    </row>
    <row r="357" spans="2:6" x14ac:dyDescent="0.2">
      <c r="B357" s="5"/>
      <c r="F357" s="5"/>
    </row>
    <row r="358" spans="2:6" x14ac:dyDescent="0.2">
      <c r="B358" s="5"/>
      <c r="F358" s="5"/>
    </row>
    <row r="359" spans="2:6" x14ac:dyDescent="0.2">
      <c r="B359" s="5"/>
      <c r="F359" s="5"/>
    </row>
    <row r="360" spans="2:6" x14ac:dyDescent="0.2">
      <c r="B360" s="5"/>
      <c r="F360" s="5"/>
    </row>
    <row r="361" spans="2:6" x14ac:dyDescent="0.2">
      <c r="B361" s="5"/>
      <c r="F361" s="5"/>
    </row>
    <row r="362" spans="2:6" x14ac:dyDescent="0.2">
      <c r="B362" s="5"/>
      <c r="F362" s="5"/>
    </row>
    <row r="363" spans="2:6" x14ac:dyDescent="0.2">
      <c r="B363" s="5"/>
      <c r="F363" s="5"/>
    </row>
    <row r="364" spans="2:6" x14ac:dyDescent="0.2">
      <c r="B364" s="5"/>
      <c r="F364" s="5"/>
    </row>
    <row r="365" spans="2:6" x14ac:dyDescent="0.2">
      <c r="B365" s="5"/>
      <c r="F365" s="5"/>
    </row>
    <row r="366" spans="2:6" x14ac:dyDescent="0.2">
      <c r="B366" s="5"/>
      <c r="F366" s="5"/>
    </row>
    <row r="367" spans="2:6" x14ac:dyDescent="0.2">
      <c r="B367" s="5"/>
      <c r="F367" s="5"/>
    </row>
    <row r="368" spans="2:6" x14ac:dyDescent="0.2">
      <c r="B368" s="5"/>
      <c r="F368" s="5"/>
    </row>
    <row r="369" spans="2:6" x14ac:dyDescent="0.2">
      <c r="B369" s="5"/>
      <c r="F369" s="5"/>
    </row>
    <row r="370" spans="2:6" x14ac:dyDescent="0.2">
      <c r="B370" s="5"/>
      <c r="F370" s="5"/>
    </row>
    <row r="371" spans="2:6" x14ac:dyDescent="0.2">
      <c r="B371" s="5"/>
      <c r="F371" s="5"/>
    </row>
    <row r="372" spans="2:6" x14ac:dyDescent="0.2">
      <c r="B372" s="5"/>
      <c r="F372" s="5"/>
    </row>
    <row r="373" spans="2:6" x14ac:dyDescent="0.2">
      <c r="B373" s="5"/>
      <c r="F373" s="5"/>
    </row>
    <row r="374" spans="2:6" x14ac:dyDescent="0.2">
      <c r="B374" s="5"/>
      <c r="F374" s="5"/>
    </row>
    <row r="375" spans="2:6" x14ac:dyDescent="0.2">
      <c r="B375" s="5"/>
      <c r="F375" s="5"/>
    </row>
    <row r="376" spans="2:6" x14ac:dyDescent="0.2">
      <c r="B376" s="5"/>
      <c r="F376" s="5"/>
    </row>
    <row r="377" spans="2:6" x14ac:dyDescent="0.2">
      <c r="B377" s="5"/>
      <c r="F377" s="5"/>
    </row>
    <row r="378" spans="2:6" x14ac:dyDescent="0.2">
      <c r="B378" s="5"/>
      <c r="F378" s="5"/>
    </row>
    <row r="379" spans="2:6" x14ac:dyDescent="0.2">
      <c r="B379" s="5"/>
      <c r="F379" s="5"/>
    </row>
    <row r="380" spans="2:6" x14ac:dyDescent="0.2">
      <c r="B380" s="5"/>
      <c r="F380" s="5"/>
    </row>
    <row r="381" spans="2:6" x14ac:dyDescent="0.2">
      <c r="B381" s="5"/>
      <c r="F381" s="5"/>
    </row>
    <row r="382" spans="2:6" x14ac:dyDescent="0.2">
      <c r="B382" s="5"/>
      <c r="F382" s="5"/>
    </row>
    <row r="383" spans="2:6" x14ac:dyDescent="0.2">
      <c r="B383" s="5"/>
      <c r="F383" s="5"/>
    </row>
    <row r="384" spans="2:6" x14ac:dyDescent="0.2">
      <c r="B384" s="5"/>
      <c r="F384" s="5"/>
    </row>
    <row r="385" spans="2:6" x14ac:dyDescent="0.2">
      <c r="B385" s="5"/>
      <c r="F385" s="5"/>
    </row>
    <row r="386" spans="2:6" x14ac:dyDescent="0.2">
      <c r="B386" s="5"/>
      <c r="F386" s="5"/>
    </row>
    <row r="387" spans="2:6" x14ac:dyDescent="0.2">
      <c r="B387" s="5"/>
      <c r="F387" s="5"/>
    </row>
    <row r="388" spans="2:6" x14ac:dyDescent="0.2">
      <c r="B388" s="5"/>
      <c r="F388" s="5"/>
    </row>
    <row r="389" spans="2:6" x14ac:dyDescent="0.2">
      <c r="B389" s="5"/>
      <c r="F389" s="5"/>
    </row>
    <row r="390" spans="2:6" x14ac:dyDescent="0.2">
      <c r="B390" s="5"/>
      <c r="F390" s="5"/>
    </row>
    <row r="391" spans="2:6" x14ac:dyDescent="0.2">
      <c r="B391" s="5"/>
      <c r="F391" s="5"/>
    </row>
    <row r="392" spans="2:6" x14ac:dyDescent="0.2">
      <c r="B392" s="5"/>
      <c r="F392" s="5"/>
    </row>
    <row r="393" spans="2:6" x14ac:dyDescent="0.2">
      <c r="B393" s="5"/>
      <c r="F393" s="5"/>
    </row>
    <row r="394" spans="2:6" x14ac:dyDescent="0.2">
      <c r="B394" s="5"/>
      <c r="F394" s="5"/>
    </row>
    <row r="395" spans="2:6" x14ac:dyDescent="0.2">
      <c r="B395" s="5"/>
      <c r="F395" s="5"/>
    </row>
    <row r="396" spans="2:6" x14ac:dyDescent="0.2">
      <c r="B396" s="5"/>
      <c r="F396" s="5"/>
    </row>
    <row r="397" spans="2:6" x14ac:dyDescent="0.2">
      <c r="B397" s="5"/>
      <c r="F397" s="5"/>
    </row>
    <row r="398" spans="2:6" x14ac:dyDescent="0.2">
      <c r="B398" s="5"/>
      <c r="F398" s="5"/>
    </row>
    <row r="399" spans="2:6" x14ac:dyDescent="0.2">
      <c r="B399" s="5"/>
      <c r="F399" s="5"/>
    </row>
    <row r="400" spans="2:6" x14ac:dyDescent="0.2">
      <c r="B400" s="5"/>
      <c r="F400" s="5"/>
    </row>
    <row r="401" spans="2:6" x14ac:dyDescent="0.2">
      <c r="B401" s="5"/>
      <c r="F401" s="5"/>
    </row>
    <row r="402" spans="2:6" x14ac:dyDescent="0.2">
      <c r="B402" s="5"/>
      <c r="F402" s="5"/>
    </row>
    <row r="403" spans="2:6" x14ac:dyDescent="0.2">
      <c r="B403" s="5"/>
      <c r="F403" s="5"/>
    </row>
    <row r="404" spans="2:6" x14ac:dyDescent="0.2">
      <c r="B404" s="5"/>
      <c r="F404" s="5"/>
    </row>
    <row r="405" spans="2:6" x14ac:dyDescent="0.2">
      <c r="B405" s="5"/>
      <c r="F405" s="5"/>
    </row>
    <row r="406" spans="2:6" x14ac:dyDescent="0.2">
      <c r="B406" s="5"/>
      <c r="F406" s="5"/>
    </row>
    <row r="407" spans="2:6" x14ac:dyDescent="0.2">
      <c r="B407" s="5"/>
      <c r="F407" s="5"/>
    </row>
    <row r="408" spans="2:6" x14ac:dyDescent="0.2">
      <c r="B408" s="5"/>
      <c r="F408" s="5"/>
    </row>
    <row r="409" spans="2:6" x14ac:dyDescent="0.2">
      <c r="B409" s="5"/>
      <c r="F409" s="5"/>
    </row>
    <row r="410" spans="2:6" x14ac:dyDescent="0.2">
      <c r="B410" s="5"/>
      <c r="F410" s="5"/>
    </row>
    <row r="411" spans="2:6" x14ac:dyDescent="0.2">
      <c r="B411" s="5"/>
      <c r="F411" s="5"/>
    </row>
    <row r="412" spans="2:6" x14ac:dyDescent="0.2">
      <c r="B412" s="5"/>
      <c r="F412" s="5"/>
    </row>
    <row r="413" spans="2:6" x14ac:dyDescent="0.2">
      <c r="B413" s="5"/>
      <c r="F413" s="5"/>
    </row>
    <row r="414" spans="2:6" x14ac:dyDescent="0.2">
      <c r="B414" s="5"/>
      <c r="F414" s="5"/>
    </row>
    <row r="415" spans="2:6" x14ac:dyDescent="0.2">
      <c r="B415" s="5"/>
      <c r="F415" s="5"/>
    </row>
    <row r="416" spans="2:6" x14ac:dyDescent="0.2">
      <c r="B416" s="5"/>
      <c r="F416" s="5"/>
    </row>
    <row r="417" spans="2:6" x14ac:dyDescent="0.2">
      <c r="B417" s="5"/>
      <c r="F417" s="5"/>
    </row>
    <row r="418" spans="2:6" x14ac:dyDescent="0.2">
      <c r="B418" s="5"/>
      <c r="F418" s="5"/>
    </row>
    <row r="419" spans="2:6" x14ac:dyDescent="0.2">
      <c r="B419" s="5"/>
      <c r="F419" s="5"/>
    </row>
    <row r="420" spans="2:6" x14ac:dyDescent="0.2">
      <c r="B420" s="5"/>
      <c r="F420" s="5"/>
    </row>
    <row r="421" spans="2:6" x14ac:dyDescent="0.2">
      <c r="B421" s="5"/>
      <c r="F421" s="5"/>
    </row>
    <row r="422" spans="2:6" x14ac:dyDescent="0.2">
      <c r="B422" s="5"/>
      <c r="F422" s="5"/>
    </row>
    <row r="423" spans="2:6" x14ac:dyDescent="0.2">
      <c r="B423" s="5"/>
      <c r="F423" s="5"/>
    </row>
    <row r="424" spans="2:6" x14ac:dyDescent="0.2">
      <c r="B424" s="5"/>
      <c r="F424" s="5"/>
    </row>
    <row r="425" spans="2:6" x14ac:dyDescent="0.2">
      <c r="B425" s="5"/>
      <c r="F425" s="5"/>
    </row>
    <row r="426" spans="2:6" x14ac:dyDescent="0.2">
      <c r="B426" s="5"/>
      <c r="F426" s="5"/>
    </row>
    <row r="427" spans="2:6" x14ac:dyDescent="0.2">
      <c r="B427" s="5"/>
      <c r="F427" s="5"/>
    </row>
    <row r="428" spans="2:6" x14ac:dyDescent="0.2">
      <c r="B428" s="5"/>
      <c r="F428" s="5"/>
    </row>
    <row r="429" spans="2:6" x14ac:dyDescent="0.2">
      <c r="B429" s="5"/>
      <c r="F429" s="5"/>
    </row>
    <row r="430" spans="2:6" x14ac:dyDescent="0.2">
      <c r="B430" s="5"/>
      <c r="F430" s="5"/>
    </row>
    <row r="431" spans="2:6" x14ac:dyDescent="0.2">
      <c r="B431" s="5"/>
      <c r="F431" s="5"/>
    </row>
    <row r="432" spans="2:6" x14ac:dyDescent="0.2">
      <c r="B432" s="5"/>
      <c r="F432" s="5"/>
    </row>
    <row r="433" spans="2:6" x14ac:dyDescent="0.2">
      <c r="B433" s="5"/>
      <c r="F433" s="5"/>
    </row>
    <row r="434" spans="2:6" x14ac:dyDescent="0.2">
      <c r="B434" s="5"/>
      <c r="F434" s="5"/>
    </row>
    <row r="435" spans="2:6" x14ac:dyDescent="0.2">
      <c r="B435" s="5"/>
      <c r="F435" s="5"/>
    </row>
    <row r="436" spans="2:6" x14ac:dyDescent="0.2">
      <c r="B436" s="5"/>
      <c r="F436" s="5"/>
    </row>
    <row r="437" spans="2:6" x14ac:dyDescent="0.2">
      <c r="B437" s="5"/>
      <c r="F437" s="5"/>
    </row>
    <row r="438" spans="2:6" x14ac:dyDescent="0.2">
      <c r="B438" s="5"/>
      <c r="F438" s="5"/>
    </row>
    <row r="439" spans="2:6" x14ac:dyDescent="0.2">
      <c r="B439" s="5"/>
      <c r="F439" s="5"/>
    </row>
    <row r="440" spans="2:6" x14ac:dyDescent="0.2">
      <c r="B440" s="5"/>
      <c r="F440" s="5"/>
    </row>
    <row r="441" spans="2:6" x14ac:dyDescent="0.2">
      <c r="B441" s="5"/>
      <c r="F441" s="5"/>
    </row>
    <row r="442" spans="2:6" x14ac:dyDescent="0.2">
      <c r="B442" s="5"/>
      <c r="F442" s="5"/>
    </row>
    <row r="443" spans="2:6" x14ac:dyDescent="0.2">
      <c r="B443" s="5"/>
      <c r="F443" s="5"/>
    </row>
    <row r="444" spans="2:6" x14ac:dyDescent="0.2">
      <c r="B444" s="5"/>
      <c r="F444" s="5"/>
    </row>
    <row r="445" spans="2:6" x14ac:dyDescent="0.2">
      <c r="B445" s="5"/>
      <c r="F445" s="5"/>
    </row>
    <row r="446" spans="2:6" x14ac:dyDescent="0.2">
      <c r="B446" s="5"/>
      <c r="F446" s="5"/>
    </row>
    <row r="447" spans="2:6" x14ac:dyDescent="0.2">
      <c r="B447" s="5"/>
      <c r="F447" s="5"/>
    </row>
    <row r="448" spans="2:6" x14ac:dyDescent="0.2">
      <c r="B448" s="5"/>
      <c r="F448" s="5"/>
    </row>
    <row r="449" spans="2:6" x14ac:dyDescent="0.2">
      <c r="B449" s="5"/>
      <c r="F449" s="5"/>
    </row>
    <row r="450" spans="2:6" x14ac:dyDescent="0.2">
      <c r="B450" s="5"/>
      <c r="F450" s="5"/>
    </row>
    <row r="451" spans="2:6" x14ac:dyDescent="0.2">
      <c r="B451" s="5"/>
      <c r="F451" s="5"/>
    </row>
    <row r="452" spans="2:6" x14ac:dyDescent="0.2">
      <c r="B452" s="5"/>
      <c r="F452" s="5"/>
    </row>
    <row r="453" spans="2:6" x14ac:dyDescent="0.2">
      <c r="B453" s="5"/>
      <c r="F453" s="5"/>
    </row>
    <row r="454" spans="2:6" x14ac:dyDescent="0.2">
      <c r="B454" s="5"/>
      <c r="F454" s="5"/>
    </row>
    <row r="455" spans="2:6" x14ac:dyDescent="0.2">
      <c r="B455" s="5"/>
      <c r="F455" s="5"/>
    </row>
    <row r="456" spans="2:6" x14ac:dyDescent="0.2">
      <c r="B456" s="5"/>
      <c r="F456" s="5"/>
    </row>
    <row r="457" spans="2:6" x14ac:dyDescent="0.2">
      <c r="B457" s="5"/>
      <c r="F457" s="5"/>
    </row>
    <row r="458" spans="2:6" x14ac:dyDescent="0.2">
      <c r="B458" s="5"/>
      <c r="F458" s="5"/>
    </row>
    <row r="459" spans="2:6" x14ac:dyDescent="0.2">
      <c r="B459" s="5"/>
      <c r="F459" s="5"/>
    </row>
    <row r="460" spans="2:6" x14ac:dyDescent="0.2">
      <c r="B460" s="5"/>
      <c r="F460" s="5"/>
    </row>
    <row r="461" spans="2:6" x14ac:dyDescent="0.2">
      <c r="B461" s="5"/>
      <c r="F461" s="5"/>
    </row>
    <row r="462" spans="2:6" x14ac:dyDescent="0.2">
      <c r="B462" s="5"/>
      <c r="F462" s="5"/>
    </row>
    <row r="463" spans="2:6" x14ac:dyDescent="0.2">
      <c r="B463" s="5"/>
      <c r="F463" s="5"/>
    </row>
    <row r="464" spans="2:6" x14ac:dyDescent="0.2">
      <c r="B464" s="5"/>
      <c r="F464" s="5"/>
    </row>
    <row r="465" spans="2:6" x14ac:dyDescent="0.2">
      <c r="B465" s="5"/>
      <c r="F465" s="5"/>
    </row>
    <row r="466" spans="2:6" x14ac:dyDescent="0.2">
      <c r="B466" s="5"/>
      <c r="F466" s="5"/>
    </row>
    <row r="467" spans="2:6" x14ac:dyDescent="0.2">
      <c r="B467" s="5"/>
      <c r="F467" s="5"/>
    </row>
    <row r="468" spans="2:6" x14ac:dyDescent="0.2">
      <c r="B468" s="5"/>
      <c r="F468" s="5"/>
    </row>
    <row r="469" spans="2:6" x14ac:dyDescent="0.2">
      <c r="B469" s="5"/>
      <c r="F469" s="5"/>
    </row>
    <row r="470" spans="2:6" x14ac:dyDescent="0.2">
      <c r="B470" s="5"/>
      <c r="F470" s="5"/>
    </row>
    <row r="471" spans="2:6" x14ac:dyDescent="0.2">
      <c r="B471" s="5"/>
      <c r="F471" s="5"/>
    </row>
    <row r="472" spans="2:6" x14ac:dyDescent="0.2">
      <c r="B472" s="5"/>
      <c r="F472" s="5"/>
    </row>
    <row r="473" spans="2:6" x14ac:dyDescent="0.2">
      <c r="B473" s="5"/>
      <c r="F473" s="5"/>
    </row>
    <row r="474" spans="2:6" x14ac:dyDescent="0.2">
      <c r="B474" s="5"/>
      <c r="F474" s="5"/>
    </row>
    <row r="475" spans="2:6" x14ac:dyDescent="0.2">
      <c r="B475" s="5"/>
      <c r="F475" s="5"/>
    </row>
    <row r="476" spans="2:6" x14ac:dyDescent="0.2">
      <c r="B476" s="5"/>
      <c r="F476" s="5"/>
    </row>
    <row r="477" spans="2:6" x14ac:dyDescent="0.2">
      <c r="B477" s="5"/>
      <c r="F477" s="5"/>
    </row>
    <row r="478" spans="2:6" x14ac:dyDescent="0.2">
      <c r="B478" s="5"/>
      <c r="F478" s="5"/>
    </row>
    <row r="479" spans="2:6" x14ac:dyDescent="0.2">
      <c r="B479" s="5"/>
      <c r="F479" s="5"/>
    </row>
    <row r="480" spans="2:6" x14ac:dyDescent="0.2">
      <c r="B480" s="5"/>
      <c r="F480" s="5"/>
    </row>
    <row r="481" spans="2:6" x14ac:dyDescent="0.2">
      <c r="B481" s="5"/>
      <c r="F481" s="5"/>
    </row>
    <row r="482" spans="2:6" x14ac:dyDescent="0.2">
      <c r="B482" s="5"/>
      <c r="F482" s="5"/>
    </row>
    <row r="483" spans="2:6" x14ac:dyDescent="0.2">
      <c r="B483" s="5"/>
      <c r="F483" s="5"/>
    </row>
    <row r="484" spans="2:6" x14ac:dyDescent="0.2">
      <c r="B484" s="5"/>
      <c r="F484" s="5"/>
    </row>
    <row r="485" spans="2:6" x14ac:dyDescent="0.2">
      <c r="B485" s="5"/>
      <c r="F485" s="5"/>
    </row>
    <row r="486" spans="2:6" x14ac:dyDescent="0.2">
      <c r="B486" s="5"/>
      <c r="F486" s="5"/>
    </row>
    <row r="487" spans="2:6" x14ac:dyDescent="0.2">
      <c r="B487" s="5"/>
      <c r="F487" s="5"/>
    </row>
    <row r="488" spans="2:6" x14ac:dyDescent="0.2">
      <c r="B488" s="5"/>
      <c r="F488" s="5"/>
    </row>
    <row r="489" spans="2:6" x14ac:dyDescent="0.2">
      <c r="B489" s="5"/>
      <c r="F489" s="5"/>
    </row>
    <row r="490" spans="2:6" x14ac:dyDescent="0.2">
      <c r="B490" s="5"/>
      <c r="F490" s="5"/>
    </row>
    <row r="491" spans="2:6" x14ac:dyDescent="0.2">
      <c r="B491" s="5"/>
      <c r="F491" s="5"/>
    </row>
    <row r="492" spans="2:6" x14ac:dyDescent="0.2">
      <c r="B492" s="5"/>
      <c r="F492" s="5"/>
    </row>
    <row r="493" spans="2:6" x14ac:dyDescent="0.2">
      <c r="B493" s="5"/>
      <c r="F493" s="5"/>
    </row>
    <row r="494" spans="2:6" x14ac:dyDescent="0.2">
      <c r="B494" s="5"/>
      <c r="F494" s="5"/>
    </row>
    <row r="495" spans="2:6" x14ac:dyDescent="0.2">
      <c r="B495" s="5"/>
      <c r="F495" s="5"/>
    </row>
    <row r="496" spans="2:6" x14ac:dyDescent="0.2">
      <c r="B496" s="5"/>
      <c r="F496" s="5"/>
    </row>
    <row r="497" spans="2:6" x14ac:dyDescent="0.2">
      <c r="B497" s="5"/>
      <c r="F497" s="5"/>
    </row>
    <row r="498" spans="2:6" x14ac:dyDescent="0.2">
      <c r="B498" s="5"/>
      <c r="F498" s="5"/>
    </row>
    <row r="499" spans="2:6" x14ac:dyDescent="0.2">
      <c r="B499" s="5"/>
      <c r="F499" s="5"/>
    </row>
    <row r="500" spans="2:6" x14ac:dyDescent="0.2">
      <c r="B500" s="5"/>
      <c r="F500" s="5"/>
    </row>
    <row r="501" spans="2:6" x14ac:dyDescent="0.2">
      <c r="B501" s="5"/>
      <c r="F501" s="5"/>
    </row>
    <row r="502" spans="2:6" x14ac:dyDescent="0.2">
      <c r="B502" s="5"/>
      <c r="F502" s="5"/>
    </row>
    <row r="503" spans="2:6" x14ac:dyDescent="0.2">
      <c r="B503" s="5"/>
      <c r="F503" s="5"/>
    </row>
    <row r="504" spans="2:6" x14ac:dyDescent="0.2">
      <c r="B504" s="5"/>
      <c r="F504" s="5"/>
    </row>
    <row r="505" spans="2:6" x14ac:dyDescent="0.2">
      <c r="B505" s="5"/>
      <c r="F505" s="5"/>
    </row>
    <row r="506" spans="2:6" x14ac:dyDescent="0.2">
      <c r="B506" s="5"/>
      <c r="F506" s="5"/>
    </row>
    <row r="507" spans="2:6" x14ac:dyDescent="0.2">
      <c r="B507" s="5"/>
      <c r="F507" s="5"/>
    </row>
    <row r="508" spans="2:6" x14ac:dyDescent="0.2">
      <c r="B508" s="5"/>
      <c r="F508" s="5"/>
    </row>
    <row r="509" spans="2:6" x14ac:dyDescent="0.2">
      <c r="B509" s="5"/>
      <c r="F509" s="5"/>
    </row>
    <row r="510" spans="2:6" x14ac:dyDescent="0.2">
      <c r="B510" s="5"/>
      <c r="F510" s="5"/>
    </row>
    <row r="511" spans="2:6" x14ac:dyDescent="0.2">
      <c r="B511" s="5"/>
      <c r="F511" s="5"/>
    </row>
    <row r="512" spans="2:6" x14ac:dyDescent="0.2">
      <c r="B512" s="5"/>
      <c r="F512" s="5"/>
    </row>
    <row r="513" spans="2:6" x14ac:dyDescent="0.2">
      <c r="B513" s="5"/>
      <c r="F513" s="5"/>
    </row>
    <row r="514" spans="2:6" x14ac:dyDescent="0.2">
      <c r="B514" s="5"/>
      <c r="F514" s="5"/>
    </row>
    <row r="515" spans="2:6" x14ac:dyDescent="0.2">
      <c r="B515" s="5"/>
      <c r="F515" s="5"/>
    </row>
    <row r="516" spans="2:6" x14ac:dyDescent="0.2">
      <c r="B516" s="5"/>
      <c r="F516" s="5"/>
    </row>
    <row r="517" spans="2:6" x14ac:dyDescent="0.2">
      <c r="B517" s="5"/>
      <c r="F517" s="5"/>
    </row>
    <row r="518" spans="2:6" x14ac:dyDescent="0.2">
      <c r="B518" s="5"/>
      <c r="F518" s="5"/>
    </row>
    <row r="519" spans="2:6" x14ac:dyDescent="0.2">
      <c r="B519" s="5"/>
      <c r="F519" s="5"/>
    </row>
    <row r="520" spans="2:6" x14ac:dyDescent="0.2">
      <c r="B520" s="5"/>
      <c r="F520" s="5"/>
    </row>
    <row r="521" spans="2:6" x14ac:dyDescent="0.2">
      <c r="B521" s="5"/>
      <c r="F521" s="5"/>
    </row>
    <row r="522" spans="2:6" x14ac:dyDescent="0.2">
      <c r="B522" s="5"/>
      <c r="F522" s="5"/>
    </row>
    <row r="523" spans="2:6" x14ac:dyDescent="0.2">
      <c r="B523" s="5"/>
      <c r="F523" s="5"/>
    </row>
    <row r="524" spans="2:6" x14ac:dyDescent="0.2">
      <c r="B524" s="5"/>
      <c r="F524" s="5"/>
    </row>
    <row r="525" spans="2:6" x14ac:dyDescent="0.2">
      <c r="B525" s="5"/>
      <c r="F525" s="5"/>
    </row>
    <row r="526" spans="2:6" x14ac:dyDescent="0.2">
      <c r="B526" s="5"/>
      <c r="F526" s="5"/>
    </row>
    <row r="527" spans="2:6" x14ac:dyDescent="0.2">
      <c r="B527" s="5"/>
      <c r="F527" s="5"/>
    </row>
    <row r="528" spans="2:6" x14ac:dyDescent="0.2">
      <c r="B528" s="5"/>
      <c r="F528" s="5"/>
    </row>
    <row r="529" spans="2:6" x14ac:dyDescent="0.2">
      <c r="B529" s="5"/>
      <c r="F529" s="5"/>
    </row>
    <row r="530" spans="2:6" x14ac:dyDescent="0.2">
      <c r="B530" s="5"/>
      <c r="F530" s="5"/>
    </row>
    <row r="531" spans="2:6" x14ac:dyDescent="0.2">
      <c r="B531" s="5"/>
      <c r="F531" s="5"/>
    </row>
    <row r="532" spans="2:6" x14ac:dyDescent="0.2">
      <c r="B532" s="5"/>
      <c r="F532" s="5"/>
    </row>
    <row r="533" spans="2:6" x14ac:dyDescent="0.2">
      <c r="B533" s="5"/>
      <c r="F533" s="5"/>
    </row>
    <row r="534" spans="2:6" x14ac:dyDescent="0.2">
      <c r="B534" s="5"/>
      <c r="F534" s="5"/>
    </row>
    <row r="535" spans="2:6" x14ac:dyDescent="0.2">
      <c r="B535" s="5"/>
      <c r="F535" s="5"/>
    </row>
    <row r="536" spans="2:6" x14ac:dyDescent="0.2">
      <c r="B536" s="5"/>
      <c r="F536" s="5"/>
    </row>
    <row r="537" spans="2:6" x14ac:dyDescent="0.2">
      <c r="B537" s="5"/>
      <c r="F537" s="5"/>
    </row>
    <row r="538" spans="2:6" x14ac:dyDescent="0.2">
      <c r="B538" s="5"/>
      <c r="F538" s="5"/>
    </row>
    <row r="539" spans="2:6" x14ac:dyDescent="0.2">
      <c r="B539" s="5"/>
      <c r="F539" s="5"/>
    </row>
    <row r="540" spans="2:6" x14ac:dyDescent="0.2">
      <c r="B540" s="5"/>
      <c r="F540" s="5"/>
    </row>
    <row r="541" spans="2:6" x14ac:dyDescent="0.2">
      <c r="B541" s="5"/>
      <c r="F541" s="5"/>
    </row>
    <row r="542" spans="2:6" x14ac:dyDescent="0.2">
      <c r="B542" s="5"/>
      <c r="F542" s="5"/>
    </row>
    <row r="543" spans="2:6" x14ac:dyDescent="0.2">
      <c r="B543" s="5"/>
      <c r="F543" s="5"/>
    </row>
    <row r="544" spans="2:6" x14ac:dyDescent="0.2">
      <c r="B544" s="5"/>
      <c r="F544" s="5"/>
    </row>
    <row r="545" spans="2:6" x14ac:dyDescent="0.2">
      <c r="B545" s="5"/>
      <c r="F545" s="5"/>
    </row>
    <row r="546" spans="2:6" x14ac:dyDescent="0.2">
      <c r="B546" s="5"/>
      <c r="F546" s="5"/>
    </row>
    <row r="547" spans="2:6" x14ac:dyDescent="0.2">
      <c r="B547" s="5"/>
      <c r="F547" s="5"/>
    </row>
    <row r="548" spans="2:6" x14ac:dyDescent="0.2">
      <c r="B548" s="5"/>
      <c r="F548" s="5"/>
    </row>
    <row r="549" spans="2:6" x14ac:dyDescent="0.2">
      <c r="B549" s="5"/>
      <c r="F549" s="5"/>
    </row>
    <row r="550" spans="2:6" x14ac:dyDescent="0.2">
      <c r="B550" s="5"/>
      <c r="F550" s="5"/>
    </row>
    <row r="551" spans="2:6" x14ac:dyDescent="0.2">
      <c r="B551" s="5"/>
      <c r="F551" s="5"/>
    </row>
    <row r="552" spans="2:6" x14ac:dyDescent="0.2">
      <c r="B552" s="5"/>
      <c r="F552" s="5"/>
    </row>
    <row r="553" spans="2:6" x14ac:dyDescent="0.2">
      <c r="B553" s="5"/>
      <c r="F553" s="5"/>
    </row>
    <row r="554" spans="2:6" x14ac:dyDescent="0.2">
      <c r="B554" s="5"/>
      <c r="F554" s="5"/>
    </row>
    <row r="555" spans="2:6" x14ac:dyDescent="0.2">
      <c r="B555" s="5"/>
      <c r="F555" s="5"/>
    </row>
    <row r="556" spans="2:6" x14ac:dyDescent="0.2">
      <c r="B556" s="5"/>
      <c r="F556" s="5"/>
    </row>
    <row r="557" spans="2:6" x14ac:dyDescent="0.2">
      <c r="B557" s="5"/>
      <c r="F557" s="5"/>
    </row>
    <row r="558" spans="2:6" x14ac:dyDescent="0.2">
      <c r="B558" s="5"/>
      <c r="F558" s="5"/>
    </row>
    <row r="559" spans="2:6" x14ac:dyDescent="0.2">
      <c r="B559" s="5"/>
      <c r="F559" s="5"/>
    </row>
    <row r="560" spans="2:6" x14ac:dyDescent="0.2">
      <c r="B560" s="5"/>
      <c r="F560" s="5"/>
    </row>
    <row r="561" spans="2:6" x14ac:dyDescent="0.2">
      <c r="B561" s="5"/>
      <c r="F561" s="5"/>
    </row>
    <row r="562" spans="2:6" x14ac:dyDescent="0.2">
      <c r="B562" s="5"/>
      <c r="F562" s="5"/>
    </row>
    <row r="563" spans="2:6" x14ac:dyDescent="0.2">
      <c r="B563" s="5"/>
      <c r="F563" s="5"/>
    </row>
    <row r="564" spans="2:6" x14ac:dyDescent="0.2">
      <c r="B564" s="5"/>
      <c r="F564" s="5"/>
    </row>
    <row r="565" spans="2:6" x14ac:dyDescent="0.2">
      <c r="B565" s="5"/>
      <c r="F565" s="5"/>
    </row>
    <row r="566" spans="2:6" x14ac:dyDescent="0.2">
      <c r="B566" s="5"/>
      <c r="F566" s="5"/>
    </row>
    <row r="567" spans="2:6" x14ac:dyDescent="0.2">
      <c r="B567" s="5"/>
      <c r="F567" s="5"/>
    </row>
    <row r="568" spans="2:6" x14ac:dyDescent="0.2">
      <c r="B568" s="5"/>
      <c r="F568" s="5"/>
    </row>
    <row r="569" spans="2:6" x14ac:dyDescent="0.2">
      <c r="B569" s="5"/>
      <c r="F569" s="5"/>
    </row>
    <row r="570" spans="2:6" x14ac:dyDescent="0.2">
      <c r="B570" s="5"/>
      <c r="F570" s="5"/>
    </row>
    <row r="571" spans="2:6" x14ac:dyDescent="0.2">
      <c r="B571" s="5"/>
      <c r="F571" s="5"/>
    </row>
    <row r="572" spans="2:6" x14ac:dyDescent="0.2">
      <c r="B572" s="5"/>
      <c r="F572" s="5"/>
    </row>
    <row r="573" spans="2:6" x14ac:dyDescent="0.2">
      <c r="B573" s="5"/>
      <c r="F573" s="5"/>
    </row>
    <row r="574" spans="2:6" x14ac:dyDescent="0.2">
      <c r="B574" s="5"/>
      <c r="F574" s="5"/>
    </row>
    <row r="575" spans="2:6" x14ac:dyDescent="0.2">
      <c r="B575" s="5"/>
      <c r="F575" s="5"/>
    </row>
    <row r="576" spans="2:6" x14ac:dyDescent="0.2">
      <c r="B576" s="5"/>
      <c r="F576" s="5"/>
    </row>
    <row r="577" spans="2:6" x14ac:dyDescent="0.2">
      <c r="B577" s="5"/>
      <c r="F577" s="5"/>
    </row>
    <row r="578" spans="2:6" x14ac:dyDescent="0.2">
      <c r="B578" s="5"/>
      <c r="F578" s="5"/>
    </row>
    <row r="579" spans="2:6" x14ac:dyDescent="0.2">
      <c r="B579" s="5"/>
      <c r="F579" s="5"/>
    </row>
    <row r="580" spans="2:6" x14ac:dyDescent="0.2">
      <c r="B580" s="5"/>
      <c r="F580" s="5"/>
    </row>
    <row r="581" spans="2:6" x14ac:dyDescent="0.2">
      <c r="B581" s="5"/>
      <c r="F581" s="5"/>
    </row>
    <row r="582" spans="2:6" x14ac:dyDescent="0.2">
      <c r="B582" s="5"/>
      <c r="F582" s="5"/>
    </row>
    <row r="583" spans="2:6" x14ac:dyDescent="0.2">
      <c r="B583" s="5"/>
      <c r="F583" s="5"/>
    </row>
    <row r="584" spans="2:6" x14ac:dyDescent="0.2">
      <c r="B584" s="5"/>
      <c r="F584" s="5"/>
    </row>
    <row r="585" spans="2:6" x14ac:dyDescent="0.2">
      <c r="B585" s="5"/>
      <c r="F585" s="5"/>
    </row>
    <row r="586" spans="2:6" x14ac:dyDescent="0.2">
      <c r="B586" s="5"/>
      <c r="F586" s="5"/>
    </row>
    <row r="587" spans="2:6" x14ac:dyDescent="0.2">
      <c r="B587" s="5"/>
      <c r="F587" s="5"/>
    </row>
    <row r="588" spans="2:6" x14ac:dyDescent="0.2">
      <c r="B588" s="5"/>
      <c r="F588" s="5"/>
    </row>
    <row r="589" spans="2:6" x14ac:dyDescent="0.2">
      <c r="B589" s="5"/>
      <c r="F589" s="5"/>
    </row>
    <row r="590" spans="2:6" x14ac:dyDescent="0.2">
      <c r="B590" s="5"/>
      <c r="F590" s="5"/>
    </row>
    <row r="591" spans="2:6" x14ac:dyDescent="0.2">
      <c r="B591" s="5"/>
      <c r="F591" s="5"/>
    </row>
    <row r="592" spans="2:6" x14ac:dyDescent="0.2">
      <c r="B592" s="5"/>
      <c r="F592" s="5"/>
    </row>
    <row r="593" spans="2:6" x14ac:dyDescent="0.2">
      <c r="B593" s="5"/>
      <c r="F593" s="5"/>
    </row>
    <row r="594" spans="2:6" x14ac:dyDescent="0.2">
      <c r="B594" s="5"/>
      <c r="F594" s="5"/>
    </row>
    <row r="595" spans="2:6" x14ac:dyDescent="0.2">
      <c r="B595" s="5"/>
      <c r="F595" s="5"/>
    </row>
    <row r="596" spans="2:6" x14ac:dyDescent="0.2">
      <c r="B596" s="5"/>
      <c r="F596" s="5"/>
    </row>
    <row r="597" spans="2:6" x14ac:dyDescent="0.2">
      <c r="B597" s="5"/>
      <c r="F597" s="5"/>
    </row>
    <row r="598" spans="2:6" x14ac:dyDescent="0.2">
      <c r="B598" s="5"/>
      <c r="F598" s="5"/>
    </row>
    <row r="599" spans="2:6" x14ac:dyDescent="0.2">
      <c r="B599" s="5"/>
      <c r="F599" s="5"/>
    </row>
    <row r="600" spans="2:6" x14ac:dyDescent="0.2">
      <c r="B600" s="5"/>
      <c r="F600" s="5"/>
    </row>
    <row r="601" spans="2:6" x14ac:dyDescent="0.2">
      <c r="B601" s="5"/>
      <c r="F601" s="5"/>
    </row>
    <row r="602" spans="2:6" x14ac:dyDescent="0.2">
      <c r="B602" s="5"/>
      <c r="F602" s="5"/>
    </row>
    <row r="603" spans="2:6" x14ac:dyDescent="0.2">
      <c r="B603" s="5"/>
      <c r="F603" s="5"/>
    </row>
    <row r="604" spans="2:6" x14ac:dyDescent="0.2">
      <c r="B604" s="5"/>
      <c r="F604" s="5"/>
    </row>
    <row r="605" spans="2:6" x14ac:dyDescent="0.2">
      <c r="B605" s="5"/>
      <c r="F605" s="5"/>
    </row>
    <row r="606" spans="2:6" x14ac:dyDescent="0.2">
      <c r="B606" s="5"/>
      <c r="F606" s="5"/>
    </row>
    <row r="607" spans="2:6" x14ac:dyDescent="0.2">
      <c r="B607" s="5"/>
      <c r="F607" s="5"/>
    </row>
    <row r="608" spans="2:6" x14ac:dyDescent="0.2">
      <c r="B608" s="5"/>
      <c r="F608" s="5"/>
    </row>
    <row r="609" spans="2:6" x14ac:dyDescent="0.2">
      <c r="B609" s="5"/>
      <c r="F609" s="5"/>
    </row>
    <row r="610" spans="2:6" x14ac:dyDescent="0.2">
      <c r="B610" s="5"/>
      <c r="F610" s="5"/>
    </row>
    <row r="611" spans="2:6" x14ac:dyDescent="0.2">
      <c r="B611" s="5"/>
      <c r="F611" s="5"/>
    </row>
    <row r="612" spans="2:6" x14ac:dyDescent="0.2">
      <c r="B612" s="5"/>
      <c r="F612" s="5"/>
    </row>
    <row r="613" spans="2:6" x14ac:dyDescent="0.2">
      <c r="B613" s="5"/>
      <c r="F613" s="5"/>
    </row>
    <row r="614" spans="2:6" x14ac:dyDescent="0.2">
      <c r="B614" s="5"/>
      <c r="F614" s="5"/>
    </row>
    <row r="615" spans="2:6" x14ac:dyDescent="0.2">
      <c r="B615" s="5"/>
      <c r="F615" s="5"/>
    </row>
    <row r="616" spans="2:6" x14ac:dyDescent="0.2">
      <c r="B616" s="5"/>
      <c r="F616" s="5"/>
    </row>
    <row r="617" spans="2:6" x14ac:dyDescent="0.2">
      <c r="B617" s="5"/>
      <c r="F617" s="5"/>
    </row>
    <row r="618" spans="2:6" x14ac:dyDescent="0.2">
      <c r="B618" s="5"/>
      <c r="F618" s="5"/>
    </row>
    <row r="619" spans="2:6" x14ac:dyDescent="0.2">
      <c r="B619" s="5"/>
      <c r="F619" s="5"/>
    </row>
    <row r="620" spans="2:6" x14ac:dyDescent="0.2">
      <c r="B620" s="5"/>
      <c r="F620" s="5"/>
    </row>
    <row r="621" spans="2:6" x14ac:dyDescent="0.2">
      <c r="B621" s="5"/>
      <c r="F621" s="5"/>
    </row>
    <row r="622" spans="2:6" x14ac:dyDescent="0.2">
      <c r="B622" s="5"/>
      <c r="F622" s="5"/>
    </row>
    <row r="623" spans="2:6" x14ac:dyDescent="0.2">
      <c r="B623" s="5"/>
      <c r="F623" s="5"/>
    </row>
    <row r="624" spans="2:6" x14ac:dyDescent="0.2">
      <c r="B624" s="5"/>
      <c r="F624" s="5"/>
    </row>
    <row r="625" spans="2:6" x14ac:dyDescent="0.2">
      <c r="B625" s="5"/>
      <c r="F625" s="5"/>
    </row>
    <row r="626" spans="2:6" x14ac:dyDescent="0.2">
      <c r="B626" s="5"/>
      <c r="F626" s="5"/>
    </row>
    <row r="627" spans="2:6" x14ac:dyDescent="0.2">
      <c r="B627" s="5"/>
      <c r="F627" s="5"/>
    </row>
    <row r="628" spans="2:6" x14ac:dyDescent="0.2">
      <c r="B628" s="5"/>
      <c r="F628" s="5"/>
    </row>
    <row r="629" spans="2:6" x14ac:dyDescent="0.2">
      <c r="B629" s="5"/>
      <c r="F629" s="5"/>
    </row>
    <row r="630" spans="2:6" x14ac:dyDescent="0.2">
      <c r="B630" s="5"/>
      <c r="F630" s="5"/>
    </row>
    <row r="631" spans="2:6" x14ac:dyDescent="0.2">
      <c r="B631" s="5"/>
      <c r="F631" s="5"/>
    </row>
    <row r="632" spans="2:6" x14ac:dyDescent="0.2">
      <c r="B632" s="5"/>
      <c r="F632" s="5"/>
    </row>
    <row r="633" spans="2:6" x14ac:dyDescent="0.2">
      <c r="B633" s="5"/>
      <c r="F633" s="5"/>
    </row>
    <row r="634" spans="2:6" x14ac:dyDescent="0.2">
      <c r="B634" s="5"/>
      <c r="F634" s="5"/>
    </row>
    <row r="635" spans="2:6" x14ac:dyDescent="0.2">
      <c r="B635" s="5"/>
      <c r="F635" s="5"/>
    </row>
    <row r="636" spans="2:6" x14ac:dyDescent="0.2">
      <c r="B636" s="5"/>
      <c r="F636" s="5"/>
    </row>
    <row r="637" spans="2:6" x14ac:dyDescent="0.2">
      <c r="B637" s="5"/>
      <c r="F637" s="5"/>
    </row>
    <row r="638" spans="2:6" x14ac:dyDescent="0.2">
      <c r="B638" s="5"/>
      <c r="F638" s="5"/>
    </row>
    <row r="639" spans="2:6" x14ac:dyDescent="0.2">
      <c r="B639" s="5"/>
      <c r="F639" s="5"/>
    </row>
    <row r="640" spans="2:6" x14ac:dyDescent="0.2">
      <c r="B640" s="5"/>
      <c r="F640" s="5"/>
    </row>
    <row r="641" spans="2:6" x14ac:dyDescent="0.2">
      <c r="B641" s="5"/>
      <c r="F641" s="5"/>
    </row>
    <row r="642" spans="2:6" x14ac:dyDescent="0.2">
      <c r="B642" s="5"/>
      <c r="F642" s="5"/>
    </row>
    <row r="643" spans="2:6" x14ac:dyDescent="0.2">
      <c r="B643" s="5"/>
      <c r="F643" s="5"/>
    </row>
    <row r="644" spans="2:6" x14ac:dyDescent="0.2">
      <c r="B644" s="5"/>
      <c r="F644" s="5"/>
    </row>
    <row r="645" spans="2:6" x14ac:dyDescent="0.2">
      <c r="B645" s="5"/>
      <c r="F645" s="5"/>
    </row>
    <row r="646" spans="2:6" x14ac:dyDescent="0.2">
      <c r="B646" s="5"/>
      <c r="F646" s="5"/>
    </row>
    <row r="647" spans="2:6" x14ac:dyDescent="0.2">
      <c r="B647" s="5"/>
      <c r="F647" s="5"/>
    </row>
    <row r="648" spans="2:6" x14ac:dyDescent="0.2">
      <c r="B648" s="5"/>
      <c r="F648" s="5"/>
    </row>
    <row r="649" spans="2:6" x14ac:dyDescent="0.2">
      <c r="B649" s="5"/>
      <c r="F649" s="5"/>
    </row>
    <row r="650" spans="2:6" x14ac:dyDescent="0.2">
      <c r="B650" s="5"/>
      <c r="F650" s="5"/>
    </row>
    <row r="651" spans="2:6" x14ac:dyDescent="0.2">
      <c r="B651" s="5"/>
      <c r="F651" s="5"/>
    </row>
    <row r="652" spans="2:6" x14ac:dyDescent="0.2">
      <c r="B652" s="5"/>
      <c r="F652" s="5"/>
    </row>
    <row r="653" spans="2:6" x14ac:dyDescent="0.2">
      <c r="B653" s="5"/>
      <c r="F653" s="5"/>
    </row>
    <row r="654" spans="2:6" x14ac:dyDescent="0.2">
      <c r="B654" s="5"/>
      <c r="F654" s="5"/>
    </row>
    <row r="655" spans="2:6" x14ac:dyDescent="0.2">
      <c r="B655" s="5"/>
      <c r="F655" s="5"/>
    </row>
    <row r="656" spans="2:6" x14ac:dyDescent="0.2">
      <c r="B656" s="5"/>
      <c r="F656" s="5"/>
    </row>
    <row r="657" spans="2:6" x14ac:dyDescent="0.2">
      <c r="B657" s="5"/>
      <c r="F657" s="5"/>
    </row>
    <row r="658" spans="2:6" x14ac:dyDescent="0.2">
      <c r="B658" s="5"/>
      <c r="F658" s="5"/>
    </row>
    <row r="659" spans="2:6" x14ac:dyDescent="0.2">
      <c r="B659" s="5"/>
      <c r="F659" s="5"/>
    </row>
    <row r="660" spans="2:6" x14ac:dyDescent="0.2">
      <c r="B660" s="5"/>
      <c r="F660" s="5"/>
    </row>
    <row r="661" spans="2:6" x14ac:dyDescent="0.2">
      <c r="B661" s="5"/>
      <c r="F661" s="5"/>
    </row>
    <row r="662" spans="2:6" x14ac:dyDescent="0.2">
      <c r="B662" s="5"/>
      <c r="F662" s="5"/>
    </row>
    <row r="663" spans="2:6" x14ac:dyDescent="0.2">
      <c r="B663" s="5"/>
      <c r="F663" s="5"/>
    </row>
    <row r="664" spans="2:6" x14ac:dyDescent="0.2">
      <c r="B664" s="5"/>
      <c r="F664" s="5"/>
    </row>
    <row r="665" spans="2:6" x14ac:dyDescent="0.2">
      <c r="B665" s="5"/>
      <c r="F665" s="5"/>
    </row>
    <row r="666" spans="2:6" x14ac:dyDescent="0.2">
      <c r="B666" s="5"/>
      <c r="F666" s="5"/>
    </row>
    <row r="667" spans="2:6" x14ac:dyDescent="0.2">
      <c r="B667" s="5"/>
      <c r="F667" s="5"/>
    </row>
    <row r="668" spans="2:6" x14ac:dyDescent="0.2">
      <c r="B668" s="5"/>
      <c r="F668" s="5"/>
    </row>
    <row r="669" spans="2:6" x14ac:dyDescent="0.2">
      <c r="B669" s="5"/>
      <c r="F669" s="5"/>
    </row>
    <row r="670" spans="2:6" x14ac:dyDescent="0.2">
      <c r="B670" s="5"/>
      <c r="F670" s="5"/>
    </row>
    <row r="671" spans="2:6" x14ac:dyDescent="0.2">
      <c r="B671" s="5"/>
      <c r="F671" s="5"/>
    </row>
    <row r="672" spans="2:6" x14ac:dyDescent="0.2">
      <c r="B672" s="5"/>
      <c r="F672" s="5"/>
    </row>
    <row r="673" spans="2:6" x14ac:dyDescent="0.2">
      <c r="B673" s="5"/>
      <c r="F673" s="5"/>
    </row>
    <row r="674" spans="2:6" x14ac:dyDescent="0.2">
      <c r="B674" s="5"/>
      <c r="F674" s="5"/>
    </row>
    <row r="675" spans="2:6" x14ac:dyDescent="0.2">
      <c r="B675" s="5"/>
      <c r="F675" s="5"/>
    </row>
    <row r="676" spans="2:6" x14ac:dyDescent="0.2">
      <c r="B676" s="5"/>
      <c r="F676" s="5"/>
    </row>
    <row r="677" spans="2:6" x14ac:dyDescent="0.2">
      <c r="B677" s="5"/>
      <c r="F677" s="5"/>
    </row>
    <row r="678" spans="2:6" x14ac:dyDescent="0.2">
      <c r="B678" s="5"/>
      <c r="F678" s="5"/>
    </row>
    <row r="679" spans="2:6" x14ac:dyDescent="0.2">
      <c r="B679" s="5"/>
      <c r="F679" s="5"/>
    </row>
    <row r="680" spans="2:6" x14ac:dyDescent="0.2">
      <c r="B680" s="5"/>
      <c r="F680" s="5"/>
    </row>
    <row r="681" spans="2:6" x14ac:dyDescent="0.2">
      <c r="B681" s="5"/>
      <c r="F681" s="5"/>
    </row>
    <row r="682" spans="2:6" x14ac:dyDescent="0.2">
      <c r="B682" s="5"/>
      <c r="F682" s="5"/>
    </row>
    <row r="683" spans="2:6" x14ac:dyDescent="0.2">
      <c r="B683" s="5"/>
      <c r="F683" s="5"/>
    </row>
    <row r="684" spans="2:6" x14ac:dyDescent="0.2">
      <c r="B684" s="5"/>
      <c r="F684" s="5"/>
    </row>
    <row r="685" spans="2:6" x14ac:dyDescent="0.2">
      <c r="B685" s="5"/>
      <c r="F685" s="5"/>
    </row>
    <row r="686" spans="2:6" x14ac:dyDescent="0.2">
      <c r="B686" s="5"/>
      <c r="F686" s="5"/>
    </row>
    <row r="687" spans="2:6" x14ac:dyDescent="0.2">
      <c r="B687" s="5"/>
      <c r="F687" s="5"/>
    </row>
    <row r="688" spans="2:6" x14ac:dyDescent="0.2">
      <c r="B688" s="5"/>
      <c r="F688" s="5"/>
    </row>
    <row r="689" spans="2:6" x14ac:dyDescent="0.2">
      <c r="B689" s="5"/>
      <c r="F689" s="5"/>
    </row>
    <row r="690" spans="2:6" x14ac:dyDescent="0.2">
      <c r="B690" s="5"/>
      <c r="F690" s="5"/>
    </row>
    <row r="691" spans="2:6" x14ac:dyDescent="0.2">
      <c r="B691" s="5"/>
      <c r="F691" s="5"/>
    </row>
    <row r="692" spans="2:6" x14ac:dyDescent="0.2">
      <c r="B692" s="5"/>
      <c r="F692" s="5"/>
    </row>
    <row r="693" spans="2:6" x14ac:dyDescent="0.2">
      <c r="B693" s="5"/>
      <c r="F693" s="5"/>
    </row>
    <row r="694" spans="2:6" x14ac:dyDescent="0.2">
      <c r="B694" s="5"/>
      <c r="F694" s="5"/>
    </row>
    <row r="695" spans="2:6" x14ac:dyDescent="0.2">
      <c r="B695" s="5"/>
      <c r="F695" s="5"/>
    </row>
    <row r="696" spans="2:6" x14ac:dyDescent="0.2">
      <c r="B696" s="5"/>
      <c r="F696" s="5"/>
    </row>
    <row r="697" spans="2:6" x14ac:dyDescent="0.2">
      <c r="B697" s="5"/>
      <c r="F697" s="5"/>
    </row>
    <row r="698" spans="2:6" x14ac:dyDescent="0.2">
      <c r="B698" s="5"/>
      <c r="F698" s="5"/>
    </row>
    <row r="699" spans="2:6" x14ac:dyDescent="0.2">
      <c r="B699" s="5"/>
      <c r="F699" s="5"/>
    </row>
    <row r="700" spans="2:6" x14ac:dyDescent="0.2">
      <c r="B700" s="5"/>
      <c r="F700" s="5"/>
    </row>
    <row r="701" spans="2:6" x14ac:dyDescent="0.2">
      <c r="B701" s="5"/>
      <c r="F701" s="5"/>
    </row>
    <row r="702" spans="2:6" x14ac:dyDescent="0.2">
      <c r="B702" s="5"/>
      <c r="F702" s="5"/>
    </row>
    <row r="703" spans="2:6" x14ac:dyDescent="0.2">
      <c r="B703" s="5"/>
      <c r="F703" s="5"/>
    </row>
    <row r="704" spans="2:6" x14ac:dyDescent="0.2">
      <c r="B704" s="5"/>
      <c r="F704" s="5"/>
    </row>
    <row r="705" spans="2:6" x14ac:dyDescent="0.2">
      <c r="B705" s="5"/>
      <c r="F705" s="5"/>
    </row>
    <row r="706" spans="2:6" x14ac:dyDescent="0.2">
      <c r="B706" s="5"/>
      <c r="F706" s="5"/>
    </row>
    <row r="707" spans="2:6" x14ac:dyDescent="0.2">
      <c r="B707" s="5"/>
      <c r="F707" s="5"/>
    </row>
    <row r="708" spans="2:6" x14ac:dyDescent="0.2">
      <c r="B708" s="5"/>
      <c r="F708" s="5"/>
    </row>
    <row r="709" spans="2:6" x14ac:dyDescent="0.2">
      <c r="B709" s="5"/>
      <c r="F709" s="5"/>
    </row>
    <row r="710" spans="2:6" x14ac:dyDescent="0.2">
      <c r="B710" s="5"/>
      <c r="F710" s="5"/>
    </row>
    <row r="711" spans="2:6" x14ac:dyDescent="0.2">
      <c r="B711" s="5"/>
      <c r="F711" s="5"/>
    </row>
    <row r="712" spans="2:6" x14ac:dyDescent="0.2">
      <c r="B712" s="5"/>
      <c r="F712" s="5"/>
    </row>
    <row r="713" spans="2:6" x14ac:dyDescent="0.2">
      <c r="B713" s="5"/>
      <c r="F713" s="5"/>
    </row>
    <row r="714" spans="2:6" x14ac:dyDescent="0.2">
      <c r="B714" s="5"/>
      <c r="F714" s="5"/>
    </row>
    <row r="715" spans="2:6" x14ac:dyDescent="0.2">
      <c r="B715" s="5"/>
      <c r="F715" s="5"/>
    </row>
    <row r="716" spans="2:6" x14ac:dyDescent="0.2">
      <c r="B716" s="5"/>
      <c r="F716" s="5"/>
    </row>
    <row r="717" spans="2:6" x14ac:dyDescent="0.2">
      <c r="B717" s="5"/>
      <c r="F717" s="5"/>
    </row>
    <row r="718" spans="2:6" x14ac:dyDescent="0.2">
      <c r="B718" s="5"/>
      <c r="F718" s="5"/>
    </row>
    <row r="719" spans="2:6" x14ac:dyDescent="0.2">
      <c r="B719" s="5"/>
      <c r="F719" s="5"/>
    </row>
    <row r="720" spans="2:6" x14ac:dyDescent="0.2">
      <c r="B720" s="5"/>
      <c r="F720" s="5"/>
    </row>
    <row r="721" spans="2:6" x14ac:dyDescent="0.2">
      <c r="B721" s="5"/>
      <c r="F721" s="5"/>
    </row>
    <row r="722" spans="2:6" x14ac:dyDescent="0.2">
      <c r="B722" s="5"/>
      <c r="F722" s="5"/>
    </row>
    <row r="723" spans="2:6" x14ac:dyDescent="0.2">
      <c r="B723" s="5"/>
      <c r="F723" s="5"/>
    </row>
    <row r="724" spans="2:6" x14ac:dyDescent="0.2">
      <c r="B724" s="5"/>
      <c r="F724" s="5"/>
    </row>
    <row r="725" spans="2:6" x14ac:dyDescent="0.2">
      <c r="B725" s="5"/>
      <c r="F725" s="5"/>
    </row>
    <row r="726" spans="2:6" x14ac:dyDescent="0.2">
      <c r="B726" s="5"/>
      <c r="F726" s="5"/>
    </row>
    <row r="727" spans="2:6" x14ac:dyDescent="0.2">
      <c r="B727" s="5"/>
      <c r="F727" s="5"/>
    </row>
    <row r="728" spans="2:6" x14ac:dyDescent="0.2">
      <c r="B728" s="5"/>
      <c r="F728" s="5"/>
    </row>
    <row r="729" spans="2:6" x14ac:dyDescent="0.2">
      <c r="B729" s="5"/>
      <c r="F729" s="5"/>
    </row>
    <row r="730" spans="2:6" x14ac:dyDescent="0.2">
      <c r="B730" s="5"/>
      <c r="F730" s="5"/>
    </row>
    <row r="731" spans="2:6" x14ac:dyDescent="0.2">
      <c r="B731" s="5"/>
      <c r="F731" s="5"/>
    </row>
    <row r="732" spans="2:6" x14ac:dyDescent="0.2">
      <c r="B732" s="5"/>
      <c r="F732" s="5"/>
    </row>
    <row r="733" spans="2:6" x14ac:dyDescent="0.2">
      <c r="B733" s="5"/>
      <c r="F733" s="5"/>
    </row>
    <row r="734" spans="2:6" x14ac:dyDescent="0.2">
      <c r="B734" s="5"/>
      <c r="F734" s="5"/>
    </row>
    <row r="735" spans="2:6" x14ac:dyDescent="0.2">
      <c r="B735" s="5"/>
      <c r="F735" s="5"/>
    </row>
    <row r="736" spans="2:6" x14ac:dyDescent="0.2">
      <c r="B736" s="5"/>
      <c r="F736" s="5"/>
    </row>
    <row r="737" spans="2:6" x14ac:dyDescent="0.2">
      <c r="B737" s="5"/>
      <c r="F737" s="5"/>
    </row>
    <row r="738" spans="2:6" x14ac:dyDescent="0.2">
      <c r="B738" s="5"/>
      <c r="F738" s="5"/>
    </row>
    <row r="739" spans="2:6" x14ac:dyDescent="0.2">
      <c r="B739" s="5"/>
      <c r="F739" s="5"/>
    </row>
    <row r="740" spans="2:6" x14ac:dyDescent="0.2">
      <c r="B740" s="5"/>
      <c r="F740" s="5"/>
    </row>
    <row r="741" spans="2:6" x14ac:dyDescent="0.2">
      <c r="B741" s="5"/>
      <c r="F741" s="5"/>
    </row>
    <row r="742" spans="2:6" x14ac:dyDescent="0.2">
      <c r="B742" s="5"/>
      <c r="F742" s="5"/>
    </row>
    <row r="743" spans="2:6" x14ac:dyDescent="0.2">
      <c r="B743" s="5"/>
      <c r="F743" s="5"/>
    </row>
    <row r="744" spans="2:6" x14ac:dyDescent="0.2">
      <c r="B744" s="5"/>
      <c r="F744" s="5"/>
    </row>
    <row r="745" spans="2:6" x14ac:dyDescent="0.2">
      <c r="B745" s="5"/>
      <c r="F745" s="5"/>
    </row>
    <row r="746" spans="2:6" x14ac:dyDescent="0.2">
      <c r="B746" s="5"/>
      <c r="F746" s="5"/>
    </row>
    <row r="747" spans="2:6" x14ac:dyDescent="0.2">
      <c r="B747" s="5"/>
      <c r="F747" s="5"/>
    </row>
    <row r="748" spans="2:6" x14ac:dyDescent="0.2">
      <c r="B748" s="5"/>
      <c r="F748" s="5"/>
    </row>
    <row r="749" spans="2:6" x14ac:dyDescent="0.2">
      <c r="B749" s="5"/>
      <c r="F749" s="5"/>
    </row>
    <row r="750" spans="2:6" x14ac:dyDescent="0.2">
      <c r="B750" s="5"/>
      <c r="F750" s="5"/>
    </row>
    <row r="751" spans="2:6" x14ac:dyDescent="0.2">
      <c r="B751" s="5"/>
      <c r="F751" s="5"/>
    </row>
    <row r="752" spans="2:6" x14ac:dyDescent="0.2">
      <c r="B752" s="5"/>
      <c r="F752" s="5"/>
    </row>
    <row r="753" spans="2:6" x14ac:dyDescent="0.2">
      <c r="B753" s="5"/>
      <c r="F753" s="5"/>
    </row>
    <row r="754" spans="2:6" x14ac:dyDescent="0.2">
      <c r="B754" s="5"/>
      <c r="F754" s="5"/>
    </row>
    <row r="755" spans="2:6" x14ac:dyDescent="0.2">
      <c r="B755" s="5"/>
      <c r="F755" s="5"/>
    </row>
    <row r="756" spans="2:6" x14ac:dyDescent="0.2">
      <c r="B756" s="5"/>
      <c r="F756" s="5"/>
    </row>
    <row r="757" spans="2:6" x14ac:dyDescent="0.2">
      <c r="B757" s="5"/>
      <c r="F757" s="5"/>
    </row>
    <row r="758" spans="2:6" x14ac:dyDescent="0.2">
      <c r="B758" s="5"/>
      <c r="F758" s="5"/>
    </row>
    <row r="759" spans="2:6" x14ac:dyDescent="0.2">
      <c r="B759" s="5"/>
      <c r="F759" s="5"/>
    </row>
    <row r="760" spans="2:6" x14ac:dyDescent="0.2">
      <c r="B760" s="5"/>
      <c r="F760" s="5"/>
    </row>
    <row r="761" spans="2:6" x14ac:dyDescent="0.2">
      <c r="B761" s="5"/>
      <c r="F761" s="5"/>
    </row>
    <row r="762" spans="2:6" x14ac:dyDescent="0.2">
      <c r="B762" s="5"/>
      <c r="F762" s="5"/>
    </row>
    <row r="763" spans="2:6" x14ac:dyDescent="0.2">
      <c r="B763" s="5"/>
      <c r="F763" s="5"/>
    </row>
    <row r="764" spans="2:6" x14ac:dyDescent="0.2">
      <c r="B764" s="5"/>
      <c r="F764" s="5"/>
    </row>
    <row r="765" spans="2:6" x14ac:dyDescent="0.2">
      <c r="B765" s="5"/>
      <c r="F765" s="5"/>
    </row>
    <row r="766" spans="2:6" x14ac:dyDescent="0.2">
      <c r="B766" s="5"/>
      <c r="F766" s="5"/>
    </row>
    <row r="767" spans="2:6" x14ac:dyDescent="0.2">
      <c r="B767" s="5"/>
      <c r="F767" s="5"/>
    </row>
    <row r="768" spans="2:6" x14ac:dyDescent="0.2">
      <c r="B768" s="5"/>
      <c r="F768" s="5"/>
    </row>
    <row r="769" spans="2:6" x14ac:dyDescent="0.2">
      <c r="B769" s="5"/>
      <c r="F769" s="5"/>
    </row>
    <row r="770" spans="2:6" x14ac:dyDescent="0.2">
      <c r="B770" s="5"/>
      <c r="F770" s="5"/>
    </row>
    <row r="771" spans="2:6" x14ac:dyDescent="0.2">
      <c r="B771" s="5"/>
      <c r="F771" s="5"/>
    </row>
    <row r="772" spans="2:6" x14ac:dyDescent="0.2">
      <c r="B772" s="5"/>
      <c r="F772" s="5"/>
    </row>
    <row r="773" spans="2:6" x14ac:dyDescent="0.2">
      <c r="B773" s="5"/>
      <c r="F773" s="5"/>
    </row>
    <row r="774" spans="2:6" x14ac:dyDescent="0.2">
      <c r="B774" s="5"/>
      <c r="F774" s="5"/>
    </row>
    <row r="775" spans="2:6" x14ac:dyDescent="0.2">
      <c r="B775" s="5"/>
      <c r="F775" s="5"/>
    </row>
    <row r="776" spans="2:6" x14ac:dyDescent="0.2">
      <c r="B776" s="5"/>
      <c r="F776" s="5"/>
    </row>
    <row r="777" spans="2:6" x14ac:dyDescent="0.2">
      <c r="B777" s="5"/>
      <c r="F777" s="5"/>
    </row>
    <row r="778" spans="2:6" x14ac:dyDescent="0.2">
      <c r="B778" s="5"/>
      <c r="F778" s="5"/>
    </row>
    <row r="779" spans="2:6" x14ac:dyDescent="0.2">
      <c r="B779" s="5"/>
      <c r="F779" s="5"/>
    </row>
    <row r="780" spans="2:6" x14ac:dyDescent="0.2">
      <c r="B780" s="5"/>
      <c r="F780" s="5"/>
    </row>
    <row r="781" spans="2:6" x14ac:dyDescent="0.2">
      <c r="B781" s="5"/>
      <c r="F781" s="5"/>
    </row>
    <row r="782" spans="2:6" x14ac:dyDescent="0.2">
      <c r="B782" s="5"/>
      <c r="F782" s="5"/>
    </row>
    <row r="783" spans="2:6" x14ac:dyDescent="0.2">
      <c r="B783" s="5"/>
      <c r="F783" s="5"/>
    </row>
    <row r="784" spans="2:6" x14ac:dyDescent="0.2">
      <c r="B784" s="5"/>
      <c r="F784" s="5"/>
    </row>
    <row r="785" spans="2:6" x14ac:dyDescent="0.2">
      <c r="B785" s="5"/>
      <c r="F785" s="5"/>
    </row>
    <row r="786" spans="2:6" x14ac:dyDescent="0.2">
      <c r="B786" s="5"/>
      <c r="F786" s="5"/>
    </row>
    <row r="787" spans="2:6" x14ac:dyDescent="0.2">
      <c r="B787" s="5"/>
      <c r="F787" s="5"/>
    </row>
    <row r="788" spans="2:6" x14ac:dyDescent="0.2">
      <c r="B788" s="5"/>
      <c r="F788" s="5"/>
    </row>
    <row r="789" spans="2:6" x14ac:dyDescent="0.2">
      <c r="B789" s="5"/>
      <c r="F789" s="5"/>
    </row>
    <row r="790" spans="2:6" x14ac:dyDescent="0.2">
      <c r="B790" s="5"/>
      <c r="F790" s="5"/>
    </row>
    <row r="791" spans="2:6" x14ac:dyDescent="0.2">
      <c r="B791" s="5"/>
      <c r="F791" s="5"/>
    </row>
    <row r="792" spans="2:6" x14ac:dyDescent="0.2">
      <c r="B792" s="5"/>
      <c r="F792" s="5"/>
    </row>
    <row r="793" spans="2:6" x14ac:dyDescent="0.2">
      <c r="B793" s="5"/>
      <c r="F793" s="5"/>
    </row>
    <row r="794" spans="2:6" x14ac:dyDescent="0.2">
      <c r="B794" s="5"/>
      <c r="F794" s="5"/>
    </row>
    <row r="795" spans="2:6" x14ac:dyDescent="0.2">
      <c r="B795" s="5"/>
      <c r="F795" s="5"/>
    </row>
    <row r="796" spans="2:6" x14ac:dyDescent="0.2">
      <c r="B796" s="5"/>
      <c r="F796" s="5"/>
    </row>
    <row r="797" spans="2:6" x14ac:dyDescent="0.2">
      <c r="B797" s="5"/>
      <c r="F797" s="5"/>
    </row>
    <row r="798" spans="2:6" x14ac:dyDescent="0.2">
      <c r="B798" s="5"/>
      <c r="F798" s="5"/>
    </row>
    <row r="799" spans="2:6" x14ac:dyDescent="0.2">
      <c r="B799" s="5"/>
      <c r="F799" s="5"/>
    </row>
    <row r="800" spans="2:6" x14ac:dyDescent="0.2">
      <c r="B800" s="5"/>
      <c r="F800" s="5"/>
    </row>
    <row r="801" spans="2:6" x14ac:dyDescent="0.2">
      <c r="B801" s="5"/>
      <c r="F801" s="5"/>
    </row>
    <row r="802" spans="2:6" x14ac:dyDescent="0.2">
      <c r="B802" s="5"/>
      <c r="F802" s="5"/>
    </row>
    <row r="803" spans="2:6" x14ac:dyDescent="0.2">
      <c r="B803" s="5"/>
      <c r="F803" s="5"/>
    </row>
    <row r="804" spans="2:6" x14ac:dyDescent="0.2">
      <c r="B804" s="5"/>
      <c r="F804" s="5"/>
    </row>
    <row r="805" spans="2:6" x14ac:dyDescent="0.2">
      <c r="B805" s="5"/>
      <c r="F805" s="5"/>
    </row>
    <row r="806" spans="2:6" x14ac:dyDescent="0.2">
      <c r="B806" s="5"/>
      <c r="F806" s="5"/>
    </row>
    <row r="807" spans="2:6" x14ac:dyDescent="0.2">
      <c r="B807" s="5"/>
      <c r="F807" s="5"/>
    </row>
    <row r="808" spans="2:6" x14ac:dyDescent="0.2">
      <c r="B808" s="5"/>
      <c r="F808" s="5"/>
    </row>
    <row r="809" spans="2:6" x14ac:dyDescent="0.2">
      <c r="B809" s="5"/>
      <c r="F809" s="5"/>
    </row>
    <row r="810" spans="2:6" x14ac:dyDescent="0.2">
      <c r="B810" s="5"/>
      <c r="F810" s="5"/>
    </row>
    <row r="811" spans="2:6" x14ac:dyDescent="0.2">
      <c r="B811" s="5"/>
      <c r="F811" s="5"/>
    </row>
    <row r="812" spans="2:6" x14ac:dyDescent="0.2">
      <c r="B812" s="5"/>
      <c r="F812" s="5"/>
    </row>
    <row r="813" spans="2:6" x14ac:dyDescent="0.2">
      <c r="B813" s="5"/>
      <c r="F813" s="5"/>
    </row>
    <row r="814" spans="2:6" x14ac:dyDescent="0.2">
      <c r="B814" s="5"/>
      <c r="F814" s="5"/>
    </row>
    <row r="815" spans="2:6" x14ac:dyDescent="0.2">
      <c r="B815" s="5"/>
      <c r="F815" s="5"/>
    </row>
    <row r="816" spans="2:6" x14ac:dyDescent="0.2">
      <c r="B816" s="5"/>
      <c r="F816" s="5"/>
    </row>
    <row r="817" spans="2:6" x14ac:dyDescent="0.2">
      <c r="B817" s="5"/>
      <c r="F817" s="5"/>
    </row>
    <row r="818" spans="2:6" x14ac:dyDescent="0.2">
      <c r="B818" s="5"/>
      <c r="F818" s="5"/>
    </row>
    <row r="819" spans="2:6" x14ac:dyDescent="0.2">
      <c r="B819" s="5"/>
      <c r="F819" s="5"/>
    </row>
    <row r="820" spans="2:6" x14ac:dyDescent="0.2">
      <c r="B820" s="5"/>
      <c r="F820" s="5"/>
    </row>
    <row r="821" spans="2:6" x14ac:dyDescent="0.2">
      <c r="B821" s="5"/>
      <c r="F821" s="5"/>
    </row>
    <row r="822" spans="2:6" x14ac:dyDescent="0.2">
      <c r="B822" s="5"/>
      <c r="F822" s="5"/>
    </row>
    <row r="823" spans="2:6" x14ac:dyDescent="0.2">
      <c r="B823" s="5"/>
      <c r="F823" s="5"/>
    </row>
    <row r="824" spans="2:6" x14ac:dyDescent="0.2">
      <c r="B824" s="5"/>
      <c r="F824" s="5"/>
    </row>
    <row r="825" spans="2:6" x14ac:dyDescent="0.2">
      <c r="B825" s="5"/>
      <c r="F825" s="5"/>
    </row>
    <row r="826" spans="2:6" x14ac:dyDescent="0.2">
      <c r="B826" s="5"/>
      <c r="F826" s="5"/>
    </row>
    <row r="827" spans="2:6" x14ac:dyDescent="0.2">
      <c r="B827" s="5"/>
      <c r="F827" s="5"/>
    </row>
    <row r="828" spans="2:6" x14ac:dyDescent="0.2">
      <c r="B828" s="5"/>
      <c r="F828" s="5"/>
    </row>
    <row r="829" spans="2:6" x14ac:dyDescent="0.2">
      <c r="B829" s="5"/>
      <c r="F829" s="5"/>
    </row>
    <row r="830" spans="2:6" x14ac:dyDescent="0.2">
      <c r="B830" s="5"/>
      <c r="F830" s="5"/>
    </row>
    <row r="831" spans="2:6" x14ac:dyDescent="0.2">
      <c r="B831" s="5"/>
      <c r="F831" s="5"/>
    </row>
    <row r="832" spans="2:6" x14ac:dyDescent="0.2">
      <c r="B832" s="5"/>
      <c r="F832" s="5"/>
    </row>
    <row r="833" spans="2:6" x14ac:dyDescent="0.2">
      <c r="B833" s="5"/>
      <c r="F833" s="5"/>
    </row>
    <row r="834" spans="2:6" x14ac:dyDescent="0.2">
      <c r="B834" s="5"/>
      <c r="F834" s="5"/>
    </row>
    <row r="835" spans="2:6" x14ac:dyDescent="0.2">
      <c r="B835" s="5"/>
      <c r="F835" s="5"/>
    </row>
    <row r="836" spans="2:6" x14ac:dyDescent="0.2">
      <c r="B836" s="5"/>
      <c r="F836" s="5"/>
    </row>
    <row r="837" spans="2:6" x14ac:dyDescent="0.2">
      <c r="B837" s="5"/>
      <c r="F837" s="5"/>
    </row>
    <row r="838" spans="2:6" x14ac:dyDescent="0.2">
      <c r="B838" s="5"/>
      <c r="F838" s="5"/>
    </row>
    <row r="839" spans="2:6" x14ac:dyDescent="0.2">
      <c r="B839" s="5"/>
      <c r="F839" s="5"/>
    </row>
    <row r="840" spans="2:6" x14ac:dyDescent="0.2">
      <c r="B840" s="5"/>
      <c r="F840" s="5"/>
    </row>
    <row r="841" spans="2:6" x14ac:dyDescent="0.2">
      <c r="B841" s="5"/>
      <c r="F841" s="5"/>
    </row>
    <row r="842" spans="2:6" x14ac:dyDescent="0.2">
      <c r="B842" s="5"/>
      <c r="F842" s="5"/>
    </row>
    <row r="843" spans="2:6" x14ac:dyDescent="0.2">
      <c r="B843" s="5"/>
      <c r="F843" s="5"/>
    </row>
  </sheetData>
  <phoneticPr fontId="8" type="noConversion"/>
  <hyperlinks>
    <hyperlink ref="P11" r:id="rId1" display="http://www.konkoly.hu/cgi-bin/IBVS?2202"/>
    <hyperlink ref="P12" r:id="rId2" display="http://www.konkoly.hu/cgi-bin/IBVS?2202"/>
    <hyperlink ref="P13" r:id="rId3" display="http://www.konkoly.hu/cgi-bin/IBVS?2202"/>
    <hyperlink ref="P59" r:id="rId4" display="http://www.konkoly.hu/cgi-bin/IBVS?2202"/>
    <hyperlink ref="P14" r:id="rId5" display="http://www.bav-astro.de/sfs/BAVM_link.php?BAVMnr=152"/>
    <hyperlink ref="P15" r:id="rId6" display="http://www.konkoly.hu/cgi-bin/IBVS?5287"/>
    <hyperlink ref="P16" r:id="rId7" display="http://www.bav-astro.de/sfs/BAVM_link.php?BAVMnr=152"/>
    <hyperlink ref="P17" r:id="rId8" display="http://www.bav-astro.de/sfs/BAVM_link.php?BAVMnr=152"/>
    <hyperlink ref="P88" r:id="rId9" display="http://vsolj.cetus-net.org/no40.pdf"/>
    <hyperlink ref="P18" r:id="rId10" display="http://www.bav-astro.de/sfs/BAVM_link.php?BAVMnr=158"/>
    <hyperlink ref="P19" r:id="rId11" display="http://www.konkoly.hu/cgi-bin/IBVS?5378"/>
    <hyperlink ref="P20" r:id="rId12" display="http://www.bav-astro.de/sfs/BAVM_link.php?BAVMnr=172"/>
    <hyperlink ref="P21" r:id="rId13" display="http://www.konkoly.hu/cgi-bin/IBVS?5583"/>
    <hyperlink ref="P22" r:id="rId14" display="http://www.konkoly.hu/cgi-bin/IBVS?5784"/>
    <hyperlink ref="P23" r:id="rId15" display="http://www.konkoly.hu/cgi-bin/IBVS?5784"/>
    <hyperlink ref="P89" r:id="rId16" display="http://vsolj.cetus-net.org/no43.pdf"/>
    <hyperlink ref="P24" r:id="rId17" display="http://www.konkoly.hu/cgi-bin/IBVS?5694"/>
    <hyperlink ref="P90" r:id="rId18" display="http://www.konkoly.hu/cgi-bin/IBVS?5760"/>
    <hyperlink ref="P91" r:id="rId19" display="http://vsolj.cetus-net.org/no45.pdf"/>
    <hyperlink ref="P25" r:id="rId20" display="http://www.bav-astro.de/sfs/BAVM_link.php?BAVMnr=209"/>
    <hyperlink ref="P92" r:id="rId21" display="http://var.astro.cz/oejv/issues/oejv0094.pdf"/>
    <hyperlink ref="P26" r:id="rId22" display="http://www.bav-astro.de/sfs/BAVM_link.php?BAVMnr=201"/>
    <hyperlink ref="P93" r:id="rId23" display="http://var.astro.cz/oejv/issues/oejv0094.pdf"/>
    <hyperlink ref="P27" r:id="rId24" display="http://www.konkoly.hu/cgi-bin/IBVS?5894"/>
    <hyperlink ref="P28" r:id="rId25" display="http://www.bav-astro.de/sfs/BAVM_link.php?BAVMnr=214"/>
    <hyperlink ref="P94" r:id="rId26" display="http://vsolj.cetus-net.org/vsoljno50.pdf"/>
    <hyperlink ref="P29" r:id="rId27" display="http://www.bav-astro.de/sfs/BAVM_link.php?BAVMnr=220"/>
    <hyperlink ref="P30" r:id="rId28" display="http://www.bav-astro.de/sfs/BAVM_link.php?BAVMnr=220"/>
    <hyperlink ref="P31" r:id="rId29" display="http://www.konkoly.hu/cgi-bin/IBVS?5992"/>
    <hyperlink ref="P32" r:id="rId30" display="http://www.konkoly.hu/cgi-bin/IBVS?6011"/>
    <hyperlink ref="P33" r:id="rId31" display="http://var.astro.cz/oejv/issues/oejv0147.pdf"/>
    <hyperlink ref="P95" r:id="rId32" display="http://vsolj.cetus-net.org/vsoljno55.pdf"/>
    <hyperlink ref="P96" r:id="rId33" display="http://vsolj.cetus-net.org/vsoljno55.pdf"/>
    <hyperlink ref="P34" r:id="rId34" display="http://www.bav-astro.de/sfs/BAVM_link.php?BAVMnr=239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2023-01-11T06:23:16Z</dcterms:modified>
</cp:coreProperties>
</file>