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E2FBDFE9-136B-4BEA-9552-A03A7BEECB7C}" xr6:coauthVersionLast="47" xr6:coauthVersionMax="47" xr10:uidLastSave="{00000000-0000-0000-0000-000000000000}"/>
  <bookViews>
    <workbookView xWindow="14490" yWindow="525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 s="1"/>
  <c r="I23" i="1" s="1"/>
  <c r="Q23" i="1"/>
  <c r="E22" i="1"/>
  <c r="F22" i="1"/>
  <c r="G22" i="1"/>
  <c r="I22" i="1"/>
  <c r="Q22" i="1"/>
  <c r="F11" i="1"/>
  <c r="C21" i="1"/>
  <c r="E21" i="1"/>
  <c r="F21" i="1"/>
  <c r="G21" i="1"/>
  <c r="H21" i="1"/>
  <c r="A21" i="1"/>
  <c r="H20" i="1"/>
  <c r="G11" i="1"/>
  <c r="E14" i="1"/>
  <c r="C17" i="1"/>
  <c r="Q21" i="1"/>
  <c r="C11" i="1"/>
  <c r="E15" i="1" l="1"/>
  <c r="C12" i="1"/>
  <c r="O23" i="1" l="1"/>
  <c r="C16" i="1"/>
  <c r="D18" i="1" s="1"/>
  <c r="O21" i="1"/>
  <c r="S21" i="1" s="1"/>
  <c r="O22" i="1"/>
  <c r="S22" i="1" s="1"/>
  <c r="C15" i="1"/>
  <c r="S19" i="1" l="1"/>
  <c r="C18" i="1"/>
  <c r="E16" i="1"/>
  <c r="E17" i="1" s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<sst xmlns="http://schemas.openxmlformats.org/spreadsheetml/2006/main" count="56" uniqueCount="52">
  <si>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</si>
  <si>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</si>
  <si>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</si>
  <si>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</si>
  <si>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</si>
  <si>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</si>
  <si>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</si>
  <si>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</si>
  <si>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</si>
  <si>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</si>
  <si>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</si>
  <si>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</si>
  <si>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</si>
  <si>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</si>
  <si>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</si>
  <si>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</si>
  <si>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</si>
  <si>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</si>
  <si>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</si>
  <si>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</si>
  <si>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</si>
  <si>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</si>
  <si>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</si>
  <si>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</si>
  <si>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</si>
  <si>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</si>
  <si>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</si>
  <si>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</si>
  <si>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</si>
  <si>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</si>
  <si>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</si>
  <si>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</si>
  <si>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</si>
  <si>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</si>
  <si>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</si>
  <si>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</si>
  <si>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</si>
  <si>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</si>
  <si>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</si>
  <si>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</si>
  <si>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</si>
  <si>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</si>
  <si>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</si>
  <si>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G1457-0435</t>
  </si>
  <si>
    <t>G1457-0435_CrB.xls</t>
  </si>
  <si>
    <t>EC</t>
  </si>
  <si>
    <t>CrB</t>
  </si>
  <si>
    <t>VSX</t>
  </si>
  <si>
    <t>OEJV 116</t>
  </si>
  <si>
    <t>I</t>
  </si>
  <si>
    <t>JBAV, 55</t>
  </si>
  <si>
    <t>QR Com / GSC 1457-0435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</si>
</sst>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72" fontId="16" fillId="0" borderId="0" xfId="0" applyNumberFormat="1" applyFont="1" applyAlignment="1">
      <alignment vertical="center" wrapText="1"/>
    </xf>
    <xf numFmtId="0" fontId="17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1457-0435 -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4319</c:v>
                </c:pt>
                <c:pt idx="2">
                  <c:v>14159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58-4E74-94FA-AC87868066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4319</c:v>
                </c:pt>
                <c:pt idx="2">
                  <c:v>14159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-1.2935000188008416E-2</c:v>
                </c:pt>
                <c:pt idx="2">
                  <c:v>1.2464999934309162E-2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58-4E74-94FA-AC87868066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4319</c:v>
                </c:pt>
                <c:pt idx="2">
                  <c:v>14159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58-4E74-94FA-AC87868066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4319</c:v>
                </c:pt>
                <c:pt idx="2">
                  <c:v>14159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58-4E74-94FA-AC87868066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4319</c:v>
                </c:pt>
                <c:pt idx="2">
                  <c:v>14159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58-4E74-94FA-AC87868066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4319</c:v>
                </c:pt>
                <c:pt idx="2">
                  <c:v>14159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58-4E74-94FA-AC87868066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4319</c:v>
                </c:pt>
                <c:pt idx="2">
                  <c:v>14159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58-4E74-94FA-AC87868066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4319</c:v>
                </c:pt>
                <c:pt idx="2">
                  <c:v>14159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-7.3804833746853081E-3</c:v>
                </c:pt>
                <c:pt idx="1">
                  <c:v>-2.3150546491700758E-3</c:v>
                </c:pt>
                <c:pt idx="2">
                  <c:v>9.2255377701561322E-3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58-4E74-94FA-AC878680669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4319</c:v>
                </c:pt>
                <c:pt idx="2">
                  <c:v>14159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B58-4E74-94FA-AC8786806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813184"/>
        <c:axId val="1"/>
      </c:scatterChart>
      <c:valAx>
        <c:axId val="758813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813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104775</xdr:rowOff>
    </xdr:from>
    <xdr:to>
      <xdr:col>16</xdr:col>
      <xdr:colOff>257175</xdr:colOff>
      <xdr:row>19</xdr:row>
      <xdr:rowOff>104775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5FB38CB-CDB6-8B40-EB27-FB1B8A57F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12" sqref="E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7" t="s">
        <v>51</v>
      </c>
      <c r="E1" t="s">
        <v>44</v>
      </c>
    </row>
    <row r="2" spans="1:7" x14ac:dyDescent="0.2">
      <c r="A2" t="s">
        <v>24</v>
      </c>
      <c r="B2" t="s">
        <v>45</v>
      </c>
      <c r="C2" s="30" t="s">
        <v>42</v>
      </c>
      <c r="D2" s="2" t="s">
        <v>46</v>
      </c>
      <c r="E2" s="31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41</v>
      </c>
      <c r="D4" s="28" t="s">
        <v>41</v>
      </c>
    </row>
    <row r="6" spans="1:7" x14ac:dyDescent="0.2">
      <c r="A6" s="4" t="s">
        <v>1</v>
      </c>
    </row>
    <row r="7" spans="1:7" x14ac:dyDescent="0.2">
      <c r="A7" t="s">
        <v>2</v>
      </c>
      <c r="C7" s="7">
        <v>53141.450000000186</v>
      </c>
      <c r="D7" s="29" t="s">
        <v>47</v>
      </c>
    </row>
    <row r="8" spans="1:7" x14ac:dyDescent="0.2">
      <c r="A8" t="s">
        <v>3</v>
      </c>
      <c r="C8" s="7">
        <v>0.427865</v>
      </c>
      <c r="D8" s="29" t="s">
        <v>47</v>
      </c>
    </row>
    <row r="9" spans="1:7" x14ac:dyDescent="0.2">
      <c r="A9" s="8" t="s">
        <v>31</v>
      </c>
      <c r="B9" s="9"/>
      <c r="C9" s="10">
        <v>-9.5</v>
      </c>
      <c r="D9" s="9" t="s">
        <v>32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-7.3804833746853081E-3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1.1728244328583543E-6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38</v>
      </c>
      <c r="E13" s="10">
        <v>1</v>
      </c>
    </row>
    <row r="14" spans="1:7" x14ac:dyDescent="0.2">
      <c r="A14" s="9"/>
      <c r="B14" s="9"/>
      <c r="C14" s="9"/>
      <c r="D14" s="13" t="s">
        <v>33</v>
      </c>
      <c r="E14" s="14">
        <f ca="1">NOW()+15018.5+$C$9/24</f>
        <v>59955.824184375</v>
      </c>
    </row>
    <row r="15" spans="1:7" x14ac:dyDescent="0.2">
      <c r="A15" s="11" t="s">
        <v>17</v>
      </c>
      <c r="B15" s="9"/>
      <c r="C15" s="12">
        <f ca="1">(C7+C11)+(C8+C12)*INT(MAX(F21:F3533))</f>
        <v>59199.59976053796</v>
      </c>
      <c r="D15" s="13" t="s">
        <v>39</v>
      </c>
      <c r="E15" s="14">
        <f ca="1">ROUND(2*(E14-$C$7)/$C$8,0)/2+E13</f>
        <v>15927.5</v>
      </c>
    </row>
    <row r="16" spans="1:7" x14ac:dyDescent="0.2">
      <c r="A16" s="15" t="s">
        <v>4</v>
      </c>
      <c r="B16" s="9"/>
      <c r="C16" s="16">
        <f ca="1">+C8+C12</f>
        <v>0.42786617282443284</v>
      </c>
      <c r="D16" s="13" t="s">
        <v>40</v>
      </c>
      <c r="E16" s="23">
        <f ca="1">ROUND(2*(E14-$C$15)/$C$16,0)/2+E13</f>
        <v>1768.5</v>
      </c>
    </row>
    <row r="17" spans="1:19" ht="13.5" thickBot="1" x14ac:dyDescent="0.25">
      <c r="A17" s="13" t="s">
        <v>30</v>
      </c>
      <c r="B17" s="9"/>
      <c r="C17" s="9">
        <f>COUNT(C21:C2191)</f>
        <v>3</v>
      </c>
      <c r="D17" s="13" t="s">
        <v>34</v>
      </c>
      <c r="E17" s="17">
        <f ca="1">+$C$15+$C$16*E16-15018.5-$C$9/24</f>
        <v>44938.176920511301</v>
      </c>
    </row>
    <row r="18" spans="1:19" ht="14.25" thickTop="1" thickBot="1" x14ac:dyDescent="0.25">
      <c r="A18" s="15" t="s">
        <v>5</v>
      </c>
      <c r="B18" s="9"/>
      <c r="C18" s="18">
        <f ca="1">+C15</f>
        <v>59199.59976053796</v>
      </c>
      <c r="D18" s="19">
        <f ca="1">+C16</f>
        <v>0.42786617282443284</v>
      </c>
      <c r="E18" s="20" t="s">
        <v>35</v>
      </c>
    </row>
    <row r="19" spans="1:19" ht="13.5" thickTop="1" x14ac:dyDescent="0.2">
      <c r="A19" s="24" t="s">
        <v>36</v>
      </c>
      <c r="E19" s="25">
        <v>21</v>
      </c>
      <c r="S19">
        <f ca="1">SQRT(SUM(S21:S50)/(COUNT(S21:S50)-1))</f>
        <v>1.2932701886763594E-2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29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37</v>
      </c>
    </row>
    <row r="21" spans="1:19" x14ac:dyDescent="0.2">
      <c r="A21" t="str">
        <f>D7</f>
        <v>VSX</v>
      </c>
      <c r="C21" s="7">
        <f>C$7</f>
        <v>53141.450000000186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-7.3804833746853081E-3</v>
      </c>
      <c r="Q21" s="1">
        <f>+C21-15018.5</f>
        <v>38122.950000000186</v>
      </c>
      <c r="S21">
        <f ca="1">+(O21-G21)^2</f>
        <v>5.4471534844006236E-5</v>
      </c>
    </row>
    <row r="22" spans="1:19" x14ac:dyDescent="0.2">
      <c r="A22" s="32" t="s">
        <v>48</v>
      </c>
      <c r="B22" s="33" t="s">
        <v>49</v>
      </c>
      <c r="C22" s="32">
        <v>54989.385999999999</v>
      </c>
      <c r="D22" s="32">
        <v>0.01</v>
      </c>
      <c r="E22">
        <f>+(C22-C$7)/C$8</f>
        <v>4318.9697685013089</v>
      </c>
      <c r="F22">
        <f>ROUND(2*E22,0)/2</f>
        <v>4319</v>
      </c>
      <c r="G22">
        <f>+C22-(C$7+F22*C$8)</f>
        <v>-1.2935000188008416E-2</v>
      </c>
      <c r="I22">
        <f>+G22</f>
        <v>-1.2935000188008416E-2</v>
      </c>
      <c r="O22">
        <f ca="1">+C$11+C$12*$F22</f>
        <v>-2.3150546491700758E-3</v>
      </c>
      <c r="Q22" s="1">
        <f>+C22-15018.5</f>
        <v>39970.885999999999</v>
      </c>
      <c r="S22">
        <f ca="1">+(O22-G22)^2</f>
        <v>1.1278324324789238E-4</v>
      </c>
    </row>
    <row r="23" spans="1:19" x14ac:dyDescent="0.2">
      <c r="A23" s="34" t="s">
        <v>50</v>
      </c>
      <c r="B23" s="35" t="s">
        <v>49</v>
      </c>
      <c r="C23" s="36">
        <v>59199.603000000119</v>
      </c>
      <c r="D23" s="34">
        <v>1E-3</v>
      </c>
      <c r="E23">
        <f>+(C23-C$7)/C$8</f>
        <v>14159.029133020773</v>
      </c>
      <c r="F23">
        <f>ROUND(2*E23,0)/2</f>
        <v>14159</v>
      </c>
      <c r="G23">
        <f>+C23-(C$7+F23*C$8)</f>
        <v>1.2464999934309162E-2</v>
      </c>
      <c r="I23">
        <f>+G23</f>
        <v>1.2464999934309162E-2</v>
      </c>
      <c r="O23">
        <f ca="1">+C$11+C$12*$F23</f>
        <v>9.2255377701561322E-3</v>
      </c>
      <c r="Q23" s="1">
        <f>+C23-15018.5</f>
        <v>44181.103000000119</v>
      </c>
    </row>
    <row r="24" spans="1:19" x14ac:dyDescent="0.2">
      <c r="C24" s="7"/>
      <c r="D24" s="7"/>
      <c r="Q24" s="1"/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2023-01-11T06:46:49Z</dcterms:modified>
</cp:coreProperties>
</file>