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37045F3-96C2-4E0A-A4ED-B39C0528782A}" xr6:coauthVersionLast="47" xr6:coauthVersionMax="47" xr10:uidLastSave="{00000000-0000-0000-0000-000000000000}"/>
  <bookViews>
    <workbookView xWindow="15060" yWindow="870" windowWidth="13995" windowHeight="14325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 s="1"/>
  <c r="G31" i="1" s="1"/>
  <c r="K31" i="1" s="1"/>
  <c r="Q31" i="1"/>
  <c r="E32" i="1"/>
  <c r="F32" i="1"/>
  <c r="G32" i="1" s="1"/>
  <c r="K32" i="1" s="1"/>
  <c r="Q32" i="1"/>
  <c r="E33" i="1"/>
  <c r="F33" i="1" s="1"/>
  <c r="G33" i="1" s="1"/>
  <c r="K33" i="1" s="1"/>
  <c r="Q33" i="1"/>
  <c r="E29" i="1"/>
  <c r="F29" i="1" s="1"/>
  <c r="G29" i="1" s="1"/>
  <c r="Q29" i="1"/>
  <c r="E30" i="1"/>
  <c r="F30" i="1" s="1"/>
  <c r="G30" i="1" s="1"/>
  <c r="Q30" i="1"/>
  <c r="E28" i="1"/>
  <c r="F28" i="1"/>
  <c r="G28" i="1"/>
  <c r="D9" i="1"/>
  <c r="C9" i="1"/>
  <c r="C21" i="1"/>
  <c r="G21" i="1"/>
  <c r="I21" i="1"/>
  <c r="E21" i="1"/>
  <c r="F21" i="1"/>
  <c r="E22" i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6" i="1"/>
  <c r="F26" i="1"/>
  <c r="G26" i="1"/>
  <c r="K26" i="1"/>
  <c r="E27" i="1"/>
  <c r="F27" i="1"/>
  <c r="G27" i="1"/>
  <c r="K27" i="1"/>
  <c r="Q28" i="1"/>
  <c r="Q24" i="1"/>
  <c r="Q25" i="1"/>
  <c r="Q26" i="1"/>
  <c r="Q27" i="1"/>
  <c r="Q22" i="1"/>
  <c r="Q23" i="1"/>
  <c r="A21" i="1"/>
  <c r="F16" i="1"/>
  <c r="C17" i="1"/>
  <c r="Q21" i="1"/>
  <c r="K28" i="1"/>
  <c r="I28" i="1"/>
  <c r="C11" i="1"/>
  <c r="C12" i="1"/>
  <c r="O31" i="1" l="1"/>
  <c r="S31" i="1" s="1"/>
  <c r="O33" i="1"/>
  <c r="S33" i="1" s="1"/>
  <c r="O32" i="1"/>
  <c r="S32" i="1" s="1"/>
  <c r="O29" i="1"/>
  <c r="S29" i="1" s="1"/>
  <c r="O30" i="1"/>
  <c r="S30" i="1" s="1"/>
  <c r="K30" i="1"/>
  <c r="K29" i="1"/>
  <c r="O24" i="1"/>
  <c r="S24" i="1" s="1"/>
  <c r="O26" i="1"/>
  <c r="S26" i="1" s="1"/>
  <c r="O28" i="1"/>
  <c r="S28" i="1" s="1"/>
  <c r="C15" i="1"/>
  <c r="O23" i="1"/>
  <c r="S23" i="1" s="1"/>
  <c r="O22" i="1"/>
  <c r="S22" i="1" s="1"/>
  <c r="O27" i="1"/>
  <c r="S27" i="1" s="1"/>
  <c r="O21" i="1"/>
  <c r="S21" i="1" s="1"/>
  <c r="O25" i="1"/>
  <c r="S25" i="1" s="1"/>
  <c r="C16" i="1"/>
  <c r="D18" i="1" s="1"/>
  <c r="F17" i="1"/>
  <c r="S19" i="1" l="1"/>
  <c r="C18" i="1"/>
  <c r="F18" i="1"/>
  <c r="F19" i="1" s="1"/>
</calcChain>
</file>

<file path=xl/sharedStrings.xml><?xml version="1.0" encoding="utf-8"?>
<sst xmlns="http://schemas.openxmlformats.org/spreadsheetml/2006/main" count="75" uniqueCount="58">
  <si>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</si>
  <si>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</si>
  <si>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</si>
  <si>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</si>
  <si>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</si>
  <si>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</si>
  <si>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</si>
  <si>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</si>
  <si>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</si>
  <si>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</si>
  <si>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</si>
  <si>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</si>
  <si>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</si>
  <si>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</si>
  <si>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</si>
  <si>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</si>
  <si>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</si>
  <si>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</si>
  <si>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</si>
  <si>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</si>
  <si>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</si>
  <si>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</si>
  <si>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</si>
  <si>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</si>
  <si>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</si>
  <si>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</si>
  <si>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</si>
  <si>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</si>
  <si>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</si>
  <si>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</si>
  <si>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</si>
  <si>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</si>
  <si>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</si>
  <si>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</si>
  <si>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</si>
  <si>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</si>
  <si>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</si>
  <si>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</si>
  <si>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</si>
  <si>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G1994-0935</t>
  </si>
  <si>
    <t>G1994-0935_CrB.xls</t>
  </si>
  <si>
    <t>EW</t>
  </si>
  <si>
    <t>CrB</t>
  </si>
  <si>
    <t>VSX</t>
  </si>
  <si>
    <t>IBVS 5894</t>
  </si>
  <si>
    <t>II</t>
  </si>
  <si>
    <t>I</t>
  </si>
  <si>
    <t>IBVS 5992</t>
  </si>
  <si>
    <t>IBVS 6029</t>
  </si>
  <si>
    <t>RHN 2021</t>
  </si>
  <si>
    <t>pg</t>
  </si>
  <si>
    <t>vis</t>
  </si>
  <si>
    <t>PE</t>
  </si>
  <si>
    <t>CCD</t>
  </si>
  <si>
    <t>QS Com / GSC 1994-0935</t>
  </si>
  <si>
    <t>JBAV, 60</t>
  </si>
  <si>
    <t>JBAV, 55</t>
  </si>
  <si>
    <t>VSB, 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</si>
</sst>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2" fontId="17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1" applyNumberFormat="0" applyFont="0" applyFill="0" applyAlignment="0" applyProtection="0"/>
  </cellStyleXfs>
  <cellXfs count="4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165" fontId="18" fillId="0" borderId="0" xfId="0" applyNumberFormat="1" applyFont="1" applyAlignment="1">
      <alignment vertical="center" wrapText="1"/>
    </xf>
    <xf numFmtId="0" fontId="18" fillId="0" borderId="0" xfId="0" applyFont="1" applyAlignment="1" applyProtection="1">
      <alignment horizontal="left"/>
      <protection locked="0"/>
    </xf>
    <xf numFmtId="0" fontId="18" fillId="0" borderId="0" xfId="0" applyFont="1" applyAlignment="1" applyProtection="1">
      <alignment horizontal="center"/>
      <protection locked="0"/>
    </xf>
    <xf numFmtId="165" fontId="18" fillId="0" borderId="0" xfId="0" applyNumberFormat="1" applyFont="1" applyAlignment="1" applyProtection="1">
      <alignment vertical="center" wrapText="1"/>
      <protection locked="0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QS Com - O-C Diagr.</a:t>
            </a:r>
          </a:p>
        </c:rich>
      </c:tx>
      <c:layout>
        <c:manualLayout>
          <c:xMode val="edge"/>
          <c:yMode val="edge"/>
          <c:x val="0.3804511278195488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  <c:pt idx="10">
                  <c:v>16871</c:v>
                </c:pt>
                <c:pt idx="11">
                  <c:v>16871</c:v>
                </c:pt>
                <c:pt idx="12">
                  <c:v>16871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D0D-413C-86FF-9A7BAA058E7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  <c:pt idx="10">
                  <c:v>16871</c:v>
                </c:pt>
                <c:pt idx="11">
                  <c:v>16871</c:v>
                </c:pt>
                <c:pt idx="12">
                  <c:v>16871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  <c:pt idx="7">
                  <c:v>5.7161500080837868E-2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D0D-413C-86FF-9A7BAA058E7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  <c:pt idx="10">
                  <c:v>16871</c:v>
                </c:pt>
                <c:pt idx="11">
                  <c:v>16871</c:v>
                </c:pt>
                <c:pt idx="12">
                  <c:v>16871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D0D-413C-86FF-9A7BAA058E7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  <c:pt idx="10">
                  <c:v>16871</c:v>
                </c:pt>
                <c:pt idx="11">
                  <c:v>16871</c:v>
                </c:pt>
                <c:pt idx="12">
                  <c:v>16871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3.2145000805030577E-3</c:v>
                </c:pt>
                <c:pt idx="2">
                  <c:v>6.56000008166302E-3</c:v>
                </c:pt>
                <c:pt idx="3">
                  <c:v>1.2865000076999422E-2</c:v>
                </c:pt>
                <c:pt idx="4">
                  <c:v>1.5243000081682112E-2</c:v>
                </c:pt>
                <c:pt idx="5">
                  <c:v>2.2252500086324289E-2</c:v>
                </c:pt>
                <c:pt idx="6">
                  <c:v>2.0211500079312827E-2</c:v>
                </c:pt>
                <c:pt idx="7">
                  <c:v>5.7161500080837868E-2</c:v>
                </c:pt>
                <c:pt idx="8">
                  <c:v>4.5945000085339416E-2</c:v>
                </c:pt>
                <c:pt idx="9">
                  <c:v>5.0863500247942284E-2</c:v>
                </c:pt>
                <c:pt idx="10">
                  <c:v>4.8761000005470123E-2</c:v>
                </c:pt>
                <c:pt idx="11">
                  <c:v>4.9060999961511698E-2</c:v>
                </c:pt>
                <c:pt idx="12">
                  <c:v>4.926100008742651E-2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D0D-413C-86FF-9A7BAA058E7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  <c:pt idx="10">
                  <c:v>16871</c:v>
                </c:pt>
                <c:pt idx="11">
                  <c:v>16871</c:v>
                </c:pt>
                <c:pt idx="12">
                  <c:v>16871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D0D-413C-86FF-9A7BAA058E7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  <c:pt idx="10">
                  <c:v>16871</c:v>
                </c:pt>
                <c:pt idx="11">
                  <c:v>16871</c:v>
                </c:pt>
                <c:pt idx="12">
                  <c:v>16871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D0D-413C-86FF-9A7BAA058E7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  <c:pt idx="2">
                    <c:v>1.2999999999999999E-3</c:v>
                  </c:pt>
                  <c:pt idx="3">
                    <c:v>2.9999999999999997E-4</c:v>
                  </c:pt>
                  <c:pt idx="4">
                    <c:v>4.0000000000000002E-4</c:v>
                  </c:pt>
                  <c:pt idx="5">
                    <c:v>5.0000000000000001E-4</c:v>
                  </c:pt>
                  <c:pt idx="6">
                    <c:v>2.0000000000000001E-4</c:v>
                  </c:pt>
                  <c:pt idx="7">
                    <c:v>1E-4</c:v>
                  </c:pt>
                  <c:pt idx="8">
                    <c:v>8.9999999999999998E-4</c:v>
                  </c:pt>
                  <c:pt idx="9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  <c:pt idx="10">
                  <c:v>16871</c:v>
                </c:pt>
                <c:pt idx="11">
                  <c:v>16871</c:v>
                </c:pt>
                <c:pt idx="12">
                  <c:v>16871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D0D-413C-86FF-9A7BAA058E7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  <c:pt idx="10">
                  <c:v>16871</c:v>
                </c:pt>
                <c:pt idx="11">
                  <c:v>16871</c:v>
                </c:pt>
                <c:pt idx="12">
                  <c:v>16871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-2.1386840441563124E-3</c:v>
                </c:pt>
                <c:pt idx="1">
                  <c:v>8.3065207352814967E-3</c:v>
                </c:pt>
                <c:pt idx="2">
                  <c:v>8.308123006301505E-3</c:v>
                </c:pt>
                <c:pt idx="3">
                  <c:v>1.457300269453618E-2</c:v>
                </c:pt>
                <c:pt idx="4">
                  <c:v>1.5079320336858982E-2</c:v>
                </c:pt>
                <c:pt idx="5">
                  <c:v>1.7977828612055023E-2</c:v>
                </c:pt>
                <c:pt idx="6">
                  <c:v>1.8455305376017667E-2</c:v>
                </c:pt>
                <c:pt idx="7">
                  <c:v>4.7776865042179949E-2</c:v>
                </c:pt>
                <c:pt idx="8">
                  <c:v>4.8477057477923823E-2</c:v>
                </c:pt>
                <c:pt idx="9">
                  <c:v>4.880872757906566E-2</c:v>
                </c:pt>
                <c:pt idx="10">
                  <c:v>5.1925144712982908E-2</c:v>
                </c:pt>
                <c:pt idx="11">
                  <c:v>5.1925144712982908E-2</c:v>
                </c:pt>
                <c:pt idx="12">
                  <c:v>5.1925144712982908E-2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D0D-413C-86FF-9A7BAA058E7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3259.5</c:v>
                </c:pt>
                <c:pt idx="2">
                  <c:v>3260</c:v>
                </c:pt>
                <c:pt idx="3">
                  <c:v>5215</c:v>
                </c:pt>
                <c:pt idx="4">
                  <c:v>5373</c:v>
                </c:pt>
                <c:pt idx="5">
                  <c:v>6277.5</c:v>
                </c:pt>
                <c:pt idx="6">
                  <c:v>6426.5</c:v>
                </c:pt>
                <c:pt idx="7">
                  <c:v>15576.5</c:v>
                </c:pt>
                <c:pt idx="8">
                  <c:v>15795</c:v>
                </c:pt>
                <c:pt idx="9">
                  <c:v>15898.5</c:v>
                </c:pt>
                <c:pt idx="10">
                  <c:v>16871</c:v>
                </c:pt>
                <c:pt idx="11">
                  <c:v>16871</c:v>
                </c:pt>
                <c:pt idx="12">
                  <c:v>16871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D0D-413C-86FF-9A7BAA058E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839752"/>
        <c:axId val="1"/>
      </c:scatterChart>
      <c:valAx>
        <c:axId val="7588397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883975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114300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326ED40-745A-83D8-7F26-776EEFE284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140625" customWidth="1"/>
    <col min="6" max="6" width="16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54</v>
      </c>
      <c r="E1" t="s">
        <v>40</v>
      </c>
    </row>
    <row r="2" spans="1:6" x14ac:dyDescent="0.2">
      <c r="A2" t="s">
        <v>23</v>
      </c>
      <c r="B2" t="s">
        <v>41</v>
      </c>
      <c r="C2" s="30" t="s">
        <v>38</v>
      </c>
      <c r="D2" s="3" t="s">
        <v>42</v>
      </c>
      <c r="E2" s="31" t="s">
        <v>39</v>
      </c>
      <c r="F2" t="e">
        <v>#N/A</v>
      </c>
    </row>
    <row r="3" spans="1:6" ht="13.5" thickBot="1" x14ac:dyDescent="0.25"/>
    <row r="4" spans="1:6" ht="14.25" thickTop="1" thickBot="1" x14ac:dyDescent="0.25">
      <c r="A4" s="5" t="s">
        <v>0</v>
      </c>
      <c r="C4" s="27" t="s">
        <v>37</v>
      </c>
      <c r="D4" s="28" t="s">
        <v>37</v>
      </c>
    </row>
    <row r="5" spans="1:6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6" x14ac:dyDescent="0.2">
      <c r="A6" s="5" t="s">
        <v>1</v>
      </c>
    </row>
    <row r="7" spans="1:6" x14ac:dyDescent="0.2">
      <c r="A7" t="s">
        <v>2</v>
      </c>
      <c r="C7" s="8">
        <v>53818.686999999918</v>
      </c>
      <c r="D7" s="29" t="s">
        <v>43</v>
      </c>
    </row>
    <row r="8" spans="1:6" x14ac:dyDescent="0.2">
      <c r="A8" t="s">
        <v>3</v>
      </c>
      <c r="C8" s="8">
        <v>0.34730899999999998</v>
      </c>
      <c r="D8" s="29" t="s">
        <v>43</v>
      </c>
    </row>
    <row r="9" spans="1:6" x14ac:dyDescent="0.2">
      <c r="A9" s="24" t="s">
        <v>32</v>
      </c>
      <c r="B9" s="25">
        <v>21</v>
      </c>
      <c r="C9" s="22" t="str">
        <f>"F"&amp;B9</f>
        <v>F21</v>
      </c>
      <c r="D9" s="23" t="str">
        <f>"G"&amp;B9</f>
        <v>G21</v>
      </c>
    </row>
    <row r="10" spans="1:6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6" x14ac:dyDescent="0.2">
      <c r="A11" s="10" t="s">
        <v>15</v>
      </c>
      <c r="B11" s="10"/>
      <c r="C11" s="21">
        <f ca="1">INTERCEPT(INDIRECT($D$9):G992,INDIRECT($C$9):F992)</f>
        <v>-2.1386840441563124E-3</v>
      </c>
      <c r="D11" s="3"/>
      <c r="E11" s="10"/>
    </row>
    <row r="12" spans="1:6" x14ac:dyDescent="0.2">
      <c r="A12" s="10" t="s">
        <v>16</v>
      </c>
      <c r="B12" s="10"/>
      <c r="C12" s="21">
        <f ca="1">SLOPE(INDIRECT($D$9):G992,INDIRECT($C$9):F992)</f>
        <v>3.2045420400177356E-6</v>
      </c>
      <c r="D12" s="3"/>
      <c r="E12" s="10"/>
    </row>
    <row r="13" spans="1:6" x14ac:dyDescent="0.2">
      <c r="A13" s="10" t="s">
        <v>18</v>
      </c>
      <c r="B13" s="10"/>
      <c r="C13" s="3" t="s">
        <v>13</v>
      </c>
    </row>
    <row r="14" spans="1:6" x14ac:dyDescent="0.2">
      <c r="A14" s="10"/>
      <c r="B14" s="10"/>
      <c r="C14" s="10"/>
    </row>
    <row r="15" spans="1:6" x14ac:dyDescent="0.2">
      <c r="A15" s="12" t="s">
        <v>17</v>
      </c>
      <c r="B15" s="10"/>
      <c r="C15" s="13">
        <f ca="1">(C7+C11)+(C8+C12)*INT(MAX(F21:F3533))</f>
        <v>59678.18906414463</v>
      </c>
      <c r="E15" s="14" t="s">
        <v>34</v>
      </c>
      <c r="F15" s="11">
        <v>1</v>
      </c>
    </row>
    <row r="16" spans="1:6" x14ac:dyDescent="0.2">
      <c r="A16" s="16" t="s">
        <v>4</v>
      </c>
      <c r="B16" s="10"/>
      <c r="C16" s="17">
        <f ca="1">+C8+C12</f>
        <v>0.34731220454203998</v>
      </c>
      <c r="E16" s="14" t="s">
        <v>30</v>
      </c>
      <c r="F16" s="15">
        <f ca="1">NOW()+15018.5+$C$5/24</f>
        <v>60177.713124999995</v>
      </c>
    </row>
    <row r="17" spans="1:21" ht="13.5" thickBot="1" x14ac:dyDescent="0.25">
      <c r="A17" s="14" t="s">
        <v>27</v>
      </c>
      <c r="B17" s="10"/>
      <c r="C17" s="10">
        <f>COUNT(C21:C2191)</f>
        <v>13</v>
      </c>
      <c r="E17" s="14" t="s">
        <v>35</v>
      </c>
      <c r="F17" s="15">
        <f ca="1">ROUND(2*(F16-$C$7)/$C$8,0)/2+F15</f>
        <v>18310.5</v>
      </c>
    </row>
    <row r="18" spans="1:21" ht="14.25" thickTop="1" thickBot="1" x14ac:dyDescent="0.25">
      <c r="A18" s="16" t="s">
        <v>5</v>
      </c>
      <c r="B18" s="10"/>
      <c r="C18" s="19">
        <f ca="1">+C15</f>
        <v>59678.18906414463</v>
      </c>
      <c r="D18" s="20">
        <f ca="1">+C16</f>
        <v>0.34731220454203998</v>
      </c>
      <c r="E18" s="14" t="s">
        <v>36</v>
      </c>
      <c r="F18" s="23">
        <f ca="1">ROUND(2*(F16-$C$15)/$C$16,0)/2+F15</f>
        <v>1439.5</v>
      </c>
    </row>
    <row r="19" spans="1:21" ht="13.5" thickTop="1" x14ac:dyDescent="0.2">
      <c r="E19" s="14" t="s">
        <v>31</v>
      </c>
      <c r="F19" s="18">
        <f ca="1">+$C$15+$C$16*F18-15018.5-$C$5/24</f>
        <v>45160.040815916233</v>
      </c>
      <c r="S19">
        <f ca="1">SQRT(SUM(S21:S50)/(COUNT(S21:S50)-1))</f>
        <v>3.8931270768765127E-3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50</v>
      </c>
      <c r="I20" s="7" t="s">
        <v>51</v>
      </c>
      <c r="J20" s="7" t="s">
        <v>52</v>
      </c>
      <c r="K20" s="7" t="s">
        <v>53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6" t="s">
        <v>33</v>
      </c>
    </row>
    <row r="21" spans="1:21" x14ac:dyDescent="0.2">
      <c r="A21" t="str">
        <f>D7</f>
        <v>VSX</v>
      </c>
      <c r="C21" s="8">
        <f>C$7</f>
        <v>53818.686999999918</v>
      </c>
      <c r="D21" s="8" t="s">
        <v>13</v>
      </c>
      <c r="E21">
        <f t="shared" ref="E21:E27" si="0">+(C21-C$7)/C$8</f>
        <v>0</v>
      </c>
      <c r="F21">
        <f t="shared" ref="F21:F28" si="1">ROUND(2*E21,0)/2</f>
        <v>0</v>
      </c>
      <c r="G21">
        <f t="shared" ref="G21:G27" si="2">+C21-(C$7+F21*C$8)</f>
        <v>0</v>
      </c>
      <c r="I21">
        <f>+G21</f>
        <v>0</v>
      </c>
      <c r="O21">
        <f t="shared" ref="O21:O27" ca="1" si="3">+C$11+C$12*$F21</f>
        <v>-2.1386840441563124E-3</v>
      </c>
      <c r="Q21" s="2">
        <f t="shared" ref="Q21:Q27" si="4">+C21-15018.5</f>
        <v>38800.186999999918</v>
      </c>
      <c r="S21">
        <f t="shared" ref="S21:S27" ca="1" si="5">+(O21-G21)^2</f>
        <v>4.5739694407287997E-6</v>
      </c>
    </row>
    <row r="22" spans="1:21" x14ac:dyDescent="0.2">
      <c r="A22" s="32" t="s">
        <v>44</v>
      </c>
      <c r="B22" s="33" t="s">
        <v>45</v>
      </c>
      <c r="C22" s="32">
        <v>54950.743900000001</v>
      </c>
      <c r="D22" s="32">
        <v>5.9999999999999995E-4</v>
      </c>
      <c r="E22">
        <f t="shared" si="0"/>
        <v>3259.5092554471184</v>
      </c>
      <c r="F22">
        <f t="shared" si="1"/>
        <v>3259.5</v>
      </c>
      <c r="G22">
        <f t="shared" si="2"/>
        <v>3.2145000805030577E-3</v>
      </c>
      <c r="K22">
        <f t="shared" ref="K22:K28" si="6">+G22</f>
        <v>3.2145000805030577E-3</v>
      </c>
      <c r="O22">
        <f t="shared" ca="1" si="3"/>
        <v>8.3065207352814967E-3</v>
      </c>
      <c r="Q22" s="2">
        <f t="shared" si="4"/>
        <v>39932.243900000001</v>
      </c>
      <c r="S22">
        <f t="shared" ca="1" si="5"/>
        <v>2.5928674348690244E-5</v>
      </c>
    </row>
    <row r="23" spans="1:21" x14ac:dyDescent="0.2">
      <c r="A23" s="32" t="s">
        <v>44</v>
      </c>
      <c r="B23" s="33" t="s">
        <v>46</v>
      </c>
      <c r="C23" s="32">
        <v>54950.920899999997</v>
      </c>
      <c r="D23" s="32">
        <v>1.2999999999999999E-3</v>
      </c>
      <c r="E23">
        <f t="shared" si="0"/>
        <v>3260.0188880797195</v>
      </c>
      <c r="F23">
        <f t="shared" si="1"/>
        <v>3260</v>
      </c>
      <c r="G23">
        <f t="shared" si="2"/>
        <v>6.56000008166302E-3</v>
      </c>
      <c r="K23">
        <f t="shared" si="6"/>
        <v>6.56000008166302E-3</v>
      </c>
      <c r="O23">
        <f t="shared" ca="1" si="3"/>
        <v>8.308123006301505E-3</v>
      </c>
      <c r="Q23" s="2">
        <f t="shared" si="4"/>
        <v>39932.420899999997</v>
      </c>
      <c r="S23">
        <f t="shared" ca="1" si="5"/>
        <v>3.0559337596466106E-6</v>
      </c>
    </row>
    <row r="24" spans="1:21" x14ac:dyDescent="0.2">
      <c r="A24" s="32" t="s">
        <v>47</v>
      </c>
      <c r="B24" s="33" t="s">
        <v>46</v>
      </c>
      <c r="C24" s="32">
        <v>55629.916299999997</v>
      </c>
      <c r="D24" s="32">
        <v>2.9999999999999997E-4</v>
      </c>
      <c r="E24">
        <f t="shared" si="0"/>
        <v>5215.0370419427054</v>
      </c>
      <c r="F24">
        <f t="shared" si="1"/>
        <v>5215</v>
      </c>
      <c r="G24">
        <f t="shared" si="2"/>
        <v>1.2865000076999422E-2</v>
      </c>
      <c r="K24">
        <f t="shared" si="6"/>
        <v>1.2865000076999422E-2</v>
      </c>
      <c r="O24">
        <f t="shared" ca="1" si="3"/>
        <v>1.457300269453618E-2</v>
      </c>
      <c r="Q24" s="2">
        <f t="shared" si="4"/>
        <v>40611.416299999997</v>
      </c>
      <c r="S24">
        <f t="shared" ca="1" si="5"/>
        <v>2.9172729415124168E-6</v>
      </c>
    </row>
    <row r="25" spans="1:21" x14ac:dyDescent="0.2">
      <c r="A25" s="32" t="s">
        <v>47</v>
      </c>
      <c r="B25" s="33" t="s">
        <v>46</v>
      </c>
      <c r="C25" s="32">
        <v>55684.7935</v>
      </c>
      <c r="D25" s="32">
        <v>4.0000000000000002E-4</v>
      </c>
      <c r="E25">
        <f t="shared" si="0"/>
        <v>5373.0438888715289</v>
      </c>
      <c r="F25">
        <f t="shared" si="1"/>
        <v>5373</v>
      </c>
      <c r="G25">
        <f t="shared" si="2"/>
        <v>1.5243000081682112E-2</v>
      </c>
      <c r="K25">
        <f t="shared" si="6"/>
        <v>1.5243000081682112E-2</v>
      </c>
      <c r="O25">
        <f t="shared" ca="1" si="3"/>
        <v>1.5079320336858982E-2</v>
      </c>
      <c r="Q25" s="2">
        <f t="shared" si="4"/>
        <v>40666.2935</v>
      </c>
      <c r="S25">
        <f t="shared" ca="1" si="5"/>
        <v>2.6791058865365007E-8</v>
      </c>
    </row>
    <row r="26" spans="1:21" x14ac:dyDescent="0.2">
      <c r="A26" s="34" t="s">
        <v>48</v>
      </c>
      <c r="B26" s="35" t="s">
        <v>45</v>
      </c>
      <c r="C26" s="34">
        <v>55998.941500000001</v>
      </c>
      <c r="D26" s="34">
        <v>5.0000000000000001E-4</v>
      </c>
      <c r="E26">
        <f t="shared" si="0"/>
        <v>6277.5640711875676</v>
      </c>
      <c r="F26">
        <f t="shared" si="1"/>
        <v>6277.5</v>
      </c>
      <c r="G26">
        <f t="shared" si="2"/>
        <v>2.2252500086324289E-2</v>
      </c>
      <c r="K26">
        <f t="shared" si="6"/>
        <v>2.2252500086324289E-2</v>
      </c>
      <c r="O26">
        <f t="shared" ca="1" si="3"/>
        <v>1.7977828612055023E-2</v>
      </c>
      <c r="Q26" s="2">
        <f t="shared" si="4"/>
        <v>40980.441500000001</v>
      </c>
      <c r="S26">
        <f t="shared" ca="1" si="5"/>
        <v>1.8272816212931387E-5</v>
      </c>
    </row>
    <row r="27" spans="1:21" x14ac:dyDescent="0.2">
      <c r="A27" s="34" t="s">
        <v>48</v>
      </c>
      <c r="B27" s="35" t="s">
        <v>45</v>
      </c>
      <c r="C27" s="34">
        <v>56050.688499999997</v>
      </c>
      <c r="D27" s="34">
        <v>2.0000000000000001E-4</v>
      </c>
      <c r="E27">
        <f t="shared" si="0"/>
        <v>6426.5581945762378</v>
      </c>
      <c r="F27">
        <f t="shared" si="1"/>
        <v>6426.5</v>
      </c>
      <c r="G27">
        <f t="shared" si="2"/>
        <v>2.0211500079312827E-2</v>
      </c>
      <c r="K27">
        <f t="shared" si="6"/>
        <v>2.0211500079312827E-2</v>
      </c>
      <c r="O27">
        <f t="shared" ca="1" si="3"/>
        <v>1.8455305376017667E-2</v>
      </c>
      <c r="Q27" s="2">
        <f t="shared" si="4"/>
        <v>41032.188499999997</v>
      </c>
      <c r="S27">
        <f t="shared" ca="1" si="5"/>
        <v>3.0842198358819778E-6</v>
      </c>
    </row>
    <row r="28" spans="1:21" x14ac:dyDescent="0.2">
      <c r="A28" s="36" t="s">
        <v>49</v>
      </c>
      <c r="C28" s="8">
        <v>59228.602800000001</v>
      </c>
      <c r="D28" s="8">
        <v>1E-4</v>
      </c>
      <c r="E28">
        <f>+(C28-C$7)/C$8</f>
        <v>15576.664583987409</v>
      </c>
      <c r="F28">
        <f t="shared" si="1"/>
        <v>15576.5</v>
      </c>
      <c r="G28">
        <f>+C28-(C$7+F28*C$8)</f>
        <v>5.7161500080837868E-2</v>
      </c>
      <c r="I28">
        <f>+G28</f>
        <v>5.7161500080837868E-2</v>
      </c>
      <c r="K28">
        <f t="shared" si="6"/>
        <v>5.7161500080837868E-2</v>
      </c>
      <c r="O28">
        <f ca="1">+C$11+C$12*$F28</f>
        <v>4.7776865042179949E-2</v>
      </c>
      <c r="Q28" s="2">
        <f>+C28-15018.5</f>
        <v>44210.102800000001</v>
      </c>
      <c r="S28">
        <f ca="1">+(O28-G28)^2</f>
        <v>8.8071374808805931E-5</v>
      </c>
    </row>
    <row r="29" spans="1:21" x14ac:dyDescent="0.2">
      <c r="A29" s="37" t="s">
        <v>55</v>
      </c>
      <c r="B29" s="38" t="s">
        <v>46</v>
      </c>
      <c r="C29" s="39">
        <v>59304.478600000002</v>
      </c>
      <c r="D29" s="37">
        <v>8.9999999999999998E-4</v>
      </c>
      <c r="E29">
        <f t="shared" ref="E29:E30" si="7">+(C29-C$7)/C$8</f>
        <v>15795.132288538693</v>
      </c>
      <c r="F29">
        <f t="shared" ref="F29:F30" si="8">ROUND(2*E29,0)/2</f>
        <v>15795</v>
      </c>
      <c r="G29">
        <f t="shared" ref="G29:G30" si="9">+C29-(C$7+F29*C$8)</f>
        <v>4.5945000085339416E-2</v>
      </c>
      <c r="K29">
        <f t="shared" ref="K29:K30" si="10">+G29</f>
        <v>4.5945000085339416E-2</v>
      </c>
      <c r="O29">
        <f t="shared" ref="O29:O30" ca="1" si="11">+C$11+C$12*$F29</f>
        <v>4.8477057477923823E-2</v>
      </c>
      <c r="Q29" s="2">
        <f t="shared" ref="Q29:Q30" si="12">+C29-15018.5</f>
        <v>44285.978600000002</v>
      </c>
      <c r="S29">
        <f t="shared" ref="S29:S30" ca="1" si="13">+(O29-G29)^2</f>
        <v>6.4113146393413443E-6</v>
      </c>
    </row>
    <row r="30" spans="1:21" x14ac:dyDescent="0.2">
      <c r="A30" s="37" t="s">
        <v>56</v>
      </c>
      <c r="B30" s="38" t="s">
        <v>45</v>
      </c>
      <c r="C30" s="39">
        <v>59340.430000000168</v>
      </c>
      <c r="D30" s="37">
        <v>0.01</v>
      </c>
      <c r="E30">
        <f t="shared" si="7"/>
        <v>15898.646450279866</v>
      </c>
      <c r="F30">
        <f t="shared" si="8"/>
        <v>15898.5</v>
      </c>
      <c r="G30">
        <f t="shared" si="9"/>
        <v>5.0863500247942284E-2</v>
      </c>
      <c r="K30">
        <f t="shared" si="10"/>
        <v>5.0863500247942284E-2</v>
      </c>
      <c r="O30">
        <f t="shared" ca="1" si="11"/>
        <v>4.880872757906566E-2</v>
      </c>
      <c r="Q30" s="2">
        <f t="shared" si="12"/>
        <v>44321.930000000168</v>
      </c>
      <c r="S30">
        <f t="shared" ca="1" si="13"/>
        <v>4.2220907207623644E-6</v>
      </c>
    </row>
    <row r="31" spans="1:21" x14ac:dyDescent="0.2">
      <c r="A31" s="40" t="s">
        <v>57</v>
      </c>
      <c r="B31" s="41" t="s">
        <v>45</v>
      </c>
      <c r="C31" s="42">
        <v>59678.185899999924</v>
      </c>
      <c r="D31" s="8"/>
      <c r="E31">
        <f t="shared" ref="E31:E33" si="14">+(C31-C$7)/C$8</f>
        <v>16871.140396592102</v>
      </c>
      <c r="F31">
        <f t="shared" ref="F31:F33" si="15">ROUND(2*E31,0)/2</f>
        <v>16871</v>
      </c>
      <c r="G31">
        <f t="shared" ref="G31:G33" si="16">+C31-(C$7+F31*C$8)</f>
        <v>4.8761000005470123E-2</v>
      </c>
      <c r="K31">
        <f t="shared" ref="K31:K33" si="17">+G31</f>
        <v>4.8761000005470123E-2</v>
      </c>
      <c r="O31">
        <f t="shared" ref="O31:O33" ca="1" si="18">+C$11+C$12*$F31</f>
        <v>5.1925144712982908E-2</v>
      </c>
      <c r="Q31" s="2">
        <f t="shared" ref="Q31:Q33" si="19">+C31-15018.5</f>
        <v>44659.685899999924</v>
      </c>
      <c r="S31">
        <f t="shared" ref="S31:S33" ca="1" si="20">+(O31-G31)^2</f>
        <v>1.0011811730081168E-5</v>
      </c>
    </row>
    <row r="32" spans="1:21" x14ac:dyDescent="0.2">
      <c r="A32" s="40" t="s">
        <v>57</v>
      </c>
      <c r="B32" s="41" t="s">
        <v>45</v>
      </c>
      <c r="C32" s="42">
        <v>59678.18619999988</v>
      </c>
      <c r="D32" s="8"/>
      <c r="E32">
        <f t="shared" si="14"/>
        <v>16871.141260376098</v>
      </c>
      <c r="F32">
        <f t="shared" si="15"/>
        <v>16871</v>
      </c>
      <c r="G32">
        <f t="shared" si="16"/>
        <v>4.9060999961511698E-2</v>
      </c>
      <c r="K32">
        <f t="shared" si="17"/>
        <v>4.9060999961511698E-2</v>
      </c>
      <c r="O32">
        <f t="shared" ca="1" si="18"/>
        <v>5.1925144712982908E-2</v>
      </c>
      <c r="Q32" s="2">
        <f t="shared" si="19"/>
        <v>44659.68619999988</v>
      </c>
      <c r="S32">
        <f t="shared" ca="1" si="20"/>
        <v>8.2033251573800836E-6</v>
      </c>
    </row>
    <row r="33" spans="1:19" x14ac:dyDescent="0.2">
      <c r="A33" s="40" t="s">
        <v>57</v>
      </c>
      <c r="B33" s="41" t="s">
        <v>45</v>
      </c>
      <c r="C33" s="42">
        <v>59678.186400000006</v>
      </c>
      <c r="D33" s="8"/>
      <c r="E33">
        <f t="shared" si="14"/>
        <v>16871.141836232542</v>
      </c>
      <c r="F33">
        <f t="shared" si="15"/>
        <v>16871</v>
      </c>
      <c r="G33">
        <f t="shared" si="16"/>
        <v>4.926100008742651E-2</v>
      </c>
      <c r="K33">
        <f t="shared" si="17"/>
        <v>4.926100008742651E-2</v>
      </c>
      <c r="O33">
        <f t="shared" ca="1" si="18"/>
        <v>5.1925144712982908E-2</v>
      </c>
      <c r="Q33" s="2">
        <f t="shared" si="19"/>
        <v>44659.686400000006</v>
      </c>
      <c r="S33">
        <f t="shared" ca="1" si="20"/>
        <v>7.0976665858810431E-6</v>
      </c>
    </row>
    <row r="34" spans="1:19" x14ac:dyDescent="0.2">
      <c r="C34" s="8"/>
      <c r="D34" s="8"/>
    </row>
    <row r="35" spans="1:19" x14ac:dyDescent="0.2">
      <c r="C35" s="8"/>
      <c r="D35" s="8"/>
    </row>
    <row r="36" spans="1:19" x14ac:dyDescent="0.2">
      <c r="C36" s="8"/>
      <c r="D36" s="8"/>
    </row>
    <row r="37" spans="1:19" x14ac:dyDescent="0.2">
      <c r="C37" s="8"/>
      <c r="D37" s="8"/>
    </row>
    <row r="38" spans="1:19" x14ac:dyDescent="0.2">
      <c r="C38" s="8"/>
      <c r="D38" s="8"/>
    </row>
    <row r="39" spans="1:19" x14ac:dyDescent="0.2">
      <c r="C39" s="8"/>
      <c r="D39" s="8"/>
    </row>
    <row r="40" spans="1:19" x14ac:dyDescent="0.2">
      <c r="C40" s="8"/>
      <c r="D40" s="8"/>
    </row>
    <row r="41" spans="1:19" x14ac:dyDescent="0.2">
      <c r="C41" s="8"/>
      <c r="D41" s="8"/>
    </row>
    <row r="42" spans="1:19" x14ac:dyDescent="0.2">
      <c r="C42" s="8"/>
      <c r="D42" s="8"/>
    </row>
    <row r="43" spans="1:19" x14ac:dyDescent="0.2">
      <c r="C43" s="8"/>
      <c r="D43" s="8"/>
    </row>
    <row r="44" spans="1:19" x14ac:dyDescent="0.2">
      <c r="C44" s="8"/>
      <c r="D44" s="8"/>
    </row>
    <row r="45" spans="1:19" x14ac:dyDescent="0.2">
      <c r="C45" s="8"/>
      <c r="D45" s="8"/>
    </row>
    <row r="46" spans="1:19" x14ac:dyDescent="0.2">
      <c r="C46" s="8"/>
      <c r="D46" s="8"/>
    </row>
    <row r="47" spans="1:19" x14ac:dyDescent="0.2">
      <c r="C47" s="8"/>
      <c r="D47" s="8"/>
    </row>
    <row r="48" spans="1:19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2023-08-21T05:06:54Z</dcterms:modified>
</cp:coreProperties>
</file>