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8F418A4-451E-4E17-906D-EAB063B61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K31" i="1" s="1"/>
  <c r="Q31" i="1"/>
  <c r="E24" i="1"/>
  <c r="F24" i="1" s="1"/>
  <c r="G24" i="1" s="1"/>
  <c r="I24" i="1" s="1"/>
  <c r="Q24" i="1"/>
  <c r="E23" i="1"/>
  <c r="F23" i="1" s="1"/>
  <c r="G23" i="1" s="1"/>
  <c r="I23" i="1" s="1"/>
  <c r="Q23" i="1"/>
  <c r="E22" i="1"/>
  <c r="F22" i="1" s="1"/>
  <c r="G22" i="1" s="1"/>
  <c r="I22" i="1" s="1"/>
  <c r="Q22" i="1"/>
  <c r="C9" i="1"/>
  <c r="E21" i="1"/>
  <c r="F21" i="1"/>
  <c r="G21" i="1" s="1"/>
  <c r="I21" i="1" s="1"/>
  <c r="D9" i="1"/>
  <c r="F16" i="1"/>
  <c r="F17" i="1" s="1"/>
  <c r="C17" i="1"/>
  <c r="Q21" i="1"/>
  <c r="C12" i="1"/>
  <c r="C16" i="1" l="1"/>
  <c r="D18" i="1" s="1"/>
  <c r="C11" i="1"/>
  <c r="O24" i="1" l="1"/>
  <c r="O22" i="1"/>
  <c r="O28" i="1"/>
  <c r="O27" i="1"/>
  <c r="O26" i="1"/>
  <c r="O23" i="1"/>
  <c r="O25" i="1"/>
  <c r="O29" i="1"/>
  <c r="O31" i="1"/>
  <c r="O30" i="1"/>
  <c r="C15" i="1"/>
  <c r="F18" i="1" s="1"/>
  <c r="F19" i="1" s="1"/>
  <c r="O21" i="1"/>
  <c r="C18" i="1" l="1"/>
</calcChain>
</file>

<file path=xl/sharedStrings.xml><?xml version="1.0" encoding="utf-8"?>
<sst xmlns="http://schemas.openxmlformats.org/spreadsheetml/2006/main" count="76" uniqueCount="55">
  <si>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</si>
  <si>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</si>
  <si>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</si>
  <si>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</si>
  <si>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</si>
  <si>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</si>
  <si>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</si>
  <si>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</si>
  <si>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</si>
  <si>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</si>
  <si>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</si>
  <si>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</si>
  <si>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</si>
  <si>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</si>
  <si>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</si>
  <si>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</si>
  <si>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</si>
  <si>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</si>
  <si>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</si>
  <si>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</si>
  <si>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</si>
  <si>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</si>
  <si>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</si>
  <si>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</si>
  <si>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</si>
  <si>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</si>
  <si>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</si>
  <si>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</si>
  <si>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</si>
  <si>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</si>
  <si>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</si>
  <si>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</si>
  <si>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</si>
  <si>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</si>
  <si>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</si>
  <si>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</si>
  <si>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</si>
  <si>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</si>
  <si>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</si>
  <si>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</si>
  <si>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</si>
  <si>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</si>
  <si>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V0711 CrA</t>
  </si>
  <si>
    <t>G7907-1167</t>
  </si>
  <si>
    <t>EB</t>
  </si>
  <si>
    <t>V0711 CrA / GSC 7907-1167</t>
  </si>
  <si>
    <t>VSX</t>
  </si>
  <si>
    <t>OEJV 0182</t>
  </si>
  <si>
    <t>I</t>
  </si>
  <si>
    <t>JAVSO, 48, 250</t>
  </si>
  <si>
    <t>II</t>
  </si>
  <si>
    <t>ARX</t>
  </si>
  <si>
    <t>TESS/RAA</t>
  </si>
  <si>
    <t>VSSSEB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</si>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</sst>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000"/>
    <numFmt numFmtId="167" formatCode="0.00000000000"/>
    <numFmt numFmtId="168" formatCode="0.00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7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7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166" fontId="20" fillId="0" borderId="0" xfId="0" applyNumberFormat="1" applyFont="1" applyAlignment="1"/>
    <xf numFmtId="165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 applyProtection="1">
      <alignment horizontal="center" vertical="center" wrapText="1"/>
      <protection locked="0"/>
    </xf>
    <xf numFmtId="167" fontId="21" fillId="0" borderId="0" xfId="0" applyNumberFormat="1" applyFont="1" applyAlignment="1" applyProtection="1">
      <alignment vertical="center" wrapText="1"/>
      <protection locked="0"/>
    </xf>
    <xf numFmtId="168" fontId="21" fillId="0" borderId="0" xfId="0" applyNumberFormat="1" applyFont="1" applyAlignment="1"/>
    <xf numFmtId="0" fontId="17" fillId="0" borderId="6" xfId="0" applyFont="1" applyBorder="1" applyAlignment="1"/>
    <xf numFmtId="0" fontId="0" fillId="0" borderId="6" xfId="0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V0711 CrA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4-48E3-96DF-AA778FA61F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-7.3159999999916181E-2</c:v>
                </c:pt>
                <c:pt idx="2">
                  <c:v>-7.9299999997601844E-2</c:v>
                </c:pt>
                <c:pt idx="3">
                  <c:v>-9.3120000128692482E-2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F4-48E3-96DF-AA778FA61F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F4-48E3-96DF-AA778FA61F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-9.5178999938070774E-2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F4-48E3-96DF-AA778FA61F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">
                  <c:v>-9.0868768391374033E-2</c:v>
                </c:pt>
                <c:pt idx="5">
                  <c:v>-8.9298135950230062E-2</c:v>
                </c:pt>
                <c:pt idx="6">
                  <c:v>-9.1357305893325247E-2</c:v>
                </c:pt>
                <c:pt idx="7">
                  <c:v>-9.0345448363223113E-2</c:v>
                </c:pt>
                <c:pt idx="8">
                  <c:v>-9.1778199996042531E-2</c:v>
                </c:pt>
                <c:pt idx="9">
                  <c:v>-8.9552104589529335E-2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F4-48E3-96DF-AA778FA61F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F4-48E3-96DF-AA778FA61F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F4-48E3-96DF-AA778FA61F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1.3981307988249203E-4</c:v>
                </c:pt>
                <c:pt idx="1">
                  <c:v>-7.6336821279491887E-2</c:v>
                </c:pt>
                <c:pt idx="2">
                  <c:v>-7.9547897221391647E-2</c:v>
                </c:pt>
                <c:pt idx="3">
                  <c:v>-8.5852211455947167E-2</c:v>
                </c:pt>
                <c:pt idx="4">
                  <c:v>-9.1172581319315049E-2</c:v>
                </c:pt>
                <c:pt idx="5">
                  <c:v>-9.1175527260546146E-2</c:v>
                </c:pt>
                <c:pt idx="6">
                  <c:v>-9.1296310851021273E-2</c:v>
                </c:pt>
                <c:pt idx="7">
                  <c:v>-9.129925679225237E-2</c:v>
                </c:pt>
                <c:pt idx="8">
                  <c:v>-9.1384689087954302E-2</c:v>
                </c:pt>
                <c:pt idx="9">
                  <c:v>-9.1387635029185399E-2</c:v>
                </c:pt>
                <c:pt idx="10">
                  <c:v>-9.4645846030782785E-2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F4-48E3-96DF-AA778FA61F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F4-48E3-96DF-AA778FA6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077040"/>
        <c:axId val="1"/>
      </c:scatterChart>
      <c:valAx>
        <c:axId val="78707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07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4D4D68-1041-44BE-1CDC-786F3305D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8.85546875" customWidth="1"/>
    <col min="4" max="4" width="12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2" customWidth="1"/>
  </cols>
  <sheetData>
    <row r="1" spans="1:20" ht="20.25" x14ac:dyDescent="0.3">
      <c r="A1" s="1" t="s">
        <v>45</v>
      </c>
      <c r="F1" s="33" t="s">
        <v>42</v>
      </c>
      <c r="G1" s="34">
        <v>2013</v>
      </c>
      <c r="H1" s="35"/>
      <c r="I1" s="36" t="s">
        <v>43</v>
      </c>
      <c r="J1" s="37" t="s">
        <v>42</v>
      </c>
      <c r="K1" s="38">
        <v>18.043279999999999</v>
      </c>
      <c r="L1" s="39">
        <v>-42.132399999999997</v>
      </c>
      <c r="M1" s="40">
        <v>48500.517</v>
      </c>
      <c r="N1" s="40">
        <v>0.70089199999999996</v>
      </c>
      <c r="O1" s="41" t="s">
        <v>44</v>
      </c>
      <c r="P1" s="39">
        <v>8.36</v>
      </c>
      <c r="Q1" s="39">
        <v>8.69</v>
      </c>
      <c r="T1" s="56" t="s">
        <v>53</v>
      </c>
    </row>
    <row r="2" spans="1:20" x14ac:dyDescent="0.2">
      <c r="A2" t="s">
        <v>24</v>
      </c>
      <c r="B2" t="s">
        <v>44</v>
      </c>
      <c r="C2" s="29"/>
      <c r="D2" s="3"/>
      <c r="T2" s="56" t="s">
        <v>51</v>
      </c>
    </row>
    <row r="3" spans="1:20" ht="13.5" thickBot="1" x14ac:dyDescent="0.25">
      <c r="T3" s="57" t="s">
        <v>52</v>
      </c>
    </row>
    <row r="4" spans="1:20" ht="14.25" thickTop="1" thickBot="1" x14ac:dyDescent="0.25">
      <c r="A4" s="5" t="s">
        <v>1</v>
      </c>
      <c r="C4" s="26" t="s">
        <v>37</v>
      </c>
      <c r="D4" s="27" t="s">
        <v>37</v>
      </c>
    </row>
    <row r="5" spans="1:20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0" x14ac:dyDescent="0.2">
      <c r="A6" s="5" t="s">
        <v>2</v>
      </c>
    </row>
    <row r="7" spans="1:20" x14ac:dyDescent="0.2">
      <c r="A7" t="s">
        <v>3</v>
      </c>
      <c r="C7" s="8">
        <v>48500.517</v>
      </c>
      <c r="D7" s="28" t="s">
        <v>46</v>
      </c>
    </row>
    <row r="8" spans="1:20" x14ac:dyDescent="0.2">
      <c r="A8" t="s">
        <v>4</v>
      </c>
      <c r="C8" s="8">
        <v>0.70089199999999996</v>
      </c>
      <c r="D8" s="28" t="s">
        <v>46</v>
      </c>
    </row>
    <row r="9" spans="1:20" x14ac:dyDescent="0.2">
      <c r="A9" s="24" t="s">
        <v>32</v>
      </c>
      <c r="B9" s="32">
        <v>21</v>
      </c>
      <c r="C9" s="22" t="str">
        <f>"F"&amp;B9</f>
        <v>F21</v>
      </c>
      <c r="D9" s="23" t="str">
        <f>"G"&amp;B9</f>
        <v>G21</v>
      </c>
    </row>
    <row r="10" spans="1:20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20" x14ac:dyDescent="0.2">
      <c r="A11" s="10" t="s">
        <v>16</v>
      </c>
      <c r="B11" s="10"/>
      <c r="C11" s="21">
        <f ca="1">INTERCEPT(INDIRECT($D$9):G992,INDIRECT($C$9):F992)</f>
        <v>1.3981307988249203E-4</v>
      </c>
      <c r="D11" s="3"/>
      <c r="E11" s="10"/>
    </row>
    <row r="12" spans="1:20" x14ac:dyDescent="0.2">
      <c r="A12" s="10" t="s">
        <v>17</v>
      </c>
      <c r="B12" s="10"/>
      <c r="C12" s="21">
        <f ca="1">SLOPE(INDIRECT($D$9):G992,INDIRECT($C$9):F992)</f>
        <v>-5.8918824622014155E-6</v>
      </c>
      <c r="D12" s="3"/>
      <c r="E12" s="10"/>
    </row>
    <row r="13" spans="1:20" x14ac:dyDescent="0.2">
      <c r="A13" s="10" t="s">
        <v>19</v>
      </c>
      <c r="B13" s="10"/>
      <c r="C13" s="3" t="s">
        <v>14</v>
      </c>
    </row>
    <row r="14" spans="1:20" x14ac:dyDescent="0.2">
      <c r="A14" s="10"/>
      <c r="B14" s="10"/>
      <c r="C14" s="10"/>
    </row>
    <row r="15" spans="1:20" x14ac:dyDescent="0.2">
      <c r="A15" s="12" t="s">
        <v>18</v>
      </c>
      <c r="B15" s="10"/>
      <c r="C15" s="13">
        <f ca="1">(C7+C11)+(C8+C12)*INT(MAX(F21:F3533))</f>
        <v>59775.671961099906</v>
      </c>
      <c r="E15" s="14" t="s">
        <v>34</v>
      </c>
      <c r="F15" s="30">
        <v>1</v>
      </c>
    </row>
    <row r="16" spans="1:20" x14ac:dyDescent="0.2">
      <c r="A16" s="16" t="s">
        <v>5</v>
      </c>
      <c r="B16" s="10"/>
      <c r="C16" s="17">
        <f ca="1">+C8+C12</f>
        <v>0.70088610811753771</v>
      </c>
      <c r="E16" s="14" t="s">
        <v>30</v>
      </c>
      <c r="F16" s="31">
        <f ca="1">NOW()+15018.5+$C$5/24</f>
        <v>60068.782610879629</v>
      </c>
    </row>
    <row r="17" spans="1:21" ht="13.5" thickBot="1" x14ac:dyDescent="0.25">
      <c r="A17" s="14" t="s">
        <v>27</v>
      </c>
      <c r="B17" s="10"/>
      <c r="C17" s="10">
        <f>COUNT(C21:C2191)</f>
        <v>11</v>
      </c>
      <c r="E17" s="14" t="s">
        <v>35</v>
      </c>
      <c r="F17" s="15">
        <f ca="1">ROUND(2*(F16-$C$7)/$C$8,0)/2+F15</f>
        <v>16506</v>
      </c>
    </row>
    <row r="18" spans="1:21" ht="14.25" thickTop="1" thickBot="1" x14ac:dyDescent="0.25">
      <c r="A18" s="16" t="s">
        <v>6</v>
      </c>
      <c r="B18" s="10"/>
      <c r="C18" s="19">
        <f ca="1">+C15</f>
        <v>59775.671961099906</v>
      </c>
      <c r="D18" s="20">
        <f ca="1">+C16</f>
        <v>0.70088610811753771</v>
      </c>
      <c r="E18" s="14" t="s">
        <v>36</v>
      </c>
      <c r="F18" s="23">
        <f ca="1">ROUND(2*(F16-$C$15)/$C$16,0)/2+F15</f>
        <v>419</v>
      </c>
    </row>
    <row r="19" spans="1:21" ht="13.5" thickTop="1" x14ac:dyDescent="0.2">
      <c r="E19" s="14" t="s">
        <v>31</v>
      </c>
      <c r="F19" s="18">
        <f ca="1">+$C$15+$C$16*F18-15018.5-$C$5/24</f>
        <v>45051.23907373449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54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25" t="s">
        <v>33</v>
      </c>
    </row>
    <row r="21" spans="1:21" x14ac:dyDescent="0.2">
      <c r="A21" t="s">
        <v>46</v>
      </c>
      <c r="C21" s="8">
        <v>48500.517</v>
      </c>
      <c r="D21" s="8" t="s">
        <v>14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 t="shared" ref="I21:I24" si="3">+G21</f>
        <v>0</v>
      </c>
      <c r="O21">
        <f t="shared" ref="O21:O31" ca="1" si="4">+C$11+C$12*$F21</f>
        <v>1.3981307988249203E-4</v>
      </c>
      <c r="Q21" s="2">
        <f t="shared" ref="Q21:Q31" si="5">+C21-15018.5</f>
        <v>33482.017</v>
      </c>
    </row>
    <row r="22" spans="1:21" ht="12" customHeight="1" x14ac:dyDescent="0.2">
      <c r="A22" s="42" t="s">
        <v>47</v>
      </c>
      <c r="B22" s="43" t="s">
        <v>48</v>
      </c>
      <c r="C22" s="42">
        <v>57598.021999999997</v>
      </c>
      <c r="D22" s="42">
        <v>3.0000000000000001E-3</v>
      </c>
      <c r="E22">
        <f t="shared" si="0"/>
        <v>12979.89561872585</v>
      </c>
      <c r="F22">
        <f t="shared" si="1"/>
        <v>12980</v>
      </c>
      <c r="G22">
        <f t="shared" si="2"/>
        <v>-7.3159999999916181E-2</v>
      </c>
      <c r="I22">
        <f t="shared" si="3"/>
        <v>-7.3159999999916181E-2</v>
      </c>
      <c r="O22">
        <f t="shared" ca="1" si="4"/>
        <v>-7.6336821279491887E-2</v>
      </c>
      <c r="Q22" s="2">
        <f t="shared" si="5"/>
        <v>42579.521999999997</v>
      </c>
    </row>
    <row r="23" spans="1:21" ht="12" customHeight="1" x14ac:dyDescent="0.2">
      <c r="A23" s="44" t="s">
        <v>0</v>
      </c>
      <c r="B23" s="44" t="s">
        <v>48</v>
      </c>
      <c r="C23" s="44">
        <v>57980.002</v>
      </c>
      <c r="D23" s="44">
        <v>4.0000000000000001E-3</v>
      </c>
      <c r="E23">
        <f t="shared" si="0"/>
        <v>13524.886858460364</v>
      </c>
      <c r="F23">
        <f t="shared" si="1"/>
        <v>13525</v>
      </c>
      <c r="G23">
        <f t="shared" si="2"/>
        <v>-7.9299999997601844E-2</v>
      </c>
      <c r="I23">
        <f t="shared" si="3"/>
        <v>-7.9299999997601844E-2</v>
      </c>
      <c r="O23">
        <f t="shared" ca="1" si="4"/>
        <v>-7.9547897221391647E-2</v>
      </c>
      <c r="Q23" s="2">
        <f t="shared" si="5"/>
        <v>42961.502</v>
      </c>
    </row>
    <row r="24" spans="1:21" ht="12" customHeight="1" x14ac:dyDescent="0.2">
      <c r="A24" s="45" t="s">
        <v>49</v>
      </c>
      <c r="B24" s="46" t="s">
        <v>48</v>
      </c>
      <c r="C24" s="47">
        <v>58729.942619999871</v>
      </c>
      <c r="D24" s="45">
        <v>6.2E-4</v>
      </c>
      <c r="E24">
        <f t="shared" si="0"/>
        <v>14594.867140729059</v>
      </c>
      <c r="F24">
        <f t="shared" si="1"/>
        <v>14595</v>
      </c>
      <c r="G24">
        <f t="shared" si="2"/>
        <v>-9.3120000128692482E-2</v>
      </c>
      <c r="I24">
        <f t="shared" si="3"/>
        <v>-9.3120000128692482E-2</v>
      </c>
      <c r="O24">
        <f t="shared" ca="1" si="4"/>
        <v>-8.5852211455947167E-2</v>
      </c>
      <c r="Q24" s="2">
        <f t="shared" si="5"/>
        <v>43711.442619999871</v>
      </c>
    </row>
    <row r="25" spans="1:21" ht="12" customHeight="1" x14ac:dyDescent="0.2">
      <c r="A25" s="52" t="s">
        <v>52</v>
      </c>
      <c r="B25" s="53" t="s">
        <v>48</v>
      </c>
      <c r="C25" s="54">
        <v>59362.850347231608</v>
      </c>
      <c r="D25" s="55">
        <v>1.3450000000000001E-3</v>
      </c>
      <c r="E25">
        <f t="shared" si="0"/>
        <v>15497.870352681453</v>
      </c>
      <c r="F25">
        <f t="shared" si="1"/>
        <v>15498</v>
      </c>
      <c r="G25">
        <f t="shared" si="2"/>
        <v>-9.0868768391374033E-2</v>
      </c>
      <c r="L25">
        <f>+G25</f>
        <v>-9.0868768391374033E-2</v>
      </c>
      <c r="O25">
        <f t="shared" ca="1" si="4"/>
        <v>-9.1172581319315049E-2</v>
      </c>
      <c r="Q25" s="2">
        <f t="shared" si="5"/>
        <v>44344.350347231608</v>
      </c>
    </row>
    <row r="26" spans="1:21" ht="12" customHeight="1" x14ac:dyDescent="0.2">
      <c r="A26" s="52" t="s">
        <v>52</v>
      </c>
      <c r="B26" s="53" t="s">
        <v>50</v>
      </c>
      <c r="C26" s="54">
        <v>59363.202363864053</v>
      </c>
      <c r="D26" s="55">
        <v>1.1299999999999999E-3</v>
      </c>
      <c r="E26">
        <f t="shared" si="0"/>
        <v>15498.372593586535</v>
      </c>
      <c r="F26">
        <f t="shared" si="1"/>
        <v>15498.5</v>
      </c>
      <c r="G26">
        <f t="shared" si="2"/>
        <v>-8.9298135950230062E-2</v>
      </c>
      <c r="L26">
        <f>+G26</f>
        <v>-8.9298135950230062E-2</v>
      </c>
      <c r="O26">
        <f t="shared" ca="1" si="4"/>
        <v>-9.1175527260546146E-2</v>
      </c>
      <c r="Q26" s="2">
        <f t="shared" si="5"/>
        <v>44344.702363864053</v>
      </c>
    </row>
    <row r="27" spans="1:21" x14ac:dyDescent="0.2">
      <c r="A27" s="52" t="s">
        <v>52</v>
      </c>
      <c r="B27" s="53" t="s">
        <v>48</v>
      </c>
      <c r="C27" s="54">
        <v>59377.568590694107</v>
      </c>
      <c r="D27" s="55">
        <v>1.073E-3</v>
      </c>
      <c r="E27">
        <f t="shared" si="0"/>
        <v>15518.869655658944</v>
      </c>
      <c r="F27">
        <f t="shared" si="1"/>
        <v>15519</v>
      </c>
      <c r="G27">
        <f t="shared" si="2"/>
        <v>-9.1357305893325247E-2</v>
      </c>
      <c r="L27">
        <f>+G27</f>
        <v>-9.1357305893325247E-2</v>
      </c>
      <c r="O27">
        <f t="shared" ca="1" si="4"/>
        <v>-9.1296310851021273E-2</v>
      </c>
      <c r="Q27" s="2">
        <f t="shared" si="5"/>
        <v>44359.068590694107</v>
      </c>
    </row>
    <row r="28" spans="1:21" x14ac:dyDescent="0.2">
      <c r="A28" s="52" t="s">
        <v>52</v>
      </c>
      <c r="B28" s="53" t="s">
        <v>50</v>
      </c>
      <c r="C28" s="54">
        <v>59377.920048551634</v>
      </c>
      <c r="D28" s="55">
        <v>1.039E-3</v>
      </c>
      <c r="E28">
        <f t="shared" si="0"/>
        <v>15519.371099330046</v>
      </c>
      <c r="F28">
        <f t="shared" si="1"/>
        <v>15519.5</v>
      </c>
      <c r="G28">
        <f t="shared" si="2"/>
        <v>-9.0345448363223113E-2</v>
      </c>
      <c r="L28">
        <f>+G28</f>
        <v>-9.0345448363223113E-2</v>
      </c>
      <c r="O28">
        <f t="shared" ca="1" si="4"/>
        <v>-9.129925679225237E-2</v>
      </c>
      <c r="Q28" s="2">
        <f t="shared" si="5"/>
        <v>44359.420048551634</v>
      </c>
    </row>
    <row r="29" spans="1:21" x14ac:dyDescent="0.2">
      <c r="A29" s="52" t="s">
        <v>52</v>
      </c>
      <c r="B29" s="53" t="s">
        <v>48</v>
      </c>
      <c r="C29" s="54">
        <v>59388.081549800001</v>
      </c>
      <c r="D29" s="55">
        <v>1.15E-3</v>
      </c>
      <c r="E29">
        <f t="shared" si="0"/>
        <v>15533.869055146874</v>
      </c>
      <c r="F29">
        <f t="shared" si="1"/>
        <v>15534</v>
      </c>
      <c r="G29">
        <f t="shared" si="2"/>
        <v>-9.1778199996042531E-2</v>
      </c>
      <c r="L29">
        <f>+G29</f>
        <v>-9.1778199996042531E-2</v>
      </c>
      <c r="O29">
        <f t="shared" ca="1" si="4"/>
        <v>-9.1384689087954302E-2</v>
      </c>
      <c r="Q29" s="2">
        <f t="shared" si="5"/>
        <v>44369.581549800001</v>
      </c>
    </row>
    <row r="30" spans="1:21" x14ac:dyDescent="0.2">
      <c r="A30" s="52" t="s">
        <v>52</v>
      </c>
      <c r="B30" s="53" t="s">
        <v>50</v>
      </c>
      <c r="C30" s="54">
        <v>59388.434221895412</v>
      </c>
      <c r="D30" s="55">
        <v>1.725E-3</v>
      </c>
      <c r="E30">
        <f t="shared" si="0"/>
        <v>15534.372231235928</v>
      </c>
      <c r="F30">
        <f t="shared" si="1"/>
        <v>15534.5</v>
      </c>
      <c r="G30">
        <f t="shared" si="2"/>
        <v>-8.9552104589529335E-2</v>
      </c>
      <c r="L30">
        <f>+G30</f>
        <v>-8.9552104589529335E-2</v>
      </c>
      <c r="O30">
        <f t="shared" ca="1" si="4"/>
        <v>-9.1387635029185399E-2</v>
      </c>
      <c r="Q30" s="2">
        <f t="shared" si="5"/>
        <v>44369.934221895412</v>
      </c>
    </row>
    <row r="31" spans="1:21" x14ac:dyDescent="0.2">
      <c r="A31" s="48" t="s">
        <v>51</v>
      </c>
      <c r="B31" s="49" t="s">
        <v>50</v>
      </c>
      <c r="C31" s="50">
        <v>59776.021871000063</v>
      </c>
      <c r="D31" s="51">
        <v>2.8E-3</v>
      </c>
      <c r="E31">
        <f t="shared" si="0"/>
        <v>16087.364203044212</v>
      </c>
      <c r="F31">
        <f t="shared" si="1"/>
        <v>16087.5</v>
      </c>
      <c r="G31">
        <f t="shared" si="2"/>
        <v>-9.5178999938070774E-2</v>
      </c>
      <c r="K31">
        <f>+G31</f>
        <v>-9.5178999938070774E-2</v>
      </c>
      <c r="O31">
        <f t="shared" ca="1" si="4"/>
        <v>-9.4645846030782785E-2</v>
      </c>
      <c r="Q31" s="2">
        <f t="shared" si="5"/>
        <v>44757.521871000063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1">
    <sortCondition ref="C21:C31"/>
  </sortState>
  <phoneticPr fontId="7" type="noConversion"/>
  <hyperlinks>
    <hyperlink ref="H64797" r:id="rId1" display="http://vsolj.cetus-net.org/bulletin.html" xr:uid="{00000000-0004-0000-0000-000000000000}"/>
    <hyperlink ref="H64790" r:id="rId2" display="https://www.aavso.org/ejaavso" xr:uid="{00000000-0004-0000-0000-000001000000}"/>
    <hyperlink ref="AP941" r:id="rId3" display="http://cdsbib.u-strasbg.fr/cgi-bin/cdsbib?1990RMxAA..21..381G" xr:uid="{00000000-0004-0000-0000-000002000000}"/>
    <hyperlink ref="AP945" r:id="rId4" display="http://cdsbib.u-strasbg.fr/cgi-bin/cdsbib?1990RMxAA..21..381G" xr:uid="{00000000-0004-0000-0000-000003000000}"/>
    <hyperlink ref="AP944" r:id="rId5" display="http://cdsbib.u-strasbg.fr/cgi-bin/cdsbib?1990RMxAA..21..381G" xr:uid="{00000000-0004-0000-0000-000004000000}"/>
    <hyperlink ref="AP925" r:id="rId6" display="http://cdsbib.u-strasbg.fr/cgi-bin/cdsbib?1990RMxAA..21..381G" xr:uid="{00000000-0004-0000-0000-000005000000}"/>
    <hyperlink ref="I64797" r:id="rId7" display="http://vsolj.cetus-net.org/bulletin.html" xr:uid="{00000000-0004-0000-0000-000006000000}"/>
    <hyperlink ref="AQ1081" r:id="rId8" display="http://cdsbib.u-strasbg.fr/cgi-bin/cdsbib?1990RMxAA..21..381G" xr:uid="{00000000-0004-0000-0000-000007000000}"/>
    <hyperlink ref="AQ55847" r:id="rId9" display="http://cdsbib.u-strasbg.fr/cgi-bin/cdsbib?1990RMxAA..21..381G" xr:uid="{00000000-0004-0000-0000-000008000000}"/>
    <hyperlink ref="AQ1082" r:id="rId10" display="http://cdsbib.u-strasbg.fr/cgi-bin/cdsbib?1990RMxAA..21..381G" xr:uid="{00000000-0004-0000-0000-000009000000}"/>
    <hyperlink ref="H64794" r:id="rId11" display="https://www.aavso.org/ejaavso" xr:uid="{00000000-0004-0000-0000-00000A000000}"/>
    <hyperlink ref="H1967" r:id="rId12" display="http://vsolj.cetus-net.org/bulletin.html" xr:uid="{00000000-0004-0000-0000-00000B000000}"/>
    <hyperlink ref="AP3211" r:id="rId13" display="http://cdsbib.u-strasbg.fr/cgi-bin/cdsbib?1990RMxAA..21..381G" xr:uid="{00000000-0004-0000-0000-00000C000000}"/>
    <hyperlink ref="AP3214" r:id="rId14" display="http://cdsbib.u-strasbg.fr/cgi-bin/cdsbib?1990RMxAA..21..381G" xr:uid="{00000000-0004-0000-0000-00000D000000}"/>
    <hyperlink ref="AP3212" r:id="rId15" display="http://cdsbib.u-strasbg.fr/cgi-bin/cdsbib?1990RMxAA..21..381G" xr:uid="{00000000-0004-0000-0000-00000E000000}"/>
    <hyperlink ref="AP3196" r:id="rId16" display="http://cdsbib.u-strasbg.fr/cgi-bin/cdsbib?1990RMxAA..21..381G" xr:uid="{00000000-0004-0000-0000-00000F000000}"/>
    <hyperlink ref="I1967" r:id="rId17" display="http://vsolj.cetus-net.org/bulletin.html" xr:uid="{00000000-0004-0000-0000-000010000000}"/>
    <hyperlink ref="AQ3425" r:id="rId18" display="http://cdsbib.u-strasbg.fr/cgi-bin/cdsbib?1990RMxAA..21..381G" xr:uid="{00000000-0004-0000-0000-000011000000}"/>
    <hyperlink ref="AQ126" r:id="rId19" display="http://cdsbib.u-strasbg.fr/cgi-bin/cdsbib?1990RMxAA..21..381G" xr:uid="{00000000-0004-0000-0000-000012000000}"/>
    <hyperlink ref="AQ3429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2023-05-04T06:46:57Z</dcterms:modified>
</cp:coreProperties>
</file>