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8F33B49-C149-4A3C-B65B-CBCB1835E9CC}" xr6:coauthVersionLast="47" xr6:coauthVersionMax="47" xr10:uidLastSave="{00000000-0000-0000-0000-000000000000}"/>
  <bookViews>
    <workbookView xWindow="13980" yWindow="51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G24" i="1"/>
  <c r="K24" i="1"/>
  <c r="Q24" i="1"/>
  <c r="E23" i="1"/>
  <c r="F23" i="1"/>
  <c r="G23" i="1"/>
  <c r="K23" i="1"/>
  <c r="Q23" i="1"/>
  <c r="E22" i="1"/>
  <c r="F22" i="1"/>
  <c r="G22" i="1"/>
  <c r="J22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D9" i="1"/>
  <c r="C21" i="1"/>
  <c r="E9" i="1"/>
  <c r="A21" i="1"/>
  <c r="F16" i="1"/>
  <c r="F17" i="1" s="1"/>
  <c r="C17" i="1"/>
  <c r="Q21" i="1"/>
  <c r="E21" i="1"/>
  <c r="F21" i="1"/>
  <c r="G21" i="1"/>
  <c r="I21" i="1"/>
  <c r="C12" i="1"/>
  <c r="C11" i="1"/>
  <c r="O25" i="1" l="1"/>
  <c r="O24" i="1"/>
  <c r="O22" i="1"/>
  <c r="C15" i="1"/>
  <c r="O21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<sst xmlns="http://schemas.openxmlformats.org/spreadsheetml/2006/main" count="426" uniqueCount="66">
  <si>
    <t>IBVS 6244</t>
  </si>
  <si>
    <t>as of 2019-06-23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</si>
  <si>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</si>
  <si>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</si>
  <si>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</si>
  <si>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</si>
  <si>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</si>
  <si>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</si>
  <si>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</si>
  <si>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</si>
  <si>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</si>
  <si>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</si>
  <si>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</si>
  <si>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</si>
  <si>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</si>
  <si>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</si>
  <si>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</si>
  <si>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</si>
  <si>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</si>
  <si>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</si>
  <si>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</si>
  <si>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</si>
  <si>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</si>
  <si>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</si>
  <si>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</si>
  <si>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</si>
  <si>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</si>
  <si>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</si>
  <si>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</si>
  <si>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</si>
  <si>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</si>
  <si>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</si>
  <si>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</si>
  <si>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</si>
  <si>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</si>
  <si>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</si>
  <si>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</si>
  <si>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</si>
  <si>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</si>
  <si>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</si>
  <si>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</si>
  <si>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</si>
  <si>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</si>
  <si>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</si>
  <si>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</si>
  <si>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</si>
  <si>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</si>
  <si>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</si>
  <si>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</si>
  <si>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</si>
  <si>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</si>
  <si>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</si>
  <si>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</si>
  <si>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</si>
  <si>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</si>
  <si>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</si>
  <si>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</si>
  <si>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</si>
  <si>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</si>
  <si>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BR CrB</t>
  </si>
  <si>
    <t>EW</t>
  </si>
  <si>
    <t>BR CrB / GSC 51325.731</t>
  </si>
  <si>
    <t>BRNO</t>
  </si>
  <si>
    <t>IBVS 6157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</si>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</sst>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11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CrB - O-C Diagr.</a:t>
            </a:r>
          </a:p>
        </c:rich>
      </c:tx>
      <c:layout>
        <c:manualLayout>
          <c:xMode val="edge"/>
          <c:yMode val="edge"/>
          <c:x val="0.3611615245009074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98548094374"/>
          <c:y val="0.14371278494688106"/>
          <c:w val="0.7931034482758621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3-4BC3-AC93-B03D26208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3-4BC3-AC93-B03D26208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-0.15622499999881256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3-4BC3-AC93-B03D26208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-0.16604999999981374</c:v>
                </c:pt>
                <c:pt idx="3">
                  <c:v>-0.15847500000381842</c:v>
                </c:pt>
                <c:pt idx="4">
                  <c:v>0.16962499999499414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3-4BC3-AC93-B03D26208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3-4BC3-AC93-B03D26208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3-4BC3-AC93-B03D26208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F3-4BC3-AC93-B03D26208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-7.104130802064916E-2</c:v>
                </c:pt>
                <c:pt idx="1">
                  <c:v>-6.1443693714490592E-2</c:v>
                </c:pt>
                <c:pt idx="2">
                  <c:v>-6.0807672706739188E-2</c:v>
                </c:pt>
                <c:pt idx="3">
                  <c:v>-6.021494442023613E-2</c:v>
                </c:pt>
                <c:pt idx="4">
                  <c:v>-5.7617381145335503E-2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F3-4BC3-AC93-B03D262083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F3-4BC3-AC93-B03D2620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0624"/>
        <c:axId val="1"/>
      </c:scatterChart>
      <c:valAx>
        <c:axId val="74985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6715063520871"/>
          <c:y val="0.92215694595061837"/>
          <c:w val="0.8620689655172413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104775</xdr:rowOff>
    </xdr:from>
    <xdr:to>
      <xdr:col>15</xdr:col>
      <xdr:colOff>180975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E2739F-1F98-C839-B0BD-2C70463F0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61</v>
      </c>
      <c r="F1" s="49" t="s">
        <v>59</v>
      </c>
      <c r="G1" s="50">
        <v>15.5304</v>
      </c>
      <c r="H1" s="51">
        <v>36.184480000000001</v>
      </c>
      <c r="I1" s="52">
        <v>51325.731</v>
      </c>
      <c r="J1" s="52">
        <v>0.76695000000000002</v>
      </c>
      <c r="K1" s="53" t="s">
        <v>60</v>
      </c>
      <c r="L1" s="31"/>
      <c r="M1" s="32">
        <v>51325.731</v>
      </c>
      <c r="N1" s="32">
        <v>0.76695000000000002</v>
      </c>
      <c r="O1" s="35" t="s">
        <v>60</v>
      </c>
    </row>
    <row r="2" spans="1:15" x14ac:dyDescent="0.2">
      <c r="A2" t="s">
        <v>27</v>
      </c>
      <c r="B2" t="s">
        <v>60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7">
        <v>51325.731</v>
      </c>
      <c r="D4" s="28">
        <v>0.76695000000000002</v>
      </c>
      <c r="E4" s="61" t="s">
        <v>1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8">
        <v>51325.731</v>
      </c>
      <c r="D7" s="29" t="s">
        <v>62</v>
      </c>
    </row>
    <row r="8" spans="1:15" x14ac:dyDescent="0.2">
      <c r="A8" t="s">
        <v>7</v>
      </c>
      <c r="C8" s="8">
        <v>0.76695000000000002</v>
      </c>
      <c r="D8" s="29" t="s">
        <v>62</v>
      </c>
    </row>
    <row r="9" spans="1:15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INTERCEPT(INDIRECT($E$9):G992,INDIRECT($D$9):F992)</f>
        <v>-7.104130802064916E-2</v>
      </c>
      <c r="D11" s="3"/>
      <c r="E11" s="10"/>
    </row>
    <row r="12" spans="1:15" x14ac:dyDescent="0.2">
      <c r="A12" s="10" t="s">
        <v>20</v>
      </c>
      <c r="B12" s="10"/>
      <c r="C12" s="21">
        <f ca="1">SLOPE(INDIRECT($E$9):G992,INDIRECT($D$9):F992)</f>
        <v>1.2733153308336408E-6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(C7+C11)+(C8+C12)*INT(MAX(F21:F3533))</f>
        <v>59410.860281982197</v>
      </c>
      <c r="E15" s="14" t="s">
        <v>38</v>
      </c>
      <c r="F15" s="33">
        <v>1</v>
      </c>
    </row>
    <row r="16" spans="1:15" x14ac:dyDescent="0.2">
      <c r="A16" s="16" t="s">
        <v>8</v>
      </c>
      <c r="B16" s="10"/>
      <c r="C16" s="17">
        <f ca="1">+C8+C12</f>
        <v>0.76695127331533086</v>
      </c>
      <c r="E16" s="14" t="s">
        <v>34</v>
      </c>
      <c r="F16" s="34">
        <f ca="1">NOW()+15018.5+$C$5/24</f>
        <v>59955.853071527774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11253.5</v>
      </c>
    </row>
    <row r="18" spans="1:21" ht="14.25" thickTop="1" thickBot="1" x14ac:dyDescent="0.25">
      <c r="A18" s="16" t="s">
        <v>9</v>
      </c>
      <c r="B18" s="10"/>
      <c r="C18" s="19">
        <f ca="1">+C15</f>
        <v>59410.860281982197</v>
      </c>
      <c r="D18" s="20">
        <f ca="1">+C16</f>
        <v>0.76695127331533086</v>
      </c>
      <c r="E18" s="14" t="s">
        <v>40</v>
      </c>
      <c r="F18" s="23">
        <f ca="1">ROUND(2*(F16-$C$15)/$C$16,0)/2+F15</f>
        <v>711.5</v>
      </c>
    </row>
    <row r="19" spans="1:21" ht="13.5" thickTop="1" x14ac:dyDescent="0.2">
      <c r="E19" s="14" t="s">
        <v>35</v>
      </c>
      <c r="F19" s="18">
        <f ca="1">+$C$15+$C$16*F18-15018.5-$C$5/24</f>
        <v>44938.441946279389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4"/>
      <c r="S20" s="4"/>
      <c r="T20" s="4"/>
      <c r="U20" s="26" t="s">
        <v>37</v>
      </c>
    </row>
    <row r="21" spans="1:21" x14ac:dyDescent="0.2">
      <c r="A21" t="str">
        <f>D7</f>
        <v>BRNO</v>
      </c>
      <c r="C21" s="8">
        <f>C$7</f>
        <v>51325.731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-7.104130802064916E-2</v>
      </c>
      <c r="Q21" s="2">
        <f>+C21-15018.5</f>
        <v>36307.231</v>
      </c>
      <c r="R21" s="2"/>
      <c r="S21" s="2"/>
      <c r="T21" s="2"/>
    </row>
    <row r="22" spans="1:21" x14ac:dyDescent="0.2">
      <c r="A22" s="54" t="s">
        <v>63</v>
      </c>
      <c r="B22" s="55"/>
      <c r="C22" s="54">
        <v>57106.460400000004</v>
      </c>
      <c r="D22" s="54">
        <v>6.6E-3</v>
      </c>
      <c r="E22">
        <f>+(C22-C$7)/C$8</f>
        <v>7537.2963035400007</v>
      </c>
      <c r="F22">
        <f>ROUND(2*E22,0)/2</f>
        <v>7537.5</v>
      </c>
      <c r="G22">
        <f>+C22-(C$7+F22*C$8)</f>
        <v>-0.15622499999881256</v>
      </c>
      <c r="J22">
        <f>+G22</f>
        <v>-0.15622499999881256</v>
      </c>
      <c r="O22">
        <f ca="1">+C$11+C$12*$F22</f>
        <v>-6.1443693714490592E-2</v>
      </c>
      <c r="Q22" s="2">
        <f>+C22-15018.5</f>
        <v>42087.960400000004</v>
      </c>
      <c r="R22" s="2"/>
      <c r="S22" s="2"/>
      <c r="T22" s="2"/>
    </row>
    <row r="23" spans="1:21" x14ac:dyDescent="0.2">
      <c r="A23" s="56" t="s">
        <v>2</v>
      </c>
      <c r="B23" s="57" t="s">
        <v>3</v>
      </c>
      <c r="C23" s="58">
        <v>57489.542099999999</v>
      </c>
      <c r="D23" s="58">
        <v>1.2699999999999999E-2</v>
      </c>
      <c r="E23">
        <f>+(C23-C$7)/C$8</f>
        <v>8036.7834930569124</v>
      </c>
      <c r="F23">
        <f>ROUND(2*E23,0)/2</f>
        <v>8037</v>
      </c>
      <c r="G23">
        <f>+C23-(C$7+F23*C$8)</f>
        <v>-0.16604999999981374</v>
      </c>
      <c r="K23">
        <f>+G23</f>
        <v>-0.16604999999981374</v>
      </c>
      <c r="O23">
        <f ca="1">+C$11+C$12*$F23</f>
        <v>-6.0807672706739188E-2</v>
      </c>
      <c r="Q23" s="2">
        <f>+C23-15018.5</f>
        <v>42471.042099999999</v>
      </c>
      <c r="R23" s="2"/>
      <c r="S23" s="2"/>
      <c r="T23" s="2"/>
    </row>
    <row r="24" spans="1:21" x14ac:dyDescent="0.2">
      <c r="A24" s="59" t="s">
        <v>0</v>
      </c>
      <c r="B24" s="60" t="s">
        <v>3</v>
      </c>
      <c r="C24" s="60">
        <v>57846.564899999998</v>
      </c>
      <c r="D24" s="60">
        <v>8.0000000000000002E-3</v>
      </c>
      <c r="E24">
        <f>+(C24-C$7)/C$8</f>
        <v>8502.2933698415764</v>
      </c>
      <c r="F24">
        <f>ROUND(2*E24,0)/2</f>
        <v>8502.5</v>
      </c>
      <c r="G24">
        <f>+C24-(C$7+F24*C$8)</f>
        <v>-0.15847500000381842</v>
      </c>
      <c r="K24">
        <f>+G24</f>
        <v>-0.15847500000381842</v>
      </c>
      <c r="O24">
        <f ca="1">+C$11+C$12*$F24</f>
        <v>-6.021494442023613E-2</v>
      </c>
      <c r="Q24" s="2">
        <f>+C24-15018.5</f>
        <v>42828.064899999998</v>
      </c>
      <c r="R24" s="2"/>
      <c r="S24" s="2"/>
      <c r="T24" s="2"/>
    </row>
    <row r="25" spans="1:21" x14ac:dyDescent="0.2">
      <c r="A25" s="62" t="s">
        <v>64</v>
      </c>
      <c r="B25" s="63" t="s">
        <v>65</v>
      </c>
      <c r="C25" s="64">
        <v>59411.470999999998</v>
      </c>
      <c r="D25" s="62">
        <v>6.6E-3</v>
      </c>
      <c r="E25">
        <f>+(C25-C$7)/C$8</f>
        <v>10542.721168263899</v>
      </c>
      <c r="F25">
        <f>ROUND(2*E25,0)/2</f>
        <v>10542.5</v>
      </c>
      <c r="G25">
        <f>+C25-(C$7+F25*C$8)</f>
        <v>0.16962499999499414</v>
      </c>
      <c r="K25">
        <f>+G25</f>
        <v>0.16962499999499414</v>
      </c>
      <c r="O25">
        <f ca="1">+C$11+C$12*$F25</f>
        <v>-5.7617381145335503E-2</v>
      </c>
      <c r="Q25" s="2">
        <f>+C25-15018.5</f>
        <v>44392.970999999998</v>
      </c>
      <c r="R25" s="2"/>
      <c r="S25" s="2"/>
      <c r="T25" s="2"/>
    </row>
    <row r="26" spans="1:21" x14ac:dyDescent="0.2">
      <c r="C26" s="8"/>
      <c r="D26" s="8"/>
      <c r="Q26" s="2"/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285" r:id="rId1" display="http://vsolj.cetus-net.org/bulletin.html"/>
    <hyperlink ref="H64794" r:id="rId2" display="http://vsolj.cetus-net.org/bulletin.html"/>
    <hyperlink ref="H64787" r:id="rId3" display="https://www.aavso.org/ejaavso"/>
    <hyperlink ref="AP938" r:id="rId4" display="http://cdsbib.u-strasbg.fr/cgi-bin/cdsbib?1990RMxAA..21..381G"/>
    <hyperlink ref="AP942" r:id="rId5" display="http://cdsbib.u-strasbg.fr/cgi-bin/cdsbib?1990RMxAA..21..381G"/>
    <hyperlink ref="AP941" r:id="rId6" display="http://cdsbib.u-strasbg.fr/cgi-bin/cdsbib?1990RMxAA..21..381G"/>
    <hyperlink ref="AP922" r:id="rId7" display="http://cdsbib.u-strasbg.fr/cgi-bin/cdsbib?1990RMxAA..21..381G"/>
    <hyperlink ref="I64794" r:id="rId8" display="http://vsolj.cetus-net.org/bulletin.html"/>
    <hyperlink ref="AQ1078" r:id="rId9" display="http://cdsbib.u-strasbg.fr/cgi-bin/cdsbib?1990RMxAA..21..381G"/>
    <hyperlink ref="AQ55844" r:id="rId10" display="http://cdsbib.u-strasbg.fr/cgi-bin/cdsbib?1990RMxAA..21..381G"/>
    <hyperlink ref="AQ1079" r:id="rId11" display="http://cdsbib.u-strasbg.fr/cgi-bin/cdsbib?1990RMxAA..21..381G"/>
    <hyperlink ref="H64791" r:id="rId12" display="https://www.aavso.org/ejaavso"/>
    <hyperlink ref="H1964" r:id="rId13" display="http://vsolj.cetus-net.org/bulletin.html"/>
    <hyperlink ref="AP3208" r:id="rId14" display="http://cdsbib.u-strasbg.fr/cgi-bin/cdsbib?1990RMxAA..21..381G"/>
    <hyperlink ref="AP3211" r:id="rId15" display="http://cdsbib.u-strasbg.fr/cgi-bin/cdsbib?1990RMxAA..21..381G"/>
    <hyperlink ref="AP3209" r:id="rId16" display="http://cdsbib.u-strasbg.fr/cgi-bin/cdsbib?1990RMxAA..21..381G"/>
    <hyperlink ref="AP3193" r:id="rId17" display="http://cdsbib.u-strasbg.fr/cgi-bin/cdsbib?1990RMxAA..21..381G"/>
    <hyperlink ref="I1964" r:id="rId18" display="http://vsolj.cetus-net.org/bulletin.html"/>
    <hyperlink ref="AQ3422" r:id="rId19" display="http://cdsbib.u-strasbg.fr/cgi-bin/cdsbib?1990RMxAA..21..381G"/>
    <hyperlink ref="AQ123" r:id="rId20" display="http://cdsbib.u-strasbg.fr/cgi-bin/cdsbib?1990RMxAA..21..381G"/>
    <hyperlink ref="AQ3426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45</v>
      </c>
      <c r="I1" s="37" t="s">
        <v>46</v>
      </c>
      <c r="J1" s="38" t="s">
        <v>44</v>
      </c>
    </row>
    <row r="2" spans="1:16" x14ac:dyDescent="0.2">
      <c r="I2" s="39" t="s">
        <v>47</v>
      </c>
      <c r="J2" s="40" t="s">
        <v>43</v>
      </c>
    </row>
    <row r="3" spans="1:16" x14ac:dyDescent="0.2">
      <c r="A3" s="41" t="s">
        <v>48</v>
      </c>
      <c r="I3" s="39" t="s">
        <v>49</v>
      </c>
      <c r="J3" s="40" t="s">
        <v>41</v>
      </c>
    </row>
    <row r="4" spans="1:16" x14ac:dyDescent="0.2">
      <c r="I4" s="39" t="s">
        <v>50</v>
      </c>
      <c r="J4" s="40" t="s">
        <v>41</v>
      </c>
    </row>
    <row r="5" spans="1:16" ht="13.5" thickBot="1" x14ac:dyDescent="0.25">
      <c r="I5" s="42" t="s">
        <v>51</v>
      </c>
      <c r="J5" s="43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53</v>
      </c>
      <c r="J11" s="46" t="s">
        <v>54</v>
      </c>
      <c r="K11" s="45">
        <v>-3273</v>
      </c>
      <c r="L11" s="45" t="s">
        <v>55</v>
      </c>
      <c r="M11" s="46" t="s">
        <v>56</v>
      </c>
      <c r="N11" s="46"/>
      <c r="O11" s="47" t="s">
        <v>57</v>
      </c>
      <c r="P11" s="47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2023-01-11T07:28:25Z</dcterms:modified>
</cp:coreProperties>
</file>