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3F00F97-FFED-41C1-82B4-4FD5987DF90E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60" i="1" l="1"/>
  <c r="F260" i="1" s="1"/>
  <c r="G260" i="1" s="1"/>
  <c r="K260" i="1" s="1"/>
  <c r="Q260" i="1"/>
  <c r="Q258" i="1"/>
  <c r="Q259" i="1"/>
  <c r="Q257" i="1"/>
  <c r="Q256" i="1"/>
  <c r="Q255" i="1"/>
  <c r="Q254" i="1"/>
  <c r="Q253" i="1"/>
  <c r="Q252" i="1"/>
  <c r="Q247" i="1"/>
  <c r="E258" i="1"/>
  <c r="F258" i="1" s="1"/>
  <c r="D9" i="1"/>
  <c r="C9" i="1"/>
  <c r="E111" i="1"/>
  <c r="E128" i="1"/>
  <c r="E103" i="1"/>
  <c r="E230" i="1"/>
  <c r="E241" i="1"/>
  <c r="Q234" i="1"/>
  <c r="Q228" i="1"/>
  <c r="Q227" i="1"/>
  <c r="Q224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3" i="1"/>
  <c r="Q162" i="1"/>
  <c r="Q127" i="1"/>
  <c r="Q102" i="1"/>
  <c r="Q101" i="1"/>
  <c r="Q100" i="1"/>
  <c r="Q99" i="1"/>
  <c r="Q98" i="1"/>
  <c r="Q97" i="1"/>
  <c r="Q96" i="1"/>
  <c r="Q95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89" i="2"/>
  <c r="C89" i="2"/>
  <c r="G88" i="2"/>
  <c r="C88" i="2"/>
  <c r="G87" i="2"/>
  <c r="C87" i="2"/>
  <c r="G236" i="2"/>
  <c r="C236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235" i="2"/>
  <c r="C235" i="2"/>
  <c r="E235" i="2"/>
  <c r="G234" i="2"/>
  <c r="C234" i="2"/>
  <c r="E234" i="2"/>
  <c r="G77" i="2"/>
  <c r="C77" i="2"/>
  <c r="G233" i="2"/>
  <c r="C233" i="2"/>
  <c r="G76" i="2"/>
  <c r="C76" i="2"/>
  <c r="G75" i="2"/>
  <c r="C75" i="2"/>
  <c r="G74" i="2"/>
  <c r="C74" i="2"/>
  <c r="G73" i="2"/>
  <c r="C73" i="2"/>
  <c r="G72" i="2"/>
  <c r="C72" i="2"/>
  <c r="G232" i="2"/>
  <c r="C232" i="2"/>
  <c r="G231" i="2"/>
  <c r="C231" i="2"/>
  <c r="G71" i="2"/>
  <c r="C71" i="2"/>
  <c r="G70" i="2"/>
  <c r="C70" i="2"/>
  <c r="G230" i="2"/>
  <c r="C230" i="2"/>
  <c r="G69" i="2"/>
  <c r="C69" i="2"/>
  <c r="G229" i="2"/>
  <c r="C229" i="2"/>
  <c r="G228" i="2"/>
  <c r="C228" i="2"/>
  <c r="G227" i="2"/>
  <c r="C227" i="2"/>
  <c r="G226" i="2"/>
  <c r="C226" i="2"/>
  <c r="G225" i="2"/>
  <c r="C225" i="2"/>
  <c r="G224" i="2"/>
  <c r="C224" i="2"/>
  <c r="G223" i="2"/>
  <c r="C223" i="2"/>
  <c r="G222" i="2"/>
  <c r="C222" i="2"/>
  <c r="G221" i="2"/>
  <c r="C221" i="2"/>
  <c r="G220" i="2"/>
  <c r="C220" i="2"/>
  <c r="G219" i="2"/>
  <c r="C219" i="2"/>
  <c r="G218" i="2"/>
  <c r="C218" i="2"/>
  <c r="G217" i="2"/>
  <c r="C217" i="2"/>
  <c r="G216" i="2"/>
  <c r="C216" i="2"/>
  <c r="G215" i="2"/>
  <c r="C215" i="2"/>
  <c r="G214" i="2"/>
  <c r="C214" i="2"/>
  <c r="G213" i="2"/>
  <c r="C213" i="2"/>
  <c r="G212" i="2"/>
  <c r="C212" i="2"/>
  <c r="G211" i="2"/>
  <c r="C211" i="2"/>
  <c r="G210" i="2"/>
  <c r="C210" i="2"/>
  <c r="G209" i="2"/>
  <c r="C209" i="2"/>
  <c r="G208" i="2"/>
  <c r="C208" i="2"/>
  <c r="G207" i="2"/>
  <c r="C207" i="2"/>
  <c r="G206" i="2"/>
  <c r="C206" i="2"/>
  <c r="G205" i="2"/>
  <c r="C205" i="2"/>
  <c r="G204" i="2"/>
  <c r="C204" i="2"/>
  <c r="G203" i="2"/>
  <c r="C203" i="2"/>
  <c r="G202" i="2"/>
  <c r="C202" i="2"/>
  <c r="G201" i="2"/>
  <c r="C201" i="2"/>
  <c r="G200" i="2"/>
  <c r="C200" i="2"/>
  <c r="G199" i="2"/>
  <c r="C199" i="2"/>
  <c r="G198" i="2"/>
  <c r="C198" i="2"/>
  <c r="G197" i="2"/>
  <c r="C197" i="2"/>
  <c r="G196" i="2"/>
  <c r="C196" i="2"/>
  <c r="G195" i="2"/>
  <c r="C195" i="2"/>
  <c r="G194" i="2"/>
  <c r="C194" i="2"/>
  <c r="G193" i="2"/>
  <c r="C193" i="2"/>
  <c r="G192" i="2"/>
  <c r="C192" i="2"/>
  <c r="G191" i="2"/>
  <c r="C191" i="2"/>
  <c r="G190" i="2"/>
  <c r="C190" i="2"/>
  <c r="G189" i="2"/>
  <c r="C189" i="2"/>
  <c r="G68" i="2"/>
  <c r="C68" i="2"/>
  <c r="G188" i="2"/>
  <c r="C188" i="2"/>
  <c r="G187" i="2"/>
  <c r="C187" i="2"/>
  <c r="G186" i="2"/>
  <c r="C186" i="2"/>
  <c r="G185" i="2"/>
  <c r="C185" i="2"/>
  <c r="G184" i="2"/>
  <c r="C184" i="2"/>
  <c r="G183" i="2"/>
  <c r="C183" i="2"/>
  <c r="G182" i="2"/>
  <c r="C182" i="2"/>
  <c r="G181" i="2"/>
  <c r="C181" i="2"/>
  <c r="G180" i="2"/>
  <c r="C180" i="2"/>
  <c r="G179" i="2"/>
  <c r="C179" i="2"/>
  <c r="G178" i="2"/>
  <c r="C178" i="2"/>
  <c r="G177" i="2"/>
  <c r="C177" i="2"/>
  <c r="G176" i="2"/>
  <c r="C176" i="2"/>
  <c r="G175" i="2"/>
  <c r="C175" i="2"/>
  <c r="G174" i="2"/>
  <c r="C174" i="2"/>
  <c r="G173" i="2"/>
  <c r="C173" i="2"/>
  <c r="G67" i="2"/>
  <c r="C67" i="2"/>
  <c r="G172" i="2"/>
  <c r="C172" i="2"/>
  <c r="G171" i="2"/>
  <c r="C171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170" i="2"/>
  <c r="C170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69" i="2"/>
  <c r="C169" i="2"/>
  <c r="G168" i="2"/>
  <c r="C168" i="2"/>
  <c r="G167" i="2"/>
  <c r="C167" i="2"/>
  <c r="G166" i="2"/>
  <c r="C166" i="2"/>
  <c r="G165" i="2"/>
  <c r="C165" i="2"/>
  <c r="G164" i="2"/>
  <c r="C164" i="2"/>
  <c r="G163" i="2"/>
  <c r="C163" i="2"/>
  <c r="G162" i="2"/>
  <c r="C162" i="2"/>
  <c r="G11" i="2"/>
  <c r="C11" i="2"/>
  <c r="G161" i="2"/>
  <c r="C161" i="2"/>
  <c r="G160" i="2"/>
  <c r="C160" i="2"/>
  <c r="G159" i="2"/>
  <c r="C159" i="2"/>
  <c r="G158" i="2"/>
  <c r="C158" i="2"/>
  <c r="G157" i="2"/>
  <c r="C157" i="2"/>
  <c r="G156" i="2"/>
  <c r="C156" i="2"/>
  <c r="G155" i="2"/>
  <c r="C155" i="2"/>
  <c r="G154" i="2"/>
  <c r="C154" i="2"/>
  <c r="G153" i="2"/>
  <c r="C153" i="2"/>
  <c r="G152" i="2"/>
  <c r="C152" i="2"/>
  <c r="G151" i="2"/>
  <c r="C151" i="2"/>
  <c r="G150" i="2"/>
  <c r="C150" i="2"/>
  <c r="G149" i="2"/>
  <c r="C149" i="2"/>
  <c r="G148" i="2"/>
  <c r="C148" i="2"/>
  <c r="G147" i="2"/>
  <c r="C147" i="2"/>
  <c r="G146" i="2"/>
  <c r="C146" i="2"/>
  <c r="G145" i="2"/>
  <c r="C145" i="2"/>
  <c r="G144" i="2"/>
  <c r="C144" i="2"/>
  <c r="G143" i="2"/>
  <c r="C143" i="2"/>
  <c r="G142" i="2"/>
  <c r="C142" i="2"/>
  <c r="G141" i="2"/>
  <c r="C141" i="2"/>
  <c r="G140" i="2"/>
  <c r="C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A210" i="2"/>
  <c r="H210" i="2"/>
  <c r="B210" i="2"/>
  <c r="D210" i="2"/>
  <c r="A211" i="2"/>
  <c r="H211" i="2"/>
  <c r="B211" i="2"/>
  <c r="D211" i="2"/>
  <c r="A212" i="2"/>
  <c r="H212" i="2"/>
  <c r="B212" i="2"/>
  <c r="D212" i="2"/>
  <c r="A213" i="2"/>
  <c r="H213" i="2"/>
  <c r="B213" i="2"/>
  <c r="D213" i="2"/>
  <c r="A214" i="2"/>
  <c r="H214" i="2"/>
  <c r="B214" i="2"/>
  <c r="D214" i="2"/>
  <c r="A215" i="2"/>
  <c r="H215" i="2"/>
  <c r="B215" i="2"/>
  <c r="D215" i="2"/>
  <c r="A216" i="2"/>
  <c r="H216" i="2"/>
  <c r="B216" i="2"/>
  <c r="D216" i="2"/>
  <c r="A217" i="2"/>
  <c r="H217" i="2"/>
  <c r="B217" i="2"/>
  <c r="D217" i="2"/>
  <c r="A218" i="2"/>
  <c r="H218" i="2"/>
  <c r="B218" i="2"/>
  <c r="D218" i="2"/>
  <c r="A219" i="2"/>
  <c r="H219" i="2"/>
  <c r="B219" i="2"/>
  <c r="D219" i="2"/>
  <c r="A220" i="2"/>
  <c r="H220" i="2"/>
  <c r="B220" i="2"/>
  <c r="D220" i="2"/>
  <c r="A221" i="2"/>
  <c r="H221" i="2"/>
  <c r="B221" i="2"/>
  <c r="D221" i="2"/>
  <c r="A222" i="2"/>
  <c r="H222" i="2"/>
  <c r="B222" i="2"/>
  <c r="D222" i="2"/>
  <c r="A223" i="2"/>
  <c r="H223" i="2"/>
  <c r="B223" i="2"/>
  <c r="D223" i="2"/>
  <c r="A224" i="2"/>
  <c r="H224" i="2"/>
  <c r="B224" i="2"/>
  <c r="D224" i="2"/>
  <c r="A225" i="2"/>
  <c r="H225" i="2"/>
  <c r="B225" i="2"/>
  <c r="D225" i="2"/>
  <c r="A226" i="2"/>
  <c r="H226" i="2"/>
  <c r="B226" i="2"/>
  <c r="D226" i="2"/>
  <c r="A227" i="2"/>
  <c r="H227" i="2"/>
  <c r="B227" i="2"/>
  <c r="D227" i="2"/>
  <c r="A228" i="2"/>
  <c r="H228" i="2"/>
  <c r="B228" i="2"/>
  <c r="D228" i="2"/>
  <c r="A229" i="2"/>
  <c r="H229" i="2"/>
  <c r="B229" i="2"/>
  <c r="D229" i="2"/>
  <c r="A69" i="2"/>
  <c r="H69" i="2"/>
  <c r="B69" i="2"/>
  <c r="D69" i="2"/>
  <c r="A230" i="2"/>
  <c r="H230" i="2"/>
  <c r="B230" i="2"/>
  <c r="D230" i="2"/>
  <c r="A70" i="2"/>
  <c r="H70" i="2"/>
  <c r="B70" i="2"/>
  <c r="D70" i="2"/>
  <c r="A71" i="2"/>
  <c r="H71" i="2"/>
  <c r="B71" i="2"/>
  <c r="D71" i="2"/>
  <c r="A231" i="2"/>
  <c r="H231" i="2"/>
  <c r="B231" i="2"/>
  <c r="D231" i="2"/>
  <c r="A232" i="2"/>
  <c r="H232" i="2"/>
  <c r="B232" i="2"/>
  <c r="D232" i="2"/>
  <c r="A72" i="2"/>
  <c r="H72" i="2"/>
  <c r="B72" i="2"/>
  <c r="D72" i="2"/>
  <c r="A73" i="2"/>
  <c r="H73" i="2"/>
  <c r="B73" i="2"/>
  <c r="D73" i="2"/>
  <c r="A74" i="2"/>
  <c r="H74" i="2"/>
  <c r="B74" i="2"/>
  <c r="D74" i="2"/>
  <c r="A75" i="2"/>
  <c r="H75" i="2"/>
  <c r="B75" i="2"/>
  <c r="D75" i="2"/>
  <c r="A76" i="2"/>
  <c r="H76" i="2"/>
  <c r="B76" i="2"/>
  <c r="D76" i="2"/>
  <c r="A233" i="2"/>
  <c r="H233" i="2"/>
  <c r="B233" i="2"/>
  <c r="D233" i="2"/>
  <c r="A77" i="2"/>
  <c r="H77" i="2"/>
  <c r="B77" i="2"/>
  <c r="D77" i="2"/>
  <c r="A234" i="2"/>
  <c r="H234" i="2"/>
  <c r="B234" i="2"/>
  <c r="D234" i="2"/>
  <c r="A235" i="2"/>
  <c r="H235" i="2"/>
  <c r="B235" i="2"/>
  <c r="D235" i="2"/>
  <c r="A78" i="2"/>
  <c r="H78" i="2"/>
  <c r="B78" i="2"/>
  <c r="D78" i="2"/>
  <c r="A79" i="2"/>
  <c r="H79" i="2"/>
  <c r="B79" i="2"/>
  <c r="D79" i="2"/>
  <c r="A80" i="2"/>
  <c r="H80" i="2"/>
  <c r="B80" i="2"/>
  <c r="D80" i="2"/>
  <c r="A81" i="2"/>
  <c r="H81" i="2"/>
  <c r="B81" i="2"/>
  <c r="D81" i="2"/>
  <c r="A82" i="2"/>
  <c r="H82" i="2"/>
  <c r="B82" i="2"/>
  <c r="D82" i="2"/>
  <c r="A83" i="2"/>
  <c r="H83" i="2"/>
  <c r="B83" i="2"/>
  <c r="D83" i="2"/>
  <c r="A84" i="2"/>
  <c r="H84" i="2"/>
  <c r="B84" i="2"/>
  <c r="D84" i="2"/>
  <c r="A85" i="2"/>
  <c r="H85" i="2"/>
  <c r="B85" i="2"/>
  <c r="D85" i="2"/>
  <c r="A86" i="2"/>
  <c r="H86" i="2"/>
  <c r="B86" i="2"/>
  <c r="D86" i="2"/>
  <c r="A236" i="2"/>
  <c r="H236" i="2"/>
  <c r="B236" i="2"/>
  <c r="D236" i="2"/>
  <c r="A87" i="2"/>
  <c r="H87" i="2"/>
  <c r="B87" i="2"/>
  <c r="D87" i="2"/>
  <c r="A88" i="2"/>
  <c r="H88" i="2"/>
  <c r="B88" i="2"/>
  <c r="D88" i="2"/>
  <c r="A89" i="2"/>
  <c r="H89" i="2"/>
  <c r="B89" i="2"/>
  <c r="D89" i="2"/>
  <c r="H209" i="2"/>
  <c r="D209" i="2"/>
  <c r="B209" i="2"/>
  <c r="A209" i="2"/>
  <c r="H208" i="2"/>
  <c r="B208" i="2"/>
  <c r="D208" i="2"/>
  <c r="A208" i="2"/>
  <c r="H207" i="2"/>
  <c r="B207" i="2"/>
  <c r="D207" i="2"/>
  <c r="A207" i="2"/>
  <c r="H206" i="2"/>
  <c r="B206" i="2"/>
  <c r="D206" i="2"/>
  <c r="A206" i="2"/>
  <c r="H205" i="2"/>
  <c r="B205" i="2"/>
  <c r="D205" i="2"/>
  <c r="A205" i="2"/>
  <c r="H204" i="2"/>
  <c r="B204" i="2"/>
  <c r="D204" i="2"/>
  <c r="A204" i="2"/>
  <c r="H203" i="2"/>
  <c r="B203" i="2"/>
  <c r="D203" i="2"/>
  <c r="A203" i="2"/>
  <c r="H202" i="2"/>
  <c r="B202" i="2"/>
  <c r="D202" i="2"/>
  <c r="A202" i="2"/>
  <c r="H201" i="2"/>
  <c r="D201" i="2"/>
  <c r="B201" i="2"/>
  <c r="A201" i="2"/>
  <c r="H200" i="2"/>
  <c r="B200" i="2"/>
  <c r="D200" i="2"/>
  <c r="A200" i="2"/>
  <c r="H199" i="2"/>
  <c r="B199" i="2"/>
  <c r="D199" i="2"/>
  <c r="A199" i="2"/>
  <c r="H198" i="2"/>
  <c r="B198" i="2"/>
  <c r="D198" i="2"/>
  <c r="A198" i="2"/>
  <c r="H197" i="2"/>
  <c r="B197" i="2"/>
  <c r="D197" i="2"/>
  <c r="A197" i="2"/>
  <c r="H196" i="2"/>
  <c r="B196" i="2"/>
  <c r="D196" i="2"/>
  <c r="A196" i="2"/>
  <c r="H195" i="2"/>
  <c r="D195" i="2"/>
  <c r="B195" i="2"/>
  <c r="A195" i="2"/>
  <c r="H194" i="2"/>
  <c r="B194" i="2"/>
  <c r="D194" i="2"/>
  <c r="A194" i="2"/>
  <c r="H193" i="2"/>
  <c r="D193" i="2"/>
  <c r="B193" i="2"/>
  <c r="A193" i="2"/>
  <c r="H192" i="2"/>
  <c r="B192" i="2"/>
  <c r="D192" i="2"/>
  <c r="A192" i="2"/>
  <c r="H191" i="2"/>
  <c r="B191" i="2"/>
  <c r="D191" i="2"/>
  <c r="A191" i="2"/>
  <c r="H190" i="2"/>
  <c r="B190" i="2"/>
  <c r="D190" i="2"/>
  <c r="A190" i="2"/>
  <c r="H189" i="2"/>
  <c r="B189" i="2"/>
  <c r="D189" i="2"/>
  <c r="A189" i="2"/>
  <c r="H68" i="2"/>
  <c r="B68" i="2"/>
  <c r="D68" i="2"/>
  <c r="A68" i="2"/>
  <c r="H188" i="2"/>
  <c r="B188" i="2"/>
  <c r="D188" i="2"/>
  <c r="A188" i="2"/>
  <c r="H187" i="2"/>
  <c r="B187" i="2"/>
  <c r="D187" i="2"/>
  <c r="A187" i="2"/>
  <c r="H186" i="2"/>
  <c r="D186" i="2"/>
  <c r="B186" i="2"/>
  <c r="A186" i="2"/>
  <c r="H185" i="2"/>
  <c r="B185" i="2"/>
  <c r="D185" i="2"/>
  <c r="A185" i="2"/>
  <c r="H184" i="2"/>
  <c r="B184" i="2"/>
  <c r="D184" i="2"/>
  <c r="A184" i="2"/>
  <c r="H183" i="2"/>
  <c r="B183" i="2"/>
  <c r="D183" i="2"/>
  <c r="A183" i="2"/>
  <c r="H182" i="2"/>
  <c r="D182" i="2"/>
  <c r="B182" i="2"/>
  <c r="A182" i="2"/>
  <c r="H181" i="2"/>
  <c r="B181" i="2"/>
  <c r="D181" i="2"/>
  <c r="A181" i="2"/>
  <c r="H180" i="2"/>
  <c r="D180" i="2"/>
  <c r="B180" i="2"/>
  <c r="A180" i="2"/>
  <c r="H179" i="2"/>
  <c r="B179" i="2"/>
  <c r="D179" i="2"/>
  <c r="A179" i="2"/>
  <c r="H178" i="2"/>
  <c r="B178" i="2"/>
  <c r="D178" i="2"/>
  <c r="A178" i="2"/>
  <c r="H177" i="2"/>
  <c r="B177" i="2"/>
  <c r="D177" i="2"/>
  <c r="A177" i="2"/>
  <c r="H176" i="2"/>
  <c r="B176" i="2"/>
  <c r="D176" i="2"/>
  <c r="A176" i="2"/>
  <c r="H175" i="2"/>
  <c r="B175" i="2"/>
  <c r="D175" i="2"/>
  <c r="A175" i="2"/>
  <c r="H174" i="2"/>
  <c r="D174" i="2"/>
  <c r="B174" i="2"/>
  <c r="A174" i="2"/>
  <c r="H173" i="2"/>
  <c r="B173" i="2"/>
  <c r="D173" i="2"/>
  <c r="A173" i="2"/>
  <c r="H67" i="2"/>
  <c r="B67" i="2"/>
  <c r="D67" i="2"/>
  <c r="A67" i="2"/>
  <c r="H172" i="2"/>
  <c r="B172" i="2"/>
  <c r="D172" i="2"/>
  <c r="A172" i="2"/>
  <c r="H171" i="2"/>
  <c r="B171" i="2"/>
  <c r="D171" i="2"/>
  <c r="A171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D63" i="2"/>
  <c r="B63" i="2"/>
  <c r="A63" i="2"/>
  <c r="H62" i="2"/>
  <c r="B62" i="2"/>
  <c r="D62" i="2"/>
  <c r="A62" i="2"/>
  <c r="H61" i="2"/>
  <c r="D61" i="2"/>
  <c r="B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170" i="2"/>
  <c r="B170" i="2"/>
  <c r="D170" i="2"/>
  <c r="A170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B12" i="2"/>
  <c r="D12" i="2"/>
  <c r="A12" i="2"/>
  <c r="H169" i="2"/>
  <c r="B169" i="2"/>
  <c r="D169" i="2"/>
  <c r="A169" i="2"/>
  <c r="H168" i="2"/>
  <c r="B168" i="2"/>
  <c r="D168" i="2"/>
  <c r="A168" i="2"/>
  <c r="H167" i="2"/>
  <c r="B167" i="2"/>
  <c r="D167" i="2"/>
  <c r="A167" i="2"/>
  <c r="H166" i="2"/>
  <c r="D166" i="2"/>
  <c r="B166" i="2"/>
  <c r="A166" i="2"/>
  <c r="H165" i="2"/>
  <c r="B165" i="2"/>
  <c r="D165" i="2"/>
  <c r="A165" i="2"/>
  <c r="H164" i="2"/>
  <c r="B164" i="2"/>
  <c r="D164" i="2"/>
  <c r="A164" i="2"/>
  <c r="H163" i="2"/>
  <c r="B163" i="2"/>
  <c r="D163" i="2"/>
  <c r="A163" i="2"/>
  <c r="H162" i="2"/>
  <c r="B162" i="2"/>
  <c r="D162" i="2"/>
  <c r="A162" i="2"/>
  <c r="H11" i="2"/>
  <c r="B11" i="2"/>
  <c r="D11" i="2"/>
  <c r="A11" i="2"/>
  <c r="H161" i="2"/>
  <c r="B161" i="2"/>
  <c r="F161" i="2"/>
  <c r="D161" i="2"/>
  <c r="A161" i="2"/>
  <c r="H160" i="2"/>
  <c r="B160" i="2"/>
  <c r="F160" i="2"/>
  <c r="D160" i="2"/>
  <c r="A160" i="2"/>
  <c r="H159" i="2"/>
  <c r="B159" i="2"/>
  <c r="F159" i="2"/>
  <c r="D159" i="2"/>
  <c r="A159" i="2"/>
  <c r="H158" i="2"/>
  <c r="F158" i="2"/>
  <c r="D158" i="2"/>
  <c r="B158" i="2"/>
  <c r="A158" i="2"/>
  <c r="H157" i="2"/>
  <c r="F157" i="2"/>
  <c r="D157" i="2"/>
  <c r="B157" i="2"/>
  <c r="A157" i="2"/>
  <c r="H156" i="2"/>
  <c r="B156" i="2"/>
  <c r="D156" i="2"/>
  <c r="A156" i="2"/>
  <c r="H155" i="2"/>
  <c r="B155" i="2"/>
  <c r="D155" i="2"/>
  <c r="A155" i="2"/>
  <c r="H154" i="2"/>
  <c r="B154" i="2"/>
  <c r="D154" i="2"/>
  <c r="A154" i="2"/>
  <c r="H153" i="2"/>
  <c r="B153" i="2"/>
  <c r="D153" i="2"/>
  <c r="A153" i="2"/>
  <c r="H152" i="2"/>
  <c r="B152" i="2"/>
  <c r="D152" i="2"/>
  <c r="A152" i="2"/>
  <c r="H151" i="2"/>
  <c r="B151" i="2"/>
  <c r="D151" i="2"/>
  <c r="A151" i="2"/>
  <c r="H150" i="2"/>
  <c r="B150" i="2"/>
  <c r="D150" i="2"/>
  <c r="A150" i="2"/>
  <c r="H149" i="2"/>
  <c r="B149" i="2"/>
  <c r="D149" i="2"/>
  <c r="A149" i="2"/>
  <c r="H148" i="2"/>
  <c r="B148" i="2"/>
  <c r="D148" i="2"/>
  <c r="A148" i="2"/>
  <c r="H147" i="2"/>
  <c r="B147" i="2"/>
  <c r="D147" i="2"/>
  <c r="A147" i="2"/>
  <c r="H146" i="2"/>
  <c r="B146" i="2"/>
  <c r="D146" i="2"/>
  <c r="A146" i="2"/>
  <c r="H145" i="2"/>
  <c r="B145" i="2"/>
  <c r="D145" i="2"/>
  <c r="A145" i="2"/>
  <c r="H144" i="2"/>
  <c r="B144" i="2"/>
  <c r="D144" i="2"/>
  <c r="A144" i="2"/>
  <c r="H143" i="2"/>
  <c r="B143" i="2"/>
  <c r="D143" i="2"/>
  <c r="A143" i="2"/>
  <c r="H142" i="2"/>
  <c r="B142" i="2"/>
  <c r="D142" i="2"/>
  <c r="A142" i="2"/>
  <c r="H141" i="2"/>
  <c r="B141" i="2"/>
  <c r="D141" i="2"/>
  <c r="A141" i="2"/>
  <c r="H140" i="2"/>
  <c r="B140" i="2"/>
  <c r="D140" i="2"/>
  <c r="A140" i="2"/>
  <c r="H139" i="2"/>
  <c r="B139" i="2"/>
  <c r="D139" i="2"/>
  <c r="A139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Q242" i="1"/>
  <c r="Q251" i="1"/>
  <c r="Q244" i="1"/>
  <c r="Q250" i="1"/>
  <c r="Q249" i="1"/>
  <c r="Q245" i="1"/>
  <c r="Q246" i="1"/>
  <c r="Q248" i="1"/>
  <c r="Q238" i="1"/>
  <c r="Q239" i="1"/>
  <c r="Q243" i="1"/>
  <c r="Q241" i="1"/>
  <c r="Q240" i="1"/>
  <c r="F16" i="1"/>
  <c r="F17" i="1" s="1"/>
  <c r="C17" i="1"/>
  <c r="Q143" i="1"/>
  <c r="Q145" i="1"/>
  <c r="Q149" i="1"/>
  <c r="Q151" i="1"/>
  <c r="Q160" i="1"/>
  <c r="Q161" i="1"/>
  <c r="Q164" i="1"/>
  <c r="Q181" i="1"/>
  <c r="Q223" i="1"/>
  <c r="Q235" i="1"/>
  <c r="Q236" i="1"/>
  <c r="Q237" i="1"/>
  <c r="Q232" i="1"/>
  <c r="Q233" i="1"/>
  <c r="Q231" i="1"/>
  <c r="Q230" i="1"/>
  <c r="Q94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4" i="1"/>
  <c r="Q146" i="1"/>
  <c r="Q147" i="1"/>
  <c r="Q148" i="1"/>
  <c r="Q150" i="1"/>
  <c r="Q152" i="1"/>
  <c r="Q153" i="1"/>
  <c r="Q154" i="1"/>
  <c r="Q155" i="1"/>
  <c r="Q156" i="1"/>
  <c r="Q157" i="1"/>
  <c r="Q158" i="1"/>
  <c r="Q159" i="1"/>
  <c r="Q225" i="1"/>
  <c r="Q226" i="1"/>
  <c r="Q229" i="1"/>
  <c r="Q64" i="1"/>
  <c r="E77" i="1"/>
  <c r="F77" i="1" s="1"/>
  <c r="G77" i="1" s="1"/>
  <c r="J77" i="1" s="1"/>
  <c r="E69" i="1"/>
  <c r="E137" i="2" s="1"/>
  <c r="E60" i="1"/>
  <c r="F60" i="1" s="1"/>
  <c r="G60" i="1" s="1"/>
  <c r="I60" i="1" s="1"/>
  <c r="E40" i="1"/>
  <c r="F40" i="1" s="1"/>
  <c r="E36" i="1"/>
  <c r="F36" i="1" s="1"/>
  <c r="G36" i="1" s="1"/>
  <c r="I36" i="1" s="1"/>
  <c r="E32" i="1"/>
  <c r="F32" i="1" s="1"/>
  <c r="G32" i="1" s="1"/>
  <c r="I32" i="1" s="1"/>
  <c r="E28" i="1"/>
  <c r="F28" i="1" s="1"/>
  <c r="G28" i="1" s="1"/>
  <c r="I28" i="1"/>
  <c r="E24" i="1"/>
  <c r="E93" i="2" s="1"/>
  <c r="E54" i="1"/>
  <c r="F54" i="1" s="1"/>
  <c r="G54" i="1" s="1"/>
  <c r="I54" i="1" s="1"/>
  <c r="E50" i="1"/>
  <c r="E119" i="2" s="1"/>
  <c r="E46" i="1"/>
  <c r="F46" i="1" s="1"/>
  <c r="G46" i="1" s="1"/>
  <c r="I46" i="1" s="1"/>
  <c r="E38" i="1"/>
  <c r="F38" i="1" s="1"/>
  <c r="G38" i="1" s="1"/>
  <c r="I38" i="1" s="1"/>
  <c r="E30" i="1"/>
  <c r="F30" i="1" s="1"/>
  <c r="G30" i="1" s="1"/>
  <c r="I30" i="1" s="1"/>
  <c r="E26" i="1"/>
  <c r="F26" i="1" s="1"/>
  <c r="G26" i="1" s="1"/>
  <c r="I26" i="1" s="1"/>
  <c r="E22" i="1"/>
  <c r="E91" i="2" s="1"/>
  <c r="E82" i="1"/>
  <c r="F82" i="1" s="1"/>
  <c r="G82" i="1" s="1"/>
  <c r="I82" i="1" s="1"/>
  <c r="E78" i="1"/>
  <c r="E146" i="2" s="1"/>
  <c r="E74" i="1"/>
  <c r="F74" i="1" s="1"/>
  <c r="G74" i="1" s="1"/>
  <c r="I74" i="1" s="1"/>
  <c r="E70" i="1"/>
  <c r="E138" i="2" s="1"/>
  <c r="E66" i="1"/>
  <c r="F66" i="1" s="1"/>
  <c r="G66" i="1" s="1"/>
  <c r="I66" i="1" s="1"/>
  <c r="E61" i="1"/>
  <c r="E130" i="2" s="1"/>
  <c r="E57" i="1"/>
  <c r="F57" i="1"/>
  <c r="G57" i="1" s="1"/>
  <c r="I57" i="1" s="1"/>
  <c r="E53" i="1"/>
  <c r="E122" i="2" s="1"/>
  <c r="E49" i="1"/>
  <c r="F49" i="1"/>
  <c r="G49" i="1"/>
  <c r="I49" i="1" s="1"/>
  <c r="E45" i="1"/>
  <c r="E114" i="2" s="1"/>
  <c r="F45" i="1"/>
  <c r="G45" i="1" s="1"/>
  <c r="I45" i="1" s="1"/>
  <c r="E41" i="1"/>
  <c r="F41" i="1" s="1"/>
  <c r="G41" i="1" s="1"/>
  <c r="I41" i="1" s="1"/>
  <c r="E37" i="1"/>
  <c r="F37" i="1" s="1"/>
  <c r="G37" i="1" s="1"/>
  <c r="I37" i="1" s="1"/>
  <c r="E33" i="1"/>
  <c r="F33" i="1" s="1"/>
  <c r="G33" i="1" s="1"/>
  <c r="I33" i="1" s="1"/>
  <c r="E29" i="1"/>
  <c r="E98" i="2" s="1"/>
  <c r="F29" i="1"/>
  <c r="G29" i="1" s="1"/>
  <c r="I29" i="1" s="1"/>
  <c r="E25" i="1"/>
  <c r="E94" i="2" s="1"/>
  <c r="E126" i="2"/>
  <c r="E97" i="2"/>
  <c r="E106" i="2"/>
  <c r="G40" i="1"/>
  <c r="I40" i="1"/>
  <c r="E115" i="2"/>
  <c r="E105" i="2"/>
  <c r="E95" i="2"/>
  <c r="E109" i="2"/>
  <c r="E118" i="2"/>
  <c r="E150" i="2"/>
  <c r="E123" i="2"/>
  <c r="E107" i="2"/>
  <c r="E200" i="1"/>
  <c r="F200" i="1" s="1"/>
  <c r="G200" i="1" s="1"/>
  <c r="J200" i="1" s="1"/>
  <c r="E177" i="1"/>
  <c r="F177" i="1" s="1"/>
  <c r="G177" i="1" s="1"/>
  <c r="J177" i="1" s="1"/>
  <c r="E175" i="1"/>
  <c r="E183" i="2" s="1"/>
  <c r="F175" i="1"/>
  <c r="G175" i="1" s="1"/>
  <c r="J175" i="1" s="1"/>
  <c r="E127" i="1"/>
  <c r="E170" i="2" s="1"/>
  <c r="E101" i="1"/>
  <c r="F101" i="1" s="1"/>
  <c r="G101" i="1" s="1"/>
  <c r="J101" i="1" s="1"/>
  <c r="E252" i="1"/>
  <c r="F252" i="1"/>
  <c r="G252" i="1" s="1"/>
  <c r="K252" i="1" s="1"/>
  <c r="E202" i="1"/>
  <c r="F202" i="1" s="1"/>
  <c r="G202" i="1" s="1"/>
  <c r="J202" i="1" s="1"/>
  <c r="E195" i="1"/>
  <c r="F195" i="1" s="1"/>
  <c r="G195" i="1" s="1"/>
  <c r="I195" i="1" s="1"/>
  <c r="E193" i="1"/>
  <c r="F193" i="1"/>
  <c r="G193" i="1" s="1"/>
  <c r="J193" i="1" s="1"/>
  <c r="E182" i="1"/>
  <c r="E189" i="2" s="1"/>
  <c r="E179" i="1"/>
  <c r="F179" i="1"/>
  <c r="G179" i="1" s="1"/>
  <c r="J179" i="1" s="1"/>
  <c r="E166" i="1"/>
  <c r="F166" i="1" s="1"/>
  <c r="G166" i="1" s="1"/>
  <c r="J166" i="1" s="1"/>
  <c r="E163" i="1"/>
  <c r="F163" i="1" s="1"/>
  <c r="G163" i="1" s="1"/>
  <c r="J163" i="1" s="1"/>
  <c r="E76" i="1"/>
  <c r="F76" i="1"/>
  <c r="G76" i="1" s="1"/>
  <c r="I76" i="1" s="1"/>
  <c r="E68" i="1"/>
  <c r="F68" i="1" s="1"/>
  <c r="G68" i="1" s="1"/>
  <c r="I68" i="1" s="1"/>
  <c r="E59" i="1"/>
  <c r="F59" i="1"/>
  <c r="G59" i="1" s="1"/>
  <c r="I59" i="1" s="1"/>
  <c r="E47" i="1"/>
  <c r="F47" i="1"/>
  <c r="G47" i="1" s="1"/>
  <c r="I47" i="1" s="1"/>
  <c r="E31" i="1"/>
  <c r="F31" i="1" s="1"/>
  <c r="G31" i="1" s="1"/>
  <c r="I31" i="1" s="1"/>
  <c r="E204" i="1"/>
  <c r="F204" i="1"/>
  <c r="G204" i="1" s="1"/>
  <c r="J204" i="1" s="1"/>
  <c r="E186" i="1"/>
  <c r="F186" i="1" s="1"/>
  <c r="G186" i="1" s="1"/>
  <c r="J186" i="1" s="1"/>
  <c r="E184" i="1"/>
  <c r="E191" i="2" s="1"/>
  <c r="E170" i="1"/>
  <c r="F170" i="1" s="1"/>
  <c r="G170" i="1" s="1"/>
  <c r="J170" i="1" s="1"/>
  <c r="E168" i="1"/>
  <c r="F168" i="1"/>
  <c r="G168" i="1" s="1"/>
  <c r="J168" i="1" s="1"/>
  <c r="E21" i="1"/>
  <c r="F21" i="1" s="1"/>
  <c r="G21" i="1" s="1"/>
  <c r="I21" i="1" s="1"/>
  <c r="E254" i="1"/>
  <c r="F254" i="1"/>
  <c r="G254" i="1" s="1"/>
  <c r="K254" i="1" s="1"/>
  <c r="E192" i="1"/>
  <c r="F192" i="1" s="1"/>
  <c r="G192" i="1" s="1"/>
  <c r="J192" i="1" s="1"/>
  <c r="E178" i="1"/>
  <c r="E186" i="2" s="1"/>
  <c r="F178" i="1"/>
  <c r="G178" i="1" s="1"/>
  <c r="J178" i="1" s="1"/>
  <c r="E176" i="1"/>
  <c r="F176" i="1" s="1"/>
  <c r="G176" i="1" s="1"/>
  <c r="J176" i="1" s="1"/>
  <c r="E102" i="1"/>
  <c r="F102" i="1"/>
  <c r="G102" i="1" s="1"/>
  <c r="J102" i="1" s="1"/>
  <c r="E100" i="1"/>
  <c r="F100" i="1" s="1"/>
  <c r="G100" i="1" s="1"/>
  <c r="J100" i="1" s="1"/>
  <c r="E256" i="1"/>
  <c r="F256" i="1"/>
  <c r="G256" i="1" s="1"/>
  <c r="K256" i="1" s="1"/>
  <c r="E203" i="1"/>
  <c r="F203" i="1" s="1"/>
  <c r="G203" i="1" s="1"/>
  <c r="J203" i="1" s="1"/>
  <c r="E201" i="1"/>
  <c r="F201" i="1"/>
  <c r="G201" i="1" s="1"/>
  <c r="J201" i="1" s="1"/>
  <c r="E194" i="1"/>
  <c r="F194" i="1" s="1"/>
  <c r="G194" i="1" s="1"/>
  <c r="I194" i="1" s="1"/>
  <c r="E183" i="1"/>
  <c r="F183" i="1"/>
  <c r="G183" i="1" s="1"/>
  <c r="J183" i="1" s="1"/>
  <c r="E180" i="1"/>
  <c r="F180" i="1" s="1"/>
  <c r="G180" i="1" s="1"/>
  <c r="J180" i="1" s="1"/>
  <c r="E165" i="1"/>
  <c r="F165" i="1" s="1"/>
  <c r="G165" i="1" s="1"/>
  <c r="J165" i="1" s="1"/>
  <c r="E162" i="1"/>
  <c r="F162" i="1"/>
  <c r="G162" i="1"/>
  <c r="J162" i="1" s="1"/>
  <c r="E80" i="1"/>
  <c r="F80" i="1" s="1"/>
  <c r="G80" i="1" s="1"/>
  <c r="J80" i="1" s="1"/>
  <c r="E72" i="1"/>
  <c r="F72" i="1"/>
  <c r="G72" i="1" s="1"/>
  <c r="I72" i="1" s="1"/>
  <c r="E63" i="1"/>
  <c r="E132" i="2" s="1"/>
  <c r="E55" i="1"/>
  <c r="E39" i="1"/>
  <c r="E108" i="2" s="1"/>
  <c r="F39" i="1"/>
  <c r="G39" i="1" s="1"/>
  <c r="I39" i="1" s="1"/>
  <c r="E23" i="1"/>
  <c r="F23" i="1" s="1"/>
  <c r="G23" i="1" s="1"/>
  <c r="I23" i="1" s="1"/>
  <c r="E253" i="1"/>
  <c r="F253" i="1" s="1"/>
  <c r="G253" i="1" s="1"/>
  <c r="K253" i="1" s="1"/>
  <c r="E144" i="2"/>
  <c r="E209" i="2"/>
  <c r="E207" i="2"/>
  <c r="E178" i="2"/>
  <c r="E140" i="2"/>
  <c r="E199" i="2"/>
  <c r="E174" i="2"/>
  <c r="F127" i="1"/>
  <c r="G127" i="1"/>
  <c r="J127" i="1" s="1"/>
  <c r="E168" i="2"/>
  <c r="E136" i="2"/>
  <c r="E92" i="2"/>
  <c r="E169" i="2"/>
  <c r="E211" i="2"/>
  <c r="E176" i="2"/>
  <c r="E100" i="2"/>
  <c r="E185" i="2"/>
  <c r="E201" i="2"/>
  <c r="E128" i="2"/>
  <c r="E171" i="2"/>
  <c r="E116" i="2"/>
  <c r="E210" i="2"/>
  <c r="E208" i="2"/>
  <c r="E202" i="2"/>
  <c r="E173" i="2"/>
  <c r="E187" i="2"/>
  <c r="E200" i="2"/>
  <c r="F55" i="1"/>
  <c r="G55" i="1" s="1"/>
  <c r="I55" i="1" s="1"/>
  <c r="E124" i="2"/>
  <c r="E193" i="2"/>
  <c r="E148" i="2"/>
  <c r="E167" i="2"/>
  <c r="E190" i="2"/>
  <c r="E188" i="2" l="1"/>
  <c r="E184" i="2"/>
  <c r="E99" i="2"/>
  <c r="E134" i="2"/>
  <c r="F25" i="1"/>
  <c r="G25" i="1" s="1"/>
  <c r="I25" i="1" s="1"/>
  <c r="E172" i="2"/>
  <c r="E142" i="2"/>
  <c r="F24" i="1"/>
  <c r="G24" i="1" s="1"/>
  <c r="I24" i="1" s="1"/>
  <c r="F182" i="1"/>
  <c r="G182" i="1" s="1"/>
  <c r="J182" i="1" s="1"/>
  <c r="E90" i="2"/>
  <c r="F184" i="1"/>
  <c r="G184" i="1" s="1"/>
  <c r="J184" i="1" s="1"/>
  <c r="E102" i="2"/>
  <c r="E110" i="2"/>
  <c r="F53" i="1"/>
  <c r="G53" i="1" s="1"/>
  <c r="I53" i="1" s="1"/>
  <c r="F61" i="1"/>
  <c r="G61" i="1" s="1"/>
  <c r="I61" i="1" s="1"/>
  <c r="F70" i="1"/>
  <c r="G70" i="1" s="1"/>
  <c r="I70" i="1" s="1"/>
  <c r="F78" i="1"/>
  <c r="G78" i="1" s="1"/>
  <c r="I78" i="1" s="1"/>
  <c r="F22" i="1"/>
  <c r="G22" i="1" s="1"/>
  <c r="I22" i="1" s="1"/>
  <c r="E101" i="2"/>
  <c r="F69" i="1"/>
  <c r="G69" i="1" s="1"/>
  <c r="I69" i="1" s="1"/>
  <c r="E145" i="2"/>
  <c r="E20" i="2"/>
  <c r="F111" i="1"/>
  <c r="G111" i="1" s="1"/>
  <c r="I111" i="1" s="1"/>
  <c r="F63" i="1"/>
  <c r="G63" i="1" s="1"/>
  <c r="I63" i="1" s="1"/>
  <c r="F50" i="1"/>
  <c r="G50" i="1" s="1"/>
  <c r="I50" i="1" s="1"/>
  <c r="E109" i="1"/>
  <c r="E125" i="1"/>
  <c r="E131" i="1"/>
  <c r="E94" i="1"/>
  <c r="E233" i="1"/>
  <c r="E249" i="1"/>
  <c r="E243" i="1"/>
  <c r="E73" i="1"/>
  <c r="E56" i="1"/>
  <c r="E48" i="1"/>
  <c r="E35" i="1"/>
  <c r="E62" i="1"/>
  <c r="E79" i="1"/>
  <c r="E86" i="1"/>
  <c r="E90" i="1"/>
  <c r="E95" i="1"/>
  <c r="E99" i="1"/>
  <c r="E172" i="1"/>
  <c r="E187" i="1"/>
  <c r="E191" i="1"/>
  <c r="E199" i="1"/>
  <c r="E114" i="1"/>
  <c r="E129" i="1"/>
  <c r="E104" i="1"/>
  <c r="E231" i="1"/>
  <c r="E245" i="1"/>
  <c r="E120" i="1"/>
  <c r="E132" i="1"/>
  <c r="E136" i="1"/>
  <c r="E140" i="1"/>
  <c r="E146" i="1"/>
  <c r="E152" i="1"/>
  <c r="E156" i="1"/>
  <c r="E64" i="1"/>
  <c r="F64" i="1" s="1"/>
  <c r="E151" i="1"/>
  <c r="F151" i="1" s="1"/>
  <c r="E181" i="1"/>
  <c r="E119" i="1"/>
  <c r="E112" i="1"/>
  <c r="E116" i="1"/>
  <c r="E242" i="1"/>
  <c r="E238" i="1"/>
  <c r="E236" i="1"/>
  <c r="F236" i="1" s="1"/>
  <c r="G236" i="1" s="1"/>
  <c r="K236" i="1" s="1"/>
  <c r="E43" i="1"/>
  <c r="E67" i="1"/>
  <c r="E83" i="1"/>
  <c r="E87" i="1"/>
  <c r="E91" i="1"/>
  <c r="E96" i="1"/>
  <c r="E167" i="1"/>
  <c r="E173" i="1"/>
  <c r="E188" i="1"/>
  <c r="F188" i="1" s="1"/>
  <c r="G188" i="1" s="1"/>
  <c r="J188" i="1" s="1"/>
  <c r="E196" i="1"/>
  <c r="E205" i="1"/>
  <c r="E208" i="1"/>
  <c r="E210" i="1"/>
  <c r="E212" i="1"/>
  <c r="E214" i="1"/>
  <c r="E216" i="1"/>
  <c r="E218" i="1"/>
  <c r="E220" i="1"/>
  <c r="E222" i="1"/>
  <c r="E227" i="1"/>
  <c r="E234" i="1"/>
  <c r="E110" i="1"/>
  <c r="E126" i="1"/>
  <c r="E225" i="1"/>
  <c r="E107" i="1"/>
  <c r="E240" i="1"/>
  <c r="E250" i="1"/>
  <c r="E121" i="1"/>
  <c r="E133" i="1"/>
  <c r="E137" i="1"/>
  <c r="E141" i="1"/>
  <c r="E147" i="1"/>
  <c r="E153" i="1"/>
  <c r="E157" i="1"/>
  <c r="E143" i="1"/>
  <c r="F143" i="1" s="1"/>
  <c r="E160" i="1"/>
  <c r="E223" i="1"/>
  <c r="E81" i="1"/>
  <c r="E44" i="1"/>
  <c r="E42" i="1"/>
  <c r="E34" i="1"/>
  <c r="E257" i="1"/>
  <c r="F257" i="1" s="1"/>
  <c r="G257" i="1" s="1"/>
  <c r="K257" i="1" s="1"/>
  <c r="E115" i="1"/>
  <c r="E226" i="1"/>
  <c r="E105" i="1"/>
  <c r="E248" i="1"/>
  <c r="F248" i="1" s="1"/>
  <c r="G248" i="1" s="1"/>
  <c r="K248" i="1" s="1"/>
  <c r="E244" i="1"/>
  <c r="F244" i="1" s="1"/>
  <c r="G244" i="1" s="1"/>
  <c r="K244" i="1" s="1"/>
  <c r="E65" i="1"/>
  <c r="E52" i="1"/>
  <c r="E259" i="1"/>
  <c r="F259" i="1" s="1"/>
  <c r="G259" i="1" s="1"/>
  <c r="K259" i="1" s="1"/>
  <c r="E255" i="1"/>
  <c r="F255" i="1" s="1"/>
  <c r="G255" i="1" s="1"/>
  <c r="K255" i="1" s="1"/>
  <c r="E51" i="1"/>
  <c r="E71" i="1"/>
  <c r="E84" i="1"/>
  <c r="E88" i="1"/>
  <c r="E92" i="1"/>
  <c r="E97" i="1"/>
  <c r="E169" i="1"/>
  <c r="E174" i="1"/>
  <c r="E189" i="1"/>
  <c r="E197" i="1"/>
  <c r="F197" i="1" s="1"/>
  <c r="G197" i="1" s="1"/>
  <c r="J197" i="1" s="1"/>
  <c r="E206" i="1"/>
  <c r="E108" i="1"/>
  <c r="E123" i="1"/>
  <c r="E113" i="1"/>
  <c r="E122" i="1"/>
  <c r="E232" i="1"/>
  <c r="E246" i="1"/>
  <c r="E239" i="1"/>
  <c r="E237" i="1"/>
  <c r="F237" i="1" s="1"/>
  <c r="G237" i="1" s="1"/>
  <c r="K237" i="1" s="1"/>
  <c r="E124" i="1"/>
  <c r="E134" i="1"/>
  <c r="E138" i="1"/>
  <c r="E142" i="1"/>
  <c r="E148" i="1"/>
  <c r="F148" i="1" s="1"/>
  <c r="E154" i="1"/>
  <c r="E158" i="1"/>
  <c r="E145" i="1"/>
  <c r="E161" i="1"/>
  <c r="E27" i="1"/>
  <c r="E58" i="1"/>
  <c r="E75" i="1"/>
  <c r="E85" i="1"/>
  <c r="E89" i="1"/>
  <c r="E93" i="1"/>
  <c r="E98" i="1"/>
  <c r="E171" i="1"/>
  <c r="E185" i="1"/>
  <c r="E190" i="1"/>
  <c r="E198" i="1"/>
  <c r="E207" i="1"/>
  <c r="E209" i="1"/>
  <c r="E211" i="1"/>
  <c r="E213" i="1"/>
  <c r="F213" i="1" s="1"/>
  <c r="G213" i="1" s="1"/>
  <c r="J213" i="1" s="1"/>
  <c r="E215" i="1"/>
  <c r="E217" i="1"/>
  <c r="E219" i="1"/>
  <c r="E221" i="1"/>
  <c r="E224" i="1"/>
  <c r="E228" i="1"/>
  <c r="E247" i="1"/>
  <c r="E118" i="1"/>
  <c r="E229" i="1"/>
  <c r="E106" i="1"/>
  <c r="E251" i="1"/>
  <c r="E235" i="1"/>
  <c r="E117" i="1"/>
  <c r="E130" i="1"/>
  <c r="E135" i="1"/>
  <c r="E139" i="1"/>
  <c r="E144" i="1"/>
  <c r="E150" i="1"/>
  <c r="E155" i="1"/>
  <c r="E159" i="1"/>
  <c r="E149" i="1"/>
  <c r="F149" i="1" s="1"/>
  <c r="E164" i="1"/>
  <c r="E73" i="2"/>
  <c r="F230" i="1"/>
  <c r="G230" i="1" s="1"/>
  <c r="K230" i="1" s="1"/>
  <c r="E12" i="2"/>
  <c r="F103" i="1"/>
  <c r="G103" i="1" s="1"/>
  <c r="I103" i="1" s="1"/>
  <c r="E129" i="2"/>
  <c r="E81" i="2"/>
  <c r="F241" i="1"/>
  <c r="G241" i="1" s="1"/>
  <c r="J241" i="1" s="1"/>
  <c r="E82" i="2"/>
  <c r="E36" i="2"/>
  <c r="F128" i="1"/>
  <c r="G128" i="1" s="1"/>
  <c r="I128" i="1" s="1"/>
  <c r="G258" i="1"/>
  <c r="K258" i="1" s="1"/>
  <c r="F139" i="1" l="1"/>
  <c r="E47" i="2"/>
  <c r="F118" i="1"/>
  <c r="G118" i="1" s="1"/>
  <c r="I118" i="1" s="1"/>
  <c r="E27" i="2"/>
  <c r="F98" i="1"/>
  <c r="G98" i="1" s="1"/>
  <c r="J98" i="1" s="1"/>
  <c r="E165" i="2"/>
  <c r="E52" i="2"/>
  <c r="F145" i="1"/>
  <c r="E213" i="2"/>
  <c r="F206" i="1"/>
  <c r="G206" i="1" s="1"/>
  <c r="J206" i="1" s="1"/>
  <c r="E152" i="2"/>
  <c r="F84" i="1"/>
  <c r="G84" i="1" s="1"/>
  <c r="J84" i="1" s="1"/>
  <c r="E149" i="2"/>
  <c r="F81" i="1"/>
  <c r="G81" i="1" s="1"/>
  <c r="I81" i="1" s="1"/>
  <c r="F137" i="1"/>
  <c r="E45" i="2"/>
  <c r="F110" i="1"/>
  <c r="G110" i="1" s="1"/>
  <c r="I110" i="1" s="1"/>
  <c r="E19" i="2"/>
  <c r="E219" i="2"/>
  <c r="F212" i="1"/>
  <c r="G212" i="1" s="1"/>
  <c r="J212" i="1" s="1"/>
  <c r="E220" i="2"/>
  <c r="F96" i="1"/>
  <c r="G96" i="1" s="1"/>
  <c r="J96" i="1" s="1"/>
  <c r="E163" i="2"/>
  <c r="F242" i="1"/>
  <c r="G242" i="1" s="1"/>
  <c r="J242" i="1" s="1"/>
  <c r="E83" i="2"/>
  <c r="F152" i="1"/>
  <c r="E57" i="2"/>
  <c r="E13" i="2"/>
  <c r="F104" i="1"/>
  <c r="G104" i="1" s="1"/>
  <c r="I104" i="1" s="1"/>
  <c r="E162" i="2"/>
  <c r="F95" i="1"/>
  <c r="G95" i="1" s="1"/>
  <c r="J95" i="1" s="1"/>
  <c r="E141" i="2"/>
  <c r="F73" i="1"/>
  <c r="G73" i="1" s="1"/>
  <c r="I73" i="1" s="1"/>
  <c r="F135" i="1"/>
  <c r="E43" i="2"/>
  <c r="F247" i="1"/>
  <c r="G247" i="1" s="1"/>
  <c r="I247" i="1" s="1"/>
  <c r="E236" i="2"/>
  <c r="F211" i="1"/>
  <c r="G211" i="1" s="1"/>
  <c r="J211" i="1" s="1"/>
  <c r="E218" i="2"/>
  <c r="F93" i="1"/>
  <c r="G93" i="1" s="1"/>
  <c r="J93" i="1" s="1"/>
  <c r="E161" i="2"/>
  <c r="E63" i="2"/>
  <c r="F158" i="1"/>
  <c r="E79" i="2"/>
  <c r="F239" i="1"/>
  <c r="G239" i="1" s="1"/>
  <c r="K239" i="1" s="1"/>
  <c r="E139" i="2"/>
  <c r="F71" i="1"/>
  <c r="G71" i="1" s="1"/>
  <c r="I71" i="1" s="1"/>
  <c r="F105" i="1"/>
  <c r="G105" i="1" s="1"/>
  <c r="I105" i="1" s="1"/>
  <c r="E14" i="2"/>
  <c r="E69" i="2"/>
  <c r="F223" i="1"/>
  <c r="E41" i="2"/>
  <c r="F133" i="1"/>
  <c r="F234" i="1"/>
  <c r="G234" i="1" s="1"/>
  <c r="J234" i="1" s="1"/>
  <c r="E233" i="2"/>
  <c r="F210" i="1"/>
  <c r="G210" i="1" s="1"/>
  <c r="J210" i="1" s="1"/>
  <c r="E217" i="2"/>
  <c r="F91" i="1"/>
  <c r="G91" i="1" s="1"/>
  <c r="J91" i="1" s="1"/>
  <c r="E159" i="2"/>
  <c r="F116" i="1"/>
  <c r="G116" i="1" s="1"/>
  <c r="I116" i="1" s="1"/>
  <c r="E25" i="2"/>
  <c r="F146" i="1"/>
  <c r="E53" i="2"/>
  <c r="F129" i="1"/>
  <c r="G129" i="1" s="1"/>
  <c r="I129" i="1" s="1"/>
  <c r="E37" i="2"/>
  <c r="F90" i="1"/>
  <c r="G90" i="1" s="1"/>
  <c r="J90" i="1" s="1"/>
  <c r="E158" i="2"/>
  <c r="F243" i="1"/>
  <c r="G243" i="1" s="1"/>
  <c r="K243" i="1" s="1"/>
  <c r="E84" i="2"/>
  <c r="F164" i="1"/>
  <c r="E67" i="2"/>
  <c r="F130" i="1"/>
  <c r="E38" i="2"/>
  <c r="F228" i="1"/>
  <c r="G228" i="1" s="1"/>
  <c r="J228" i="1" s="1"/>
  <c r="E232" i="2"/>
  <c r="F209" i="1"/>
  <c r="G209" i="1" s="1"/>
  <c r="J209" i="1" s="1"/>
  <c r="E216" i="2"/>
  <c r="F89" i="1"/>
  <c r="G89" i="1" s="1"/>
  <c r="J89" i="1" s="1"/>
  <c r="E157" i="2"/>
  <c r="E59" i="2"/>
  <c r="F154" i="1"/>
  <c r="E86" i="2"/>
  <c r="F246" i="1"/>
  <c r="G246" i="1" s="1"/>
  <c r="J246" i="1" s="1"/>
  <c r="E196" i="2"/>
  <c r="F189" i="1"/>
  <c r="G189" i="1" s="1"/>
  <c r="J189" i="1" s="1"/>
  <c r="E120" i="2"/>
  <c r="F51" i="1"/>
  <c r="G51" i="1" s="1"/>
  <c r="I51" i="1" s="1"/>
  <c r="F226" i="1"/>
  <c r="G226" i="1" s="1"/>
  <c r="I226" i="1" s="1"/>
  <c r="E71" i="2"/>
  <c r="E65" i="2"/>
  <c r="F160" i="1"/>
  <c r="F121" i="1"/>
  <c r="E30" i="2"/>
  <c r="F227" i="1"/>
  <c r="G227" i="1" s="1"/>
  <c r="J227" i="1" s="1"/>
  <c r="E231" i="2"/>
  <c r="F208" i="1"/>
  <c r="G208" i="1" s="1"/>
  <c r="J208" i="1" s="1"/>
  <c r="E215" i="2"/>
  <c r="E155" i="2"/>
  <c r="F87" i="1"/>
  <c r="G87" i="1" s="1"/>
  <c r="J87" i="1" s="1"/>
  <c r="E21" i="2"/>
  <c r="F112" i="1"/>
  <c r="G112" i="1" s="1"/>
  <c r="I112" i="1" s="1"/>
  <c r="F140" i="1"/>
  <c r="E48" i="2"/>
  <c r="F114" i="1"/>
  <c r="G114" i="1" s="1"/>
  <c r="I114" i="1" s="1"/>
  <c r="E23" i="2"/>
  <c r="F86" i="1"/>
  <c r="G86" i="1" s="1"/>
  <c r="J86" i="1" s="1"/>
  <c r="E154" i="2"/>
  <c r="F249" i="1"/>
  <c r="G249" i="1" s="1"/>
  <c r="K249" i="1" s="1"/>
  <c r="E87" i="2"/>
  <c r="F117" i="1"/>
  <c r="E26" i="2"/>
  <c r="F224" i="1"/>
  <c r="G224" i="1" s="1"/>
  <c r="J224" i="1" s="1"/>
  <c r="E230" i="2"/>
  <c r="F207" i="1"/>
  <c r="G207" i="1" s="1"/>
  <c r="J207" i="1" s="1"/>
  <c r="E214" i="2"/>
  <c r="F85" i="1"/>
  <c r="G85" i="1" s="1"/>
  <c r="J85" i="1" s="1"/>
  <c r="E153" i="2"/>
  <c r="E75" i="2"/>
  <c r="F232" i="1"/>
  <c r="G232" i="1" s="1"/>
  <c r="J232" i="1" s="1"/>
  <c r="E182" i="2"/>
  <c r="F174" i="1"/>
  <c r="G174" i="1" s="1"/>
  <c r="J174" i="1" s="1"/>
  <c r="F115" i="1"/>
  <c r="G115" i="1" s="1"/>
  <c r="I115" i="1" s="1"/>
  <c r="E24" i="2"/>
  <c r="E88" i="2"/>
  <c r="F250" i="1"/>
  <c r="G250" i="1" s="1"/>
  <c r="K250" i="1" s="1"/>
  <c r="E229" i="2"/>
  <c r="F222" i="1"/>
  <c r="G222" i="1" s="1"/>
  <c r="J222" i="1" s="1"/>
  <c r="F205" i="1"/>
  <c r="G205" i="1" s="1"/>
  <c r="J205" i="1" s="1"/>
  <c r="E212" i="2"/>
  <c r="F83" i="1"/>
  <c r="G83" i="1" s="1"/>
  <c r="J83" i="1" s="1"/>
  <c r="E151" i="2"/>
  <c r="F119" i="1"/>
  <c r="G119" i="1" s="1"/>
  <c r="I119" i="1" s="1"/>
  <c r="E28" i="2"/>
  <c r="E44" i="2"/>
  <c r="F136" i="1"/>
  <c r="F199" i="1"/>
  <c r="G199" i="1" s="1"/>
  <c r="J199" i="1" s="1"/>
  <c r="E206" i="2"/>
  <c r="F79" i="1"/>
  <c r="G79" i="1" s="1"/>
  <c r="I79" i="1" s="1"/>
  <c r="E147" i="2"/>
  <c r="F233" i="1"/>
  <c r="G233" i="1" s="1"/>
  <c r="J233" i="1" s="1"/>
  <c r="E76" i="2"/>
  <c r="F159" i="1"/>
  <c r="E64" i="2"/>
  <c r="F235" i="1"/>
  <c r="G235" i="1" s="1"/>
  <c r="K235" i="1" s="1"/>
  <c r="E77" i="2"/>
  <c r="F221" i="1"/>
  <c r="G221" i="1" s="1"/>
  <c r="J221" i="1" s="1"/>
  <c r="E228" i="2"/>
  <c r="F198" i="1"/>
  <c r="G198" i="1" s="1"/>
  <c r="J198" i="1" s="1"/>
  <c r="E205" i="2"/>
  <c r="F75" i="1"/>
  <c r="G75" i="1" s="1"/>
  <c r="I75" i="1" s="1"/>
  <c r="E143" i="2"/>
  <c r="E50" i="2"/>
  <c r="F142" i="1"/>
  <c r="E31" i="2"/>
  <c r="F122" i="1"/>
  <c r="G122" i="1" s="1"/>
  <c r="I122" i="1" s="1"/>
  <c r="E177" i="2"/>
  <c r="F169" i="1"/>
  <c r="G169" i="1" s="1"/>
  <c r="J169" i="1" s="1"/>
  <c r="E62" i="2"/>
  <c r="F157" i="1"/>
  <c r="F240" i="1"/>
  <c r="G240" i="1" s="1"/>
  <c r="J240" i="1" s="1"/>
  <c r="E80" i="2"/>
  <c r="E227" i="2"/>
  <c r="F220" i="1"/>
  <c r="G220" i="1" s="1"/>
  <c r="J220" i="1" s="1"/>
  <c r="E204" i="2"/>
  <c r="E203" i="2"/>
  <c r="F196" i="1"/>
  <c r="G196" i="1" s="1"/>
  <c r="J196" i="1" s="1"/>
  <c r="E135" i="2"/>
  <c r="F67" i="1"/>
  <c r="G67" i="1" s="1"/>
  <c r="I67" i="1" s="1"/>
  <c r="E68" i="2"/>
  <c r="F181" i="1"/>
  <c r="F132" i="1"/>
  <c r="E40" i="2"/>
  <c r="F191" i="1"/>
  <c r="G191" i="1" s="1"/>
  <c r="J191" i="1" s="1"/>
  <c r="E198" i="2"/>
  <c r="F62" i="1"/>
  <c r="G62" i="1" s="1"/>
  <c r="I62" i="1" s="1"/>
  <c r="E131" i="2"/>
  <c r="F94" i="1"/>
  <c r="G94" i="1" s="1"/>
  <c r="J94" i="1" s="1"/>
  <c r="E11" i="2"/>
  <c r="F155" i="1"/>
  <c r="E60" i="2"/>
  <c r="F251" i="1"/>
  <c r="G251" i="1" s="1"/>
  <c r="J251" i="1" s="1"/>
  <c r="E89" i="2"/>
  <c r="F219" i="1"/>
  <c r="G219" i="1" s="1"/>
  <c r="J219" i="1" s="1"/>
  <c r="E226" i="2"/>
  <c r="F190" i="1"/>
  <c r="G190" i="1" s="1"/>
  <c r="J190" i="1" s="1"/>
  <c r="E197" i="2"/>
  <c r="F58" i="1"/>
  <c r="G58" i="1" s="1"/>
  <c r="I58" i="1" s="1"/>
  <c r="E127" i="2"/>
  <c r="E46" i="2"/>
  <c r="F138" i="1"/>
  <c r="E22" i="2"/>
  <c r="F113" i="1"/>
  <c r="G113" i="1" s="1"/>
  <c r="I113" i="1" s="1"/>
  <c r="E164" i="2"/>
  <c r="F97" i="1"/>
  <c r="G97" i="1" s="1"/>
  <c r="J97" i="1" s="1"/>
  <c r="F52" i="1"/>
  <c r="G52" i="1" s="1"/>
  <c r="I52" i="1" s="1"/>
  <c r="E121" i="2"/>
  <c r="F34" i="1"/>
  <c r="G34" i="1" s="1"/>
  <c r="I34" i="1" s="1"/>
  <c r="E103" i="2"/>
  <c r="F153" i="1"/>
  <c r="E58" i="2"/>
  <c r="F107" i="1"/>
  <c r="G107" i="1" s="1"/>
  <c r="J107" i="1" s="1"/>
  <c r="E16" i="2"/>
  <c r="F218" i="1"/>
  <c r="G218" i="1" s="1"/>
  <c r="J218" i="1" s="1"/>
  <c r="E225" i="2"/>
  <c r="E112" i="2"/>
  <c r="F43" i="1"/>
  <c r="G43" i="1" s="1"/>
  <c r="I43" i="1" s="1"/>
  <c r="E29" i="2"/>
  <c r="F120" i="1"/>
  <c r="F187" i="1"/>
  <c r="G187" i="1" s="1"/>
  <c r="J187" i="1" s="1"/>
  <c r="E194" i="2"/>
  <c r="E195" i="2"/>
  <c r="F35" i="1"/>
  <c r="G35" i="1" s="1"/>
  <c r="I35" i="1" s="1"/>
  <c r="E104" i="2"/>
  <c r="E39" i="2"/>
  <c r="F131" i="1"/>
  <c r="G131" i="1" s="1"/>
  <c r="J131" i="1" s="1"/>
  <c r="F150" i="1"/>
  <c r="E56" i="2"/>
  <c r="F106" i="1"/>
  <c r="G106" i="1" s="1"/>
  <c r="I106" i="1" s="1"/>
  <c r="E15" i="2"/>
  <c r="F217" i="1"/>
  <c r="G217" i="1" s="1"/>
  <c r="J217" i="1" s="1"/>
  <c r="E224" i="2"/>
  <c r="F185" i="1"/>
  <c r="G185" i="1" s="1"/>
  <c r="J185" i="1" s="1"/>
  <c r="E192" i="2"/>
  <c r="F27" i="1"/>
  <c r="G27" i="1" s="1"/>
  <c r="I27" i="1" s="1"/>
  <c r="E96" i="2"/>
  <c r="E42" i="2"/>
  <c r="F134" i="1"/>
  <c r="E32" i="2"/>
  <c r="F123" i="1"/>
  <c r="G123" i="1" s="1"/>
  <c r="I123" i="1" s="1"/>
  <c r="E160" i="2"/>
  <c r="F92" i="1"/>
  <c r="G92" i="1" s="1"/>
  <c r="J92" i="1" s="1"/>
  <c r="F65" i="1"/>
  <c r="G65" i="1" s="1"/>
  <c r="I65" i="1" s="1"/>
  <c r="E133" i="2"/>
  <c r="F42" i="1"/>
  <c r="G42" i="1" s="1"/>
  <c r="I42" i="1" s="1"/>
  <c r="E111" i="2"/>
  <c r="E55" i="2"/>
  <c r="E54" i="2"/>
  <c r="F147" i="1"/>
  <c r="E70" i="2"/>
  <c r="F225" i="1"/>
  <c r="G225" i="1" s="1"/>
  <c r="I225" i="1" s="1"/>
  <c r="F216" i="1"/>
  <c r="G216" i="1" s="1"/>
  <c r="J216" i="1" s="1"/>
  <c r="E223" i="2"/>
  <c r="E181" i="2"/>
  <c r="F173" i="1"/>
  <c r="G173" i="1" s="1"/>
  <c r="J173" i="1" s="1"/>
  <c r="F245" i="1"/>
  <c r="G245" i="1" s="1"/>
  <c r="K245" i="1" s="1"/>
  <c r="E85" i="2"/>
  <c r="F172" i="1"/>
  <c r="G172" i="1" s="1"/>
  <c r="J172" i="1" s="1"/>
  <c r="E180" i="2"/>
  <c r="F48" i="1"/>
  <c r="G48" i="1" s="1"/>
  <c r="I48" i="1" s="1"/>
  <c r="E117" i="2"/>
  <c r="F125" i="1"/>
  <c r="G125" i="1" s="1"/>
  <c r="I125" i="1" s="1"/>
  <c r="E34" i="2"/>
  <c r="F144" i="1"/>
  <c r="E51" i="2"/>
  <c r="F229" i="1"/>
  <c r="G229" i="1" s="1"/>
  <c r="I229" i="1" s="1"/>
  <c r="E72" i="2"/>
  <c r="F215" i="1"/>
  <c r="G215" i="1" s="1"/>
  <c r="J215" i="1" s="1"/>
  <c r="E222" i="2"/>
  <c r="F171" i="1"/>
  <c r="G171" i="1" s="1"/>
  <c r="J171" i="1" s="1"/>
  <c r="E179" i="2"/>
  <c r="E66" i="2"/>
  <c r="F161" i="1"/>
  <c r="E33" i="2"/>
  <c r="F124" i="1"/>
  <c r="E17" i="2"/>
  <c r="F108" i="1"/>
  <c r="G108" i="1" s="1"/>
  <c r="I108" i="1" s="1"/>
  <c r="E156" i="2"/>
  <c r="F88" i="1"/>
  <c r="G88" i="1" s="1"/>
  <c r="I88" i="1" s="1"/>
  <c r="F44" i="1"/>
  <c r="G44" i="1" s="1"/>
  <c r="I44" i="1" s="1"/>
  <c r="E113" i="2"/>
  <c r="E49" i="2"/>
  <c r="F141" i="1"/>
  <c r="F126" i="1"/>
  <c r="G126" i="1" s="1"/>
  <c r="I126" i="1" s="1"/>
  <c r="E35" i="2"/>
  <c r="E221" i="2"/>
  <c r="F214" i="1"/>
  <c r="G214" i="1" s="1"/>
  <c r="J214" i="1" s="1"/>
  <c r="E175" i="2"/>
  <c r="F167" i="1"/>
  <c r="G167" i="1" s="1"/>
  <c r="F238" i="1"/>
  <c r="G238" i="1" s="1"/>
  <c r="K238" i="1" s="1"/>
  <c r="E78" i="2"/>
  <c r="F156" i="1"/>
  <c r="E61" i="2"/>
  <c r="E74" i="2"/>
  <c r="F231" i="1"/>
  <c r="G231" i="1" s="1"/>
  <c r="K231" i="1" s="1"/>
  <c r="F99" i="1"/>
  <c r="G99" i="1" s="1"/>
  <c r="J99" i="1" s="1"/>
  <c r="E166" i="2"/>
  <c r="E125" i="2"/>
  <c r="F56" i="1"/>
  <c r="G56" i="1" s="1"/>
  <c r="I56" i="1" s="1"/>
  <c r="F109" i="1"/>
  <c r="G109" i="1" s="1"/>
  <c r="I109" i="1" s="1"/>
  <c r="E18" i="2"/>
  <c r="C11" i="1"/>
  <c r="C12" i="1"/>
  <c r="O260" i="1" l="1"/>
  <c r="C16" i="1"/>
  <c r="D18" i="1" s="1"/>
  <c r="O105" i="1"/>
  <c r="O90" i="1"/>
  <c r="O187" i="1"/>
  <c r="O73" i="1"/>
  <c r="O70" i="1"/>
  <c r="O110" i="1"/>
  <c r="O194" i="1"/>
  <c r="O147" i="1"/>
  <c r="O155" i="1"/>
  <c r="O50" i="1"/>
  <c r="O100" i="1"/>
  <c r="O77" i="1"/>
  <c r="O214" i="1"/>
  <c r="O126" i="1"/>
  <c r="O99" i="1"/>
  <c r="O89" i="1"/>
  <c r="O247" i="1"/>
  <c r="O166" i="1"/>
  <c r="O220" i="1"/>
  <c r="O62" i="1"/>
  <c r="O258" i="1"/>
  <c r="O32" i="1"/>
  <c r="O65" i="1"/>
  <c r="O122" i="1"/>
  <c r="O112" i="1"/>
  <c r="O165" i="1"/>
  <c r="O135" i="1"/>
  <c r="O120" i="1"/>
  <c r="O184" i="1"/>
  <c r="O131" i="1"/>
  <c r="O182" i="1"/>
  <c r="O145" i="1"/>
  <c r="O198" i="1"/>
  <c r="O173" i="1"/>
  <c r="O192" i="1"/>
  <c r="O22" i="1"/>
  <c r="O129" i="1"/>
  <c r="O256" i="1"/>
  <c r="O199" i="1"/>
  <c r="O233" i="1"/>
  <c r="O138" i="1"/>
  <c r="O107" i="1"/>
  <c r="O25" i="1"/>
  <c r="O167" i="1"/>
  <c r="O88" i="1"/>
  <c r="O178" i="1"/>
  <c r="O215" i="1"/>
  <c r="O171" i="1"/>
  <c r="O54" i="1"/>
  <c r="O213" i="1"/>
  <c r="O38" i="1"/>
  <c r="O133" i="1"/>
  <c r="O224" i="1"/>
  <c r="O160" i="1"/>
  <c r="O179" i="1"/>
  <c r="O42" i="1"/>
  <c r="O97" i="1"/>
  <c r="O177" i="1"/>
  <c r="O83" i="1"/>
  <c r="O29" i="1"/>
  <c r="O75" i="1"/>
  <c r="O170" i="1"/>
  <c r="O191" i="1"/>
  <c r="O57" i="1"/>
  <c r="O132" i="1"/>
  <c r="O52" i="1"/>
  <c r="O109" i="1"/>
  <c r="O144" i="1"/>
  <c r="O242" i="1"/>
  <c r="O60" i="1"/>
  <c r="O243" i="1"/>
  <c r="O183" i="1"/>
  <c r="O114" i="1"/>
  <c r="O67" i="1"/>
  <c r="O226" i="1"/>
  <c r="O212" i="1"/>
  <c r="O174" i="1"/>
  <c r="O196" i="1"/>
  <c r="O163" i="1"/>
  <c r="O205" i="1"/>
  <c r="O45" i="1"/>
  <c r="O81" i="1"/>
  <c r="O59" i="1"/>
  <c r="O123" i="1"/>
  <c r="O218" i="1"/>
  <c r="O169" i="1"/>
  <c r="O130" i="1"/>
  <c r="O202" i="1"/>
  <c r="O92" i="1"/>
  <c r="O49" i="1"/>
  <c r="O207" i="1"/>
  <c r="O121" i="1"/>
  <c r="O66" i="1"/>
  <c r="O78" i="1"/>
  <c r="O141" i="1"/>
  <c r="O44" i="1"/>
  <c r="O219" i="1"/>
  <c r="O244" i="1"/>
  <c r="O39" i="1"/>
  <c r="O230" i="1"/>
  <c r="O208" i="1"/>
  <c r="O257" i="1"/>
  <c r="O164" i="1"/>
  <c r="O248" i="1"/>
  <c r="O85" i="1"/>
  <c r="O63" i="1"/>
  <c r="C15" i="1"/>
  <c r="O80" i="1"/>
  <c r="O61" i="1"/>
  <c r="O235" i="1"/>
  <c r="O152" i="1"/>
  <c r="O161" i="1"/>
  <c r="O227" i="1"/>
  <c r="O150" i="1"/>
  <c r="O41" i="1"/>
  <c r="O151" i="1"/>
  <c r="O35" i="1"/>
  <c r="O203" i="1"/>
  <c r="O51" i="1"/>
  <c r="O159" i="1"/>
  <c r="O127" i="1"/>
  <c r="O98" i="1"/>
  <c r="O195" i="1"/>
  <c r="O53" i="1"/>
  <c r="O241" i="1"/>
  <c r="O200" i="1"/>
  <c r="O236" i="1"/>
  <c r="O68" i="1"/>
  <c r="O82" i="1"/>
  <c r="O221" i="1"/>
  <c r="O217" i="1"/>
  <c r="O245" i="1"/>
  <c r="O113" i="1"/>
  <c r="O48" i="1"/>
  <c r="O249" i="1"/>
  <c r="O180" i="1"/>
  <c r="O181" i="1"/>
  <c r="O136" i="1"/>
  <c r="O128" i="1"/>
  <c r="O96" i="1"/>
  <c r="O250" i="1"/>
  <c r="O111" i="1"/>
  <c r="O56" i="1"/>
  <c r="O172" i="1"/>
  <c r="O93" i="1"/>
  <c r="O87" i="1"/>
  <c r="O253" i="1"/>
  <c r="O64" i="1"/>
  <c r="O30" i="1"/>
  <c r="O189" i="1"/>
  <c r="O28" i="1"/>
  <c r="O76" i="1"/>
  <c r="O79" i="1"/>
  <c r="O24" i="1"/>
  <c r="O231" i="1"/>
  <c r="O175" i="1"/>
  <c r="O119" i="1"/>
  <c r="O33" i="1"/>
  <c r="O34" i="1"/>
  <c r="O95" i="1"/>
  <c r="O176" i="1"/>
  <c r="O74" i="1"/>
  <c r="O222" i="1"/>
  <c r="O158" i="1"/>
  <c r="O216" i="1"/>
  <c r="O252" i="1"/>
  <c r="O251" i="1"/>
  <c r="O156" i="1"/>
  <c r="O240" i="1"/>
  <c r="O103" i="1"/>
  <c r="O108" i="1"/>
  <c r="O246" i="1"/>
  <c r="O238" i="1"/>
  <c r="O223" i="1"/>
  <c r="O239" i="1"/>
  <c r="O204" i="1"/>
  <c r="O209" i="1"/>
  <c r="O142" i="1"/>
  <c r="O101" i="1"/>
  <c r="O148" i="1"/>
  <c r="O106" i="1"/>
  <c r="O69" i="1"/>
  <c r="O162" i="1"/>
  <c r="O232" i="1"/>
  <c r="O71" i="1"/>
  <c r="O185" i="1"/>
  <c r="O139" i="1"/>
  <c r="O254" i="1"/>
  <c r="O31" i="1"/>
  <c r="O201" i="1"/>
  <c r="O116" i="1"/>
  <c r="O36" i="1"/>
  <c r="O43" i="1"/>
  <c r="O193" i="1"/>
  <c r="O72" i="1"/>
  <c r="O21" i="1"/>
  <c r="O143" i="1"/>
  <c r="O228" i="1"/>
  <c r="O115" i="1"/>
  <c r="O210" i="1"/>
  <c r="O40" i="1"/>
  <c r="O234" i="1"/>
  <c r="O186" i="1"/>
  <c r="O206" i="1"/>
  <c r="O237" i="1"/>
  <c r="O149" i="1"/>
  <c r="O190" i="1"/>
  <c r="O229" i="1"/>
  <c r="O197" i="1"/>
  <c r="O124" i="1"/>
  <c r="O134" i="1"/>
  <c r="O137" i="1"/>
  <c r="O47" i="1"/>
  <c r="O46" i="1"/>
  <c r="O58" i="1"/>
  <c r="O94" i="1"/>
  <c r="O118" i="1"/>
  <c r="O91" i="1"/>
  <c r="O84" i="1"/>
  <c r="O117" i="1"/>
  <c r="O55" i="1"/>
  <c r="O27" i="1"/>
  <c r="O211" i="1"/>
  <c r="O168" i="1"/>
  <c r="O140" i="1"/>
  <c r="O102" i="1"/>
  <c r="O23" i="1"/>
  <c r="O146" i="1"/>
  <c r="O259" i="1"/>
  <c r="O86" i="1"/>
  <c r="O26" i="1"/>
  <c r="O153" i="1"/>
  <c r="O188" i="1"/>
  <c r="O125" i="1"/>
  <c r="O225" i="1"/>
  <c r="O157" i="1"/>
  <c r="O37" i="1"/>
  <c r="O154" i="1"/>
  <c r="O255" i="1"/>
  <c r="O104" i="1"/>
  <c r="J167" i="1"/>
  <c r="C18" i="1" l="1"/>
  <c r="F18" i="1"/>
  <c r="F19" i="1" s="1"/>
</calcChain>
</file>

<file path=xl/sharedStrings.xml><?xml version="1.0" encoding="utf-8"?>
<sst xmlns="http://schemas.openxmlformats.org/spreadsheetml/2006/main" count="2401" uniqueCount="818">
  <si>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</si>
  <si>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</si>
  <si>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</si>
  <si>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</si>
  <si>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</si>
  <si>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</si>
  <si>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</si>
  <si>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</si>
  <si>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</si>
  <si>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</si>
  <si>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</si>
  <si>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</si>
  <si>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</si>
  <si>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</si>
  <si>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</si>
  <si>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</si>
  <si>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</si>
  <si>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</si>
  <si>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</si>
  <si>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</si>
  <si>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</si>
  <si>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</si>
  <si>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</si>
  <si>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</si>
  <si>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</si>
  <si>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</si>
  <si>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</si>
  <si>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v</t>
  </si>
  <si>
    <t>Peter H</t>
  </si>
  <si>
    <t>BBSAG Bull.28</t>
  </si>
  <si>
    <t>B</t>
  </si>
  <si>
    <t>BBSAG Bull.29</t>
  </si>
  <si>
    <t>phe</t>
  </si>
  <si>
    <t>IBVS 1358</t>
  </si>
  <si>
    <t>K</t>
  </si>
  <si>
    <t>G. Wedemayer</t>
  </si>
  <si>
    <t>AAVSO 5</t>
  </si>
  <si>
    <t>A</t>
  </si>
  <si>
    <t>G. Samolyk</t>
  </si>
  <si>
    <t>D. Ruokonen</t>
  </si>
  <si>
    <t>AN 302,54</t>
  </si>
  <si>
    <t>Diethelm R</t>
  </si>
  <si>
    <t>BBSAG Bull.50</t>
  </si>
  <si>
    <t>BRNO 26</t>
  </si>
  <si>
    <t>BRNO 27</t>
  </si>
  <si>
    <t>Kohl M</t>
  </si>
  <si>
    <t>BBSAG Bull.74</t>
  </si>
  <si>
    <t>BRNO 28</t>
  </si>
  <si>
    <t>BRNO 31</t>
  </si>
  <si>
    <t>phe  B</t>
  </si>
  <si>
    <t>Blaettler E</t>
  </si>
  <si>
    <t>BBSAG Bull.104</t>
  </si>
  <si>
    <t>Martignoni M</t>
  </si>
  <si>
    <t>BBSAG Bull.113</t>
  </si>
  <si>
    <t>II</t>
  </si>
  <si>
    <t>IBVS</t>
  </si>
  <si>
    <t>EA/DM</t>
  </si>
  <si>
    <t>IBVS 1053</t>
  </si>
  <si>
    <t/>
  </si>
  <si>
    <t>IBVS 5595</t>
  </si>
  <si>
    <t>Period confirmed by TomCat (period search software).</t>
  </si>
  <si>
    <t>I</t>
  </si>
  <si>
    <t>My, my -- What a mess!</t>
  </si>
  <si>
    <t># of data points:</t>
  </si>
  <si>
    <t>MY Cyg / GSC 02680-01529</t>
  </si>
  <si>
    <t>IBVS 5731</t>
  </si>
  <si>
    <t>OEJV 0060</t>
  </si>
  <si>
    <t>vis</t>
  </si>
  <si>
    <t>OEJV 0094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</si>
  <si>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</si>
  <si>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</si>
  <si>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</si>
  <si>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</si>
  <si>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</si>
  <si>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</si>
  <si>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</si>
  <si>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</si>
  <si>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IBVS 5959</t>
  </si>
  <si>
    <t>JAVSO..36..186</t>
  </si>
  <si>
    <t>JAVSO..39..177</t>
  </si>
  <si>
    <t>OEJV 0160</t>
  </si>
  <si>
    <t>IBVS 6070</t>
  </si>
  <si>
    <t>IBVS 6093</t>
  </si>
  <si>
    <t>IBVS 6125</t>
  </si>
  <si>
    <t>JAVSO..41..122</t>
  </si>
  <si>
    <t>IBVS 5984</t>
  </si>
  <si>
    <t>IBVS 6149</t>
  </si>
  <si>
    <t>OEJV 0165</t>
  </si>
  <si>
    <t>7,00E-05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</si>
  <si>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</si>
  <si>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</si>
  <si>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</si>
  <si>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</si>
  <si>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</si>
  <si>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</si>
  <si>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</si>
  <si>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</si>
  <si>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</si>
  <si>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</si>
  <si>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</si>
  <si>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</si>
  <si>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2426003.437 </t>
  </si>
  <si>
    <t> 26.01.1930 22:29 </t>
  </si>
  <si>
    <t> -0.023 </t>
  </si>
  <si>
    <t> H.Rügemer </t>
  </si>
  <si>
    <t> BZ 14.46 </t>
  </si>
  <si>
    <t>2426616.242 </t>
  </si>
  <si>
    <t> 01.10.1931 17:48 </t>
  </si>
  <si>
    <t> -0.011 </t>
  </si>
  <si>
    <t>V </t>
  </si>
  <si>
    <t> S.Szczyrbak </t>
  </si>
  <si>
    <t> AAC 4.54 </t>
  </si>
  <si>
    <t>2426624.251 </t>
  </si>
  <si>
    <t> 09.10.1931 18:01 </t>
  </si>
  <si>
    <t> -0.013 </t>
  </si>
  <si>
    <t>2426626.250 </t>
  </si>
  <si>
    <t> 11.10.1931 18:00 </t>
  </si>
  <si>
    <t> -0.004 </t>
  </si>
  <si>
    <t>2426626.254 </t>
  </si>
  <si>
    <t> 11.10.1931 18:05 </t>
  </si>
  <si>
    <t> -0.000 </t>
  </si>
  <si>
    <t>2426648.277 </t>
  </si>
  <si>
    <t> 02.11.1931 18:38 </t>
  </si>
  <si>
    <t> -0.018 </t>
  </si>
  <si>
    <t>2426650.286 </t>
  </si>
  <si>
    <t> 04.11.1931 18:51 </t>
  </si>
  <si>
    <t> 0.001 </t>
  </si>
  <si>
    <t>2426652.286 </t>
  </si>
  <si>
    <t> 06.11.1931 18:51 </t>
  </si>
  <si>
    <t> -0.014 </t>
  </si>
  <si>
    <t>2426654.294 </t>
  </si>
  <si>
    <t> 08.11.1931 19:03 </t>
  </si>
  <si>
    <t> 0.003 </t>
  </si>
  <si>
    <t>2426672.302 </t>
  </si>
  <si>
    <t> 26.11.1931 19:14 </t>
  </si>
  <si>
    <t> -0.024 </t>
  </si>
  <si>
    <t>2426684.321 </t>
  </si>
  <si>
    <t> 08.12.1931 19:42 </t>
  </si>
  <si>
    <t> -0.021 </t>
  </si>
  <si>
    <t>2426686.323 </t>
  </si>
  <si>
    <t> 10.12.1931 19:45 </t>
  </si>
  <si>
    <t> -0.009 </t>
  </si>
  <si>
    <t>2426802.479 </t>
  </si>
  <si>
    <t> 04.04.1932 23:29 </t>
  </si>
  <si>
    <t>2426808.496 </t>
  </si>
  <si>
    <t> 10.04.1932 23:54 </t>
  </si>
  <si>
    <t> -0.006 </t>
  </si>
  <si>
    <t>2426814.492 </t>
  </si>
  <si>
    <t> 16.04.1932 23:48 </t>
  </si>
  <si>
    <t>2426824.514 </t>
  </si>
  <si>
    <t> 27.04.1932 00:20 </t>
  </si>
  <si>
    <t>2426828.510 </t>
  </si>
  <si>
    <t> 01.05.1932 00:14 </t>
  </si>
  <si>
    <t>2426840.533 </t>
  </si>
  <si>
    <t> 13.05.1932 00:47 </t>
  </si>
  <si>
    <t>2426860.556 </t>
  </si>
  <si>
    <t> 02.06.1932 01:20 </t>
  </si>
  <si>
    <t>2426868.568 </t>
  </si>
  <si>
    <t> 10.06.1932 01:37 </t>
  </si>
  <si>
    <t> -0.012 </t>
  </si>
  <si>
    <t>2426870.572 </t>
  </si>
  <si>
    <t> 12.06.1932 01:43 </t>
  </si>
  <si>
    <t>2428122.242 </t>
  </si>
  <si>
    <t> 15.11.1935 17:48 </t>
  </si>
  <si>
    <t> 0.038 </t>
  </si>
  <si>
    <t>P </t>
  </si>
  <si>
    <t> A.A.Wachmann </t>
  </si>
  <si>
    <t> AAAN 11.5.40 </t>
  </si>
  <si>
    <t>2428164.304 </t>
  </si>
  <si>
    <t> 27.12.1935 19:17 </t>
  </si>
  <si>
    <t> 0.058 </t>
  </si>
  <si>
    <t>2428306.503 </t>
  </si>
  <si>
    <t> 18.05.1936 00:04 </t>
  </si>
  <si>
    <t> 0.061 </t>
  </si>
  <si>
    <t>2428308.488 </t>
  </si>
  <si>
    <t> 19.05.1936 23:42 </t>
  </si>
  <si>
    <t> 0.055 </t>
  </si>
  <si>
    <t>2428332.467 </t>
  </si>
  <si>
    <t> 12.06.1936 23:12 </t>
  </si>
  <si>
    <t>2428336.454 </t>
  </si>
  <si>
    <t> 16.06.1936 22:53 </t>
  </si>
  <si>
    <t> -0.015 </t>
  </si>
  <si>
    <t>2428338.452 </t>
  </si>
  <si>
    <t> 18.06.1936 22:50 </t>
  </si>
  <si>
    <t> -0.032 </t>
  </si>
  <si>
    <t>2428362.466 </t>
  </si>
  <si>
    <t> 12.07.1936 23:11 </t>
  </si>
  <si>
    <t> -0.049 </t>
  </si>
  <si>
    <t>2428366.470 </t>
  </si>
  <si>
    <t> 16.07.1936 23:16 </t>
  </si>
  <si>
    <t> -0.050 </t>
  </si>
  <si>
    <t>2428859.216 </t>
  </si>
  <si>
    <t> 21.11.1937 17:11 </t>
  </si>
  <si>
    <t>2428865.230 </t>
  </si>
  <si>
    <t> 27.11.1937 17:31 </t>
  </si>
  <si>
    <t> 0.076 </t>
  </si>
  <si>
    <t>2429041.463 </t>
  </si>
  <si>
    <t> 22.05.1938 23:06 </t>
  </si>
  <si>
    <t> 0.081 </t>
  </si>
  <si>
    <t>2429045.394 </t>
  </si>
  <si>
    <t> 26.05.1938 21:27 </t>
  </si>
  <si>
    <t> 0.007 </t>
  </si>
  <si>
    <t> S.Piotrowski </t>
  </si>
  <si>
    <t> AAC 4.14 </t>
  </si>
  <si>
    <t>2429073.467 </t>
  </si>
  <si>
    <t> 23.06.1938 23:12 </t>
  </si>
  <si>
    <t> 0.043 </t>
  </si>
  <si>
    <t>2429143.525 </t>
  </si>
  <si>
    <t> 02.09.1938 00:36 </t>
  </si>
  <si>
    <t> -0.002 </t>
  </si>
  <si>
    <t>2429163.539 </t>
  </si>
  <si>
    <t> 22.09.1938 00:56 </t>
  </si>
  <si>
    <t> H.Hurnik </t>
  </si>
  <si>
    <t> SAC 17.64 </t>
  </si>
  <si>
    <t>2429311.755 </t>
  </si>
  <si>
    <t> 17.02.1939 06:07 </t>
  </si>
  <si>
    <t> 0.011 </t>
  </si>
  <si>
    <t> S.Gaposchkin </t>
  </si>
  <si>
    <t> HA 113.73 </t>
  </si>
  <si>
    <t>2432379.701 </t>
  </si>
  <si>
    <t> 13.07.1947 04:49 </t>
  </si>
  <si>
    <t> -0.017 </t>
  </si>
  <si>
    <t> C.E.Southern </t>
  </si>
  <si>
    <t> AJ 64.263 </t>
  </si>
  <si>
    <t>2433126.680 </t>
  </si>
  <si>
    <t> 29.07.1949 04:19 </t>
  </si>
  <si>
    <t>2433218.791 </t>
  </si>
  <si>
    <t> 29.10.1949 06:59 </t>
  </si>
  <si>
    <t>2433471.136 </t>
  </si>
  <si>
    <t> 08.07.1950 15:15 </t>
  </si>
  <si>
    <t> 0.017 </t>
  </si>
  <si>
    <t> S.Kaho </t>
  </si>
  <si>
    <t> BTOK 49.385 </t>
  </si>
  <si>
    <t>2433639.344 </t>
  </si>
  <si>
    <t> 23.12.1950 20:15 </t>
  </si>
  <si>
    <t> G.S.Filatov </t>
  </si>
  <si>
    <t> BTAD 35.35 </t>
  </si>
  <si>
    <t>2433849.611 </t>
  </si>
  <si>
    <t> 22.07.1951 02:39 </t>
  </si>
  <si>
    <t>2433919.693 </t>
  </si>
  <si>
    <t> 30.09.1951 04:37 </t>
  </si>
  <si>
    <t> -0.007 </t>
  </si>
  <si>
    <t>2434135.974 </t>
  </si>
  <si>
    <t> 03.05.1952 11:22 </t>
  </si>
  <si>
    <t>2434622.620 </t>
  </si>
  <si>
    <t> 02.09.1953 02:52 </t>
  </si>
  <si>
    <t>2435405.624 </t>
  </si>
  <si>
    <t> 25.10.1955 02:58 </t>
  </si>
  <si>
    <t> -0.001 </t>
  </si>
  <si>
    <t>2436080.494 </t>
  </si>
  <si>
    <t> 29.08.1957 23:51 </t>
  </si>
  <si>
    <t> T.Neckel </t>
  </si>
  <si>
    <t> NAZ 11.30 </t>
  </si>
  <si>
    <t>2438289.358 </t>
  </si>
  <si>
    <t> 16.09.1963 20:35 </t>
  </si>
  <si>
    <t>E </t>
  </si>
  <si>
    <t>?</t>
  </si>
  <si>
    <t> E.Pohl </t>
  </si>
  <si>
    <t> AN 288.69 </t>
  </si>
  <si>
    <t>2438295.378 </t>
  </si>
  <si>
    <t> 22.09.1963 21:04 </t>
  </si>
  <si>
    <t> K.Carbol </t>
  </si>
  <si>
    <t> BRNO 6 </t>
  </si>
  <si>
    <t>2439020.318 </t>
  </si>
  <si>
    <t> 16.09.1965 19:37 </t>
  </si>
  <si>
    <t> A.Kizilirmak </t>
  </si>
  <si>
    <t> AN 289.192 </t>
  </si>
  <si>
    <t>2439020.320 </t>
  </si>
  <si>
    <t> 16.09.1965 19:40 </t>
  </si>
  <si>
    <t> 0.002 </t>
  </si>
  <si>
    <t> R.Kizilirmak </t>
  </si>
  <si>
    <t>2439020.322 </t>
  </si>
  <si>
    <t> 16.09.1965 19:43 </t>
  </si>
  <si>
    <t> 0.004 </t>
  </si>
  <si>
    <t> Ü.Akyol </t>
  </si>
  <si>
    <t>2439046.341 </t>
  </si>
  <si>
    <t> 12.10.1965 20:11 </t>
  </si>
  <si>
    <t> P.Krausser </t>
  </si>
  <si>
    <t>2439048.3516 </t>
  </si>
  <si>
    <t> 14.10.1965 20:26 </t>
  </si>
  <si>
    <t> -0.0031 </t>
  </si>
  <si>
    <t> J.Tremko </t>
  </si>
  <si>
    <t> COSP 8.162 </t>
  </si>
  <si>
    <t>2439052.349 </t>
  </si>
  <si>
    <t> 18.10.1965 20:22 </t>
  </si>
  <si>
    <t> H.Busch </t>
  </si>
  <si>
    <t> MVS 4.66 </t>
  </si>
  <si>
    <t>2439054.360 </t>
  </si>
  <si>
    <t> 20.10.1965 20:38 </t>
  </si>
  <si>
    <t> 0.010 </t>
  </si>
  <si>
    <t>2439056.3624 </t>
  </si>
  <si>
    <t> 22.10.1965 20:41 </t>
  </si>
  <si>
    <t> -0.0027 </t>
  </si>
  <si>
    <t>2439056.370 </t>
  </si>
  <si>
    <t> 22.10.1965 20:52 </t>
  </si>
  <si>
    <t> 0.005 </t>
  </si>
  <si>
    <t>2439058.337 </t>
  </si>
  <si>
    <t> 24.10.1965 20:05 </t>
  </si>
  <si>
    <t> -0.019 </t>
  </si>
  <si>
    <t>2439763.2694 </t>
  </si>
  <si>
    <t> 29.09.1967 18:27 </t>
  </si>
  <si>
    <t> 0.0008 </t>
  </si>
  <si>
    <t>2439783.2944 </t>
  </si>
  <si>
    <t> 19.10.1967 19:03 </t>
  </si>
  <si>
    <t> -0.0002 </t>
  </si>
  <si>
    <t>2440494.2232 </t>
  </si>
  <si>
    <t> 29.09.1969 17:21 </t>
  </si>
  <si>
    <t> -0.0041 </t>
  </si>
  <si>
    <t>2441249.1920 </t>
  </si>
  <si>
    <t> 24.10.1971 16:36 </t>
  </si>
  <si>
    <t> -0.0011 </t>
  </si>
  <si>
    <t> J.Papousek </t>
  </si>
  <si>
    <t>2441461.4688 </t>
  </si>
  <si>
    <t> 23.05.1972 23:15 </t>
  </si>
  <si>
    <t> 0.0007 </t>
  </si>
  <si>
    <t>2441563.6110 </t>
  </si>
  <si>
    <t> 03.09.1972 02:39 </t>
  </si>
  <si>
    <t> -0.0013 </t>
  </si>
  <si>
    <t> R.M.Williamon </t>
  </si>
  <si>
    <t> AJ 80.983 </t>
  </si>
  <si>
    <t>2441585.6289 </t>
  </si>
  <si>
    <t> 25.09.1972 03:05 </t>
  </si>
  <si>
    <t> 0.0000 </t>
  </si>
  <si>
    <t>2441599.6543 </t>
  </si>
  <si>
    <t> 09.10.1972 03:42 </t>
  </si>
  <si>
    <t> -0.0047 </t>
  </si>
  <si>
    <t>2441601.6503 </t>
  </si>
  <si>
    <t> 11.10.1972 03:36 </t>
  </si>
  <si>
    <t>2441603.6600 </t>
  </si>
  <si>
    <t> 13.10.1972 03:50 </t>
  </si>
  <si>
    <t> -0.0042 </t>
  </si>
  <si>
    <t>2441805.9147 </t>
  </si>
  <si>
    <t> 03.05.1973 09:57 </t>
  </si>
  <si>
    <t> 0.0005 </t>
  </si>
  <si>
    <t> Popper &amp; Etzel </t>
  </si>
  <si>
    <t> AJ 86.112 </t>
  </si>
  <si>
    <t>2442276.5320 </t>
  </si>
  <si>
    <t> 17.08.1974 00:46 </t>
  </si>
  <si>
    <t> -0.0037 </t>
  </si>
  <si>
    <t> J.Ebersberger </t>
  </si>
  <si>
    <t>IBVS 1053 </t>
  </si>
  <si>
    <t>2442302.5575 </t>
  </si>
  <si>
    <t> 12.09.1974 01:22 </t>
  </si>
  <si>
    <t> 0.0001 </t>
  </si>
  <si>
    <t>2442306.5623 </t>
  </si>
  <si>
    <t> 16.09.1974 01:29 </t>
  </si>
  <si>
    <t> -0.0003 </t>
  </si>
  <si>
    <t>2442308.5739 </t>
  </si>
  <si>
    <t> 18.09.1974 01:46 </t>
  </si>
  <si>
    <t> -0.0033 </t>
  </si>
  <si>
    <t>2442320.5894 </t>
  </si>
  <si>
    <t> 30.09.1974 02:08 </t>
  </si>
  <si>
    <t>2442324.5950 </t>
  </si>
  <si>
    <t> 04.10.1974 02:16 </t>
  </si>
  <si>
    <t> -0.0029 </t>
  </si>
  <si>
    <t>2442338.6033 </t>
  </si>
  <si>
    <t> 18.10.1974 02:28 </t>
  </si>
  <si>
    <t> -0.0008 </t>
  </si>
  <si>
    <t>2442372.6586 </t>
  </si>
  <si>
    <t> 21.11.1974 03:48 </t>
  </si>
  <si>
    <t> -0.0016 </t>
  </si>
  <si>
    <t>2442378.6539 </t>
  </si>
  <si>
    <t> 27.11.1974 03:41 </t>
  </si>
  <si>
    <t> -0.0020 </t>
  </si>
  <si>
    <t>2442957.417 </t>
  </si>
  <si>
    <t> 27.06.1976 22:00 </t>
  </si>
  <si>
    <t> H.Peter </t>
  </si>
  <si>
    <t> BBS 28 </t>
  </si>
  <si>
    <t>2442971.429 </t>
  </si>
  <si>
    <t> 11.07.1976 22:17 </t>
  </si>
  <si>
    <t> BBS 29 </t>
  </si>
  <si>
    <t>2442997.478 </t>
  </si>
  <si>
    <t> 06.08.1976 23:28 </t>
  </si>
  <si>
    <t> 0.009 </t>
  </si>
  <si>
    <t>2443003.478 </t>
  </si>
  <si>
    <t> 12.08.1976 23:28 </t>
  </si>
  <si>
    <t> 0.013 </t>
  </si>
  <si>
    <t>2443013.4850 </t>
  </si>
  <si>
    <t> 22.08.1976 23:38 </t>
  </si>
  <si>
    <t> -0.0052 </t>
  </si>
  <si>
    <t> A.Blenner </t>
  </si>
  <si>
    <t>IBVS 1358 </t>
  </si>
  <si>
    <t>2443083.580 </t>
  </si>
  <si>
    <t> 01.11.1976 01:55 </t>
  </si>
  <si>
    <t> G.Wedemayer </t>
  </si>
  <si>
    <t> AOEB 5 </t>
  </si>
  <si>
    <t>2443105.608 </t>
  </si>
  <si>
    <t> 23.11.1976 02:35 </t>
  </si>
  <si>
    <t> G.Samolyk </t>
  </si>
  <si>
    <t>2443269.836 </t>
  </si>
  <si>
    <t> 06.05.1977 08:03 </t>
  </si>
  <si>
    <t> 0.014 </t>
  </si>
  <si>
    <t> D.Ruokonen </t>
  </si>
  <si>
    <t>2443281.842 </t>
  </si>
  <si>
    <t> 18.05.1977 08:12 </t>
  </si>
  <si>
    <t>2443744.410 </t>
  </si>
  <si>
    <t> 23.08.1978 21:50 </t>
  </si>
  <si>
    <t> D.Lichtenknecker </t>
  </si>
  <si>
    <t>BAVM 31 </t>
  </si>
  <si>
    <t>2443776.436 </t>
  </si>
  <si>
    <t> 24.09.1978 22:27 </t>
  </si>
  <si>
    <t> -0.030 </t>
  </si>
  <si>
    <t>2443860.563 </t>
  </si>
  <si>
    <t> 18.12.1978 01:30 </t>
  </si>
  <si>
    <t>2444006.763 </t>
  </si>
  <si>
    <t> 13.05.1979 06:18 </t>
  </si>
  <si>
    <t>2444489.389 </t>
  </si>
  <si>
    <t> 06.09.1980 21:20 </t>
  </si>
  <si>
    <t> R.Diethelm </t>
  </si>
  <si>
    <t> BBS 50 </t>
  </si>
  <si>
    <t>2444491.402 </t>
  </si>
  <si>
    <t> 08.09.1980 21:38 </t>
  </si>
  <si>
    <t> BRNO 26 </t>
  </si>
  <si>
    <t>2444817.809 </t>
  </si>
  <si>
    <t> 01.08.1981 07:24 </t>
  </si>
  <si>
    <t>2445552.773 </t>
  </si>
  <si>
    <t> 06.08.1983 06:33 </t>
  </si>
  <si>
    <t>2445987.332 </t>
  </si>
  <si>
    <t> 13.10.1984 19:58 </t>
  </si>
  <si>
    <t> T.Cervinka </t>
  </si>
  <si>
    <t> BRNO 27 </t>
  </si>
  <si>
    <t>2445991.326 </t>
  </si>
  <si>
    <t> 17.10.1984 19:49 </t>
  </si>
  <si>
    <t>2446005.358 </t>
  </si>
  <si>
    <t> 31.10.1984 20:35 </t>
  </si>
  <si>
    <t> M.Kohl </t>
  </si>
  <si>
    <t> BBS 74 </t>
  </si>
  <si>
    <t>2446263.682 </t>
  </si>
  <si>
    <t> 17.07.1985 04:22 </t>
  </si>
  <si>
    <t>2446728.282 </t>
  </si>
  <si>
    <t> 24.10.1986 18:46 </t>
  </si>
  <si>
    <t> D.Hanzl </t>
  </si>
  <si>
    <t> BRNO 28 </t>
  </si>
  <si>
    <t>2447010.650 </t>
  </si>
  <si>
    <t> 03.08.1987 03:36 </t>
  </si>
  <si>
    <t>2447491.280 </t>
  </si>
  <si>
    <t> 25.11.1988 18:43 </t>
  </si>
  <si>
    <t> -0.010 </t>
  </si>
  <si>
    <t>2447677.5197 </t>
  </si>
  <si>
    <t> 31.05.1989 00:28 </t>
  </si>
  <si>
    <t> 0.0010 </t>
  </si>
  <si>
    <t> J.Ells </t>
  </si>
  <si>
    <t> VSSC 73 </t>
  </si>
  <si>
    <t>2447757.621 </t>
  </si>
  <si>
    <t> 19.08.1989 02:54 </t>
  </si>
  <si>
    <t>2447799.655 </t>
  </si>
  <si>
    <t> 30.09.1989 03:43 </t>
  </si>
  <si>
    <t> -0.034 </t>
  </si>
  <si>
    <t>2448482.549 </t>
  </si>
  <si>
    <t> 14.08.1991 01:10 </t>
  </si>
  <si>
    <t> J.Zahajski </t>
  </si>
  <si>
    <t> BRNO 31 </t>
  </si>
  <si>
    <t>2449167.4491 </t>
  </si>
  <si>
    <t> 28.06.1993 22:46 </t>
  </si>
  <si>
    <t> E.Blättler </t>
  </si>
  <si>
    <t> BBS 104 </t>
  </si>
  <si>
    <t>2449171.448 </t>
  </si>
  <si>
    <t> 02.07.1993 22:45 </t>
  </si>
  <si>
    <t> A.Dedoch </t>
  </si>
  <si>
    <t>2449171.457 </t>
  </si>
  <si>
    <t> 02.07.1993 22:58 </t>
  </si>
  <si>
    <t> P.Stepan </t>
  </si>
  <si>
    <t>2449173.438 </t>
  </si>
  <si>
    <t> 04.07.1993 22:30 </t>
  </si>
  <si>
    <t>2449173.457 </t>
  </si>
  <si>
    <t> 04.07.1993 22:58 </t>
  </si>
  <si>
    <t> P.Lutcha </t>
  </si>
  <si>
    <t>2449173.466 </t>
  </si>
  <si>
    <t> 04.07.1993 23:11 </t>
  </si>
  <si>
    <t> K.Koss </t>
  </si>
  <si>
    <t>2449173.472 </t>
  </si>
  <si>
    <t> 04.07.1993 23:19 </t>
  </si>
  <si>
    <t> P.Hajek </t>
  </si>
  <si>
    <t>2449177.458 </t>
  </si>
  <si>
    <t> 08.07.1993 22:59 </t>
  </si>
  <si>
    <t>2449177.465 </t>
  </si>
  <si>
    <t> 08.07.1993 23:09 </t>
  </si>
  <si>
    <t> -0.008 </t>
  </si>
  <si>
    <t>2449187.486 </t>
  </si>
  <si>
    <t> 18.07.1993 23:39 </t>
  </si>
  <si>
    <t> 0.012 </t>
  </si>
  <si>
    <t> M.Stefanco </t>
  </si>
  <si>
    <t>2449193.475 </t>
  </si>
  <si>
    <t> 24.07.1993 23:24 </t>
  </si>
  <si>
    <t>2449201.472 </t>
  </si>
  <si>
    <t> 01.08.1993 23:19 </t>
  </si>
  <si>
    <t> -0.033 </t>
  </si>
  <si>
    <t> P.Molik </t>
  </si>
  <si>
    <t>2449203.499 </t>
  </si>
  <si>
    <t> 03.08.1993 23:58 </t>
  </si>
  <si>
    <t>2449207.483 </t>
  </si>
  <si>
    <t> 07.08.1993 23:35 </t>
  </si>
  <si>
    <t>OEJV 0060 </t>
  </si>
  <si>
    <t>2449211.492 </t>
  </si>
  <si>
    <t> 11.08.1993 23:48 </t>
  </si>
  <si>
    <t>2449213.492 </t>
  </si>
  <si>
    <t> 13.08.1993 23:48 </t>
  </si>
  <si>
    <t> -0.028 </t>
  </si>
  <si>
    <t>2449215.497 </t>
  </si>
  <si>
    <t> 15.08.1993 23:55 </t>
  </si>
  <si>
    <t>2449217.509 </t>
  </si>
  <si>
    <t> 18.08.1993 00:12 </t>
  </si>
  <si>
    <t> -0.016 </t>
  </si>
  <si>
    <t> J.Dvorak B. </t>
  </si>
  <si>
    <t>2449217.524 </t>
  </si>
  <si>
    <t> 18.08.1993 00:34 </t>
  </si>
  <si>
    <t> P.Adamek </t>
  </si>
  <si>
    <t>2449219.470 </t>
  </si>
  <si>
    <t> 19.08.1993 23:16 </t>
  </si>
  <si>
    <t> -0.046 </t>
  </si>
  <si>
    <t> M.Zibar </t>
  </si>
  <si>
    <t>2449219.473 </t>
  </si>
  <si>
    <t> 19.08.1993 23:21 </t>
  </si>
  <si>
    <t> -0.043 </t>
  </si>
  <si>
    <t> J.Kucera </t>
  </si>
  <si>
    <t>2449219.479 </t>
  </si>
  <si>
    <t> 19.08.1993 23:29 </t>
  </si>
  <si>
    <t> -0.037 </t>
  </si>
  <si>
    <t> L.Honzik </t>
  </si>
  <si>
    <t>2449219.497 </t>
  </si>
  <si>
    <t> 19.08.1993 23:55 </t>
  </si>
  <si>
    <t> R.Cecil </t>
  </si>
  <si>
    <t>2449219.504 </t>
  </si>
  <si>
    <t> 20.08.1993 00:05 </t>
  </si>
  <si>
    <t>2449221.506 </t>
  </si>
  <si>
    <t> 22.08.1993 00:08 </t>
  </si>
  <si>
    <t>2449221.520 </t>
  </si>
  <si>
    <t> 22.08.1993 00:28 </t>
  </si>
  <si>
    <t>2449918.442 </t>
  </si>
  <si>
    <t> 19.07.1995 22:36 </t>
  </si>
  <si>
    <t>2449920.4145 </t>
  </si>
  <si>
    <t> 21.07.1995 21:56 </t>
  </si>
  <si>
    <t> -0.0091 </t>
  </si>
  <si>
    <t> M.Rottenborn </t>
  </si>
  <si>
    <t> BRNO 32 </t>
  </si>
  <si>
    <t>2449920.4179 </t>
  </si>
  <si>
    <t> 21.07.1995 22:01 </t>
  </si>
  <si>
    <t> -0.0057 </t>
  </si>
  <si>
    <t> M.Vetrovcova </t>
  </si>
  <si>
    <t>2449920.421 </t>
  </si>
  <si>
    <t> 21.07.1995 22:06 </t>
  </si>
  <si>
    <t>2449920.4249 </t>
  </si>
  <si>
    <t> 21.07.1995 22:11 </t>
  </si>
  <si>
    <t> 0.0013 </t>
  </si>
  <si>
    <t> L.Brat </t>
  </si>
  <si>
    <t>2449920.4263 </t>
  </si>
  <si>
    <t> 21.07.1995 22:13 </t>
  </si>
  <si>
    <t> 0.0027 </t>
  </si>
  <si>
    <t> P.Sobotka </t>
  </si>
  <si>
    <t>2449924.4027 </t>
  </si>
  <si>
    <t> 25.07.1995 21:39 </t>
  </si>
  <si>
    <t> -0.0261 </t>
  </si>
  <si>
    <t> J.Strobl </t>
  </si>
  <si>
    <t>2449924.4152 </t>
  </si>
  <si>
    <t> 25.07.1995 21:57 </t>
  </si>
  <si>
    <t> -0.0136 </t>
  </si>
  <si>
    <t>2449924.4201 </t>
  </si>
  <si>
    <t> 25.07.1995 22:04 </t>
  </si>
  <si>
    <t> -0.0087 </t>
  </si>
  <si>
    <t> T.Tichy </t>
  </si>
  <si>
    <t>2449924.4208 </t>
  </si>
  <si>
    <t> 25.07.1995 22:05 </t>
  </si>
  <si>
    <t> -0.0080 </t>
  </si>
  <si>
    <t>2449924.4236 </t>
  </si>
  <si>
    <t> 25.07.1995 22:09 </t>
  </si>
  <si>
    <t>2449924.4257 </t>
  </si>
  <si>
    <t> 25.07.1995 22:13 </t>
  </si>
  <si>
    <t>2449924.4263 </t>
  </si>
  <si>
    <t> -0.0025 </t>
  </si>
  <si>
    <t>2449924.4270 </t>
  </si>
  <si>
    <t> 25.07.1995 22:14 </t>
  </si>
  <si>
    <t> -0.0018 </t>
  </si>
  <si>
    <t>2449924.4284 </t>
  </si>
  <si>
    <t> 25.07.1995 22:16 </t>
  </si>
  <si>
    <t> -0.0004 </t>
  </si>
  <si>
    <t> M.Vanko </t>
  </si>
  <si>
    <t>2449924.4291 </t>
  </si>
  <si>
    <t> 25.07.1995 22:17 </t>
  </si>
  <si>
    <t> 0.0003 </t>
  </si>
  <si>
    <t> J.Polak </t>
  </si>
  <si>
    <t> L.Smahel </t>
  </si>
  <si>
    <t>2449924.4298 </t>
  </si>
  <si>
    <t> 25.07.1995 22:18 </t>
  </si>
  <si>
    <t> R.Polloczek </t>
  </si>
  <si>
    <t>2449924.4305 </t>
  </si>
  <si>
    <t> 25.07.1995 22:19 </t>
  </si>
  <si>
    <t> 0.0017 </t>
  </si>
  <si>
    <t> A.Kratochvil </t>
  </si>
  <si>
    <t>2449924.4333 </t>
  </si>
  <si>
    <t> 25.07.1995 22:23 </t>
  </si>
  <si>
    <t> 0.0045 </t>
  </si>
  <si>
    <t>2449924.437 </t>
  </si>
  <si>
    <t> 25.07.1995 22:29 </t>
  </si>
  <si>
    <t> 0.008 </t>
  </si>
  <si>
    <t>2449924.4395 </t>
  </si>
  <si>
    <t> 25.07.1995 22:32 </t>
  </si>
  <si>
    <t> 0.0107 </t>
  </si>
  <si>
    <t>2449926.4229 </t>
  </si>
  <si>
    <t> 27.07.1995 22:08 </t>
  </si>
  <si>
    <t> -0.0205 </t>
  </si>
  <si>
    <t>2449926.4333 </t>
  </si>
  <si>
    <t> 27.07.1995 22:23 </t>
  </si>
  <si>
    <t> -0.0101 </t>
  </si>
  <si>
    <t> M.Netolicky </t>
  </si>
  <si>
    <t>2449926.4389 </t>
  </si>
  <si>
    <t> 27.07.1995 22:32 </t>
  </si>
  <si>
    <t> -0.0045 </t>
  </si>
  <si>
    <t>2449926.4396 </t>
  </si>
  <si>
    <t> 27.07.1995 22:33 </t>
  </si>
  <si>
    <t> -0.0038 </t>
  </si>
  <si>
    <t>2449926.4424 </t>
  </si>
  <si>
    <t> 27.07.1995 22:37 </t>
  </si>
  <si>
    <t> -0.0010 </t>
  </si>
  <si>
    <t>2449928.4306 </t>
  </si>
  <si>
    <t> 29.07.1995 22:20 </t>
  </si>
  <si>
    <t> -0.0034 </t>
  </si>
  <si>
    <t>2449928.4334 </t>
  </si>
  <si>
    <t> 29.07.1995 22:24 </t>
  </si>
  <si>
    <t> -0.0006 </t>
  </si>
  <si>
    <t>2449928.4354 </t>
  </si>
  <si>
    <t> 29.07.1995 22:26 </t>
  </si>
  <si>
    <t> 0.0014 </t>
  </si>
  <si>
    <t>2449928.4396 </t>
  </si>
  <si>
    <t> 29.07.1995 22:33 </t>
  </si>
  <si>
    <t> 0.0056 </t>
  </si>
  <si>
    <t>2449928.4410 </t>
  </si>
  <si>
    <t> 29.07.1995 22:35 </t>
  </si>
  <si>
    <t> 0.0070 </t>
  </si>
  <si>
    <t>2449928.4424 </t>
  </si>
  <si>
    <t> 29.07.1995 22:37 </t>
  </si>
  <si>
    <t> 0.0084 </t>
  </si>
  <si>
    <t>2449928.4479 </t>
  </si>
  <si>
    <t> 29.07.1995 22:44 </t>
  </si>
  <si>
    <t> 0.0139 </t>
  </si>
  <si>
    <t>2449928.4521 </t>
  </si>
  <si>
    <t> 29.07.1995 22:51 </t>
  </si>
  <si>
    <t> 0.0181 </t>
  </si>
  <si>
    <t>2449930.4285 </t>
  </si>
  <si>
    <t> 31.07.1995 22:17 </t>
  </si>
  <si>
    <t> -0.0201 </t>
  </si>
  <si>
    <t>2449930.4292 </t>
  </si>
  <si>
    <t> 31.07.1995 22:18 </t>
  </si>
  <si>
    <t> -0.0194 </t>
  </si>
  <si>
    <t>2449930.4341 </t>
  </si>
  <si>
    <t> 31.07.1995 22:25 </t>
  </si>
  <si>
    <t> -0.0145 </t>
  </si>
  <si>
    <t>2449930.4355 </t>
  </si>
  <si>
    <t> 31.07.1995 22:27 </t>
  </si>
  <si>
    <t> -0.0131 </t>
  </si>
  <si>
    <t>2449930.4424 </t>
  </si>
  <si>
    <t> 31.07.1995 22:37 </t>
  </si>
  <si>
    <t> -0.0062 </t>
  </si>
  <si>
    <t>2449930.4431 </t>
  </si>
  <si>
    <t> 31.07.1995 22:38 </t>
  </si>
  <si>
    <t> -0.0055 </t>
  </si>
  <si>
    <t>2449930.4445 </t>
  </si>
  <si>
    <t> 31.07.1995 22:40 </t>
  </si>
  <si>
    <t>2449930.4528 </t>
  </si>
  <si>
    <t> 31.07.1995 22:52 </t>
  </si>
  <si>
    <t> 0.0042 </t>
  </si>
  <si>
    <t> J.Mocek </t>
  </si>
  <si>
    <t>2449932.4230 </t>
  </si>
  <si>
    <t> 02.08.1995 22:09 </t>
  </si>
  <si>
    <t> -0.0162 </t>
  </si>
  <si>
    <t>2449932.4258 </t>
  </si>
  <si>
    <t> 02.08.1995 22:13 </t>
  </si>
  <si>
    <t> -0.0134 </t>
  </si>
  <si>
    <t> A.Stuhl </t>
  </si>
  <si>
    <t>2449932.4313 </t>
  </si>
  <si>
    <t> 02.08.1995 22:21 </t>
  </si>
  <si>
    <t> -0.0079 </t>
  </si>
  <si>
    <t>2449932.4348 </t>
  </si>
  <si>
    <t> 02.08.1995 22:26 </t>
  </si>
  <si>
    <t> -0.0044 </t>
  </si>
  <si>
    <t>2449932.4403 </t>
  </si>
  <si>
    <t> 02.08.1995 22:34 </t>
  </si>
  <si>
    <t> 0.0011 </t>
  </si>
  <si>
    <t>2449932.4480 </t>
  </si>
  <si>
    <t> 02.08.1995 22:45 </t>
  </si>
  <si>
    <t> 0.0088 </t>
  </si>
  <si>
    <t>2449932.4494 </t>
  </si>
  <si>
    <t> 02.08.1995 22:47 </t>
  </si>
  <si>
    <t> 0.0102 </t>
  </si>
  <si>
    <t> J.Minar </t>
  </si>
  <si>
    <t>2449932.4508 </t>
  </si>
  <si>
    <t> 02.08.1995 22:49 </t>
  </si>
  <si>
    <t> 0.0116 </t>
  </si>
  <si>
    <t>2449934.4438 </t>
  </si>
  <si>
    <t> 04.08.1995 22:39 </t>
  </si>
  <si>
    <t> -0.0100 </t>
  </si>
  <si>
    <t>2449934.4452 </t>
  </si>
  <si>
    <t> 04.08.1995 22:41 </t>
  </si>
  <si>
    <t> -0.0086 </t>
  </si>
  <si>
    <t>2449934.4529 </t>
  </si>
  <si>
    <t> 04.08.1995 22:52 </t>
  </si>
  <si>
    <t> -0.0009 </t>
  </si>
  <si>
    <t>2449934.4556 </t>
  </si>
  <si>
    <t> 04.08.1995 22:56 </t>
  </si>
  <si>
    <t> 0.0018 </t>
  </si>
  <si>
    <t>2449934.4633 </t>
  </si>
  <si>
    <t> 04.08.1995 23:07 </t>
  </si>
  <si>
    <t> 0.0095 </t>
  </si>
  <si>
    <t> D.Tuma </t>
  </si>
  <si>
    <t>2449934.4681 </t>
  </si>
  <si>
    <t> 04.08.1995 23:14 </t>
  </si>
  <si>
    <t> 0.0143 </t>
  </si>
  <si>
    <t>2449942.452 </t>
  </si>
  <si>
    <t> 12.08.1995 22:50 </t>
  </si>
  <si>
    <t>2449942.4619 </t>
  </si>
  <si>
    <t> 12.08.1995 23:05 </t>
  </si>
  <si>
    <t> -0.0023 </t>
  </si>
  <si>
    <t>2449990.497 </t>
  </si>
  <si>
    <t> 29.09.1995 23:55 </t>
  </si>
  <si>
    <t> -0.029 </t>
  </si>
  <si>
    <t> M.Martignoni </t>
  </si>
  <si>
    <t> BBS 113 </t>
  </si>
  <si>
    <t>2450016.542 </t>
  </si>
  <si>
    <t> 26.10.1995 01:00 </t>
  </si>
  <si>
    <t>2450667.4154 </t>
  </si>
  <si>
    <t> 06.08.1997 21:58 </t>
  </si>
  <si>
    <t> 0.0123 </t>
  </si>
  <si>
    <t> R.Kucerova </t>
  </si>
  <si>
    <t>2450691.4368 </t>
  </si>
  <si>
    <t> 30.08.1997 22:28 </t>
  </si>
  <si>
    <t> 0.0026 </t>
  </si>
  <si>
    <t>2450963.761 </t>
  </si>
  <si>
    <t> 30.05.1998 06:15 </t>
  </si>
  <si>
    <t> -0.026 </t>
  </si>
  <si>
    <t>2453202.6862 </t>
  </si>
  <si>
    <t> 16.07.2004 04:28 </t>
  </si>
  <si>
    <t> Caton &amp; Smith </t>
  </si>
  <si>
    <t>IBVS 5595 </t>
  </si>
  <si>
    <t>2453224.7032 </t>
  </si>
  <si>
    <t> 07.08.2004 04:52 </t>
  </si>
  <si>
    <t>2453661.2630 </t>
  </si>
  <si>
    <t> 17.10.2005 18:18 </t>
  </si>
  <si>
    <t> -0.0056 </t>
  </si>
  <si>
    <t>C </t>
  </si>
  <si>
    <t>-I</t>
  </si>
  <si>
    <t> F.Agerer </t>
  </si>
  <si>
    <t>BAVM 178 </t>
  </si>
  <si>
    <t>2453673.2849 </t>
  </si>
  <si>
    <t> 29.10.2005 18:50 </t>
  </si>
  <si>
    <t>4950</t>
  </si>
  <si>
    <t>o</t>
  </si>
  <si>
    <t> U.Schmidt </t>
  </si>
  <si>
    <t>2453977.6779 </t>
  </si>
  <si>
    <t> 30.08.2006 04:16 </t>
  </si>
  <si>
    <t>5026</t>
  </si>
  <si>
    <t> -0.0005 </t>
  </si>
  <si>
    <t>ns</t>
  </si>
  <si>
    <t> V.Petriew </t>
  </si>
  <si>
    <t> AOEB 12 </t>
  </si>
  <si>
    <t>2454594.4766 </t>
  </si>
  <si>
    <t> 07.05.2008 23:26 </t>
  </si>
  <si>
    <t>5180</t>
  </si>
  <si>
    <t>R</t>
  </si>
  <si>
    <t> H.Kucáková </t>
  </si>
  <si>
    <t>OEJV 0094 </t>
  </si>
  <si>
    <t>2454594.4776 </t>
  </si>
  <si>
    <t> 07.05.2008 23:27 </t>
  </si>
  <si>
    <t> 0.0004 </t>
  </si>
  <si>
    <t>2454594.4777 </t>
  </si>
  <si>
    <t>2454698.6114 </t>
  </si>
  <si>
    <t> 20.08.2008 02:40 </t>
  </si>
  <si>
    <t>5206</t>
  </si>
  <si>
    <t> -0.0007 </t>
  </si>
  <si>
    <t> K.Menzies </t>
  </si>
  <si>
    <t>JAAVSO 36(2);186 </t>
  </si>
  <si>
    <t>2454702.6188 </t>
  </si>
  <si>
    <t> 24.08.2008 02:51 </t>
  </si>
  <si>
    <t>5207</t>
  </si>
  <si>
    <t> 0.0015 </t>
  </si>
  <si>
    <t>2455359.4654 </t>
  </si>
  <si>
    <t> 11.06.2010 23:10 </t>
  </si>
  <si>
    <t>5371</t>
  </si>
  <si>
    <t> -0.0026 </t>
  </si>
  <si>
    <t>BAVM 214 </t>
  </si>
  <si>
    <t>2455359.4669 </t>
  </si>
  <si>
    <t> 11.06.2010 23:12 </t>
  </si>
  <si>
    <t>2455397.5298 </t>
  </si>
  <si>
    <t> 20.07.2010 00:42 </t>
  </si>
  <si>
    <t>5380.5</t>
  </si>
  <si>
    <t>BAVM 215 </t>
  </si>
  <si>
    <t>2455479.6219 </t>
  </si>
  <si>
    <t> 10.10.2010 02:55 </t>
  </si>
  <si>
    <t> -0.0017 </t>
  </si>
  <si>
    <t> JAAVSO 39;177 </t>
  </si>
  <si>
    <t>2456096.42274 </t>
  </si>
  <si>
    <t> 17.06.2012 22:08 </t>
  </si>
  <si>
    <t> 0.00029 </t>
  </si>
  <si>
    <t> M.Urbanik </t>
  </si>
  <si>
    <t>OEJV 0160 </t>
  </si>
  <si>
    <t>2456158.5152 </t>
  </si>
  <si>
    <t> 19.08.2012 00:21 </t>
  </si>
  <si>
    <t>BAVM 231 </t>
  </si>
  <si>
    <t>2456196.5525 </t>
  </si>
  <si>
    <t> 26.09.2012 01:15 </t>
  </si>
  <si>
    <t> JAAVSO 41;122 </t>
  </si>
  <si>
    <t>2456448.872 </t>
  </si>
  <si>
    <t> 05.06.2013 08:55 </t>
  </si>
  <si>
    <t>IBVS 6093 </t>
  </si>
  <si>
    <t>2456821.3628 </t>
  </si>
  <si>
    <t> 12.06.2014 20:42 </t>
  </si>
  <si>
    <t>m</t>
  </si>
  <si>
    <t> K.Sevim </t>
  </si>
  <si>
    <t>IBVS 6125 </t>
  </si>
  <si>
    <t>2456877.4339 </t>
  </si>
  <si>
    <t> 07.08.2014 22:24 </t>
  </si>
  <si>
    <t> -0.0001 </t>
  </si>
  <si>
    <t>BAVM 238 </t>
  </si>
  <si>
    <t>BAD?</t>
  </si>
  <si>
    <t>JAVSO..43..238</t>
  </si>
  <si>
    <t>JAVSO..45..121</t>
  </si>
  <si>
    <t>JAVSO..45..215</t>
  </si>
  <si>
    <t>JAVSO..47..263</t>
  </si>
  <si>
    <t>JAVSO 49, 256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</si>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</sst>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4" fillId="0" borderId="2" applyNumberFormat="0" applyFont="0" applyFill="0" applyAlignment="0" applyProtection="0"/>
  </cellStyleXfs>
  <cellXfs count="8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0" xfId="0" applyFont="1" applyAlignment="1"/>
    <xf numFmtId="0" fontId="5" fillId="0" borderId="1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/>
    <xf numFmtId="0" fontId="13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/>
    <xf numFmtId="0" fontId="11" fillId="0" borderId="0" xfId="0" applyFont="1" applyAlignment="1">
      <alignment horizontal="left" vertical="center"/>
    </xf>
    <xf numFmtId="0" fontId="0" fillId="0" borderId="0" xfId="0">
      <alignment vertical="top"/>
    </xf>
    <xf numFmtId="0" fontId="16" fillId="0" borderId="0" xfId="0" applyFont="1">
      <alignment vertical="top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5" fillId="0" borderId="0" xfId="0" applyFont="1">
      <alignment vertical="top"/>
    </xf>
    <xf numFmtId="0" fontId="14" fillId="0" borderId="0" xfId="0" applyFont="1">
      <alignment vertical="top"/>
    </xf>
    <xf numFmtId="0" fontId="7" fillId="0" borderId="0" xfId="0" applyFont="1">
      <alignment vertical="top"/>
    </xf>
    <xf numFmtId="0" fontId="14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7" fillId="0" borderId="0" xfId="0" applyFont="1">
      <alignment vertical="top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8" fillId="0" borderId="0" xfId="0" applyFont="1">
      <alignment vertical="top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 vertical="top"/>
    </xf>
    <xf numFmtId="0" fontId="5" fillId="0" borderId="0" xfId="0" applyFont="1">
      <alignment vertical="top"/>
    </xf>
    <xf numFmtId="0" fontId="2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1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1" fillId="2" borderId="12" xfId="7" applyFill="1" applyBorder="1" applyAlignment="1" applyProtection="1">
      <alignment horizontal="right" vertical="top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0" fontId="25" fillId="0" borderId="0" xfId="0" applyFont="1">
      <alignment vertical="top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0" xfId="8" applyFont="1" applyAlignment="1">
      <alignment horizontal="left" vertical="center"/>
    </xf>
    <xf numFmtId="0" fontId="26" fillId="0" borderId="0" xfId="8" applyFont="1" applyAlignment="1">
      <alignment horizontal="center" vertical="center"/>
    </xf>
    <xf numFmtId="0" fontId="26" fillId="0" borderId="0" xfId="8" applyFont="1" applyAlignment="1">
      <alignment horizontal="left"/>
    </xf>
    <xf numFmtId="0" fontId="27" fillId="0" borderId="0" xfId="0" applyFont="1">
      <alignment vertical="top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/>
    <xf numFmtId="0" fontId="28" fillId="0" borderId="0" xfId="0" applyFont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165" fontId="28" fillId="0" borderId="0" xfId="0" applyNumberFormat="1" applyFont="1" applyAlignment="1">
      <alignment vertical="center" wrapText="1"/>
    </xf>
    <xf numFmtId="0" fontId="28" fillId="0" borderId="0" xfId="0" applyFont="1" applyAlignment="1">
      <alignment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Cyg - O-C Diagr.</a:t>
            </a:r>
          </a:p>
        </c:rich>
      </c:tx>
      <c:layout>
        <c:manualLayout>
          <c:xMode val="edge"/>
          <c:yMode val="edge"/>
          <c:x val="0.3766032370953630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02586173167964"/>
          <c:y val="0.14723926380368099"/>
          <c:w val="0.81410383817833254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F6-40B6-841D-6BB22A5209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106">
                    <c:v>0</c:v>
                  </c:pt>
                  <c:pt idx="110">
                    <c:v>2.0000000000000001E-4</c:v>
                  </c:pt>
                  <c:pt idx="122">
                    <c:v>0</c:v>
                  </c:pt>
                  <c:pt idx="124">
                    <c:v>0</c:v>
                  </c:pt>
                  <c:pt idx="128">
                    <c:v>0</c:v>
                  </c:pt>
                  <c:pt idx="130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5.0000000000000001E-3</c:v>
                  </c:pt>
                  <c:pt idx="206">
                    <c:v>0</c:v>
                  </c:pt>
                  <c:pt idx="207">
                    <c:v>0</c:v>
                  </c:pt>
                  <c:pt idx="209">
                    <c:v>1E-4</c:v>
                  </c:pt>
                  <c:pt idx="210">
                    <c:v>1E-4</c:v>
                  </c:pt>
                  <c:pt idx="211">
                    <c:v>1E-3</c:v>
                  </c:pt>
                  <c:pt idx="212">
                    <c:v>1.2999999999999999E-3</c:v>
                  </c:pt>
                  <c:pt idx="213">
                    <c:v>0</c:v>
                  </c:pt>
                  <c:pt idx="214">
                    <c:v>4.0000000000000002E-4</c:v>
                  </c:pt>
                  <c:pt idx="215">
                    <c:v>5.9999999999999995E-4</c:v>
                  </c:pt>
                  <c:pt idx="216">
                    <c:v>1.4E-3</c:v>
                  </c:pt>
                  <c:pt idx="217">
                    <c:v>2.0000000000000001E-4</c:v>
                  </c:pt>
                  <c:pt idx="218">
                    <c:v>2.9999999999999997E-4</c:v>
                  </c:pt>
                  <c:pt idx="219">
                    <c:v>1.7899999999999999E-2</c:v>
                  </c:pt>
                  <c:pt idx="220">
                    <c:v>1.17E-2</c:v>
                  </c:pt>
                  <c:pt idx="221">
                    <c:v>2.8E-3</c:v>
                  </c:pt>
                  <c:pt idx="222">
                    <c:v>5.0000000000000001E-4</c:v>
                  </c:pt>
                  <c:pt idx="223">
                    <c:v>0</c:v>
                  </c:pt>
                  <c:pt idx="224">
                    <c:v>1E-4</c:v>
                  </c:pt>
                  <c:pt idx="225">
                    <c:v>2.7000000000000001E-3</c:v>
                  </c:pt>
                  <c:pt idx="226">
                    <c:v>0</c:v>
                  </c:pt>
                  <c:pt idx="227">
                    <c:v>2.0000000000000001E-4</c:v>
                  </c:pt>
                  <c:pt idx="228">
                    <c:v>5.0000000000000001E-3</c:v>
                  </c:pt>
                  <c:pt idx="229">
                    <c:v>2.0000000000000001E-4</c:v>
                  </c:pt>
                  <c:pt idx="230">
                    <c:v>3.3E-3</c:v>
                  </c:pt>
                  <c:pt idx="231">
                    <c:v>2.0000000000000001E-4</c:v>
                  </c:pt>
                  <c:pt idx="232">
                    <c:v>2.0000000000000001E-4</c:v>
                  </c:pt>
                  <c:pt idx="233">
                    <c:v>1E-4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1E-4</c:v>
                  </c:pt>
                  <c:pt idx="237">
                    <c:v>2.0000000000000001E-4</c:v>
                  </c:pt>
                  <c:pt idx="238">
                    <c:v>1E-4</c:v>
                  </c:pt>
                  <c:pt idx="239">
                    <c:v>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106">
                    <c:v>0</c:v>
                  </c:pt>
                  <c:pt idx="110">
                    <c:v>2.0000000000000001E-4</c:v>
                  </c:pt>
                  <c:pt idx="122">
                    <c:v>0</c:v>
                  </c:pt>
                  <c:pt idx="124">
                    <c:v>0</c:v>
                  </c:pt>
                  <c:pt idx="128">
                    <c:v>0</c:v>
                  </c:pt>
                  <c:pt idx="130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5.0000000000000001E-3</c:v>
                  </c:pt>
                  <c:pt idx="206">
                    <c:v>0</c:v>
                  </c:pt>
                  <c:pt idx="207">
                    <c:v>0</c:v>
                  </c:pt>
                  <c:pt idx="209">
                    <c:v>1E-4</c:v>
                  </c:pt>
                  <c:pt idx="210">
                    <c:v>1E-4</c:v>
                  </c:pt>
                  <c:pt idx="211">
                    <c:v>1E-3</c:v>
                  </c:pt>
                  <c:pt idx="212">
                    <c:v>1.2999999999999999E-3</c:v>
                  </c:pt>
                  <c:pt idx="213">
                    <c:v>0</c:v>
                  </c:pt>
                  <c:pt idx="214">
                    <c:v>4.0000000000000002E-4</c:v>
                  </c:pt>
                  <c:pt idx="215">
                    <c:v>5.9999999999999995E-4</c:v>
                  </c:pt>
                  <c:pt idx="216">
                    <c:v>1.4E-3</c:v>
                  </c:pt>
                  <c:pt idx="217">
                    <c:v>2.0000000000000001E-4</c:v>
                  </c:pt>
                  <c:pt idx="218">
                    <c:v>2.9999999999999997E-4</c:v>
                  </c:pt>
                  <c:pt idx="219">
                    <c:v>1.7899999999999999E-2</c:v>
                  </c:pt>
                  <c:pt idx="220">
                    <c:v>1.17E-2</c:v>
                  </c:pt>
                  <c:pt idx="221">
                    <c:v>2.8E-3</c:v>
                  </c:pt>
                  <c:pt idx="222">
                    <c:v>5.0000000000000001E-4</c:v>
                  </c:pt>
                  <c:pt idx="223">
                    <c:v>0</c:v>
                  </c:pt>
                  <c:pt idx="224">
                    <c:v>1E-4</c:v>
                  </c:pt>
                  <c:pt idx="225">
                    <c:v>2.7000000000000001E-3</c:v>
                  </c:pt>
                  <c:pt idx="226">
                    <c:v>0</c:v>
                  </c:pt>
                  <c:pt idx="227">
                    <c:v>2.0000000000000001E-4</c:v>
                  </c:pt>
                  <c:pt idx="228">
                    <c:v>5.0000000000000001E-3</c:v>
                  </c:pt>
                  <c:pt idx="229">
                    <c:v>2.0000000000000001E-4</c:v>
                  </c:pt>
                  <c:pt idx="230">
                    <c:v>3.3E-3</c:v>
                  </c:pt>
                  <c:pt idx="231">
                    <c:v>2.0000000000000001E-4</c:v>
                  </c:pt>
                  <c:pt idx="232">
                    <c:v>2.0000000000000001E-4</c:v>
                  </c:pt>
                  <c:pt idx="233">
                    <c:v>1E-4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1E-4</c:v>
                  </c:pt>
                  <c:pt idx="237">
                    <c:v>2.0000000000000001E-4</c:v>
                  </c:pt>
                  <c:pt idx="238">
                    <c:v>1E-4</c:v>
                  </c:pt>
                  <c:pt idx="23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-1.0672950000298442E-2</c:v>
                </c:pt>
                <c:pt idx="1">
                  <c:v>6.7014999513048679E-4</c:v>
                </c:pt>
                <c:pt idx="2">
                  <c:v>-7.0445000164909288E-4</c:v>
                </c:pt>
                <c:pt idx="3">
                  <c:v>-4.298100004234584E-3</c:v>
                </c:pt>
                <c:pt idx="4">
                  <c:v>-2.981000034196768E-4</c:v>
                </c:pt>
                <c:pt idx="5">
                  <c:v>-5.8282500067434739E-3</c:v>
                </c:pt>
                <c:pt idx="6">
                  <c:v>5.7809999634628184E-4</c:v>
                </c:pt>
                <c:pt idx="7">
                  <c:v>-2.0155500023975037E-3</c:v>
                </c:pt>
                <c:pt idx="8">
                  <c:v>3.3907999968505464E-3</c:v>
                </c:pt>
                <c:pt idx="9">
                  <c:v>-1.1952050004765624E-2</c:v>
                </c:pt>
                <c:pt idx="10">
                  <c:v>-8.5139500042714644E-3</c:v>
                </c:pt>
                <c:pt idx="11">
                  <c:v>-9.1076000026077963E-3</c:v>
                </c:pt>
                <c:pt idx="12">
                  <c:v>-3.5393000034673605E-3</c:v>
                </c:pt>
                <c:pt idx="13">
                  <c:v>5.6797499964886811E-3</c:v>
                </c:pt>
                <c:pt idx="14">
                  <c:v>-6.1012000041955616E-3</c:v>
                </c:pt>
                <c:pt idx="15">
                  <c:v>2.9305499956535641E-3</c:v>
                </c:pt>
                <c:pt idx="16">
                  <c:v>-6.2567500026489142E-3</c:v>
                </c:pt>
                <c:pt idx="17">
                  <c:v>1.181349995022174E-3</c:v>
                </c:pt>
                <c:pt idx="18">
                  <c:v>-1.75515000228188E-3</c:v>
                </c:pt>
                <c:pt idx="19">
                  <c:v>-1.2975000572623685E-4</c:v>
                </c:pt>
                <c:pt idx="20">
                  <c:v>1.2765999963448849E-3</c:v>
                </c:pt>
                <c:pt idx="21">
                  <c:v>5.0245349993929267E-2</c:v>
                </c:pt>
                <c:pt idx="22">
                  <c:v>5.7778699996561045E-2</c:v>
                </c:pt>
                <c:pt idx="23">
                  <c:v>7.262954999532667E-2</c:v>
                </c:pt>
                <c:pt idx="24">
                  <c:v>5.5035899997164961E-2</c:v>
                </c:pt>
                <c:pt idx="25">
                  <c:v>2.9120999970473349E-3</c:v>
                </c:pt>
                <c:pt idx="26">
                  <c:v>-1.5275200003088685E-2</c:v>
                </c:pt>
                <c:pt idx="27">
                  <c:v>-1.9868850002239924E-2</c:v>
                </c:pt>
                <c:pt idx="28">
                  <c:v>-3.6992650002503069E-2</c:v>
                </c:pt>
                <c:pt idx="29">
                  <c:v>-3.8179950002813712E-2</c:v>
                </c:pt>
                <c:pt idx="30">
                  <c:v>6.9782149996171938E-2</c:v>
                </c:pt>
                <c:pt idx="31">
                  <c:v>7.6001199995516799E-2</c:v>
                </c:pt>
                <c:pt idx="32">
                  <c:v>8.075999999709893E-2</c:v>
                </c:pt>
                <c:pt idx="33">
                  <c:v>6.5726999964681454E-3</c:v>
                </c:pt>
                <c:pt idx="34">
                  <c:v>4.3261599996185396E-2</c:v>
                </c:pt>
                <c:pt idx="35">
                  <c:v>1.0483849997399375E-2</c:v>
                </c:pt>
                <c:pt idx="36">
                  <c:v>-1.4526500017382205E-3</c:v>
                </c:pt>
                <c:pt idx="37">
                  <c:v>2.2617249996983446E-2</c:v>
                </c:pt>
                <c:pt idx="38">
                  <c:v>-4.8545500030741096E-3</c:v>
                </c:pt>
                <c:pt idx="39">
                  <c:v>6.7139999955543317E-3</c:v>
                </c:pt>
                <c:pt idx="40">
                  <c:v>-1.5939000077196397E-3</c:v>
                </c:pt>
                <c:pt idx="41">
                  <c:v>1.6606199991656467E-2</c:v>
                </c:pt>
                <c:pt idx="42">
                  <c:v>6.7395999940345064E-3</c:v>
                </c:pt>
                <c:pt idx="44">
                  <c:v>1.4063499911571853E-3</c:v>
                </c:pt>
                <c:pt idx="45">
                  <c:v>-7.3714000027393922E-3</c:v>
                </c:pt>
                <c:pt idx="46">
                  <c:v>-6.4856000026338734E-3</c:v>
                </c:pt>
                <c:pt idx="47">
                  <c:v>9.2574500013142824E-3</c:v>
                </c:pt>
                <c:pt idx="48">
                  <c:v>-8.5969999781809747E-4</c:v>
                </c:pt>
                <c:pt idx="49">
                  <c:v>-4.9197500047739595E-3</c:v>
                </c:pt>
                <c:pt idx="50">
                  <c:v>-1.7157000038423575E-3</c:v>
                </c:pt>
                <c:pt idx="51">
                  <c:v>1.0503349993086886E-2</c:v>
                </c:pt>
                <c:pt idx="52">
                  <c:v>1.1602049999055453E-2</c:v>
                </c:pt>
                <c:pt idx="53">
                  <c:v>1.3602049999462906E-2</c:v>
                </c:pt>
                <c:pt idx="54">
                  <c:v>1.560204999987036E-2</c:v>
                </c:pt>
                <c:pt idx="55">
                  <c:v>8.8459999824408442E-4</c:v>
                </c:pt>
                <c:pt idx="57">
                  <c:v>1.1036500000045635E-3</c:v>
                </c:pt>
                <c:pt idx="58">
                  <c:v>9.5099999962258153E-3</c:v>
                </c:pt>
                <c:pt idx="60">
                  <c:v>1.6916349995881319E-2</c:v>
                </c:pt>
                <c:pt idx="61">
                  <c:v>-1.8677300002309494E-2</c:v>
                </c:pt>
                <c:pt idx="67">
                  <c:v>1.0666549991583452E-2</c:v>
                </c:pt>
                <c:pt idx="82">
                  <c:v>1.1486149996926542E-2</c:v>
                </c:pt>
                <c:pt idx="83">
                  <c:v>5.3305999899748713E-3</c:v>
                </c:pt>
                <c:pt idx="84">
                  <c:v>2.0613150001736358E-2</c:v>
                </c:pt>
                <c:pt idx="85">
                  <c:v>1.2832199994591065E-2</c:v>
                </c:pt>
                <c:pt idx="87">
                  <c:v>1.1086200000136159E-2</c:v>
                </c:pt>
                <c:pt idx="88">
                  <c:v>1.0556049994193017E-2</c:v>
                </c:pt>
                <c:pt idx="89">
                  <c:v>2.5876749998133164E-2</c:v>
                </c:pt>
                <c:pt idx="90">
                  <c:v>1.6314849992340896E-2</c:v>
                </c:pt>
                <c:pt idx="91">
                  <c:v>-1.4818299998296425E-2</c:v>
                </c:pt>
                <c:pt idx="92">
                  <c:v>-3.0316700002003927E-2</c:v>
                </c:pt>
                <c:pt idx="93">
                  <c:v>-1.2249999999767169E-2</c:v>
                </c:pt>
                <c:pt idx="94">
                  <c:v>-1.586450009199325E-3</c:v>
                </c:pt>
                <c:pt idx="95">
                  <c:v>-6.5609999728621915E-4</c:v>
                </c:pt>
                <c:pt idx="97">
                  <c:v>-6.0147000040160492E-3</c:v>
                </c:pt>
                <c:pt idx="98">
                  <c:v>6.1157499949331395E-3</c:v>
                </c:pt>
                <c:pt idx="101">
                  <c:v>4.9508499942021444E-3</c:v>
                </c:pt>
                <c:pt idx="102">
                  <c:v>-5.6299999996554106E-3</c:v>
                </c:pt>
                <c:pt idx="104">
                  <c:v>-5.0614499996299855E-3</c:v>
                </c:pt>
                <c:pt idx="105">
                  <c:v>2.4625499936519191E-3</c:v>
                </c:pt>
                <c:pt idx="107">
                  <c:v>-1.4929000026313588E-3</c:v>
                </c:pt>
                <c:pt idx="108">
                  <c:v>-2.195955000934191E-2</c:v>
                </c:pt>
                <c:pt idx="173">
                  <c:v>6.9904999909340404E-3</c:v>
                </c:pt>
                <c:pt idx="174">
                  <c:v>6.9904999909340404E-3</c:v>
                </c:pt>
                <c:pt idx="204">
                  <c:v>-1.7412650006008334E-2</c:v>
                </c:pt>
                <c:pt idx="205">
                  <c:v>-6.1301000023377128E-3</c:v>
                </c:pt>
                <c:pt idx="208">
                  <c:v>-1.3926550003816374E-2</c:v>
                </c:pt>
                <c:pt idx="226">
                  <c:v>3.6599999293684959E-4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F6-40B6-841D-6BB22A5209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56">
                  <c:v>8.8909499972942285E-3</c:v>
                </c:pt>
                <c:pt idx="59">
                  <c:v>9.3163499914226122E-3</c:v>
                </c:pt>
                <c:pt idx="62">
                  <c:v>7.578999939141795E-4</c:v>
                </c:pt>
                <c:pt idx="63">
                  <c:v>-1.7860000662039965E-4</c:v>
                </c:pt>
                <c:pt idx="64">
                  <c:v>7.8756499933660962E-3</c:v>
                </c:pt>
                <c:pt idx="65">
                  <c:v>-1.1303999999654479E-3</c:v>
                </c:pt>
                <c:pt idx="66">
                  <c:v>7.4269999458920211E-4</c:v>
                </c:pt>
                <c:pt idx="68">
                  <c:v>3.6400000681169331E-5</c:v>
                </c:pt>
                <c:pt idx="69">
                  <c:v>7.2808499971870333E-3</c:v>
                </c:pt>
                <c:pt idx="70">
                  <c:v>6.8719999399036169E-4</c:v>
                </c:pt>
                <c:pt idx="71">
                  <c:v>7.7935500012245029E-3</c:v>
                </c:pt>
                <c:pt idx="72">
                  <c:v>5.348999984562397E-4</c:v>
                </c:pt>
                <c:pt idx="73">
                  <c:v>8.3271499970578589E-3</c:v>
                </c:pt>
                <c:pt idx="74">
                  <c:v>1.0969999857479706E-4</c:v>
                </c:pt>
                <c:pt idx="75">
                  <c:v>-2.7760000375565141E-4</c:v>
                </c:pt>
                <c:pt idx="76">
                  <c:v>8.7287499991361983E-3</c:v>
                </c:pt>
                <c:pt idx="77">
                  <c:v>8.666849993460346E-3</c:v>
                </c:pt>
                <c:pt idx="78">
                  <c:v>9.0795500000240281E-3</c:v>
                </c:pt>
                <c:pt idx="79">
                  <c:v>-7.7600000076927245E-4</c:v>
                </c:pt>
                <c:pt idx="80">
                  <c:v>1.0431950002384838E-2</c:v>
                </c:pt>
                <c:pt idx="81">
                  <c:v>-2.049000009719748E-3</c:v>
                </c:pt>
                <c:pt idx="86">
                  <c:v>6.8639499950222671E-3</c:v>
                </c:pt>
                <c:pt idx="106">
                  <c:v>9.5309998869197443E-4</c:v>
                </c:pt>
                <c:pt idx="110">
                  <c:v>6.7749999288935214E-4</c:v>
                </c:pt>
                <c:pt idx="141">
                  <c:v>-9.1349000067566521E-3</c:v>
                </c:pt>
                <c:pt idx="142">
                  <c:v>-5.7349000053363852E-3</c:v>
                </c:pt>
                <c:pt idx="144">
                  <c:v>1.2650999924517237E-3</c:v>
                </c:pt>
                <c:pt idx="145">
                  <c:v>2.665099993464537E-3</c:v>
                </c:pt>
                <c:pt idx="146">
                  <c:v>-2.6122200004465412E-2</c:v>
                </c:pt>
                <c:pt idx="147">
                  <c:v>-1.3622200000099838E-2</c:v>
                </c:pt>
                <c:pt idx="148">
                  <c:v>-8.72220000019297E-3</c:v>
                </c:pt>
                <c:pt idx="149">
                  <c:v>-8.0222000033245422E-3</c:v>
                </c:pt>
                <c:pt idx="150">
                  <c:v>-5.2222000012989156E-3</c:v>
                </c:pt>
                <c:pt idx="151">
                  <c:v>-3.1222000034176745E-3</c:v>
                </c:pt>
                <c:pt idx="152">
                  <c:v>-2.5222000040230341E-3</c:v>
                </c:pt>
                <c:pt idx="153">
                  <c:v>-1.8221999998786487E-3</c:v>
                </c:pt>
                <c:pt idx="154">
                  <c:v>-4.2220000614179298E-4</c:v>
                </c:pt>
                <c:pt idx="155">
                  <c:v>2.7779999800259247E-4</c:v>
                </c:pt>
                <c:pt idx="156">
                  <c:v>2.7779999800259247E-4</c:v>
                </c:pt>
                <c:pt idx="157">
                  <c:v>9.7779999487102032E-4</c:v>
                </c:pt>
                <c:pt idx="158">
                  <c:v>1.6777999990154058E-3</c:v>
                </c:pt>
                <c:pt idx="159">
                  <c:v>4.4777999937650748E-3</c:v>
                </c:pt>
                <c:pt idx="161">
                  <c:v>1.0677799997210968E-2</c:v>
                </c:pt>
                <c:pt idx="162">
                  <c:v>-8.5158500078250654E-3</c:v>
                </c:pt>
                <c:pt idx="163">
                  <c:v>1.8841499913833104E-3</c:v>
                </c:pt>
                <c:pt idx="164">
                  <c:v>7.4841499954345636E-3</c:v>
                </c:pt>
                <c:pt idx="165">
                  <c:v>8.1841499923029914E-3</c:v>
                </c:pt>
                <c:pt idx="166">
                  <c:v>1.0984149994328618E-2</c:v>
                </c:pt>
                <c:pt idx="167">
                  <c:v>1.0984149994328618E-2</c:v>
                </c:pt>
                <c:pt idx="168">
                  <c:v>-3.4095000082743354E-3</c:v>
                </c:pt>
                <c:pt idx="169">
                  <c:v>-6.0950000624870881E-4</c:v>
                </c:pt>
                <c:pt idx="170">
                  <c:v>1.3904999941587448E-3</c:v>
                </c:pt>
                <c:pt idx="171">
                  <c:v>5.5904999899212271E-3</c:v>
                </c:pt>
                <c:pt idx="172">
                  <c:v>5.5904999899212271E-3</c:v>
                </c:pt>
                <c:pt idx="175">
                  <c:v>8.3904999919468537E-3</c:v>
                </c:pt>
                <c:pt idx="176">
                  <c:v>8.3904999919468537E-3</c:v>
                </c:pt>
                <c:pt idx="177">
                  <c:v>1.3890499991248362E-2</c:v>
                </c:pt>
                <c:pt idx="178">
                  <c:v>1.8090499994286802E-2</c:v>
                </c:pt>
                <c:pt idx="179">
                  <c:v>-8.1031500012613833E-3</c:v>
                </c:pt>
                <c:pt idx="180">
                  <c:v>-7.4031500043929555E-3</c:v>
                </c:pt>
                <c:pt idx="181">
                  <c:v>-2.5031500044860877E-3</c:v>
                </c:pt>
                <c:pt idx="182">
                  <c:v>-1.1031500034732744E-3</c:v>
                </c:pt>
                <c:pt idx="183">
                  <c:v>5.796849996841047E-3</c:v>
                </c:pt>
                <c:pt idx="184">
                  <c:v>6.4968499937094748E-3</c:v>
                </c:pt>
                <c:pt idx="185">
                  <c:v>7.8968499947222881E-3</c:v>
                </c:pt>
                <c:pt idx="186">
                  <c:v>1.6196849996049423E-2</c:v>
                </c:pt>
                <c:pt idx="187">
                  <c:v>-1.6196800002944656E-2</c:v>
                </c:pt>
                <c:pt idx="188">
                  <c:v>-1.3396800008194987E-2</c:v>
                </c:pt>
                <c:pt idx="189">
                  <c:v>-7.8968000088934787E-3</c:v>
                </c:pt>
                <c:pt idx="190">
                  <c:v>-4.3968000027234666E-3</c:v>
                </c:pt>
                <c:pt idx="191">
                  <c:v>1.1031999965780415E-3</c:v>
                </c:pt>
                <c:pt idx="192">
                  <c:v>1.1031999965780415E-3</c:v>
                </c:pt>
                <c:pt idx="193">
                  <c:v>8.8031999912345782E-3</c:v>
                </c:pt>
                <c:pt idx="194">
                  <c:v>1.0203199992247391E-2</c:v>
                </c:pt>
                <c:pt idx="195">
                  <c:v>1.1603199993260205E-2</c:v>
                </c:pt>
                <c:pt idx="196">
                  <c:v>2.0095500003662892E-3</c:v>
                </c:pt>
                <c:pt idx="197">
                  <c:v>3.4095500013791025E-3</c:v>
                </c:pt>
                <c:pt idx="198">
                  <c:v>1.1109549996035639E-2</c:v>
                </c:pt>
                <c:pt idx="199">
                  <c:v>1.3809550000587478E-2</c:v>
                </c:pt>
                <c:pt idx="200">
                  <c:v>2.1509550002519973E-2</c:v>
                </c:pt>
                <c:pt idx="201">
                  <c:v>2.6309549997677095E-2</c:v>
                </c:pt>
                <c:pt idx="203">
                  <c:v>9.7349499992560595E-3</c:v>
                </c:pt>
                <c:pt idx="206">
                  <c:v>2.4333649998879991E-2</c:v>
                </c:pt>
                <c:pt idx="207">
                  <c:v>1.4609849997214042E-2</c:v>
                </c:pt>
                <c:pt idx="211">
                  <c:v>-5.5731000102241524E-3</c:v>
                </c:pt>
                <c:pt idx="212">
                  <c:v>7.6499998976942152E-4</c:v>
                </c:pt>
                <c:pt idx="213">
                  <c:v>-4.6980000479379669E-4</c:v>
                </c:pt>
                <c:pt idx="219">
                  <c:v>-2.5883000052999705E-3</c:v>
                </c:pt>
                <c:pt idx="220">
                  <c:v>-1.0883000068133697E-3</c:v>
                </c:pt>
                <c:pt idx="221">
                  <c:v>1.2532349988759961E-2</c:v>
                </c:pt>
                <c:pt idx="225">
                  <c:v>1.2345349998213351E-2</c:v>
                </c:pt>
                <c:pt idx="230">
                  <c:v>-7.5000003562308848E-5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F6-40B6-841D-6BB22A5209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209">
                  <c:v>1.1572749994229525E-2</c:v>
                </c:pt>
                <c:pt idx="210">
                  <c:v>4.260000423528254E-5</c:v>
                </c:pt>
                <c:pt idx="214">
                  <c:v>-6.1400000413414091E-4</c:v>
                </c:pt>
                <c:pt idx="215">
                  <c:v>4.059999919263646E-4</c:v>
                </c:pt>
                <c:pt idx="216">
                  <c:v>5.1599999278550968E-4</c:v>
                </c:pt>
                <c:pt idx="217">
                  <c:v>-6.838000044808723E-4</c:v>
                </c:pt>
                <c:pt idx="218">
                  <c:v>1.5288999929907732E-3</c:v>
                </c:pt>
                <c:pt idx="222">
                  <c:v>-1.7073000053642318E-3</c:v>
                </c:pt>
                <c:pt idx="223">
                  <c:v>1.8849998741643503E-4</c:v>
                </c:pt>
                <c:pt idx="224">
                  <c:v>2.8849999216618016E-4</c:v>
                </c:pt>
                <c:pt idx="227">
                  <c:v>4.6599999768659472E-4</c:v>
                </c:pt>
                <c:pt idx="228">
                  <c:v>-6.9339000037871301E-3</c:v>
                </c:pt>
                <c:pt idx="229">
                  <c:v>1.4471999966190197E-3</c:v>
                </c:pt>
                <c:pt idx="231">
                  <c:v>4.4409999900381081E-3</c:v>
                </c:pt>
                <c:pt idx="232">
                  <c:v>1.166599991847761E-3</c:v>
                </c:pt>
                <c:pt idx="233">
                  <c:v>1.255874999333173E-2</c:v>
                </c:pt>
                <c:pt idx="234">
                  <c:v>1.2134949996834621E-2</c:v>
                </c:pt>
                <c:pt idx="235">
                  <c:v>-2.4600000324426219E-4</c:v>
                </c:pt>
                <c:pt idx="236">
                  <c:v>9.6539999503875151E-4</c:v>
                </c:pt>
                <c:pt idx="237">
                  <c:v>1.2719649988866877E-2</c:v>
                </c:pt>
                <c:pt idx="238">
                  <c:v>7.2599999839439988E-4</c:v>
                </c:pt>
                <c:pt idx="239">
                  <c:v>8.7539999367436394E-4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F6-40B6-841D-6BB22A5209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F6-40B6-841D-6BB22A5209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F6-40B6-841D-6BB22A5209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F6-40B6-841D-6BB22A5209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8.5214069735350733E-4</c:v>
                </c:pt>
                <c:pt idx="1">
                  <c:v>8.8738735414958477E-4</c:v>
                </c:pt>
                <c:pt idx="2">
                  <c:v>8.8784809476129809E-4</c:v>
                </c:pt>
                <c:pt idx="3">
                  <c:v>8.8796327991422653E-4</c:v>
                </c:pt>
                <c:pt idx="4">
                  <c:v>8.8796327991422653E-4</c:v>
                </c:pt>
                <c:pt idx="5">
                  <c:v>8.8923031659643849E-4</c:v>
                </c:pt>
                <c:pt idx="6">
                  <c:v>8.8934550174936682E-4</c:v>
                </c:pt>
                <c:pt idx="7">
                  <c:v>8.8946068690229515E-4</c:v>
                </c:pt>
                <c:pt idx="8">
                  <c:v>8.8957587205522348E-4</c:v>
                </c:pt>
                <c:pt idx="9">
                  <c:v>8.9061253843157877E-4</c:v>
                </c:pt>
                <c:pt idx="10">
                  <c:v>8.9130364934914886E-4</c:v>
                </c:pt>
                <c:pt idx="11">
                  <c:v>8.9141883450207719E-4</c:v>
                </c:pt>
                <c:pt idx="12">
                  <c:v>8.9809957337192207E-4</c:v>
                </c:pt>
                <c:pt idx="13">
                  <c:v>8.9844512883070706E-4</c:v>
                </c:pt>
                <c:pt idx="14">
                  <c:v>8.9879068428949215E-4</c:v>
                </c:pt>
                <c:pt idx="15">
                  <c:v>8.9936661005413391E-4</c:v>
                </c:pt>
                <c:pt idx="16">
                  <c:v>8.9959698035999057E-4</c:v>
                </c:pt>
                <c:pt idx="17">
                  <c:v>9.0028809127756077E-4</c:v>
                </c:pt>
                <c:pt idx="18">
                  <c:v>9.0143994280684429E-4</c:v>
                </c:pt>
                <c:pt idx="19">
                  <c:v>9.0190068341855782E-4</c:v>
                </c:pt>
                <c:pt idx="20">
                  <c:v>9.0201586857148615E-4</c:v>
                </c:pt>
                <c:pt idx="21">
                  <c:v>9.7400658915170976E-4</c:v>
                </c:pt>
                <c:pt idx="22">
                  <c:v>9.7642547736320512E-4</c:v>
                </c:pt>
                <c:pt idx="23">
                  <c:v>9.846036232211185E-4</c:v>
                </c:pt>
                <c:pt idx="24">
                  <c:v>9.8471880837404683E-4</c:v>
                </c:pt>
                <c:pt idx="25">
                  <c:v>9.8610103020918723E-4</c:v>
                </c:pt>
                <c:pt idx="26">
                  <c:v>9.8633140051504389E-4</c:v>
                </c:pt>
                <c:pt idx="27">
                  <c:v>9.8644658566797222E-4</c:v>
                </c:pt>
                <c:pt idx="28">
                  <c:v>9.8782880750311261E-4</c:v>
                </c:pt>
                <c:pt idx="29">
                  <c:v>9.8805917780896927E-4</c:v>
                </c:pt>
                <c:pt idx="30">
                  <c:v>1.0163947254293454E-3</c:v>
                </c:pt>
                <c:pt idx="31">
                  <c:v>1.0167402808881304E-3</c:v>
                </c:pt>
                <c:pt idx="32">
                  <c:v>1.0268765743458258E-3</c:v>
                </c:pt>
                <c:pt idx="33">
                  <c:v>1.0271069446516827E-3</c:v>
                </c:pt>
                <c:pt idx="34">
                  <c:v>1.0287195367926795E-3</c:v>
                </c:pt>
                <c:pt idx="35">
                  <c:v>1.0327510171451722E-3</c:v>
                </c:pt>
                <c:pt idx="36">
                  <c:v>1.0339028686744557E-3</c:v>
                </c:pt>
                <c:pt idx="37">
                  <c:v>1.042426569991154E-3</c:v>
                </c:pt>
                <c:pt idx="38">
                  <c:v>1.2188902242773981E-3</c:v>
                </c:pt>
                <c:pt idx="39">
                  <c:v>1.2618542863196754E-3</c:v>
                </c:pt>
                <c:pt idx="40">
                  <c:v>1.2671528033543799E-3</c:v>
                </c:pt>
                <c:pt idx="41">
                  <c:v>1.2816661326233529E-3</c:v>
                </c:pt>
                <c:pt idx="42">
                  <c:v>1.291341685469335E-3</c:v>
                </c:pt>
                <c:pt idx="43">
                  <c:v>1.3033209413738842E-3</c:v>
                </c:pt>
                <c:pt idx="44">
                  <c:v>1.3034361265268125E-3</c:v>
                </c:pt>
                <c:pt idx="45">
                  <c:v>1.3074676068793051E-3</c:v>
                </c:pt>
                <c:pt idx="46">
                  <c:v>1.3199076033955676E-3</c:v>
                </c:pt>
                <c:pt idx="47">
                  <c:v>1.3478975955571585E-3</c:v>
                </c:pt>
                <c:pt idx="48">
                  <c:v>1.3929349903521464E-3</c:v>
                </c:pt>
                <c:pt idx="49">
                  <c:v>1.4317523868890029E-3</c:v>
                </c:pt>
                <c:pt idx="50">
                  <c:v>1.5588016105689815E-3</c:v>
                </c:pt>
                <c:pt idx="51">
                  <c:v>1.5591471660277665E-3</c:v>
                </c:pt>
                <c:pt idx="52">
                  <c:v>1.6008441913878319E-3</c:v>
                </c:pt>
                <c:pt idx="53">
                  <c:v>1.6008441913878319E-3</c:v>
                </c:pt>
                <c:pt idx="54">
                  <c:v>1.6008441913878319E-3</c:v>
                </c:pt>
                <c:pt idx="55">
                  <c:v>1.6023415983759007E-3</c:v>
                </c:pt>
                <c:pt idx="56">
                  <c:v>1.602456783528829E-3</c:v>
                </c:pt>
                <c:pt idx="57">
                  <c:v>1.6026871538346857E-3</c:v>
                </c:pt>
                <c:pt idx="58">
                  <c:v>1.602802338987614E-3</c:v>
                </c:pt>
                <c:pt idx="59">
                  <c:v>1.6029175241405423E-3</c:v>
                </c:pt>
                <c:pt idx="60">
                  <c:v>1.6029175241405423E-3</c:v>
                </c:pt>
                <c:pt idx="61">
                  <c:v>1.6030327092934706E-3</c:v>
                </c:pt>
                <c:pt idx="62">
                  <c:v>1.6435778831242528E-3</c:v>
                </c:pt>
                <c:pt idx="63">
                  <c:v>1.6447297346535363E-3</c:v>
                </c:pt>
                <c:pt idx="64">
                  <c:v>1.6856204639431032E-3</c:v>
                </c:pt>
                <c:pt idx="65">
                  <c:v>1.729045266597094E-3</c:v>
                </c:pt>
                <c:pt idx="66">
                  <c:v>1.7412548928075E-3</c:v>
                </c:pt>
                <c:pt idx="67">
                  <c:v>1.7471293356068462E-3</c:v>
                </c:pt>
                <c:pt idx="68">
                  <c:v>1.7483963722890582E-3</c:v>
                </c:pt>
                <c:pt idx="69">
                  <c:v>1.7492026683595565E-3</c:v>
                </c:pt>
                <c:pt idx="70">
                  <c:v>1.7493178535124849E-3</c:v>
                </c:pt>
                <c:pt idx="71">
                  <c:v>1.7494330386654132E-3</c:v>
                </c:pt>
                <c:pt idx="72">
                  <c:v>1.7610667391111776E-3</c:v>
                </c:pt>
                <c:pt idx="73">
                  <c:v>1.7881352500493416E-3</c:v>
                </c:pt>
                <c:pt idx="74">
                  <c:v>1.7896326570374101E-3</c:v>
                </c:pt>
                <c:pt idx="75">
                  <c:v>1.7898630273432668E-3</c:v>
                </c:pt>
                <c:pt idx="76">
                  <c:v>1.7899782124961953E-3</c:v>
                </c:pt>
                <c:pt idx="77">
                  <c:v>1.7906693234137653E-3</c:v>
                </c:pt>
                <c:pt idx="78">
                  <c:v>1.790899693719622E-3</c:v>
                </c:pt>
                <c:pt idx="79">
                  <c:v>1.7917059897901207E-3</c:v>
                </c:pt>
                <c:pt idx="80">
                  <c:v>1.7936641373899028E-3</c:v>
                </c:pt>
                <c:pt idx="81">
                  <c:v>1.7940096928486878E-3</c:v>
                </c:pt>
                <c:pt idx="82">
                  <c:v>1.8272982020449829E-3</c:v>
                </c:pt>
                <c:pt idx="83">
                  <c:v>1.8281044981154817E-3</c:v>
                </c:pt>
                <c:pt idx="84">
                  <c:v>1.8296019051035504E-3</c:v>
                </c:pt>
                <c:pt idx="85">
                  <c:v>1.8299474605623354E-3</c:v>
                </c:pt>
                <c:pt idx="86">
                  <c:v>1.8305233863269771E-3</c:v>
                </c:pt>
                <c:pt idx="87">
                  <c:v>1.8345548666794697E-3</c:v>
                </c:pt>
                <c:pt idx="88">
                  <c:v>1.8358219033616815E-3</c:v>
                </c:pt>
                <c:pt idx="89">
                  <c:v>1.8452670859018068E-3</c:v>
                </c:pt>
                <c:pt idx="90">
                  <c:v>1.8459581968193772E-3</c:v>
                </c:pt>
                <c:pt idx="91">
                  <c:v>1.8725659671458277E-3</c:v>
                </c:pt>
                <c:pt idx="92">
                  <c:v>1.8744089295926814E-3</c:v>
                </c:pt>
                <c:pt idx="93">
                  <c:v>1.8792467060156724E-3</c:v>
                </c:pt>
                <c:pt idx="94">
                  <c:v>1.8876552221794426E-3</c:v>
                </c:pt>
                <c:pt idx="95">
                  <c:v>1.9154148440351767E-3</c:v>
                </c:pt>
                <c:pt idx="96">
                  <c:v>1.915530029188105E-3</c:v>
                </c:pt>
                <c:pt idx="97">
                  <c:v>1.9343052091154273E-3</c:v>
                </c:pt>
                <c:pt idx="98">
                  <c:v>1.9765781602401346E-3</c:v>
                </c:pt>
                <c:pt idx="99">
                  <c:v>2.0015733384255883E-3</c:v>
                </c:pt>
                <c:pt idx="100">
                  <c:v>2.001803708731445E-3</c:v>
                </c:pt>
                <c:pt idx="101">
                  <c:v>2.0026100048019433E-3</c:v>
                </c:pt>
                <c:pt idx="102">
                  <c:v>2.0174688895297013E-3</c:v>
                </c:pt>
                <c:pt idx="103">
                  <c:v>2.0441918450090804E-3</c:v>
                </c:pt>
                <c:pt idx="104">
                  <c:v>2.0604329515719788E-3</c:v>
                </c:pt>
                <c:pt idx="105">
                  <c:v>2.088077388274785E-3</c:v>
                </c:pt>
                <c:pt idx="106">
                  <c:v>2.0987896074971223E-3</c:v>
                </c:pt>
                <c:pt idx="107">
                  <c:v>2.1033970136142563E-3</c:v>
                </c:pt>
                <c:pt idx="108">
                  <c:v>2.1058159018257517E-3</c:v>
                </c:pt>
                <c:pt idx="109">
                  <c:v>2.1450940389743218E-3</c:v>
                </c:pt>
                <c:pt idx="110">
                  <c:v>2.1844873612758202E-3</c:v>
                </c:pt>
                <c:pt idx="111">
                  <c:v>2.1847177315816768E-3</c:v>
                </c:pt>
                <c:pt idx="112">
                  <c:v>2.1847177315816768E-3</c:v>
                </c:pt>
                <c:pt idx="113">
                  <c:v>2.1848329167346052E-3</c:v>
                </c:pt>
                <c:pt idx="114">
                  <c:v>2.1848329167346052E-3</c:v>
                </c:pt>
                <c:pt idx="115">
                  <c:v>2.1848329167346052E-3</c:v>
                </c:pt>
                <c:pt idx="116">
                  <c:v>2.1848329167346052E-3</c:v>
                </c:pt>
                <c:pt idx="117">
                  <c:v>2.1850632870404618E-3</c:v>
                </c:pt>
                <c:pt idx="118">
                  <c:v>2.1850632870404618E-3</c:v>
                </c:pt>
                <c:pt idx="119">
                  <c:v>2.1856392128051039E-3</c:v>
                </c:pt>
                <c:pt idx="120">
                  <c:v>2.1859847682638889E-3</c:v>
                </c:pt>
                <c:pt idx="121">
                  <c:v>2.1864455088756022E-3</c:v>
                </c:pt>
                <c:pt idx="122">
                  <c:v>2.1864455088756022E-3</c:v>
                </c:pt>
                <c:pt idx="123">
                  <c:v>2.1865606940285305E-3</c:v>
                </c:pt>
                <c:pt idx="124">
                  <c:v>2.1867910643343872E-3</c:v>
                </c:pt>
                <c:pt idx="125">
                  <c:v>2.1870214346402439E-3</c:v>
                </c:pt>
                <c:pt idx="126">
                  <c:v>2.1871366197931726E-3</c:v>
                </c:pt>
                <c:pt idx="127">
                  <c:v>2.1871366197931726E-3</c:v>
                </c:pt>
                <c:pt idx="128">
                  <c:v>2.1871366197931726E-3</c:v>
                </c:pt>
                <c:pt idx="129">
                  <c:v>2.1872518049461005E-3</c:v>
                </c:pt>
                <c:pt idx="130">
                  <c:v>2.1872518049461005E-3</c:v>
                </c:pt>
                <c:pt idx="131">
                  <c:v>2.1873669900990293E-3</c:v>
                </c:pt>
                <c:pt idx="132">
                  <c:v>2.1873669900990293E-3</c:v>
                </c:pt>
                <c:pt idx="133">
                  <c:v>2.1874821752519572E-3</c:v>
                </c:pt>
                <c:pt idx="134">
                  <c:v>2.1874821752519572E-3</c:v>
                </c:pt>
                <c:pt idx="135">
                  <c:v>2.1874821752519572E-3</c:v>
                </c:pt>
                <c:pt idx="136">
                  <c:v>2.1874821752519572E-3</c:v>
                </c:pt>
                <c:pt idx="137">
                  <c:v>2.1874821752519572E-3</c:v>
                </c:pt>
                <c:pt idx="138">
                  <c:v>2.1875973604048859E-3</c:v>
                </c:pt>
                <c:pt idx="139">
                  <c:v>2.1875973604048859E-3</c:v>
                </c:pt>
                <c:pt idx="140">
                  <c:v>2.2276817936239543E-3</c:v>
                </c:pt>
                <c:pt idx="141">
                  <c:v>2.2277969787768827E-3</c:v>
                </c:pt>
                <c:pt idx="142">
                  <c:v>2.2277969787768827E-3</c:v>
                </c:pt>
                <c:pt idx="143">
                  <c:v>2.2277969787768827E-3</c:v>
                </c:pt>
                <c:pt idx="144">
                  <c:v>2.2277969787768827E-3</c:v>
                </c:pt>
                <c:pt idx="145">
                  <c:v>2.2277969787768827E-3</c:v>
                </c:pt>
                <c:pt idx="146">
                  <c:v>2.2280273490827393E-3</c:v>
                </c:pt>
                <c:pt idx="147">
                  <c:v>2.2280273490827393E-3</c:v>
                </c:pt>
                <c:pt idx="148">
                  <c:v>2.2280273490827393E-3</c:v>
                </c:pt>
                <c:pt idx="149">
                  <c:v>2.2280273490827393E-3</c:v>
                </c:pt>
                <c:pt idx="150">
                  <c:v>2.2280273490827393E-3</c:v>
                </c:pt>
                <c:pt idx="151">
                  <c:v>2.2280273490827393E-3</c:v>
                </c:pt>
                <c:pt idx="152">
                  <c:v>2.2280273490827393E-3</c:v>
                </c:pt>
                <c:pt idx="153">
                  <c:v>2.2280273490827393E-3</c:v>
                </c:pt>
                <c:pt idx="154">
                  <c:v>2.2280273490827393E-3</c:v>
                </c:pt>
                <c:pt idx="155">
                  <c:v>2.2280273490827393E-3</c:v>
                </c:pt>
                <c:pt idx="156">
                  <c:v>2.2280273490827393E-3</c:v>
                </c:pt>
                <c:pt idx="157">
                  <c:v>2.2280273490827393E-3</c:v>
                </c:pt>
                <c:pt idx="158">
                  <c:v>2.2280273490827393E-3</c:v>
                </c:pt>
                <c:pt idx="159">
                  <c:v>2.2280273490827393E-3</c:v>
                </c:pt>
                <c:pt idx="160">
                  <c:v>2.2280273490827393E-3</c:v>
                </c:pt>
                <c:pt idx="161">
                  <c:v>2.2280273490827393E-3</c:v>
                </c:pt>
                <c:pt idx="162">
                  <c:v>2.2281425342356677E-3</c:v>
                </c:pt>
                <c:pt idx="163">
                  <c:v>2.2281425342356677E-3</c:v>
                </c:pt>
                <c:pt idx="164">
                  <c:v>2.2281425342356677E-3</c:v>
                </c:pt>
                <c:pt idx="165">
                  <c:v>2.2281425342356677E-3</c:v>
                </c:pt>
                <c:pt idx="166">
                  <c:v>2.2281425342356677E-3</c:v>
                </c:pt>
                <c:pt idx="167">
                  <c:v>2.2281425342356677E-3</c:v>
                </c:pt>
                <c:pt idx="168">
                  <c:v>2.228257719388596E-3</c:v>
                </c:pt>
                <c:pt idx="169">
                  <c:v>2.228257719388596E-3</c:v>
                </c:pt>
                <c:pt idx="170">
                  <c:v>2.228257719388596E-3</c:v>
                </c:pt>
                <c:pt idx="171">
                  <c:v>2.228257719388596E-3</c:v>
                </c:pt>
                <c:pt idx="172">
                  <c:v>2.228257719388596E-3</c:v>
                </c:pt>
                <c:pt idx="173">
                  <c:v>2.228257719388596E-3</c:v>
                </c:pt>
                <c:pt idx="174">
                  <c:v>2.228257719388596E-3</c:v>
                </c:pt>
                <c:pt idx="175">
                  <c:v>2.228257719388596E-3</c:v>
                </c:pt>
                <c:pt idx="176">
                  <c:v>2.228257719388596E-3</c:v>
                </c:pt>
                <c:pt idx="177">
                  <c:v>2.228257719388596E-3</c:v>
                </c:pt>
                <c:pt idx="178">
                  <c:v>2.228257719388596E-3</c:v>
                </c:pt>
                <c:pt idx="179">
                  <c:v>2.2283729045415243E-3</c:v>
                </c:pt>
                <c:pt idx="180">
                  <c:v>2.2283729045415243E-3</c:v>
                </c:pt>
                <c:pt idx="181">
                  <c:v>2.2283729045415243E-3</c:v>
                </c:pt>
                <c:pt idx="182">
                  <c:v>2.2283729045415243E-3</c:v>
                </c:pt>
                <c:pt idx="183">
                  <c:v>2.2283729045415243E-3</c:v>
                </c:pt>
                <c:pt idx="184">
                  <c:v>2.2283729045415243E-3</c:v>
                </c:pt>
                <c:pt idx="185">
                  <c:v>2.2283729045415243E-3</c:v>
                </c:pt>
                <c:pt idx="186">
                  <c:v>2.2283729045415243E-3</c:v>
                </c:pt>
                <c:pt idx="187">
                  <c:v>2.2284880896944526E-3</c:v>
                </c:pt>
                <c:pt idx="188">
                  <c:v>2.2284880896944526E-3</c:v>
                </c:pt>
                <c:pt idx="189">
                  <c:v>2.2284880896944526E-3</c:v>
                </c:pt>
                <c:pt idx="190">
                  <c:v>2.2284880896944526E-3</c:v>
                </c:pt>
                <c:pt idx="191">
                  <c:v>2.2284880896944526E-3</c:v>
                </c:pt>
                <c:pt idx="192">
                  <c:v>2.2284880896944526E-3</c:v>
                </c:pt>
                <c:pt idx="193">
                  <c:v>2.2284880896944526E-3</c:v>
                </c:pt>
                <c:pt idx="194">
                  <c:v>2.2284880896944526E-3</c:v>
                </c:pt>
                <c:pt idx="195">
                  <c:v>2.2284880896944526E-3</c:v>
                </c:pt>
                <c:pt idx="196">
                  <c:v>2.228603274847381E-3</c:v>
                </c:pt>
                <c:pt idx="197">
                  <c:v>2.228603274847381E-3</c:v>
                </c:pt>
                <c:pt idx="198">
                  <c:v>2.228603274847381E-3</c:v>
                </c:pt>
                <c:pt idx="199">
                  <c:v>2.228603274847381E-3</c:v>
                </c:pt>
                <c:pt idx="200">
                  <c:v>2.228603274847381E-3</c:v>
                </c:pt>
                <c:pt idx="201">
                  <c:v>2.228603274847381E-3</c:v>
                </c:pt>
                <c:pt idx="202">
                  <c:v>2.2290640154590943E-3</c:v>
                </c:pt>
                <c:pt idx="203">
                  <c:v>2.2290640154590943E-3</c:v>
                </c:pt>
                <c:pt idx="204">
                  <c:v>2.2318284591293751E-3</c:v>
                </c:pt>
                <c:pt idx="205">
                  <c:v>2.2333258661174438E-3</c:v>
                </c:pt>
                <c:pt idx="206">
                  <c:v>2.2707610408191602E-3</c:v>
                </c:pt>
                <c:pt idx="207">
                  <c:v>2.2721432626543001E-3</c:v>
                </c:pt>
                <c:pt idx="208">
                  <c:v>2.2878084434525569E-3</c:v>
                </c:pt>
                <c:pt idx="209">
                  <c:v>2.4165854444264607E-3</c:v>
                </c:pt>
                <c:pt idx="210">
                  <c:v>2.4178524811086727E-3</c:v>
                </c:pt>
                <c:pt idx="211">
                  <c:v>2.4429628444470547E-3</c:v>
                </c:pt>
                <c:pt idx="212">
                  <c:v>2.4436539553646247E-3</c:v>
                </c:pt>
                <c:pt idx="213">
                  <c:v>2.4611620986097352E-3</c:v>
                </c:pt>
                <c:pt idx="214">
                  <c:v>2.4966391257116695E-3</c:v>
                </c:pt>
                <c:pt idx="215">
                  <c:v>2.4966391257116695E-3</c:v>
                </c:pt>
                <c:pt idx="216">
                  <c:v>2.4966391257116695E-3</c:v>
                </c:pt>
                <c:pt idx="217">
                  <c:v>2.502628753663944E-3</c:v>
                </c:pt>
                <c:pt idx="218">
                  <c:v>2.5028591239698006E-3</c:v>
                </c:pt>
                <c:pt idx="219">
                  <c:v>2.540639854130302E-3</c:v>
                </c:pt>
                <c:pt idx="220">
                  <c:v>2.540639854130302E-3</c:v>
                </c:pt>
                <c:pt idx="221">
                  <c:v>2.5428283720359407E-3</c:v>
                </c:pt>
                <c:pt idx="222">
                  <c:v>2.5475509633060035E-3</c:v>
                </c:pt>
                <c:pt idx="223">
                  <c:v>2.5830279904079378E-3</c:v>
                </c:pt>
                <c:pt idx="224">
                  <c:v>2.5830279904079378E-3</c:v>
                </c:pt>
                <c:pt idx="225">
                  <c:v>2.5865987301487165E-3</c:v>
                </c:pt>
                <c:pt idx="226">
                  <c:v>2.5887872480543552E-3</c:v>
                </c:pt>
                <c:pt idx="227">
                  <c:v>2.5887872480543552E-3</c:v>
                </c:pt>
                <c:pt idx="228">
                  <c:v>2.6033005773233283E-3</c:v>
                </c:pt>
                <c:pt idx="229">
                  <c:v>2.6247250157680029E-3</c:v>
                </c:pt>
                <c:pt idx="230">
                  <c:v>2.627950200049997E-3</c:v>
                </c:pt>
                <c:pt idx="231">
                  <c:v>2.6463798245185341E-3</c:v>
                </c:pt>
                <c:pt idx="232">
                  <c:v>2.675867223668194E-3</c:v>
                </c:pt>
                <c:pt idx="233">
                  <c:v>2.6884224053373845E-3</c:v>
                </c:pt>
                <c:pt idx="234">
                  <c:v>2.6898046271725254E-3</c:v>
                </c:pt>
                <c:pt idx="235">
                  <c:v>2.6901501826313099E-3</c:v>
                </c:pt>
                <c:pt idx="236">
                  <c:v>2.7320775782972324E-3</c:v>
                </c:pt>
                <c:pt idx="237">
                  <c:v>2.7729683075867996E-3</c:v>
                </c:pt>
                <c:pt idx="238">
                  <c:v>2.7730834927397275E-3</c:v>
                </c:pt>
                <c:pt idx="239">
                  <c:v>2.8011886700542469E-3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F6-40B6-841D-6BB22A5209E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43">
                  <c:v>0</c:v>
                </c:pt>
                <c:pt idx="96">
                  <c:v>9.7502499993424863E-3</c:v>
                </c:pt>
                <c:pt idx="99">
                  <c:v>2.2936999957892112E-3</c:v>
                </c:pt>
                <c:pt idx="100">
                  <c:v>-8.8936000029207207E-3</c:v>
                </c:pt>
                <c:pt idx="103">
                  <c:v>-7.3568000007071532E-3</c:v>
                </c:pt>
                <c:pt idx="109">
                  <c:v>-1.2394200006383471E-2</c:v>
                </c:pt>
                <c:pt idx="111">
                  <c:v>-5.6098000059137121E-3</c:v>
                </c:pt>
                <c:pt idx="112">
                  <c:v>3.390199999557808E-3</c:v>
                </c:pt>
                <c:pt idx="113">
                  <c:v>-1.8203450003056787E-2</c:v>
                </c:pt>
                <c:pt idx="114">
                  <c:v>7.9654999717604369E-4</c:v>
                </c:pt>
                <c:pt idx="115">
                  <c:v>9.7965499953716062E-3</c:v>
                </c:pt>
                <c:pt idx="116">
                  <c:v>1.5796549996593967E-2</c:v>
                </c:pt>
                <c:pt idx="117">
                  <c:v>-3.3907500037457794E-3</c:v>
                </c:pt>
                <c:pt idx="118">
                  <c:v>3.6092499940423295E-3</c:v>
                </c:pt>
                <c:pt idx="119">
                  <c:v>1.164099999004975E-2</c:v>
                </c:pt>
                <c:pt idx="120">
                  <c:v>-7.139950008422602E-3</c:v>
                </c:pt>
                <c:pt idx="121">
                  <c:v>-2.0514550000370946E-2</c:v>
                </c:pt>
                <c:pt idx="122">
                  <c:v>-2.0514550000370946E-2</c:v>
                </c:pt>
                <c:pt idx="123">
                  <c:v>3.891799999109935E-3</c:v>
                </c:pt>
                <c:pt idx="124">
                  <c:v>-1.7295500001637265E-2</c:v>
                </c:pt>
                <c:pt idx="125">
                  <c:v>-1.3482800008205231E-2</c:v>
                </c:pt>
                <c:pt idx="126">
                  <c:v>-1.6076450003311038E-2</c:v>
                </c:pt>
                <c:pt idx="127">
                  <c:v>-1.6076450003311038E-2</c:v>
                </c:pt>
                <c:pt idx="128">
                  <c:v>-1.2076450002496131E-2</c:v>
                </c:pt>
                <c:pt idx="129">
                  <c:v>-1.3670100001036189E-2</c:v>
                </c:pt>
                <c:pt idx="130">
                  <c:v>-1.3670100001036189E-2</c:v>
                </c:pt>
                <c:pt idx="131">
                  <c:v>-4.2637500082491897E-3</c:v>
                </c:pt>
                <c:pt idx="132">
                  <c:v>1.0736249991168734E-2</c:v>
                </c:pt>
                <c:pt idx="133">
                  <c:v>-4.5857400007662363E-2</c:v>
                </c:pt>
                <c:pt idx="134">
                  <c:v>-4.2857400010689162E-2</c:v>
                </c:pt>
                <c:pt idx="135">
                  <c:v>-3.6857400009466801E-2</c:v>
                </c:pt>
                <c:pt idx="136">
                  <c:v>-1.8857400005799718E-2</c:v>
                </c:pt>
                <c:pt idx="137">
                  <c:v>-1.1857400008011609E-2</c:v>
                </c:pt>
                <c:pt idx="138">
                  <c:v>-1.2451050002709962E-2</c:v>
                </c:pt>
                <c:pt idx="139">
                  <c:v>1.5489499928662553E-3</c:v>
                </c:pt>
                <c:pt idx="140">
                  <c:v>2.095874999940861E-2</c:v>
                </c:pt>
                <c:pt idx="143">
                  <c:v>-2.6349000036134385E-3</c:v>
                </c:pt>
                <c:pt idx="160">
                  <c:v>8.1777999948826618E-3</c:v>
                </c:pt>
                <c:pt idx="202">
                  <c:v>-1.6505000530742109E-4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1F6-40B6-841D-6BB22A520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22816"/>
        <c:axId val="1"/>
      </c:scatterChart>
      <c:valAx>
        <c:axId val="793422816"/>
        <c:scaling>
          <c:orientation val="minMax"/>
          <c:min val="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24443098458851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422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025657850461"/>
          <c:y val="0.92024539877300615"/>
          <c:w val="0.7884627161989368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Cyg - O-C Diagr.</a:t>
            </a:r>
          </a:p>
        </c:rich>
      </c:tx>
      <c:layout>
        <c:manualLayout>
          <c:xMode val="edge"/>
          <c:yMode val="edge"/>
          <c:x val="0.37760033595800524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0011000008594"/>
          <c:y val="0.14678942920199375"/>
          <c:w val="0.81120063375049511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4F-49BA-959D-07A66F54CF2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106">
                    <c:v>0</c:v>
                  </c:pt>
                  <c:pt idx="110">
                    <c:v>2.0000000000000001E-4</c:v>
                  </c:pt>
                  <c:pt idx="122">
                    <c:v>0</c:v>
                  </c:pt>
                  <c:pt idx="124">
                    <c:v>0</c:v>
                  </c:pt>
                  <c:pt idx="128">
                    <c:v>0</c:v>
                  </c:pt>
                  <c:pt idx="130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5.0000000000000001E-3</c:v>
                  </c:pt>
                  <c:pt idx="206">
                    <c:v>0</c:v>
                  </c:pt>
                  <c:pt idx="207">
                    <c:v>0</c:v>
                  </c:pt>
                  <c:pt idx="209">
                    <c:v>1E-4</c:v>
                  </c:pt>
                  <c:pt idx="210">
                    <c:v>1E-4</c:v>
                  </c:pt>
                  <c:pt idx="211">
                    <c:v>1E-3</c:v>
                  </c:pt>
                  <c:pt idx="212">
                    <c:v>1.2999999999999999E-3</c:v>
                  </c:pt>
                  <c:pt idx="213">
                    <c:v>0</c:v>
                  </c:pt>
                  <c:pt idx="214">
                    <c:v>4.0000000000000002E-4</c:v>
                  </c:pt>
                  <c:pt idx="215">
                    <c:v>5.9999999999999995E-4</c:v>
                  </c:pt>
                  <c:pt idx="216">
                    <c:v>1.4E-3</c:v>
                  </c:pt>
                  <c:pt idx="217">
                    <c:v>2.0000000000000001E-4</c:v>
                  </c:pt>
                  <c:pt idx="218">
                    <c:v>2.9999999999999997E-4</c:v>
                  </c:pt>
                  <c:pt idx="219">
                    <c:v>1.7899999999999999E-2</c:v>
                  </c:pt>
                  <c:pt idx="220">
                    <c:v>1.17E-2</c:v>
                  </c:pt>
                  <c:pt idx="221">
                    <c:v>2.8E-3</c:v>
                  </c:pt>
                  <c:pt idx="222">
                    <c:v>5.0000000000000001E-4</c:v>
                  </c:pt>
                  <c:pt idx="223">
                    <c:v>0</c:v>
                  </c:pt>
                  <c:pt idx="224">
                    <c:v>1E-4</c:v>
                  </c:pt>
                  <c:pt idx="225">
                    <c:v>2.7000000000000001E-3</c:v>
                  </c:pt>
                  <c:pt idx="226">
                    <c:v>0</c:v>
                  </c:pt>
                  <c:pt idx="227">
                    <c:v>2.0000000000000001E-4</c:v>
                  </c:pt>
                  <c:pt idx="228">
                    <c:v>5.0000000000000001E-3</c:v>
                  </c:pt>
                  <c:pt idx="229">
                    <c:v>2.0000000000000001E-4</c:v>
                  </c:pt>
                  <c:pt idx="230">
                    <c:v>3.3E-3</c:v>
                  </c:pt>
                  <c:pt idx="231">
                    <c:v>2.0000000000000001E-4</c:v>
                  </c:pt>
                  <c:pt idx="232">
                    <c:v>2.0000000000000001E-4</c:v>
                  </c:pt>
                  <c:pt idx="233">
                    <c:v>1E-4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1E-4</c:v>
                  </c:pt>
                  <c:pt idx="237">
                    <c:v>2.0000000000000001E-4</c:v>
                  </c:pt>
                  <c:pt idx="238">
                    <c:v>1E-4</c:v>
                  </c:pt>
                  <c:pt idx="239">
                    <c:v>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106">
                    <c:v>0</c:v>
                  </c:pt>
                  <c:pt idx="110">
                    <c:v>2.0000000000000001E-4</c:v>
                  </c:pt>
                  <c:pt idx="122">
                    <c:v>0</c:v>
                  </c:pt>
                  <c:pt idx="124">
                    <c:v>0</c:v>
                  </c:pt>
                  <c:pt idx="128">
                    <c:v>0</c:v>
                  </c:pt>
                  <c:pt idx="130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5.0000000000000001E-3</c:v>
                  </c:pt>
                  <c:pt idx="206">
                    <c:v>0</c:v>
                  </c:pt>
                  <c:pt idx="207">
                    <c:v>0</c:v>
                  </c:pt>
                  <c:pt idx="209">
                    <c:v>1E-4</c:v>
                  </c:pt>
                  <c:pt idx="210">
                    <c:v>1E-4</c:v>
                  </c:pt>
                  <c:pt idx="211">
                    <c:v>1E-3</c:v>
                  </c:pt>
                  <c:pt idx="212">
                    <c:v>1.2999999999999999E-3</c:v>
                  </c:pt>
                  <c:pt idx="213">
                    <c:v>0</c:v>
                  </c:pt>
                  <c:pt idx="214">
                    <c:v>4.0000000000000002E-4</c:v>
                  </c:pt>
                  <c:pt idx="215">
                    <c:v>5.9999999999999995E-4</c:v>
                  </c:pt>
                  <c:pt idx="216">
                    <c:v>1.4E-3</c:v>
                  </c:pt>
                  <c:pt idx="217">
                    <c:v>2.0000000000000001E-4</c:v>
                  </c:pt>
                  <c:pt idx="218">
                    <c:v>2.9999999999999997E-4</c:v>
                  </c:pt>
                  <c:pt idx="219">
                    <c:v>1.7899999999999999E-2</c:v>
                  </c:pt>
                  <c:pt idx="220">
                    <c:v>1.17E-2</c:v>
                  </c:pt>
                  <c:pt idx="221">
                    <c:v>2.8E-3</c:v>
                  </c:pt>
                  <c:pt idx="222">
                    <c:v>5.0000000000000001E-4</c:v>
                  </c:pt>
                  <c:pt idx="223">
                    <c:v>0</c:v>
                  </c:pt>
                  <c:pt idx="224">
                    <c:v>1E-4</c:v>
                  </c:pt>
                  <c:pt idx="225">
                    <c:v>2.7000000000000001E-3</c:v>
                  </c:pt>
                  <c:pt idx="226">
                    <c:v>0</c:v>
                  </c:pt>
                  <c:pt idx="227">
                    <c:v>2.0000000000000001E-4</c:v>
                  </c:pt>
                  <c:pt idx="228">
                    <c:v>5.0000000000000001E-3</c:v>
                  </c:pt>
                  <c:pt idx="229">
                    <c:v>2.0000000000000001E-4</c:v>
                  </c:pt>
                  <c:pt idx="230">
                    <c:v>3.3E-3</c:v>
                  </c:pt>
                  <c:pt idx="231">
                    <c:v>2.0000000000000001E-4</c:v>
                  </c:pt>
                  <c:pt idx="232">
                    <c:v>2.0000000000000001E-4</c:v>
                  </c:pt>
                  <c:pt idx="233">
                    <c:v>1E-4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1E-4</c:v>
                  </c:pt>
                  <c:pt idx="237">
                    <c:v>2.0000000000000001E-4</c:v>
                  </c:pt>
                  <c:pt idx="238">
                    <c:v>1E-4</c:v>
                  </c:pt>
                  <c:pt idx="23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-1.0672950000298442E-2</c:v>
                </c:pt>
                <c:pt idx="1">
                  <c:v>6.7014999513048679E-4</c:v>
                </c:pt>
                <c:pt idx="2">
                  <c:v>-7.0445000164909288E-4</c:v>
                </c:pt>
                <c:pt idx="3">
                  <c:v>-4.298100004234584E-3</c:v>
                </c:pt>
                <c:pt idx="4">
                  <c:v>-2.981000034196768E-4</c:v>
                </c:pt>
                <c:pt idx="5">
                  <c:v>-5.8282500067434739E-3</c:v>
                </c:pt>
                <c:pt idx="6">
                  <c:v>5.7809999634628184E-4</c:v>
                </c:pt>
                <c:pt idx="7">
                  <c:v>-2.0155500023975037E-3</c:v>
                </c:pt>
                <c:pt idx="8">
                  <c:v>3.3907999968505464E-3</c:v>
                </c:pt>
                <c:pt idx="9">
                  <c:v>-1.1952050004765624E-2</c:v>
                </c:pt>
                <c:pt idx="10">
                  <c:v>-8.5139500042714644E-3</c:v>
                </c:pt>
                <c:pt idx="11">
                  <c:v>-9.1076000026077963E-3</c:v>
                </c:pt>
                <c:pt idx="12">
                  <c:v>-3.5393000034673605E-3</c:v>
                </c:pt>
                <c:pt idx="13">
                  <c:v>5.6797499964886811E-3</c:v>
                </c:pt>
                <c:pt idx="14">
                  <c:v>-6.1012000041955616E-3</c:v>
                </c:pt>
                <c:pt idx="15">
                  <c:v>2.9305499956535641E-3</c:v>
                </c:pt>
                <c:pt idx="16">
                  <c:v>-6.2567500026489142E-3</c:v>
                </c:pt>
                <c:pt idx="17">
                  <c:v>1.181349995022174E-3</c:v>
                </c:pt>
                <c:pt idx="18">
                  <c:v>-1.75515000228188E-3</c:v>
                </c:pt>
                <c:pt idx="19">
                  <c:v>-1.2975000572623685E-4</c:v>
                </c:pt>
                <c:pt idx="20">
                  <c:v>1.2765999963448849E-3</c:v>
                </c:pt>
                <c:pt idx="21">
                  <c:v>5.0245349993929267E-2</c:v>
                </c:pt>
                <c:pt idx="22">
                  <c:v>5.7778699996561045E-2</c:v>
                </c:pt>
                <c:pt idx="23">
                  <c:v>7.262954999532667E-2</c:v>
                </c:pt>
                <c:pt idx="24">
                  <c:v>5.5035899997164961E-2</c:v>
                </c:pt>
                <c:pt idx="25">
                  <c:v>2.9120999970473349E-3</c:v>
                </c:pt>
                <c:pt idx="26">
                  <c:v>-1.5275200003088685E-2</c:v>
                </c:pt>
                <c:pt idx="27">
                  <c:v>-1.9868850002239924E-2</c:v>
                </c:pt>
                <c:pt idx="28">
                  <c:v>-3.6992650002503069E-2</c:v>
                </c:pt>
                <c:pt idx="29">
                  <c:v>-3.8179950002813712E-2</c:v>
                </c:pt>
                <c:pt idx="30">
                  <c:v>6.9782149996171938E-2</c:v>
                </c:pt>
                <c:pt idx="31">
                  <c:v>7.6001199995516799E-2</c:v>
                </c:pt>
                <c:pt idx="32">
                  <c:v>8.075999999709893E-2</c:v>
                </c:pt>
                <c:pt idx="33">
                  <c:v>6.5726999964681454E-3</c:v>
                </c:pt>
                <c:pt idx="34">
                  <c:v>4.3261599996185396E-2</c:v>
                </c:pt>
                <c:pt idx="35">
                  <c:v>1.0483849997399375E-2</c:v>
                </c:pt>
                <c:pt idx="36">
                  <c:v>-1.4526500017382205E-3</c:v>
                </c:pt>
                <c:pt idx="37">
                  <c:v>2.2617249996983446E-2</c:v>
                </c:pt>
                <c:pt idx="38">
                  <c:v>-4.8545500030741096E-3</c:v>
                </c:pt>
                <c:pt idx="39">
                  <c:v>6.7139999955543317E-3</c:v>
                </c:pt>
                <c:pt idx="40">
                  <c:v>-1.5939000077196397E-3</c:v>
                </c:pt>
                <c:pt idx="41">
                  <c:v>1.6606199991656467E-2</c:v>
                </c:pt>
                <c:pt idx="42">
                  <c:v>6.7395999940345064E-3</c:v>
                </c:pt>
                <c:pt idx="44">
                  <c:v>1.4063499911571853E-3</c:v>
                </c:pt>
                <c:pt idx="45">
                  <c:v>-7.3714000027393922E-3</c:v>
                </c:pt>
                <c:pt idx="46">
                  <c:v>-6.4856000026338734E-3</c:v>
                </c:pt>
                <c:pt idx="47">
                  <c:v>9.2574500013142824E-3</c:v>
                </c:pt>
                <c:pt idx="48">
                  <c:v>-8.5969999781809747E-4</c:v>
                </c:pt>
                <c:pt idx="49">
                  <c:v>-4.9197500047739595E-3</c:v>
                </c:pt>
                <c:pt idx="50">
                  <c:v>-1.7157000038423575E-3</c:v>
                </c:pt>
                <c:pt idx="51">
                  <c:v>1.0503349993086886E-2</c:v>
                </c:pt>
                <c:pt idx="52">
                  <c:v>1.1602049999055453E-2</c:v>
                </c:pt>
                <c:pt idx="53">
                  <c:v>1.3602049999462906E-2</c:v>
                </c:pt>
                <c:pt idx="54">
                  <c:v>1.560204999987036E-2</c:v>
                </c:pt>
                <c:pt idx="55">
                  <c:v>8.8459999824408442E-4</c:v>
                </c:pt>
                <c:pt idx="57">
                  <c:v>1.1036500000045635E-3</c:v>
                </c:pt>
                <c:pt idx="58">
                  <c:v>9.5099999962258153E-3</c:v>
                </c:pt>
                <c:pt idx="60">
                  <c:v>1.6916349995881319E-2</c:v>
                </c:pt>
                <c:pt idx="61">
                  <c:v>-1.8677300002309494E-2</c:v>
                </c:pt>
                <c:pt idx="67">
                  <c:v>1.0666549991583452E-2</c:v>
                </c:pt>
                <c:pt idx="82">
                  <c:v>1.1486149996926542E-2</c:v>
                </c:pt>
                <c:pt idx="83">
                  <c:v>5.3305999899748713E-3</c:v>
                </c:pt>
                <c:pt idx="84">
                  <c:v>2.0613150001736358E-2</c:v>
                </c:pt>
                <c:pt idx="85">
                  <c:v>1.2832199994591065E-2</c:v>
                </c:pt>
                <c:pt idx="87">
                  <c:v>1.1086200000136159E-2</c:v>
                </c:pt>
                <c:pt idx="88">
                  <c:v>1.0556049994193017E-2</c:v>
                </c:pt>
                <c:pt idx="89">
                  <c:v>2.5876749998133164E-2</c:v>
                </c:pt>
                <c:pt idx="90">
                  <c:v>1.6314849992340896E-2</c:v>
                </c:pt>
                <c:pt idx="91">
                  <c:v>-1.4818299998296425E-2</c:v>
                </c:pt>
                <c:pt idx="92">
                  <c:v>-3.0316700002003927E-2</c:v>
                </c:pt>
                <c:pt idx="93">
                  <c:v>-1.2249999999767169E-2</c:v>
                </c:pt>
                <c:pt idx="94">
                  <c:v>-1.586450009199325E-3</c:v>
                </c:pt>
                <c:pt idx="95">
                  <c:v>-6.5609999728621915E-4</c:v>
                </c:pt>
                <c:pt idx="97">
                  <c:v>-6.0147000040160492E-3</c:v>
                </c:pt>
                <c:pt idx="98">
                  <c:v>6.1157499949331395E-3</c:v>
                </c:pt>
                <c:pt idx="101">
                  <c:v>4.9508499942021444E-3</c:v>
                </c:pt>
                <c:pt idx="102">
                  <c:v>-5.6299999996554106E-3</c:v>
                </c:pt>
                <c:pt idx="104">
                  <c:v>-5.0614499996299855E-3</c:v>
                </c:pt>
                <c:pt idx="105">
                  <c:v>2.4625499936519191E-3</c:v>
                </c:pt>
                <c:pt idx="107">
                  <c:v>-1.4929000026313588E-3</c:v>
                </c:pt>
                <c:pt idx="108">
                  <c:v>-2.195955000934191E-2</c:v>
                </c:pt>
                <c:pt idx="173">
                  <c:v>6.9904999909340404E-3</c:v>
                </c:pt>
                <c:pt idx="174">
                  <c:v>6.9904999909340404E-3</c:v>
                </c:pt>
                <c:pt idx="204">
                  <c:v>-1.7412650006008334E-2</c:v>
                </c:pt>
                <c:pt idx="205">
                  <c:v>-6.1301000023377128E-3</c:v>
                </c:pt>
                <c:pt idx="208">
                  <c:v>-1.3926550003816374E-2</c:v>
                </c:pt>
                <c:pt idx="226">
                  <c:v>3.6599999293684959E-4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4F-49BA-959D-07A66F54CF2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56">
                  <c:v>8.8909499972942285E-3</c:v>
                </c:pt>
                <c:pt idx="59">
                  <c:v>9.3163499914226122E-3</c:v>
                </c:pt>
                <c:pt idx="62">
                  <c:v>7.578999939141795E-4</c:v>
                </c:pt>
                <c:pt idx="63">
                  <c:v>-1.7860000662039965E-4</c:v>
                </c:pt>
                <c:pt idx="64">
                  <c:v>7.8756499933660962E-3</c:v>
                </c:pt>
                <c:pt idx="65">
                  <c:v>-1.1303999999654479E-3</c:v>
                </c:pt>
                <c:pt idx="66">
                  <c:v>7.4269999458920211E-4</c:v>
                </c:pt>
                <c:pt idx="68">
                  <c:v>3.6400000681169331E-5</c:v>
                </c:pt>
                <c:pt idx="69">
                  <c:v>7.2808499971870333E-3</c:v>
                </c:pt>
                <c:pt idx="70">
                  <c:v>6.8719999399036169E-4</c:v>
                </c:pt>
                <c:pt idx="71">
                  <c:v>7.7935500012245029E-3</c:v>
                </c:pt>
                <c:pt idx="72">
                  <c:v>5.348999984562397E-4</c:v>
                </c:pt>
                <c:pt idx="73">
                  <c:v>8.3271499970578589E-3</c:v>
                </c:pt>
                <c:pt idx="74">
                  <c:v>1.0969999857479706E-4</c:v>
                </c:pt>
                <c:pt idx="75">
                  <c:v>-2.7760000375565141E-4</c:v>
                </c:pt>
                <c:pt idx="76">
                  <c:v>8.7287499991361983E-3</c:v>
                </c:pt>
                <c:pt idx="77">
                  <c:v>8.666849993460346E-3</c:v>
                </c:pt>
                <c:pt idx="78">
                  <c:v>9.0795500000240281E-3</c:v>
                </c:pt>
                <c:pt idx="79">
                  <c:v>-7.7600000076927245E-4</c:v>
                </c:pt>
                <c:pt idx="80">
                  <c:v>1.0431950002384838E-2</c:v>
                </c:pt>
                <c:pt idx="81">
                  <c:v>-2.049000009719748E-3</c:v>
                </c:pt>
                <c:pt idx="86">
                  <c:v>6.8639499950222671E-3</c:v>
                </c:pt>
                <c:pt idx="106">
                  <c:v>9.5309998869197443E-4</c:v>
                </c:pt>
                <c:pt idx="110">
                  <c:v>6.7749999288935214E-4</c:v>
                </c:pt>
                <c:pt idx="141">
                  <c:v>-9.1349000067566521E-3</c:v>
                </c:pt>
                <c:pt idx="142">
                  <c:v>-5.7349000053363852E-3</c:v>
                </c:pt>
                <c:pt idx="144">
                  <c:v>1.2650999924517237E-3</c:v>
                </c:pt>
                <c:pt idx="145">
                  <c:v>2.665099993464537E-3</c:v>
                </c:pt>
                <c:pt idx="146">
                  <c:v>-2.6122200004465412E-2</c:v>
                </c:pt>
                <c:pt idx="147">
                  <c:v>-1.3622200000099838E-2</c:v>
                </c:pt>
                <c:pt idx="148">
                  <c:v>-8.72220000019297E-3</c:v>
                </c:pt>
                <c:pt idx="149">
                  <c:v>-8.0222000033245422E-3</c:v>
                </c:pt>
                <c:pt idx="150">
                  <c:v>-5.2222000012989156E-3</c:v>
                </c:pt>
                <c:pt idx="151">
                  <c:v>-3.1222000034176745E-3</c:v>
                </c:pt>
                <c:pt idx="152">
                  <c:v>-2.5222000040230341E-3</c:v>
                </c:pt>
                <c:pt idx="153">
                  <c:v>-1.8221999998786487E-3</c:v>
                </c:pt>
                <c:pt idx="154">
                  <c:v>-4.2220000614179298E-4</c:v>
                </c:pt>
                <c:pt idx="155">
                  <c:v>2.7779999800259247E-4</c:v>
                </c:pt>
                <c:pt idx="156">
                  <c:v>2.7779999800259247E-4</c:v>
                </c:pt>
                <c:pt idx="157">
                  <c:v>9.7779999487102032E-4</c:v>
                </c:pt>
                <c:pt idx="158">
                  <c:v>1.6777999990154058E-3</c:v>
                </c:pt>
                <c:pt idx="159">
                  <c:v>4.4777999937650748E-3</c:v>
                </c:pt>
                <c:pt idx="161">
                  <c:v>1.0677799997210968E-2</c:v>
                </c:pt>
                <c:pt idx="162">
                  <c:v>-8.5158500078250654E-3</c:v>
                </c:pt>
                <c:pt idx="163">
                  <c:v>1.8841499913833104E-3</c:v>
                </c:pt>
                <c:pt idx="164">
                  <c:v>7.4841499954345636E-3</c:v>
                </c:pt>
                <c:pt idx="165">
                  <c:v>8.1841499923029914E-3</c:v>
                </c:pt>
                <c:pt idx="166">
                  <c:v>1.0984149994328618E-2</c:v>
                </c:pt>
                <c:pt idx="167">
                  <c:v>1.0984149994328618E-2</c:v>
                </c:pt>
                <c:pt idx="168">
                  <c:v>-3.4095000082743354E-3</c:v>
                </c:pt>
                <c:pt idx="169">
                  <c:v>-6.0950000624870881E-4</c:v>
                </c:pt>
                <c:pt idx="170">
                  <c:v>1.3904999941587448E-3</c:v>
                </c:pt>
                <c:pt idx="171">
                  <c:v>5.5904999899212271E-3</c:v>
                </c:pt>
                <c:pt idx="172">
                  <c:v>5.5904999899212271E-3</c:v>
                </c:pt>
                <c:pt idx="175">
                  <c:v>8.3904999919468537E-3</c:v>
                </c:pt>
                <c:pt idx="176">
                  <c:v>8.3904999919468537E-3</c:v>
                </c:pt>
                <c:pt idx="177">
                  <c:v>1.3890499991248362E-2</c:v>
                </c:pt>
                <c:pt idx="178">
                  <c:v>1.8090499994286802E-2</c:v>
                </c:pt>
                <c:pt idx="179">
                  <c:v>-8.1031500012613833E-3</c:v>
                </c:pt>
                <c:pt idx="180">
                  <c:v>-7.4031500043929555E-3</c:v>
                </c:pt>
                <c:pt idx="181">
                  <c:v>-2.5031500044860877E-3</c:v>
                </c:pt>
                <c:pt idx="182">
                  <c:v>-1.1031500034732744E-3</c:v>
                </c:pt>
                <c:pt idx="183">
                  <c:v>5.796849996841047E-3</c:v>
                </c:pt>
                <c:pt idx="184">
                  <c:v>6.4968499937094748E-3</c:v>
                </c:pt>
                <c:pt idx="185">
                  <c:v>7.8968499947222881E-3</c:v>
                </c:pt>
                <c:pt idx="186">
                  <c:v>1.6196849996049423E-2</c:v>
                </c:pt>
                <c:pt idx="187">
                  <c:v>-1.6196800002944656E-2</c:v>
                </c:pt>
                <c:pt idx="188">
                  <c:v>-1.3396800008194987E-2</c:v>
                </c:pt>
                <c:pt idx="189">
                  <c:v>-7.8968000088934787E-3</c:v>
                </c:pt>
                <c:pt idx="190">
                  <c:v>-4.3968000027234666E-3</c:v>
                </c:pt>
                <c:pt idx="191">
                  <c:v>1.1031999965780415E-3</c:v>
                </c:pt>
                <c:pt idx="192">
                  <c:v>1.1031999965780415E-3</c:v>
                </c:pt>
                <c:pt idx="193">
                  <c:v>8.8031999912345782E-3</c:v>
                </c:pt>
                <c:pt idx="194">
                  <c:v>1.0203199992247391E-2</c:v>
                </c:pt>
                <c:pt idx="195">
                  <c:v>1.1603199993260205E-2</c:v>
                </c:pt>
                <c:pt idx="196">
                  <c:v>2.0095500003662892E-3</c:v>
                </c:pt>
                <c:pt idx="197">
                  <c:v>3.4095500013791025E-3</c:v>
                </c:pt>
                <c:pt idx="198">
                  <c:v>1.1109549996035639E-2</c:v>
                </c:pt>
                <c:pt idx="199">
                  <c:v>1.3809550000587478E-2</c:v>
                </c:pt>
                <c:pt idx="200">
                  <c:v>2.1509550002519973E-2</c:v>
                </c:pt>
                <c:pt idx="201">
                  <c:v>2.6309549997677095E-2</c:v>
                </c:pt>
                <c:pt idx="203">
                  <c:v>9.7349499992560595E-3</c:v>
                </c:pt>
                <c:pt idx="206">
                  <c:v>2.4333649998879991E-2</c:v>
                </c:pt>
                <c:pt idx="207">
                  <c:v>1.4609849997214042E-2</c:v>
                </c:pt>
                <c:pt idx="211">
                  <c:v>-5.5731000102241524E-3</c:v>
                </c:pt>
                <c:pt idx="212">
                  <c:v>7.6499998976942152E-4</c:v>
                </c:pt>
                <c:pt idx="213">
                  <c:v>-4.6980000479379669E-4</c:v>
                </c:pt>
                <c:pt idx="219">
                  <c:v>-2.5883000052999705E-3</c:v>
                </c:pt>
                <c:pt idx="220">
                  <c:v>-1.0883000068133697E-3</c:v>
                </c:pt>
                <c:pt idx="221">
                  <c:v>1.2532349988759961E-2</c:v>
                </c:pt>
                <c:pt idx="225">
                  <c:v>1.2345349998213351E-2</c:v>
                </c:pt>
                <c:pt idx="230">
                  <c:v>-7.5000003562308848E-5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4F-49BA-959D-07A66F54CF2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209">
                  <c:v>1.1572749994229525E-2</c:v>
                </c:pt>
                <c:pt idx="210">
                  <c:v>4.260000423528254E-5</c:v>
                </c:pt>
                <c:pt idx="214">
                  <c:v>-6.1400000413414091E-4</c:v>
                </c:pt>
                <c:pt idx="215">
                  <c:v>4.059999919263646E-4</c:v>
                </c:pt>
                <c:pt idx="216">
                  <c:v>5.1599999278550968E-4</c:v>
                </c:pt>
                <c:pt idx="217">
                  <c:v>-6.838000044808723E-4</c:v>
                </c:pt>
                <c:pt idx="218">
                  <c:v>1.5288999929907732E-3</c:v>
                </c:pt>
                <c:pt idx="222">
                  <c:v>-1.7073000053642318E-3</c:v>
                </c:pt>
                <c:pt idx="223">
                  <c:v>1.8849998741643503E-4</c:v>
                </c:pt>
                <c:pt idx="224">
                  <c:v>2.8849999216618016E-4</c:v>
                </c:pt>
                <c:pt idx="227">
                  <c:v>4.6599999768659472E-4</c:v>
                </c:pt>
                <c:pt idx="228">
                  <c:v>-6.9339000037871301E-3</c:v>
                </c:pt>
                <c:pt idx="229">
                  <c:v>1.4471999966190197E-3</c:v>
                </c:pt>
                <c:pt idx="231">
                  <c:v>4.4409999900381081E-3</c:v>
                </c:pt>
                <c:pt idx="232">
                  <c:v>1.166599991847761E-3</c:v>
                </c:pt>
                <c:pt idx="233">
                  <c:v>1.255874999333173E-2</c:v>
                </c:pt>
                <c:pt idx="234">
                  <c:v>1.2134949996834621E-2</c:v>
                </c:pt>
                <c:pt idx="235">
                  <c:v>-2.4600000324426219E-4</c:v>
                </c:pt>
                <c:pt idx="236">
                  <c:v>9.6539999503875151E-4</c:v>
                </c:pt>
                <c:pt idx="237">
                  <c:v>1.2719649988866877E-2</c:v>
                </c:pt>
                <c:pt idx="238">
                  <c:v>7.2599999839439988E-4</c:v>
                </c:pt>
                <c:pt idx="239">
                  <c:v>8.7539999367436394E-4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4F-49BA-959D-07A66F54CF2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4F-49BA-959D-07A66F54CF2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4F-49BA-959D-07A66F54CF2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4F-49BA-959D-07A66F54CF2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8.5214069735350733E-4</c:v>
                </c:pt>
                <c:pt idx="1">
                  <c:v>8.8738735414958477E-4</c:v>
                </c:pt>
                <c:pt idx="2">
                  <c:v>8.8784809476129809E-4</c:v>
                </c:pt>
                <c:pt idx="3">
                  <c:v>8.8796327991422653E-4</c:v>
                </c:pt>
                <c:pt idx="4">
                  <c:v>8.8796327991422653E-4</c:v>
                </c:pt>
                <c:pt idx="5">
                  <c:v>8.8923031659643849E-4</c:v>
                </c:pt>
                <c:pt idx="6">
                  <c:v>8.8934550174936682E-4</c:v>
                </c:pt>
                <c:pt idx="7">
                  <c:v>8.8946068690229515E-4</c:v>
                </c:pt>
                <c:pt idx="8">
                  <c:v>8.8957587205522348E-4</c:v>
                </c:pt>
                <c:pt idx="9">
                  <c:v>8.9061253843157877E-4</c:v>
                </c:pt>
                <c:pt idx="10">
                  <c:v>8.9130364934914886E-4</c:v>
                </c:pt>
                <c:pt idx="11">
                  <c:v>8.9141883450207719E-4</c:v>
                </c:pt>
                <c:pt idx="12">
                  <c:v>8.9809957337192207E-4</c:v>
                </c:pt>
                <c:pt idx="13">
                  <c:v>8.9844512883070706E-4</c:v>
                </c:pt>
                <c:pt idx="14">
                  <c:v>8.9879068428949215E-4</c:v>
                </c:pt>
                <c:pt idx="15">
                  <c:v>8.9936661005413391E-4</c:v>
                </c:pt>
                <c:pt idx="16">
                  <c:v>8.9959698035999057E-4</c:v>
                </c:pt>
                <c:pt idx="17">
                  <c:v>9.0028809127756077E-4</c:v>
                </c:pt>
                <c:pt idx="18">
                  <c:v>9.0143994280684429E-4</c:v>
                </c:pt>
                <c:pt idx="19">
                  <c:v>9.0190068341855782E-4</c:v>
                </c:pt>
                <c:pt idx="20">
                  <c:v>9.0201586857148615E-4</c:v>
                </c:pt>
                <c:pt idx="21">
                  <c:v>9.7400658915170976E-4</c:v>
                </c:pt>
                <c:pt idx="22">
                  <c:v>9.7642547736320512E-4</c:v>
                </c:pt>
                <c:pt idx="23">
                  <c:v>9.846036232211185E-4</c:v>
                </c:pt>
                <c:pt idx="24">
                  <c:v>9.8471880837404683E-4</c:v>
                </c:pt>
                <c:pt idx="25">
                  <c:v>9.8610103020918723E-4</c:v>
                </c:pt>
                <c:pt idx="26">
                  <c:v>9.8633140051504389E-4</c:v>
                </c:pt>
                <c:pt idx="27">
                  <c:v>9.8644658566797222E-4</c:v>
                </c:pt>
                <c:pt idx="28">
                  <c:v>9.8782880750311261E-4</c:v>
                </c:pt>
                <c:pt idx="29">
                  <c:v>9.8805917780896927E-4</c:v>
                </c:pt>
                <c:pt idx="30">
                  <c:v>1.0163947254293454E-3</c:v>
                </c:pt>
                <c:pt idx="31">
                  <c:v>1.0167402808881304E-3</c:v>
                </c:pt>
                <c:pt idx="32">
                  <c:v>1.0268765743458258E-3</c:v>
                </c:pt>
                <c:pt idx="33">
                  <c:v>1.0271069446516827E-3</c:v>
                </c:pt>
                <c:pt idx="34">
                  <c:v>1.0287195367926795E-3</c:v>
                </c:pt>
                <c:pt idx="35">
                  <c:v>1.0327510171451722E-3</c:v>
                </c:pt>
                <c:pt idx="36">
                  <c:v>1.0339028686744557E-3</c:v>
                </c:pt>
                <c:pt idx="37">
                  <c:v>1.042426569991154E-3</c:v>
                </c:pt>
                <c:pt idx="38">
                  <c:v>1.2188902242773981E-3</c:v>
                </c:pt>
                <c:pt idx="39">
                  <c:v>1.2618542863196754E-3</c:v>
                </c:pt>
                <c:pt idx="40">
                  <c:v>1.2671528033543799E-3</c:v>
                </c:pt>
                <c:pt idx="41">
                  <c:v>1.2816661326233529E-3</c:v>
                </c:pt>
                <c:pt idx="42">
                  <c:v>1.291341685469335E-3</c:v>
                </c:pt>
                <c:pt idx="43">
                  <c:v>1.3033209413738842E-3</c:v>
                </c:pt>
                <c:pt idx="44">
                  <c:v>1.3034361265268125E-3</c:v>
                </c:pt>
                <c:pt idx="45">
                  <c:v>1.3074676068793051E-3</c:v>
                </c:pt>
                <c:pt idx="46">
                  <c:v>1.3199076033955676E-3</c:v>
                </c:pt>
                <c:pt idx="47">
                  <c:v>1.3478975955571585E-3</c:v>
                </c:pt>
                <c:pt idx="48">
                  <c:v>1.3929349903521464E-3</c:v>
                </c:pt>
                <c:pt idx="49">
                  <c:v>1.4317523868890029E-3</c:v>
                </c:pt>
                <c:pt idx="50">
                  <c:v>1.5588016105689815E-3</c:v>
                </c:pt>
                <c:pt idx="51">
                  <c:v>1.5591471660277665E-3</c:v>
                </c:pt>
                <c:pt idx="52">
                  <c:v>1.6008441913878319E-3</c:v>
                </c:pt>
                <c:pt idx="53">
                  <c:v>1.6008441913878319E-3</c:v>
                </c:pt>
                <c:pt idx="54">
                  <c:v>1.6008441913878319E-3</c:v>
                </c:pt>
                <c:pt idx="55">
                  <c:v>1.6023415983759007E-3</c:v>
                </c:pt>
                <c:pt idx="56">
                  <c:v>1.602456783528829E-3</c:v>
                </c:pt>
                <c:pt idx="57">
                  <c:v>1.6026871538346857E-3</c:v>
                </c:pt>
                <c:pt idx="58">
                  <c:v>1.602802338987614E-3</c:v>
                </c:pt>
                <c:pt idx="59">
                  <c:v>1.6029175241405423E-3</c:v>
                </c:pt>
                <c:pt idx="60">
                  <c:v>1.6029175241405423E-3</c:v>
                </c:pt>
                <c:pt idx="61">
                  <c:v>1.6030327092934706E-3</c:v>
                </c:pt>
                <c:pt idx="62">
                  <c:v>1.6435778831242528E-3</c:v>
                </c:pt>
                <c:pt idx="63">
                  <c:v>1.6447297346535363E-3</c:v>
                </c:pt>
                <c:pt idx="64">
                  <c:v>1.6856204639431032E-3</c:v>
                </c:pt>
                <c:pt idx="65">
                  <c:v>1.729045266597094E-3</c:v>
                </c:pt>
                <c:pt idx="66">
                  <c:v>1.7412548928075E-3</c:v>
                </c:pt>
                <c:pt idx="67">
                  <c:v>1.7471293356068462E-3</c:v>
                </c:pt>
                <c:pt idx="68">
                  <c:v>1.7483963722890582E-3</c:v>
                </c:pt>
                <c:pt idx="69">
                  <c:v>1.7492026683595565E-3</c:v>
                </c:pt>
                <c:pt idx="70">
                  <c:v>1.7493178535124849E-3</c:v>
                </c:pt>
                <c:pt idx="71">
                  <c:v>1.7494330386654132E-3</c:v>
                </c:pt>
                <c:pt idx="72">
                  <c:v>1.7610667391111776E-3</c:v>
                </c:pt>
                <c:pt idx="73">
                  <c:v>1.7881352500493416E-3</c:v>
                </c:pt>
                <c:pt idx="74">
                  <c:v>1.7896326570374101E-3</c:v>
                </c:pt>
                <c:pt idx="75">
                  <c:v>1.7898630273432668E-3</c:v>
                </c:pt>
                <c:pt idx="76">
                  <c:v>1.7899782124961953E-3</c:v>
                </c:pt>
                <c:pt idx="77">
                  <c:v>1.7906693234137653E-3</c:v>
                </c:pt>
                <c:pt idx="78">
                  <c:v>1.790899693719622E-3</c:v>
                </c:pt>
                <c:pt idx="79">
                  <c:v>1.7917059897901207E-3</c:v>
                </c:pt>
                <c:pt idx="80">
                  <c:v>1.7936641373899028E-3</c:v>
                </c:pt>
                <c:pt idx="81">
                  <c:v>1.7940096928486878E-3</c:v>
                </c:pt>
                <c:pt idx="82">
                  <c:v>1.8272982020449829E-3</c:v>
                </c:pt>
                <c:pt idx="83">
                  <c:v>1.8281044981154817E-3</c:v>
                </c:pt>
                <c:pt idx="84">
                  <c:v>1.8296019051035504E-3</c:v>
                </c:pt>
                <c:pt idx="85">
                  <c:v>1.8299474605623354E-3</c:v>
                </c:pt>
                <c:pt idx="86">
                  <c:v>1.8305233863269771E-3</c:v>
                </c:pt>
                <c:pt idx="87">
                  <c:v>1.8345548666794697E-3</c:v>
                </c:pt>
                <c:pt idx="88">
                  <c:v>1.8358219033616815E-3</c:v>
                </c:pt>
                <c:pt idx="89">
                  <c:v>1.8452670859018068E-3</c:v>
                </c:pt>
                <c:pt idx="90">
                  <c:v>1.8459581968193772E-3</c:v>
                </c:pt>
                <c:pt idx="91">
                  <c:v>1.8725659671458277E-3</c:v>
                </c:pt>
                <c:pt idx="92">
                  <c:v>1.8744089295926814E-3</c:v>
                </c:pt>
                <c:pt idx="93">
                  <c:v>1.8792467060156724E-3</c:v>
                </c:pt>
                <c:pt idx="94">
                  <c:v>1.8876552221794426E-3</c:v>
                </c:pt>
                <c:pt idx="95">
                  <c:v>1.9154148440351767E-3</c:v>
                </c:pt>
                <c:pt idx="96">
                  <c:v>1.915530029188105E-3</c:v>
                </c:pt>
                <c:pt idx="97">
                  <c:v>1.9343052091154273E-3</c:v>
                </c:pt>
                <c:pt idx="98">
                  <c:v>1.9765781602401346E-3</c:v>
                </c:pt>
                <c:pt idx="99">
                  <c:v>2.0015733384255883E-3</c:v>
                </c:pt>
                <c:pt idx="100">
                  <c:v>2.001803708731445E-3</c:v>
                </c:pt>
                <c:pt idx="101">
                  <c:v>2.0026100048019433E-3</c:v>
                </c:pt>
                <c:pt idx="102">
                  <c:v>2.0174688895297013E-3</c:v>
                </c:pt>
                <c:pt idx="103">
                  <c:v>2.0441918450090804E-3</c:v>
                </c:pt>
                <c:pt idx="104">
                  <c:v>2.0604329515719788E-3</c:v>
                </c:pt>
                <c:pt idx="105">
                  <c:v>2.088077388274785E-3</c:v>
                </c:pt>
                <c:pt idx="106">
                  <c:v>2.0987896074971223E-3</c:v>
                </c:pt>
                <c:pt idx="107">
                  <c:v>2.1033970136142563E-3</c:v>
                </c:pt>
                <c:pt idx="108">
                  <c:v>2.1058159018257517E-3</c:v>
                </c:pt>
                <c:pt idx="109">
                  <c:v>2.1450940389743218E-3</c:v>
                </c:pt>
                <c:pt idx="110">
                  <c:v>2.1844873612758202E-3</c:v>
                </c:pt>
                <c:pt idx="111">
                  <c:v>2.1847177315816768E-3</c:v>
                </c:pt>
                <c:pt idx="112">
                  <c:v>2.1847177315816768E-3</c:v>
                </c:pt>
                <c:pt idx="113">
                  <c:v>2.1848329167346052E-3</c:v>
                </c:pt>
                <c:pt idx="114">
                  <c:v>2.1848329167346052E-3</c:v>
                </c:pt>
                <c:pt idx="115">
                  <c:v>2.1848329167346052E-3</c:v>
                </c:pt>
                <c:pt idx="116">
                  <c:v>2.1848329167346052E-3</c:v>
                </c:pt>
                <c:pt idx="117">
                  <c:v>2.1850632870404618E-3</c:v>
                </c:pt>
                <c:pt idx="118">
                  <c:v>2.1850632870404618E-3</c:v>
                </c:pt>
                <c:pt idx="119">
                  <c:v>2.1856392128051039E-3</c:v>
                </c:pt>
                <c:pt idx="120">
                  <c:v>2.1859847682638889E-3</c:v>
                </c:pt>
                <c:pt idx="121">
                  <c:v>2.1864455088756022E-3</c:v>
                </c:pt>
                <c:pt idx="122">
                  <c:v>2.1864455088756022E-3</c:v>
                </c:pt>
                <c:pt idx="123">
                  <c:v>2.1865606940285305E-3</c:v>
                </c:pt>
                <c:pt idx="124">
                  <c:v>2.1867910643343872E-3</c:v>
                </c:pt>
                <c:pt idx="125">
                  <c:v>2.1870214346402439E-3</c:v>
                </c:pt>
                <c:pt idx="126">
                  <c:v>2.1871366197931726E-3</c:v>
                </c:pt>
                <c:pt idx="127">
                  <c:v>2.1871366197931726E-3</c:v>
                </c:pt>
                <c:pt idx="128">
                  <c:v>2.1871366197931726E-3</c:v>
                </c:pt>
                <c:pt idx="129">
                  <c:v>2.1872518049461005E-3</c:v>
                </c:pt>
                <c:pt idx="130">
                  <c:v>2.1872518049461005E-3</c:v>
                </c:pt>
                <c:pt idx="131">
                  <c:v>2.1873669900990293E-3</c:v>
                </c:pt>
                <c:pt idx="132">
                  <c:v>2.1873669900990293E-3</c:v>
                </c:pt>
                <c:pt idx="133">
                  <c:v>2.1874821752519572E-3</c:v>
                </c:pt>
                <c:pt idx="134">
                  <c:v>2.1874821752519572E-3</c:v>
                </c:pt>
                <c:pt idx="135">
                  <c:v>2.1874821752519572E-3</c:v>
                </c:pt>
                <c:pt idx="136">
                  <c:v>2.1874821752519572E-3</c:v>
                </c:pt>
                <c:pt idx="137">
                  <c:v>2.1874821752519572E-3</c:v>
                </c:pt>
                <c:pt idx="138">
                  <c:v>2.1875973604048859E-3</c:v>
                </c:pt>
                <c:pt idx="139">
                  <c:v>2.1875973604048859E-3</c:v>
                </c:pt>
                <c:pt idx="140">
                  <c:v>2.2276817936239543E-3</c:v>
                </c:pt>
                <c:pt idx="141">
                  <c:v>2.2277969787768827E-3</c:v>
                </c:pt>
                <c:pt idx="142">
                  <c:v>2.2277969787768827E-3</c:v>
                </c:pt>
                <c:pt idx="143">
                  <c:v>2.2277969787768827E-3</c:v>
                </c:pt>
                <c:pt idx="144">
                  <c:v>2.2277969787768827E-3</c:v>
                </c:pt>
                <c:pt idx="145">
                  <c:v>2.2277969787768827E-3</c:v>
                </c:pt>
                <c:pt idx="146">
                  <c:v>2.2280273490827393E-3</c:v>
                </c:pt>
                <c:pt idx="147">
                  <c:v>2.2280273490827393E-3</c:v>
                </c:pt>
                <c:pt idx="148">
                  <c:v>2.2280273490827393E-3</c:v>
                </c:pt>
                <c:pt idx="149">
                  <c:v>2.2280273490827393E-3</c:v>
                </c:pt>
                <c:pt idx="150">
                  <c:v>2.2280273490827393E-3</c:v>
                </c:pt>
                <c:pt idx="151">
                  <c:v>2.2280273490827393E-3</c:v>
                </c:pt>
                <c:pt idx="152">
                  <c:v>2.2280273490827393E-3</c:v>
                </c:pt>
                <c:pt idx="153">
                  <c:v>2.2280273490827393E-3</c:v>
                </c:pt>
                <c:pt idx="154">
                  <c:v>2.2280273490827393E-3</c:v>
                </c:pt>
                <c:pt idx="155">
                  <c:v>2.2280273490827393E-3</c:v>
                </c:pt>
                <c:pt idx="156">
                  <c:v>2.2280273490827393E-3</c:v>
                </c:pt>
                <c:pt idx="157">
                  <c:v>2.2280273490827393E-3</c:v>
                </c:pt>
                <c:pt idx="158">
                  <c:v>2.2280273490827393E-3</c:v>
                </c:pt>
                <c:pt idx="159">
                  <c:v>2.2280273490827393E-3</c:v>
                </c:pt>
                <c:pt idx="160">
                  <c:v>2.2280273490827393E-3</c:v>
                </c:pt>
                <c:pt idx="161">
                  <c:v>2.2280273490827393E-3</c:v>
                </c:pt>
                <c:pt idx="162">
                  <c:v>2.2281425342356677E-3</c:v>
                </c:pt>
                <c:pt idx="163">
                  <c:v>2.2281425342356677E-3</c:v>
                </c:pt>
                <c:pt idx="164">
                  <c:v>2.2281425342356677E-3</c:v>
                </c:pt>
                <c:pt idx="165">
                  <c:v>2.2281425342356677E-3</c:v>
                </c:pt>
                <c:pt idx="166">
                  <c:v>2.2281425342356677E-3</c:v>
                </c:pt>
                <c:pt idx="167">
                  <c:v>2.2281425342356677E-3</c:v>
                </c:pt>
                <c:pt idx="168">
                  <c:v>2.228257719388596E-3</c:v>
                </c:pt>
                <c:pt idx="169">
                  <c:v>2.228257719388596E-3</c:v>
                </c:pt>
                <c:pt idx="170">
                  <c:v>2.228257719388596E-3</c:v>
                </c:pt>
                <c:pt idx="171">
                  <c:v>2.228257719388596E-3</c:v>
                </c:pt>
                <c:pt idx="172">
                  <c:v>2.228257719388596E-3</c:v>
                </c:pt>
                <c:pt idx="173">
                  <c:v>2.228257719388596E-3</c:v>
                </c:pt>
                <c:pt idx="174">
                  <c:v>2.228257719388596E-3</c:v>
                </c:pt>
                <c:pt idx="175">
                  <c:v>2.228257719388596E-3</c:v>
                </c:pt>
                <c:pt idx="176">
                  <c:v>2.228257719388596E-3</c:v>
                </c:pt>
                <c:pt idx="177">
                  <c:v>2.228257719388596E-3</c:v>
                </c:pt>
                <c:pt idx="178">
                  <c:v>2.228257719388596E-3</c:v>
                </c:pt>
                <c:pt idx="179">
                  <c:v>2.2283729045415243E-3</c:v>
                </c:pt>
                <c:pt idx="180">
                  <c:v>2.2283729045415243E-3</c:v>
                </c:pt>
                <c:pt idx="181">
                  <c:v>2.2283729045415243E-3</c:v>
                </c:pt>
                <c:pt idx="182">
                  <c:v>2.2283729045415243E-3</c:v>
                </c:pt>
                <c:pt idx="183">
                  <c:v>2.2283729045415243E-3</c:v>
                </c:pt>
                <c:pt idx="184">
                  <c:v>2.2283729045415243E-3</c:v>
                </c:pt>
                <c:pt idx="185">
                  <c:v>2.2283729045415243E-3</c:v>
                </c:pt>
                <c:pt idx="186">
                  <c:v>2.2283729045415243E-3</c:v>
                </c:pt>
                <c:pt idx="187">
                  <c:v>2.2284880896944526E-3</c:v>
                </c:pt>
                <c:pt idx="188">
                  <c:v>2.2284880896944526E-3</c:v>
                </c:pt>
                <c:pt idx="189">
                  <c:v>2.2284880896944526E-3</c:v>
                </c:pt>
                <c:pt idx="190">
                  <c:v>2.2284880896944526E-3</c:v>
                </c:pt>
                <c:pt idx="191">
                  <c:v>2.2284880896944526E-3</c:v>
                </c:pt>
                <c:pt idx="192">
                  <c:v>2.2284880896944526E-3</c:v>
                </c:pt>
                <c:pt idx="193">
                  <c:v>2.2284880896944526E-3</c:v>
                </c:pt>
                <c:pt idx="194">
                  <c:v>2.2284880896944526E-3</c:v>
                </c:pt>
                <c:pt idx="195">
                  <c:v>2.2284880896944526E-3</c:v>
                </c:pt>
                <c:pt idx="196">
                  <c:v>2.228603274847381E-3</c:v>
                </c:pt>
                <c:pt idx="197">
                  <c:v>2.228603274847381E-3</c:v>
                </c:pt>
                <c:pt idx="198">
                  <c:v>2.228603274847381E-3</c:v>
                </c:pt>
                <c:pt idx="199">
                  <c:v>2.228603274847381E-3</c:v>
                </c:pt>
                <c:pt idx="200">
                  <c:v>2.228603274847381E-3</c:v>
                </c:pt>
                <c:pt idx="201">
                  <c:v>2.228603274847381E-3</c:v>
                </c:pt>
                <c:pt idx="202">
                  <c:v>2.2290640154590943E-3</c:v>
                </c:pt>
                <c:pt idx="203">
                  <c:v>2.2290640154590943E-3</c:v>
                </c:pt>
                <c:pt idx="204">
                  <c:v>2.2318284591293751E-3</c:v>
                </c:pt>
                <c:pt idx="205">
                  <c:v>2.2333258661174438E-3</c:v>
                </c:pt>
                <c:pt idx="206">
                  <c:v>2.2707610408191602E-3</c:v>
                </c:pt>
                <c:pt idx="207">
                  <c:v>2.2721432626543001E-3</c:v>
                </c:pt>
                <c:pt idx="208">
                  <c:v>2.2878084434525569E-3</c:v>
                </c:pt>
                <c:pt idx="209">
                  <c:v>2.4165854444264607E-3</c:v>
                </c:pt>
                <c:pt idx="210">
                  <c:v>2.4178524811086727E-3</c:v>
                </c:pt>
                <c:pt idx="211">
                  <c:v>2.4429628444470547E-3</c:v>
                </c:pt>
                <c:pt idx="212">
                  <c:v>2.4436539553646247E-3</c:v>
                </c:pt>
                <c:pt idx="213">
                  <c:v>2.4611620986097352E-3</c:v>
                </c:pt>
                <c:pt idx="214">
                  <c:v>2.4966391257116695E-3</c:v>
                </c:pt>
                <c:pt idx="215">
                  <c:v>2.4966391257116695E-3</c:v>
                </c:pt>
                <c:pt idx="216">
                  <c:v>2.4966391257116695E-3</c:v>
                </c:pt>
                <c:pt idx="217">
                  <c:v>2.502628753663944E-3</c:v>
                </c:pt>
                <c:pt idx="218">
                  <c:v>2.5028591239698006E-3</c:v>
                </c:pt>
                <c:pt idx="219">
                  <c:v>2.540639854130302E-3</c:v>
                </c:pt>
                <c:pt idx="220">
                  <c:v>2.540639854130302E-3</c:v>
                </c:pt>
                <c:pt idx="221">
                  <c:v>2.5428283720359407E-3</c:v>
                </c:pt>
                <c:pt idx="222">
                  <c:v>2.5475509633060035E-3</c:v>
                </c:pt>
                <c:pt idx="223">
                  <c:v>2.5830279904079378E-3</c:v>
                </c:pt>
                <c:pt idx="224">
                  <c:v>2.5830279904079378E-3</c:v>
                </c:pt>
                <c:pt idx="225">
                  <c:v>2.5865987301487165E-3</c:v>
                </c:pt>
                <c:pt idx="226">
                  <c:v>2.5887872480543552E-3</c:v>
                </c:pt>
                <c:pt idx="227">
                  <c:v>2.5887872480543552E-3</c:v>
                </c:pt>
                <c:pt idx="228">
                  <c:v>2.6033005773233283E-3</c:v>
                </c:pt>
                <c:pt idx="229">
                  <c:v>2.6247250157680029E-3</c:v>
                </c:pt>
                <c:pt idx="230">
                  <c:v>2.627950200049997E-3</c:v>
                </c:pt>
                <c:pt idx="231">
                  <c:v>2.6463798245185341E-3</c:v>
                </c:pt>
                <c:pt idx="232">
                  <c:v>2.675867223668194E-3</c:v>
                </c:pt>
                <c:pt idx="233">
                  <c:v>2.6884224053373845E-3</c:v>
                </c:pt>
                <c:pt idx="234">
                  <c:v>2.6898046271725254E-3</c:v>
                </c:pt>
                <c:pt idx="235">
                  <c:v>2.6901501826313099E-3</c:v>
                </c:pt>
                <c:pt idx="236">
                  <c:v>2.7320775782972324E-3</c:v>
                </c:pt>
                <c:pt idx="237">
                  <c:v>2.7729683075867996E-3</c:v>
                </c:pt>
                <c:pt idx="238">
                  <c:v>2.7730834927397275E-3</c:v>
                </c:pt>
                <c:pt idx="239">
                  <c:v>2.8011886700542469E-3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4F-49BA-959D-07A66F54CF2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43">
                  <c:v>0</c:v>
                </c:pt>
                <c:pt idx="96">
                  <c:v>9.7502499993424863E-3</c:v>
                </c:pt>
                <c:pt idx="99">
                  <c:v>2.2936999957892112E-3</c:v>
                </c:pt>
                <c:pt idx="100">
                  <c:v>-8.8936000029207207E-3</c:v>
                </c:pt>
                <c:pt idx="103">
                  <c:v>-7.3568000007071532E-3</c:v>
                </c:pt>
                <c:pt idx="109">
                  <c:v>-1.2394200006383471E-2</c:v>
                </c:pt>
                <c:pt idx="111">
                  <c:v>-5.6098000059137121E-3</c:v>
                </c:pt>
                <c:pt idx="112">
                  <c:v>3.390199999557808E-3</c:v>
                </c:pt>
                <c:pt idx="113">
                  <c:v>-1.8203450003056787E-2</c:v>
                </c:pt>
                <c:pt idx="114">
                  <c:v>7.9654999717604369E-4</c:v>
                </c:pt>
                <c:pt idx="115">
                  <c:v>9.7965499953716062E-3</c:v>
                </c:pt>
                <c:pt idx="116">
                  <c:v>1.5796549996593967E-2</c:v>
                </c:pt>
                <c:pt idx="117">
                  <c:v>-3.3907500037457794E-3</c:v>
                </c:pt>
                <c:pt idx="118">
                  <c:v>3.6092499940423295E-3</c:v>
                </c:pt>
                <c:pt idx="119">
                  <c:v>1.164099999004975E-2</c:v>
                </c:pt>
                <c:pt idx="120">
                  <c:v>-7.139950008422602E-3</c:v>
                </c:pt>
                <c:pt idx="121">
                  <c:v>-2.0514550000370946E-2</c:v>
                </c:pt>
                <c:pt idx="122">
                  <c:v>-2.0514550000370946E-2</c:v>
                </c:pt>
                <c:pt idx="123">
                  <c:v>3.891799999109935E-3</c:v>
                </c:pt>
                <c:pt idx="124">
                  <c:v>-1.7295500001637265E-2</c:v>
                </c:pt>
                <c:pt idx="125">
                  <c:v>-1.3482800008205231E-2</c:v>
                </c:pt>
                <c:pt idx="126">
                  <c:v>-1.6076450003311038E-2</c:v>
                </c:pt>
                <c:pt idx="127">
                  <c:v>-1.6076450003311038E-2</c:v>
                </c:pt>
                <c:pt idx="128">
                  <c:v>-1.2076450002496131E-2</c:v>
                </c:pt>
                <c:pt idx="129">
                  <c:v>-1.3670100001036189E-2</c:v>
                </c:pt>
                <c:pt idx="130">
                  <c:v>-1.3670100001036189E-2</c:v>
                </c:pt>
                <c:pt idx="131">
                  <c:v>-4.2637500082491897E-3</c:v>
                </c:pt>
                <c:pt idx="132">
                  <c:v>1.0736249991168734E-2</c:v>
                </c:pt>
                <c:pt idx="133">
                  <c:v>-4.5857400007662363E-2</c:v>
                </c:pt>
                <c:pt idx="134">
                  <c:v>-4.2857400010689162E-2</c:v>
                </c:pt>
                <c:pt idx="135">
                  <c:v>-3.6857400009466801E-2</c:v>
                </c:pt>
                <c:pt idx="136">
                  <c:v>-1.8857400005799718E-2</c:v>
                </c:pt>
                <c:pt idx="137">
                  <c:v>-1.1857400008011609E-2</c:v>
                </c:pt>
                <c:pt idx="138">
                  <c:v>-1.2451050002709962E-2</c:v>
                </c:pt>
                <c:pt idx="139">
                  <c:v>1.5489499928662553E-3</c:v>
                </c:pt>
                <c:pt idx="140">
                  <c:v>2.095874999940861E-2</c:v>
                </c:pt>
                <c:pt idx="143">
                  <c:v>-2.6349000036134385E-3</c:v>
                </c:pt>
                <c:pt idx="160">
                  <c:v>8.1777999948826618E-3</c:v>
                </c:pt>
                <c:pt idx="202">
                  <c:v>-1.6505000530742109E-4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4F-49BA-959D-07A66F54C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368040"/>
        <c:axId val="1"/>
      </c:scatterChart>
      <c:valAx>
        <c:axId val="793368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0033595800524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00000000000002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368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000016797900263"/>
          <c:y val="0.9204921861831491"/>
          <c:w val="0.78720067191601051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47625</xdr:rowOff>
    </xdr:from>
    <xdr:to>
      <xdr:col>16</xdr:col>
      <xdr:colOff>438150</xdr:colOff>
      <xdr:row>18</xdr:row>
      <xdr:rowOff>66675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47F80429-9B78-149A-E3EA-BBDCD37C9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466725</xdr:colOff>
      <xdr:row>18</xdr:row>
      <xdr:rowOff>28575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2E263943-6636-6E3E-1FD6-FEB12781F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60.pdf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aavso.org/sites/default/files/jaavso/v36n2/186.pdf" TargetMode="External"/><Relationship Id="rId26" Type="http://schemas.openxmlformats.org/officeDocument/2006/relationships/hyperlink" Target="http://www.konkoly.hu/cgi-bin/IBVS?6093" TargetMode="External"/><Relationship Id="rId3" Type="http://schemas.openxmlformats.org/officeDocument/2006/relationships/hyperlink" Target="http://www.bav-astro.de/sfs/BAVM_link.php?BAVMnr=31" TargetMode="External"/><Relationship Id="rId21" Type="http://schemas.openxmlformats.org/officeDocument/2006/relationships/hyperlink" Target="http://www.bav-astro.de/sfs/BAVM_link.php?BAVMnr=214" TargetMode="External"/><Relationship Id="rId7" Type="http://schemas.openxmlformats.org/officeDocument/2006/relationships/hyperlink" Target="http://var.astro.cz/oejv/issues/oejv0060.pdf" TargetMode="External"/><Relationship Id="rId12" Type="http://schemas.openxmlformats.org/officeDocument/2006/relationships/hyperlink" Target="http://www.konkoly.hu/cgi-bin/IBVS?5595" TargetMode="External"/><Relationship Id="rId17" Type="http://schemas.openxmlformats.org/officeDocument/2006/relationships/hyperlink" Target="http://var.astro.cz/oejv/issues/oejv0094.pdf" TargetMode="External"/><Relationship Id="rId25" Type="http://schemas.openxmlformats.org/officeDocument/2006/relationships/hyperlink" Target="http://www.bav-astro.de/sfs/BAVM_link.php?BAVMnr=231" TargetMode="External"/><Relationship Id="rId2" Type="http://schemas.openxmlformats.org/officeDocument/2006/relationships/hyperlink" Target="http://www.konkoly.hu/cgi-bin/IBVS?1358" TargetMode="External"/><Relationship Id="rId16" Type="http://schemas.openxmlformats.org/officeDocument/2006/relationships/hyperlink" Target="http://var.astro.cz/oejv/issues/oejv0094.pdf" TargetMode="External"/><Relationship Id="rId20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www.konkoly.hu/cgi-bin/IBVS?1053" TargetMode="External"/><Relationship Id="rId6" Type="http://schemas.openxmlformats.org/officeDocument/2006/relationships/hyperlink" Target="http://var.astro.cz/oejv/issues/oejv0060.pdf" TargetMode="External"/><Relationship Id="rId11" Type="http://schemas.openxmlformats.org/officeDocument/2006/relationships/hyperlink" Target="http://www.konkoly.hu/cgi-bin/IBVS?5595" TargetMode="External"/><Relationship Id="rId24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ar.astro.cz/oejv/issues/oejv0060.pdf" TargetMode="External"/><Relationship Id="rId15" Type="http://schemas.openxmlformats.org/officeDocument/2006/relationships/hyperlink" Target="http://var.astro.cz/oejv/issues/oejv0094.pdf" TargetMode="External"/><Relationship Id="rId23" Type="http://schemas.openxmlformats.org/officeDocument/2006/relationships/hyperlink" Target="http://www.bav-astro.de/sfs/BAVM_link.php?BAVMnr=215" TargetMode="External"/><Relationship Id="rId28" Type="http://schemas.openxmlformats.org/officeDocument/2006/relationships/hyperlink" Target="http://www.bav-astro.de/sfs/BAVM_link.php?BAVMnr=238" TargetMode="External"/><Relationship Id="rId10" Type="http://schemas.openxmlformats.org/officeDocument/2006/relationships/hyperlink" Target="http://var.astro.cz/oejv/issues/oejv0060.pdf" TargetMode="External"/><Relationship Id="rId19" Type="http://schemas.openxmlformats.org/officeDocument/2006/relationships/hyperlink" Target="http://www.aavso.org/sites/default/files/jaavso/v36n2/186.pdf" TargetMode="External"/><Relationship Id="rId4" Type="http://schemas.openxmlformats.org/officeDocument/2006/relationships/hyperlink" Target="http://www.bav-astro.de/sfs/BAVM_link.php?BAVMnr=31" TargetMode="External"/><Relationship Id="rId9" Type="http://schemas.openxmlformats.org/officeDocument/2006/relationships/hyperlink" Target="http://var.astro.cz/oejv/issues/oejv0060.pdf" TargetMode="External"/><Relationship Id="rId14" Type="http://schemas.openxmlformats.org/officeDocument/2006/relationships/hyperlink" Target="http://www.bav-astro.de/sfs/BAVM_link.php?BAVMnr=178" TargetMode="External"/><Relationship Id="rId22" Type="http://schemas.openxmlformats.org/officeDocument/2006/relationships/hyperlink" Target="http://www.bav-astro.de/sfs/BAVM_link.php?BAVMnr=214" TargetMode="External"/><Relationship Id="rId27" Type="http://schemas.openxmlformats.org/officeDocument/2006/relationships/hyperlink" Target="http://www.konkoly.hu/cgi-bin/IBVS?6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7"/>
  <sheetViews>
    <sheetView tabSelected="1" workbookViewId="0">
      <pane xSplit="14" ySplit="21" topLeftCell="O249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5.42578125" customWidth="1"/>
    <col min="2" max="2" width="6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64</v>
      </c>
    </row>
    <row r="2" spans="1:6">
      <c r="A2" t="s">
        <v>24</v>
      </c>
      <c r="B2" s="11" t="s">
        <v>56</v>
      </c>
      <c r="C2" s="13" t="s">
        <v>62</v>
      </c>
    </row>
    <row r="3" spans="1:6" ht="13.5" thickBot="1">
      <c r="C3" s="14" t="s">
        <v>60</v>
      </c>
    </row>
    <row r="4" spans="1:6" ht="14.25" thickTop="1" thickBot="1">
      <c r="A4" s="7" t="s">
        <v>0</v>
      </c>
      <c r="C4" s="3">
        <v>33847.607000000004</v>
      </c>
      <c r="D4" s="4">
        <v>4.0051873000000002</v>
      </c>
    </row>
    <row r="5" spans="1:6" ht="13.5" thickTop="1">
      <c r="A5" s="19" t="s">
        <v>69</v>
      </c>
      <c r="B5" s="18"/>
      <c r="C5" s="20">
        <v>-9.5</v>
      </c>
      <c r="D5" s="18" t="s">
        <v>70</v>
      </c>
    </row>
    <row r="6" spans="1:6">
      <c r="A6" s="7" t="s">
        <v>1</v>
      </c>
    </row>
    <row r="7" spans="1:6">
      <c r="A7" t="s">
        <v>2</v>
      </c>
      <c r="C7">
        <v>33847.607000000004</v>
      </c>
    </row>
    <row r="8" spans="1:6">
      <c r="A8" t="s">
        <v>3</v>
      </c>
      <c r="C8">
        <v>4.0051873000000002</v>
      </c>
    </row>
    <row r="9" spans="1:6">
      <c r="A9" s="32" t="s">
        <v>74</v>
      </c>
      <c r="B9" s="33">
        <v>165</v>
      </c>
      <c r="C9" s="22" t="str">
        <f>"F"&amp;B9</f>
        <v>F165</v>
      </c>
      <c r="D9" s="10" t="str">
        <f>"G"&amp;B9</f>
        <v>G165</v>
      </c>
    </row>
    <row r="10" spans="1:6" ht="13.5" thickBot="1">
      <c r="A10" s="18"/>
      <c r="B10" s="18"/>
      <c r="C10" s="6" t="s">
        <v>20</v>
      </c>
      <c r="D10" s="6" t="s">
        <v>21</v>
      </c>
      <c r="E10" s="18"/>
    </row>
    <row r="11" spans="1:6">
      <c r="A11" s="18" t="s">
        <v>16</v>
      </c>
      <c r="B11" s="18"/>
      <c r="C11" s="21">
        <f ca="1">INTERCEPT(INDIRECT($D$9):G990,INDIRECT($C$9):F990)</f>
        <v>1.3033209413738842E-3</v>
      </c>
      <c r="D11" s="5"/>
      <c r="E11" s="18"/>
    </row>
    <row r="12" spans="1:6">
      <c r="A12" s="18" t="s">
        <v>17</v>
      </c>
      <c r="B12" s="18"/>
      <c r="C12" s="21">
        <f ca="1">SLOPE(INDIRECT($D$9):G990,INDIRECT($C$9):F990)</f>
        <v>2.3037030585671529E-7</v>
      </c>
      <c r="D12" s="5"/>
      <c r="E12" s="18"/>
    </row>
    <row r="13" spans="1:6">
      <c r="A13" s="18" t="s">
        <v>19</v>
      </c>
      <c r="B13" s="18"/>
      <c r="C13" s="5" t="s">
        <v>14</v>
      </c>
    </row>
    <row r="14" spans="1:6">
      <c r="A14" s="18"/>
      <c r="B14" s="18"/>
      <c r="C14" s="18"/>
    </row>
    <row r="15" spans="1:6">
      <c r="A15" s="23" t="s">
        <v>18</v>
      </c>
      <c r="B15" s="18"/>
      <c r="C15" s="24">
        <f ca="1">(C7+C11)+(C8+C12)*INT(MAX(F21:F3531))</f>
        <v>59889.33762578867</v>
      </c>
      <c r="E15" s="25" t="s">
        <v>75</v>
      </c>
      <c r="F15" s="20">
        <v>1</v>
      </c>
    </row>
    <row r="16" spans="1:6">
      <c r="A16" s="27" t="s">
        <v>4</v>
      </c>
      <c r="B16" s="18"/>
      <c r="C16" s="28">
        <f ca="1">+C8+C12</f>
        <v>4.0051875303703062</v>
      </c>
      <c r="E16" s="25" t="s">
        <v>71</v>
      </c>
      <c r="F16" s="26">
        <f ca="1">NOW()+15018.5+$C$5/24</f>
        <v>60162.869126273145</v>
      </c>
    </row>
    <row r="17" spans="1:21" ht="13.5" thickBot="1">
      <c r="A17" s="25" t="s">
        <v>63</v>
      </c>
      <c r="B17" s="18"/>
      <c r="C17" s="18">
        <f>COUNT(C21:C2189)</f>
        <v>240</v>
      </c>
      <c r="E17" s="25" t="s">
        <v>76</v>
      </c>
      <c r="F17" s="26">
        <f ca="1">ROUND(2*(F16-$C$7)/$C$8,0)/2+F15</f>
        <v>6571.5</v>
      </c>
    </row>
    <row r="18" spans="1:21" ht="14.25" thickTop="1" thickBot="1">
      <c r="A18" s="27" t="s">
        <v>5</v>
      </c>
      <c r="B18" s="18"/>
      <c r="C18" s="30">
        <f ca="1">+C15</f>
        <v>59889.33762578867</v>
      </c>
      <c r="D18" s="31">
        <f ca="1">+C16</f>
        <v>4.0051875303703062</v>
      </c>
      <c r="E18" s="25" t="s">
        <v>72</v>
      </c>
      <c r="F18" s="10">
        <f ca="1">ROUND(2*(F16-$C$15)/$C$16,0)/2+F15</f>
        <v>69.5</v>
      </c>
    </row>
    <row r="19" spans="1:21" ht="13.5" thickTop="1">
      <c r="E19" s="25" t="s">
        <v>73</v>
      </c>
      <c r="F19" s="29">
        <f ca="1">+$C$15+$C$16*F18-15018.5-$C$5/24</f>
        <v>45149.59399248274</v>
      </c>
    </row>
    <row r="20" spans="1:21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96</v>
      </c>
      <c r="I20" s="9" t="s">
        <v>67</v>
      </c>
      <c r="J20" s="9" t="s">
        <v>93</v>
      </c>
      <c r="K20" s="9" t="s">
        <v>91</v>
      </c>
      <c r="L20" s="9" t="s">
        <v>55</v>
      </c>
      <c r="M20" s="9" t="s">
        <v>25</v>
      </c>
      <c r="N20" s="9" t="s">
        <v>26</v>
      </c>
      <c r="O20" s="9" t="s">
        <v>23</v>
      </c>
      <c r="P20" s="8" t="s">
        <v>22</v>
      </c>
      <c r="Q20" s="6" t="s">
        <v>15</v>
      </c>
      <c r="U20" s="62" t="s">
        <v>811</v>
      </c>
    </row>
    <row r="21" spans="1:21" ht="12.75" customHeight="1">
      <c r="A21" s="60" t="s">
        <v>105</v>
      </c>
      <c r="B21" s="61" t="s">
        <v>54</v>
      </c>
      <c r="C21" s="60">
        <v>26003.437000000002</v>
      </c>
      <c r="D21" s="60" t="s">
        <v>67</v>
      </c>
      <c r="E21" s="35">
        <f t="shared" ref="E21:E84" si="0">+(C21-C$7)/C$8</f>
        <v>-1958.5026647817447</v>
      </c>
      <c r="F21">
        <f t="shared" ref="F21:F84" si="1">ROUND(2*E21,0)/2</f>
        <v>-1958.5</v>
      </c>
      <c r="G21">
        <f t="shared" ref="G21:G63" si="2">+C21-(C$7+F21*C$8)</f>
        <v>-1.0672950000298442E-2</v>
      </c>
      <c r="I21">
        <f t="shared" ref="I21:I63" si="3">+G21</f>
        <v>-1.0672950000298442E-2</v>
      </c>
      <c r="O21">
        <f t="shared" ref="O21:O84" ca="1" si="4">+C$11+C$12*F21</f>
        <v>8.5214069735350733E-4</v>
      </c>
      <c r="Q21" s="2">
        <f t="shared" ref="Q21:Q84" si="5">+C21-15018.5</f>
        <v>10984.937000000002</v>
      </c>
    </row>
    <row r="22" spans="1:21" ht="12.75" customHeight="1">
      <c r="A22" s="60" t="s">
        <v>111</v>
      </c>
      <c r="B22" s="61" t="s">
        <v>54</v>
      </c>
      <c r="C22" s="60">
        <v>26616.241999999998</v>
      </c>
      <c r="D22" s="60" t="s">
        <v>67</v>
      </c>
      <c r="E22" s="35">
        <f t="shared" si="0"/>
        <v>-1805.4998326794866</v>
      </c>
      <c r="F22">
        <f t="shared" si="1"/>
        <v>-1805.5</v>
      </c>
      <c r="G22">
        <f t="shared" si="2"/>
        <v>6.7014999513048679E-4</v>
      </c>
      <c r="I22">
        <f t="shared" si="3"/>
        <v>6.7014999513048679E-4</v>
      </c>
      <c r="O22">
        <f t="shared" ca="1" si="4"/>
        <v>8.8738735414958477E-4</v>
      </c>
      <c r="Q22" s="2">
        <f t="shared" si="5"/>
        <v>11597.741999999998</v>
      </c>
    </row>
    <row r="23" spans="1:21" ht="12.75" customHeight="1">
      <c r="A23" s="60" t="s">
        <v>111</v>
      </c>
      <c r="B23" s="61" t="s">
        <v>54</v>
      </c>
      <c r="C23" s="60">
        <v>26624.251</v>
      </c>
      <c r="D23" s="60" t="s">
        <v>67</v>
      </c>
      <c r="E23" s="35">
        <f t="shared" si="0"/>
        <v>-1803.5001758844094</v>
      </c>
      <c r="F23">
        <f t="shared" si="1"/>
        <v>-1803.5</v>
      </c>
      <c r="G23">
        <f t="shared" si="2"/>
        <v>-7.0445000164909288E-4</v>
      </c>
      <c r="I23">
        <f t="shared" si="3"/>
        <v>-7.0445000164909288E-4</v>
      </c>
      <c r="O23">
        <f t="shared" ca="1" si="4"/>
        <v>8.8784809476129809E-4</v>
      </c>
      <c r="Q23" s="2">
        <f t="shared" si="5"/>
        <v>11605.751</v>
      </c>
    </row>
    <row r="24" spans="1:21" ht="12.75" customHeight="1">
      <c r="A24" s="60" t="s">
        <v>111</v>
      </c>
      <c r="B24" s="61" t="s">
        <v>61</v>
      </c>
      <c r="C24" s="60">
        <v>26626.25</v>
      </c>
      <c r="D24" s="60" t="s">
        <v>67</v>
      </c>
      <c r="E24" s="35">
        <f t="shared" si="0"/>
        <v>-1803.0010731333346</v>
      </c>
      <c r="F24">
        <f t="shared" si="1"/>
        <v>-1803</v>
      </c>
      <c r="G24">
        <f t="shared" si="2"/>
        <v>-4.298100004234584E-3</v>
      </c>
      <c r="I24">
        <f t="shared" si="3"/>
        <v>-4.298100004234584E-3</v>
      </c>
      <c r="O24">
        <f t="shared" ca="1" si="4"/>
        <v>8.8796327991422653E-4</v>
      </c>
      <c r="Q24" s="2">
        <f t="shared" si="5"/>
        <v>11607.75</v>
      </c>
    </row>
    <row r="25" spans="1:21" ht="12.75" customHeight="1">
      <c r="A25" s="60" t="s">
        <v>105</v>
      </c>
      <c r="B25" s="61" t="s">
        <v>61</v>
      </c>
      <c r="C25" s="60">
        <v>26626.254000000001</v>
      </c>
      <c r="D25" s="60" t="s">
        <v>67</v>
      </c>
      <c r="E25" s="35">
        <f t="shared" si="0"/>
        <v>-1803.0000744284798</v>
      </c>
      <c r="F25">
        <f t="shared" si="1"/>
        <v>-1803</v>
      </c>
      <c r="G25">
        <f t="shared" si="2"/>
        <v>-2.981000034196768E-4</v>
      </c>
      <c r="I25">
        <f t="shared" si="3"/>
        <v>-2.981000034196768E-4</v>
      </c>
      <c r="O25">
        <f t="shared" ca="1" si="4"/>
        <v>8.8796327991422653E-4</v>
      </c>
      <c r="Q25" s="2">
        <f t="shared" si="5"/>
        <v>11607.754000000001</v>
      </c>
    </row>
    <row r="26" spans="1:21" ht="12.75" customHeight="1">
      <c r="A26" s="60" t="s">
        <v>105</v>
      </c>
      <c r="B26" s="61" t="s">
        <v>54</v>
      </c>
      <c r="C26" s="60">
        <v>26648.276999999998</v>
      </c>
      <c r="D26" s="60" t="s">
        <v>67</v>
      </c>
      <c r="E26" s="35">
        <f t="shared" si="0"/>
        <v>-1797.5014551753934</v>
      </c>
      <c r="F26">
        <f t="shared" si="1"/>
        <v>-1797.5</v>
      </c>
      <c r="G26">
        <f t="shared" si="2"/>
        <v>-5.8282500067434739E-3</v>
      </c>
      <c r="I26">
        <f t="shared" si="3"/>
        <v>-5.8282500067434739E-3</v>
      </c>
      <c r="O26">
        <f t="shared" ca="1" si="4"/>
        <v>8.8923031659643849E-4</v>
      </c>
      <c r="Q26" s="2">
        <f t="shared" si="5"/>
        <v>11629.776999999998</v>
      </c>
    </row>
    <row r="27" spans="1:21" ht="12.75" customHeight="1">
      <c r="A27" s="60" t="s">
        <v>111</v>
      </c>
      <c r="B27" s="61" t="s">
        <v>61</v>
      </c>
      <c r="C27" s="60">
        <v>26650.286</v>
      </c>
      <c r="D27" s="60" t="s">
        <v>67</v>
      </c>
      <c r="E27" s="35">
        <f t="shared" si="0"/>
        <v>-1796.9998556621817</v>
      </c>
      <c r="F27">
        <f t="shared" si="1"/>
        <v>-1797</v>
      </c>
      <c r="G27">
        <f t="shared" si="2"/>
        <v>5.7809999634628184E-4</v>
      </c>
      <c r="I27">
        <f t="shared" si="3"/>
        <v>5.7809999634628184E-4</v>
      </c>
      <c r="O27">
        <f t="shared" ca="1" si="4"/>
        <v>8.8934550174936682E-4</v>
      </c>
      <c r="Q27" s="2">
        <f t="shared" si="5"/>
        <v>11631.786</v>
      </c>
    </row>
    <row r="28" spans="1:21" ht="12.75" customHeight="1">
      <c r="A28" s="60" t="s">
        <v>111</v>
      </c>
      <c r="B28" s="61" t="s">
        <v>54</v>
      </c>
      <c r="C28" s="60">
        <v>26652.286</v>
      </c>
      <c r="D28" s="60" t="s">
        <v>67</v>
      </c>
      <c r="E28" s="35">
        <f t="shared" si="0"/>
        <v>-1796.5005032348931</v>
      </c>
      <c r="F28">
        <f t="shared" si="1"/>
        <v>-1796.5</v>
      </c>
      <c r="G28">
        <f t="shared" si="2"/>
        <v>-2.0155500023975037E-3</v>
      </c>
      <c r="I28">
        <f t="shared" si="3"/>
        <v>-2.0155500023975037E-3</v>
      </c>
      <c r="O28">
        <f t="shared" ca="1" si="4"/>
        <v>8.8946068690229515E-4</v>
      </c>
      <c r="Q28" s="2">
        <f t="shared" si="5"/>
        <v>11633.786</v>
      </c>
    </row>
    <row r="29" spans="1:21" ht="12.75" customHeight="1">
      <c r="A29" s="60" t="s">
        <v>111</v>
      </c>
      <c r="B29" s="61" t="s">
        <v>61</v>
      </c>
      <c r="C29" s="60">
        <v>26654.294000000002</v>
      </c>
      <c r="D29" s="60" t="s">
        <v>67</v>
      </c>
      <c r="E29" s="35">
        <f t="shared" si="0"/>
        <v>-1795.999153397895</v>
      </c>
      <c r="F29">
        <f t="shared" si="1"/>
        <v>-1796</v>
      </c>
      <c r="G29">
        <f t="shared" si="2"/>
        <v>3.3907999968505464E-3</v>
      </c>
      <c r="I29">
        <f t="shared" si="3"/>
        <v>3.3907999968505464E-3</v>
      </c>
      <c r="O29">
        <f t="shared" ca="1" si="4"/>
        <v>8.8957587205522348E-4</v>
      </c>
      <c r="Q29" s="2">
        <f t="shared" si="5"/>
        <v>11635.794000000002</v>
      </c>
    </row>
    <row r="30" spans="1:21" ht="12.75" customHeight="1">
      <c r="A30" s="60" t="s">
        <v>111</v>
      </c>
      <c r="B30" s="61" t="s">
        <v>54</v>
      </c>
      <c r="C30" s="60">
        <v>26672.302</v>
      </c>
      <c r="D30" s="60" t="s">
        <v>67</v>
      </c>
      <c r="E30" s="35">
        <f t="shared" si="0"/>
        <v>-1791.5029841425901</v>
      </c>
      <c r="F30">
        <f t="shared" si="1"/>
        <v>-1791.5</v>
      </c>
      <c r="G30">
        <f t="shared" si="2"/>
        <v>-1.1952050004765624E-2</v>
      </c>
      <c r="I30">
        <f t="shared" si="3"/>
        <v>-1.1952050004765624E-2</v>
      </c>
      <c r="O30">
        <f t="shared" ca="1" si="4"/>
        <v>8.9061253843157877E-4</v>
      </c>
      <c r="Q30" s="2">
        <f t="shared" si="5"/>
        <v>11653.802</v>
      </c>
    </row>
    <row r="31" spans="1:21" ht="12.75" customHeight="1">
      <c r="A31" s="60" t="s">
        <v>111</v>
      </c>
      <c r="B31" s="61" t="s">
        <v>54</v>
      </c>
      <c r="C31" s="60">
        <v>26684.321</v>
      </c>
      <c r="D31" s="60" t="s">
        <v>67</v>
      </c>
      <c r="E31" s="35">
        <f t="shared" si="0"/>
        <v>-1788.5021257307999</v>
      </c>
      <c r="F31">
        <f t="shared" si="1"/>
        <v>-1788.5</v>
      </c>
      <c r="G31">
        <f t="shared" si="2"/>
        <v>-8.5139500042714644E-3</v>
      </c>
      <c r="I31">
        <f t="shared" si="3"/>
        <v>-8.5139500042714644E-3</v>
      </c>
      <c r="O31">
        <f t="shared" ca="1" si="4"/>
        <v>8.9130364934914886E-4</v>
      </c>
      <c r="Q31" s="2">
        <f t="shared" si="5"/>
        <v>11665.821</v>
      </c>
    </row>
    <row r="32" spans="1:21" ht="12.75" customHeight="1">
      <c r="A32" s="60" t="s">
        <v>111</v>
      </c>
      <c r="B32" s="61" t="s">
        <v>61</v>
      </c>
      <c r="C32" s="60">
        <v>26686.323</v>
      </c>
      <c r="D32" s="60" t="s">
        <v>67</v>
      </c>
      <c r="E32" s="35">
        <f t="shared" si="0"/>
        <v>-1788.0022739510841</v>
      </c>
      <c r="F32">
        <f t="shared" si="1"/>
        <v>-1788</v>
      </c>
      <c r="G32">
        <f t="shared" si="2"/>
        <v>-9.1076000026077963E-3</v>
      </c>
      <c r="I32">
        <f t="shared" si="3"/>
        <v>-9.1076000026077963E-3</v>
      </c>
      <c r="O32">
        <f t="shared" ca="1" si="4"/>
        <v>8.9141883450207719E-4</v>
      </c>
      <c r="Q32" s="2">
        <f t="shared" si="5"/>
        <v>11667.823</v>
      </c>
    </row>
    <row r="33" spans="1:17" ht="12.75" customHeight="1">
      <c r="A33" s="60" t="s">
        <v>111</v>
      </c>
      <c r="B33" s="61" t="s">
        <v>61</v>
      </c>
      <c r="C33" s="60">
        <v>26802.478999999999</v>
      </c>
      <c r="D33" s="60" t="s">
        <v>67</v>
      </c>
      <c r="E33" s="35">
        <f t="shared" si="0"/>
        <v>-1759.0008836790239</v>
      </c>
      <c r="F33">
        <f t="shared" si="1"/>
        <v>-1759</v>
      </c>
      <c r="G33">
        <f t="shared" si="2"/>
        <v>-3.5393000034673605E-3</v>
      </c>
      <c r="I33">
        <f t="shared" si="3"/>
        <v>-3.5393000034673605E-3</v>
      </c>
      <c r="O33">
        <f t="shared" ca="1" si="4"/>
        <v>8.9809957337192207E-4</v>
      </c>
      <c r="Q33" s="2">
        <f t="shared" si="5"/>
        <v>11783.978999999999</v>
      </c>
    </row>
    <row r="34" spans="1:17" ht="12.75" customHeight="1">
      <c r="A34" s="60" t="s">
        <v>105</v>
      </c>
      <c r="B34" s="61" t="s">
        <v>54</v>
      </c>
      <c r="C34" s="60">
        <v>26808.495999999999</v>
      </c>
      <c r="D34" s="60" t="s">
        <v>67</v>
      </c>
      <c r="E34" s="35">
        <f t="shared" si="0"/>
        <v>-1757.4985819015264</v>
      </c>
      <c r="F34">
        <f t="shared" si="1"/>
        <v>-1757.5</v>
      </c>
      <c r="G34">
        <f t="shared" si="2"/>
        <v>5.6797499964886811E-3</v>
      </c>
      <c r="I34">
        <f t="shared" si="3"/>
        <v>5.6797499964886811E-3</v>
      </c>
      <c r="O34">
        <f t="shared" ca="1" si="4"/>
        <v>8.9844512883070706E-4</v>
      </c>
      <c r="Q34" s="2">
        <f t="shared" si="5"/>
        <v>11789.995999999999</v>
      </c>
    </row>
    <row r="35" spans="1:17" ht="12.75" customHeight="1">
      <c r="A35" s="60" t="s">
        <v>111</v>
      </c>
      <c r="B35" s="61" t="s">
        <v>61</v>
      </c>
      <c r="C35" s="60">
        <v>26814.491999999998</v>
      </c>
      <c r="D35" s="60" t="s">
        <v>67</v>
      </c>
      <c r="E35" s="35">
        <f t="shared" si="0"/>
        <v>-1756.0015233245158</v>
      </c>
      <c r="F35">
        <f t="shared" si="1"/>
        <v>-1756</v>
      </c>
      <c r="G35">
        <f t="shared" si="2"/>
        <v>-6.1012000041955616E-3</v>
      </c>
      <c r="I35">
        <f t="shared" si="3"/>
        <v>-6.1012000041955616E-3</v>
      </c>
      <c r="O35">
        <f t="shared" ca="1" si="4"/>
        <v>8.9879068428949215E-4</v>
      </c>
      <c r="Q35" s="2">
        <f t="shared" si="5"/>
        <v>11795.991999999998</v>
      </c>
    </row>
    <row r="36" spans="1:17" ht="12.75" customHeight="1">
      <c r="A36" s="60" t="s">
        <v>111</v>
      </c>
      <c r="B36" s="61" t="s">
        <v>54</v>
      </c>
      <c r="C36" s="60">
        <v>26824.513999999999</v>
      </c>
      <c r="D36" s="60" t="s">
        <v>67</v>
      </c>
      <c r="E36" s="35">
        <f t="shared" si="0"/>
        <v>-1753.499268311373</v>
      </c>
      <c r="F36">
        <f t="shared" si="1"/>
        <v>-1753.5</v>
      </c>
      <c r="G36">
        <f t="shared" si="2"/>
        <v>2.9305499956535641E-3</v>
      </c>
      <c r="I36">
        <f t="shared" si="3"/>
        <v>2.9305499956535641E-3</v>
      </c>
      <c r="O36">
        <f t="shared" ca="1" si="4"/>
        <v>8.9936661005413391E-4</v>
      </c>
      <c r="Q36" s="2">
        <f t="shared" si="5"/>
        <v>11806.013999999999</v>
      </c>
    </row>
    <row r="37" spans="1:17" ht="12.75" customHeight="1">
      <c r="A37" s="60" t="s">
        <v>111</v>
      </c>
      <c r="B37" s="61" t="s">
        <v>54</v>
      </c>
      <c r="C37" s="60">
        <v>26828.51</v>
      </c>
      <c r="D37" s="60" t="s">
        <v>67</v>
      </c>
      <c r="E37" s="35">
        <f t="shared" si="0"/>
        <v>-1752.501562161651</v>
      </c>
      <c r="F37">
        <f t="shared" si="1"/>
        <v>-1752.5</v>
      </c>
      <c r="G37">
        <f t="shared" si="2"/>
        <v>-6.2567500026489142E-3</v>
      </c>
      <c r="I37">
        <f t="shared" si="3"/>
        <v>-6.2567500026489142E-3</v>
      </c>
      <c r="O37">
        <f t="shared" ca="1" si="4"/>
        <v>8.9959698035999057E-4</v>
      </c>
      <c r="Q37" s="2">
        <f t="shared" si="5"/>
        <v>11810.009999999998</v>
      </c>
    </row>
    <row r="38" spans="1:17" ht="12.75" customHeight="1">
      <c r="A38" s="60" t="s">
        <v>105</v>
      </c>
      <c r="B38" s="61" t="s">
        <v>54</v>
      </c>
      <c r="C38" s="60">
        <v>26840.532999999999</v>
      </c>
      <c r="D38" s="60" t="s">
        <v>67</v>
      </c>
      <c r="E38" s="35">
        <f t="shared" si="0"/>
        <v>-1749.4997050450058</v>
      </c>
      <c r="F38">
        <f t="shared" si="1"/>
        <v>-1749.5</v>
      </c>
      <c r="G38">
        <f t="shared" si="2"/>
        <v>1.181349995022174E-3</v>
      </c>
      <c r="I38">
        <f t="shared" si="3"/>
        <v>1.181349995022174E-3</v>
      </c>
      <c r="O38">
        <f t="shared" ca="1" si="4"/>
        <v>9.0028809127756077E-4</v>
      </c>
      <c r="Q38" s="2">
        <f t="shared" si="5"/>
        <v>11822.032999999999</v>
      </c>
    </row>
    <row r="39" spans="1:17" ht="12.75" customHeight="1">
      <c r="A39" s="60" t="s">
        <v>105</v>
      </c>
      <c r="B39" s="61" t="s">
        <v>54</v>
      </c>
      <c r="C39" s="60">
        <v>26860.556</v>
      </c>
      <c r="D39" s="60" t="s">
        <v>67</v>
      </c>
      <c r="E39" s="35">
        <f t="shared" si="0"/>
        <v>-1744.5004382192071</v>
      </c>
      <c r="F39">
        <f t="shared" si="1"/>
        <v>-1744.5</v>
      </c>
      <c r="G39">
        <f t="shared" si="2"/>
        <v>-1.75515000228188E-3</v>
      </c>
      <c r="I39">
        <f t="shared" si="3"/>
        <v>-1.75515000228188E-3</v>
      </c>
      <c r="O39">
        <f t="shared" ca="1" si="4"/>
        <v>9.0143994280684429E-4</v>
      </c>
      <c r="Q39" s="2">
        <f t="shared" si="5"/>
        <v>11842.056</v>
      </c>
    </row>
    <row r="40" spans="1:17" ht="12.75" customHeight="1">
      <c r="A40" s="60" t="s">
        <v>105</v>
      </c>
      <c r="B40" s="61" t="s">
        <v>54</v>
      </c>
      <c r="C40" s="60">
        <v>26868.567999999999</v>
      </c>
      <c r="D40" s="60" t="s">
        <v>67</v>
      </c>
      <c r="E40" s="35">
        <f t="shared" si="0"/>
        <v>-1742.5000323954896</v>
      </c>
      <c r="F40">
        <f t="shared" si="1"/>
        <v>-1742.5</v>
      </c>
      <c r="G40">
        <f t="shared" si="2"/>
        <v>-1.2975000572623685E-4</v>
      </c>
      <c r="I40">
        <f t="shared" si="3"/>
        <v>-1.2975000572623685E-4</v>
      </c>
      <c r="O40">
        <f t="shared" ca="1" si="4"/>
        <v>9.0190068341855782E-4</v>
      </c>
      <c r="Q40" s="2">
        <f t="shared" si="5"/>
        <v>11850.067999999999</v>
      </c>
    </row>
    <row r="41" spans="1:17" ht="12.75" customHeight="1">
      <c r="A41" s="60" t="s">
        <v>105</v>
      </c>
      <c r="B41" s="61" t="s">
        <v>61</v>
      </c>
      <c r="C41" s="60">
        <v>26870.572</v>
      </c>
      <c r="D41" s="60" t="s">
        <v>67</v>
      </c>
      <c r="E41" s="35">
        <f t="shared" si="0"/>
        <v>-1741.9996812633465</v>
      </c>
      <c r="F41">
        <f t="shared" si="1"/>
        <v>-1742</v>
      </c>
      <c r="G41">
        <f t="shared" si="2"/>
        <v>1.2765999963448849E-3</v>
      </c>
      <c r="I41">
        <f t="shared" si="3"/>
        <v>1.2765999963448849E-3</v>
      </c>
      <c r="O41">
        <f t="shared" ca="1" si="4"/>
        <v>9.0201586857148615E-4</v>
      </c>
      <c r="Q41" s="2">
        <f t="shared" si="5"/>
        <v>11852.072</v>
      </c>
    </row>
    <row r="42" spans="1:17" ht="12.75" customHeight="1">
      <c r="A42" s="60" t="s">
        <v>167</v>
      </c>
      <c r="B42" s="61" t="s">
        <v>54</v>
      </c>
      <c r="C42" s="60">
        <v>28122.241999999998</v>
      </c>
      <c r="D42" s="60" t="s">
        <v>67</v>
      </c>
      <c r="E42" s="35">
        <f t="shared" si="0"/>
        <v>-1429.4874549312599</v>
      </c>
      <c r="F42">
        <f t="shared" si="1"/>
        <v>-1429.5</v>
      </c>
      <c r="G42">
        <f t="shared" si="2"/>
        <v>5.0245349993929267E-2</v>
      </c>
      <c r="I42">
        <f t="shared" si="3"/>
        <v>5.0245349993929267E-2</v>
      </c>
      <c r="O42">
        <f t="shared" ca="1" si="4"/>
        <v>9.7400658915170976E-4</v>
      </c>
      <c r="Q42" s="2">
        <f t="shared" si="5"/>
        <v>13103.741999999998</v>
      </c>
    </row>
    <row r="43" spans="1:17" ht="12.75" customHeight="1">
      <c r="A43" s="60" t="s">
        <v>167</v>
      </c>
      <c r="B43" s="61" t="s">
        <v>61</v>
      </c>
      <c r="C43" s="60">
        <v>28164.304</v>
      </c>
      <c r="D43" s="60" t="s">
        <v>67</v>
      </c>
      <c r="E43" s="35">
        <f t="shared" si="0"/>
        <v>-1418.9855740329556</v>
      </c>
      <c r="F43">
        <f t="shared" si="1"/>
        <v>-1419</v>
      </c>
      <c r="G43">
        <f t="shared" si="2"/>
        <v>5.7778699996561045E-2</v>
      </c>
      <c r="I43">
        <f t="shared" si="3"/>
        <v>5.7778699996561045E-2</v>
      </c>
      <c r="O43">
        <f t="shared" ca="1" si="4"/>
        <v>9.7642547736320512E-4</v>
      </c>
      <c r="Q43" s="2">
        <f t="shared" si="5"/>
        <v>13145.804</v>
      </c>
    </row>
    <row r="44" spans="1:17" ht="12.75" customHeight="1">
      <c r="A44" s="60" t="s">
        <v>167</v>
      </c>
      <c r="B44" s="61" t="s">
        <v>54</v>
      </c>
      <c r="C44" s="60">
        <v>28306.503000000001</v>
      </c>
      <c r="D44" s="60" t="s">
        <v>67</v>
      </c>
      <c r="E44" s="35">
        <f t="shared" si="0"/>
        <v>-1383.481866128958</v>
      </c>
      <c r="F44">
        <f t="shared" si="1"/>
        <v>-1383.5</v>
      </c>
      <c r="G44">
        <f t="shared" si="2"/>
        <v>7.262954999532667E-2</v>
      </c>
      <c r="I44">
        <f t="shared" si="3"/>
        <v>7.262954999532667E-2</v>
      </c>
      <c r="O44">
        <f t="shared" ca="1" si="4"/>
        <v>9.846036232211185E-4</v>
      </c>
      <c r="Q44" s="2">
        <f t="shared" si="5"/>
        <v>13288.003000000001</v>
      </c>
    </row>
    <row r="45" spans="1:17" ht="12.75" customHeight="1">
      <c r="A45" s="60" t="s">
        <v>167</v>
      </c>
      <c r="B45" s="61" t="s">
        <v>61</v>
      </c>
      <c r="C45" s="60">
        <v>28308.488000000001</v>
      </c>
      <c r="D45" s="60" t="s">
        <v>67</v>
      </c>
      <c r="E45" s="35">
        <f t="shared" si="0"/>
        <v>-1382.9862588448741</v>
      </c>
      <c r="F45">
        <f t="shared" si="1"/>
        <v>-1383</v>
      </c>
      <c r="G45">
        <f t="shared" si="2"/>
        <v>5.5035899997164961E-2</v>
      </c>
      <c r="I45">
        <f t="shared" si="3"/>
        <v>5.5035899997164961E-2</v>
      </c>
      <c r="O45">
        <f t="shared" ca="1" si="4"/>
        <v>9.8471880837404683E-4</v>
      </c>
      <c r="Q45" s="2">
        <f t="shared" si="5"/>
        <v>13289.988000000001</v>
      </c>
    </row>
    <row r="46" spans="1:17" ht="12.75" customHeight="1">
      <c r="A46" s="60" t="s">
        <v>167</v>
      </c>
      <c r="B46" s="61" t="s">
        <v>61</v>
      </c>
      <c r="C46" s="60">
        <v>28332.467000000001</v>
      </c>
      <c r="D46" s="60" t="s">
        <v>67</v>
      </c>
      <c r="E46" s="35">
        <f t="shared" si="0"/>
        <v>-1376.9992729178989</v>
      </c>
      <c r="F46">
        <f t="shared" si="1"/>
        <v>-1377</v>
      </c>
      <c r="G46">
        <f t="shared" si="2"/>
        <v>2.9120999970473349E-3</v>
      </c>
      <c r="I46">
        <f t="shared" si="3"/>
        <v>2.9120999970473349E-3</v>
      </c>
      <c r="O46">
        <f t="shared" ca="1" si="4"/>
        <v>9.8610103020918723E-4</v>
      </c>
      <c r="Q46" s="2">
        <f t="shared" si="5"/>
        <v>13313.967000000001</v>
      </c>
    </row>
    <row r="47" spans="1:17" ht="12.75" customHeight="1">
      <c r="A47" s="60" t="s">
        <v>167</v>
      </c>
      <c r="B47" s="61" t="s">
        <v>61</v>
      </c>
      <c r="C47" s="60">
        <v>28336.454000000002</v>
      </c>
      <c r="D47" s="60" t="s">
        <v>67</v>
      </c>
      <c r="E47" s="35">
        <f t="shared" si="0"/>
        <v>-1376.003813854099</v>
      </c>
      <c r="F47">
        <f t="shared" si="1"/>
        <v>-1376</v>
      </c>
      <c r="G47">
        <f t="shared" si="2"/>
        <v>-1.5275200003088685E-2</v>
      </c>
      <c r="I47">
        <f t="shared" si="3"/>
        <v>-1.5275200003088685E-2</v>
      </c>
      <c r="O47">
        <f t="shared" ca="1" si="4"/>
        <v>9.8633140051504389E-4</v>
      </c>
      <c r="Q47" s="2">
        <f t="shared" si="5"/>
        <v>13317.954000000002</v>
      </c>
    </row>
    <row r="48" spans="1:17" ht="12.75" customHeight="1">
      <c r="A48" s="60" t="s">
        <v>167</v>
      </c>
      <c r="B48" s="61" t="s">
        <v>54</v>
      </c>
      <c r="C48" s="60">
        <v>28338.452000000001</v>
      </c>
      <c r="D48" s="60" t="s">
        <v>67</v>
      </c>
      <c r="E48" s="35">
        <f t="shared" si="0"/>
        <v>-1375.504960779238</v>
      </c>
      <c r="F48">
        <f t="shared" si="1"/>
        <v>-1375.5</v>
      </c>
      <c r="G48">
        <f t="shared" si="2"/>
        <v>-1.9868850002239924E-2</v>
      </c>
      <c r="I48">
        <f t="shared" si="3"/>
        <v>-1.9868850002239924E-2</v>
      </c>
      <c r="O48">
        <f t="shared" ca="1" si="4"/>
        <v>9.8644658566797222E-4</v>
      </c>
      <c r="Q48" s="2">
        <f t="shared" si="5"/>
        <v>13319.952000000001</v>
      </c>
    </row>
    <row r="49" spans="1:21" ht="12.75" customHeight="1">
      <c r="A49" s="60" t="s">
        <v>167</v>
      </c>
      <c r="B49" s="61" t="s">
        <v>54</v>
      </c>
      <c r="C49" s="60">
        <v>28362.466</v>
      </c>
      <c r="D49" s="60" t="s">
        <v>67</v>
      </c>
      <c r="E49" s="35">
        <f t="shared" si="0"/>
        <v>-1369.5092361847853</v>
      </c>
      <c r="F49">
        <f t="shared" si="1"/>
        <v>-1369.5</v>
      </c>
      <c r="G49">
        <f t="shared" si="2"/>
        <v>-3.6992650002503069E-2</v>
      </c>
      <c r="I49">
        <f t="shared" si="3"/>
        <v>-3.6992650002503069E-2</v>
      </c>
      <c r="O49">
        <f t="shared" ca="1" si="4"/>
        <v>9.8782880750311261E-4</v>
      </c>
      <c r="Q49" s="2">
        <f t="shared" si="5"/>
        <v>13343.966</v>
      </c>
    </row>
    <row r="50" spans="1:21" ht="12.75" customHeight="1">
      <c r="A50" s="60" t="s">
        <v>167</v>
      </c>
      <c r="B50" s="61" t="s">
        <v>54</v>
      </c>
      <c r="C50" s="60">
        <v>28366.47</v>
      </c>
      <c r="D50" s="60" t="s">
        <v>67</v>
      </c>
      <c r="E50" s="35">
        <f t="shared" si="0"/>
        <v>-1368.5095326253536</v>
      </c>
      <c r="F50">
        <f t="shared" si="1"/>
        <v>-1368.5</v>
      </c>
      <c r="G50">
        <f t="shared" si="2"/>
        <v>-3.8179950002813712E-2</v>
      </c>
      <c r="I50">
        <f t="shared" si="3"/>
        <v>-3.8179950002813712E-2</v>
      </c>
      <c r="O50">
        <f t="shared" ca="1" si="4"/>
        <v>9.8805917780896927E-4</v>
      </c>
      <c r="Q50" s="2">
        <f t="shared" si="5"/>
        <v>13347.970000000001</v>
      </c>
    </row>
    <row r="51" spans="1:21" ht="12.75" customHeight="1">
      <c r="A51" s="60" t="s">
        <v>167</v>
      </c>
      <c r="B51" s="61" t="s">
        <v>54</v>
      </c>
      <c r="C51" s="60">
        <v>28859.216</v>
      </c>
      <c r="D51" s="60" t="s">
        <v>67</v>
      </c>
      <c r="E51" s="35">
        <f t="shared" si="0"/>
        <v>-1245.4825770570087</v>
      </c>
      <c r="F51">
        <f t="shared" si="1"/>
        <v>-1245.5</v>
      </c>
      <c r="G51">
        <f t="shared" si="2"/>
        <v>6.9782149996171938E-2</v>
      </c>
      <c r="I51">
        <f t="shared" si="3"/>
        <v>6.9782149996171938E-2</v>
      </c>
      <c r="O51">
        <f t="shared" ca="1" si="4"/>
        <v>1.0163947254293454E-3</v>
      </c>
      <c r="Q51" s="2">
        <f t="shared" si="5"/>
        <v>13840.716</v>
      </c>
    </row>
    <row r="52" spans="1:21" ht="12.75" customHeight="1">
      <c r="A52" s="60" t="s">
        <v>167</v>
      </c>
      <c r="B52" s="61" t="s">
        <v>61</v>
      </c>
      <c r="C52" s="60">
        <v>28865.23</v>
      </c>
      <c r="D52" s="60" t="s">
        <v>67</v>
      </c>
      <c r="E52" s="35">
        <f t="shared" si="0"/>
        <v>-1243.9810243081524</v>
      </c>
      <c r="F52">
        <f t="shared" si="1"/>
        <v>-1244</v>
      </c>
      <c r="G52">
        <f t="shared" si="2"/>
        <v>7.6001199995516799E-2</v>
      </c>
      <c r="I52">
        <f t="shared" si="3"/>
        <v>7.6001199995516799E-2</v>
      </c>
      <c r="O52">
        <f t="shared" ca="1" si="4"/>
        <v>1.0167402808881304E-3</v>
      </c>
      <c r="Q52" s="2">
        <f t="shared" si="5"/>
        <v>13846.73</v>
      </c>
    </row>
    <row r="53" spans="1:21" ht="12.75" customHeight="1">
      <c r="A53" s="60" t="s">
        <v>167</v>
      </c>
      <c r="B53" s="61" t="s">
        <v>61</v>
      </c>
      <c r="C53" s="60">
        <v>29041.463</v>
      </c>
      <c r="D53" s="60" t="s">
        <v>67</v>
      </c>
      <c r="E53" s="35">
        <f t="shared" si="0"/>
        <v>-1199.979836148987</v>
      </c>
      <c r="F53">
        <f t="shared" si="1"/>
        <v>-1200</v>
      </c>
      <c r="G53">
        <f t="shared" si="2"/>
        <v>8.075999999709893E-2</v>
      </c>
      <c r="I53">
        <f t="shared" si="3"/>
        <v>8.075999999709893E-2</v>
      </c>
      <c r="O53">
        <f t="shared" ca="1" si="4"/>
        <v>1.0268765743458258E-3</v>
      </c>
      <c r="Q53" s="2">
        <f t="shared" si="5"/>
        <v>14022.963</v>
      </c>
    </row>
    <row r="54" spans="1:21" ht="12.75" customHeight="1">
      <c r="A54" s="60" t="s">
        <v>203</v>
      </c>
      <c r="B54" s="61" t="s">
        <v>61</v>
      </c>
      <c r="C54" s="60">
        <v>29045.394</v>
      </c>
      <c r="D54" s="60" t="s">
        <v>67</v>
      </c>
      <c r="E54" s="35">
        <f t="shared" si="0"/>
        <v>-1198.9983589531514</v>
      </c>
      <c r="F54">
        <f t="shared" si="1"/>
        <v>-1199</v>
      </c>
      <c r="G54">
        <f t="shared" si="2"/>
        <v>6.5726999964681454E-3</v>
      </c>
      <c r="I54">
        <f t="shared" si="3"/>
        <v>6.5726999964681454E-3</v>
      </c>
      <c r="O54">
        <f t="shared" ca="1" si="4"/>
        <v>1.0271069446516827E-3</v>
      </c>
      <c r="Q54" s="2">
        <f t="shared" si="5"/>
        <v>14026.894</v>
      </c>
    </row>
    <row r="55" spans="1:21" ht="12.75" customHeight="1">
      <c r="A55" s="60" t="s">
        <v>167</v>
      </c>
      <c r="B55" s="61" t="s">
        <v>61</v>
      </c>
      <c r="C55" s="60">
        <v>29073.467000000001</v>
      </c>
      <c r="D55" s="60" t="s">
        <v>67</v>
      </c>
      <c r="E55" s="35">
        <f t="shared" si="0"/>
        <v>-1191.9891986075165</v>
      </c>
      <c r="F55">
        <f t="shared" si="1"/>
        <v>-1192</v>
      </c>
      <c r="G55">
        <f t="shared" si="2"/>
        <v>4.3261599996185396E-2</v>
      </c>
      <c r="I55">
        <f t="shared" si="3"/>
        <v>4.3261599996185396E-2</v>
      </c>
      <c r="O55">
        <f t="shared" ca="1" si="4"/>
        <v>1.0287195367926795E-3</v>
      </c>
      <c r="Q55" s="2">
        <f t="shared" si="5"/>
        <v>14054.967000000001</v>
      </c>
    </row>
    <row r="56" spans="1:21" ht="12.75" customHeight="1">
      <c r="A56" s="60" t="s">
        <v>167</v>
      </c>
      <c r="B56" s="61" t="s">
        <v>54</v>
      </c>
      <c r="C56" s="60">
        <v>29143.525000000001</v>
      </c>
      <c r="D56" s="60" t="s">
        <v>67</v>
      </c>
      <c r="E56" s="35">
        <f t="shared" si="0"/>
        <v>-1174.497382432028</v>
      </c>
      <c r="F56">
        <f t="shared" si="1"/>
        <v>-1174.5</v>
      </c>
      <c r="G56">
        <f t="shared" si="2"/>
        <v>1.0483849997399375E-2</v>
      </c>
      <c r="I56">
        <f t="shared" si="3"/>
        <v>1.0483849997399375E-2</v>
      </c>
      <c r="O56">
        <f t="shared" ca="1" si="4"/>
        <v>1.0327510171451722E-3</v>
      </c>
      <c r="Q56" s="2">
        <f t="shared" si="5"/>
        <v>14125.025000000001</v>
      </c>
    </row>
    <row r="57" spans="1:21" ht="12.75" customHeight="1">
      <c r="A57" s="60" t="s">
        <v>213</v>
      </c>
      <c r="B57" s="61" t="s">
        <v>54</v>
      </c>
      <c r="C57" s="60">
        <v>29163.539000000001</v>
      </c>
      <c r="D57" s="60" t="s">
        <v>67</v>
      </c>
      <c r="E57" s="35">
        <f t="shared" si="0"/>
        <v>-1169.5003626921525</v>
      </c>
      <c r="F57">
        <f t="shared" si="1"/>
        <v>-1169.5</v>
      </c>
      <c r="G57">
        <f t="shared" si="2"/>
        <v>-1.4526500017382205E-3</v>
      </c>
      <c r="I57">
        <f t="shared" si="3"/>
        <v>-1.4526500017382205E-3</v>
      </c>
      <c r="O57">
        <f t="shared" ca="1" si="4"/>
        <v>1.0339028686744557E-3</v>
      </c>
      <c r="Q57" s="2">
        <f t="shared" si="5"/>
        <v>14145.039000000001</v>
      </c>
    </row>
    <row r="58" spans="1:21" ht="12.75" customHeight="1">
      <c r="A58" s="60" t="s">
        <v>218</v>
      </c>
      <c r="B58" s="61" t="s">
        <v>54</v>
      </c>
      <c r="C58" s="60">
        <v>29311.755000000001</v>
      </c>
      <c r="D58" s="60" t="s">
        <v>67</v>
      </c>
      <c r="E58" s="35">
        <f t="shared" si="0"/>
        <v>-1132.4943530106575</v>
      </c>
      <c r="F58">
        <f t="shared" si="1"/>
        <v>-1132.5</v>
      </c>
      <c r="G58">
        <f t="shared" si="2"/>
        <v>2.2617249996983446E-2</v>
      </c>
      <c r="I58">
        <f t="shared" si="3"/>
        <v>2.2617249996983446E-2</v>
      </c>
      <c r="O58">
        <f t="shared" ca="1" si="4"/>
        <v>1.042426569991154E-3</v>
      </c>
      <c r="Q58" s="2">
        <f t="shared" si="5"/>
        <v>14293.255000000001</v>
      </c>
    </row>
    <row r="59" spans="1:21" ht="12.75" customHeight="1">
      <c r="A59" s="60" t="s">
        <v>223</v>
      </c>
      <c r="B59" s="61" t="s">
        <v>54</v>
      </c>
      <c r="C59" s="60">
        <v>32379.701000000001</v>
      </c>
      <c r="D59" s="60" t="s">
        <v>67</v>
      </c>
      <c r="E59" s="35">
        <f t="shared" si="0"/>
        <v>-366.50121206566359</v>
      </c>
      <c r="F59">
        <f t="shared" si="1"/>
        <v>-366.5</v>
      </c>
      <c r="G59">
        <f t="shared" si="2"/>
        <v>-4.8545500030741096E-3</v>
      </c>
      <c r="I59">
        <f t="shared" si="3"/>
        <v>-4.8545500030741096E-3</v>
      </c>
      <c r="O59">
        <f t="shared" ca="1" si="4"/>
        <v>1.2188902242773981E-3</v>
      </c>
      <c r="Q59" s="2">
        <f t="shared" si="5"/>
        <v>17361.201000000001</v>
      </c>
    </row>
    <row r="60" spans="1:21" ht="12.75" customHeight="1">
      <c r="A60" s="60" t="s">
        <v>223</v>
      </c>
      <c r="B60" s="61" t="s">
        <v>61</v>
      </c>
      <c r="C60" s="60">
        <v>33126.68</v>
      </c>
      <c r="D60" s="60" t="s">
        <v>67</v>
      </c>
      <c r="E60" s="35">
        <f t="shared" si="0"/>
        <v>-179.99832367390241</v>
      </c>
      <c r="F60">
        <f t="shared" si="1"/>
        <v>-180</v>
      </c>
      <c r="G60">
        <f t="shared" si="2"/>
        <v>6.7139999955543317E-3</v>
      </c>
      <c r="I60">
        <f t="shared" si="3"/>
        <v>6.7139999955543317E-3</v>
      </c>
      <c r="O60">
        <f t="shared" ca="1" si="4"/>
        <v>1.2618542863196754E-3</v>
      </c>
      <c r="Q60" s="2">
        <f t="shared" si="5"/>
        <v>18108.18</v>
      </c>
    </row>
    <row r="61" spans="1:21" ht="12.75" customHeight="1">
      <c r="A61" s="60" t="s">
        <v>223</v>
      </c>
      <c r="B61" s="61" t="s">
        <v>61</v>
      </c>
      <c r="C61" s="60">
        <v>33218.790999999997</v>
      </c>
      <c r="D61" s="60" t="s">
        <v>67</v>
      </c>
      <c r="E61" s="35">
        <f t="shared" si="0"/>
        <v>-157.00039795891846</v>
      </c>
      <c r="F61">
        <f t="shared" si="1"/>
        <v>-157</v>
      </c>
      <c r="G61">
        <f t="shared" si="2"/>
        <v>-1.5939000077196397E-3</v>
      </c>
      <c r="I61">
        <f t="shared" si="3"/>
        <v>-1.5939000077196397E-3</v>
      </c>
      <c r="O61">
        <f t="shared" ca="1" si="4"/>
        <v>1.2671528033543799E-3</v>
      </c>
      <c r="Q61" s="2">
        <f t="shared" si="5"/>
        <v>18200.290999999997</v>
      </c>
    </row>
    <row r="62" spans="1:21" ht="12.75" customHeight="1">
      <c r="A62" s="60" t="s">
        <v>232</v>
      </c>
      <c r="B62" s="61" t="s">
        <v>61</v>
      </c>
      <c r="C62" s="60">
        <v>33471.135999999999</v>
      </c>
      <c r="D62" s="60" t="s">
        <v>67</v>
      </c>
      <c r="E62" s="35">
        <f t="shared" si="0"/>
        <v>-93.995853826862231</v>
      </c>
      <c r="F62">
        <f t="shared" si="1"/>
        <v>-94</v>
      </c>
      <c r="G62">
        <f t="shared" si="2"/>
        <v>1.6606199991656467E-2</v>
      </c>
      <c r="I62">
        <f t="shared" si="3"/>
        <v>1.6606199991656467E-2</v>
      </c>
      <c r="O62">
        <f t="shared" ca="1" si="4"/>
        <v>1.2816661326233529E-3</v>
      </c>
      <c r="Q62" s="2">
        <f t="shared" si="5"/>
        <v>18452.635999999999</v>
      </c>
    </row>
    <row r="63" spans="1:21" ht="12.75" customHeight="1">
      <c r="A63" s="60" t="s">
        <v>236</v>
      </c>
      <c r="B63" s="61" t="s">
        <v>61</v>
      </c>
      <c r="C63" s="60">
        <v>33639.343999999997</v>
      </c>
      <c r="D63" s="60" t="s">
        <v>67</v>
      </c>
      <c r="E63" s="35">
        <f t="shared" si="0"/>
        <v>-51.99831728219209</v>
      </c>
      <c r="F63">
        <f t="shared" si="1"/>
        <v>-52</v>
      </c>
      <c r="G63">
        <f t="shared" si="2"/>
        <v>6.7395999940345064E-3</v>
      </c>
      <c r="I63">
        <f t="shared" si="3"/>
        <v>6.7395999940345064E-3</v>
      </c>
      <c r="O63">
        <f t="shared" ca="1" si="4"/>
        <v>1.291341685469335E-3</v>
      </c>
      <c r="Q63" s="2">
        <f t="shared" si="5"/>
        <v>18620.843999999997</v>
      </c>
    </row>
    <row r="64" spans="1:21" ht="12.75" customHeight="1">
      <c r="A64" t="s">
        <v>12</v>
      </c>
      <c r="C64" s="42">
        <v>33847.607000000004</v>
      </c>
      <c r="D64" s="42">
        <v>4.0051873000000002</v>
      </c>
      <c r="E64">
        <f t="shared" si="0"/>
        <v>0</v>
      </c>
      <c r="F64">
        <f t="shared" si="1"/>
        <v>0</v>
      </c>
      <c r="O64">
        <f t="shared" ca="1" si="4"/>
        <v>1.3033209413738842E-3</v>
      </c>
      <c r="Q64" s="2">
        <f t="shared" si="5"/>
        <v>18829.107000000004</v>
      </c>
      <c r="U64" s="10">
        <v>0</v>
      </c>
    </row>
    <row r="65" spans="1:17" ht="12.75" customHeight="1">
      <c r="A65" s="60" t="s">
        <v>223</v>
      </c>
      <c r="B65" s="61" t="s">
        <v>54</v>
      </c>
      <c r="C65" s="60">
        <v>33849.610999999997</v>
      </c>
      <c r="D65" s="60" t="s">
        <v>67</v>
      </c>
      <c r="E65" s="35">
        <f t="shared" si="0"/>
        <v>0.50035113214144533</v>
      </c>
      <c r="F65">
        <f t="shared" si="1"/>
        <v>0.5</v>
      </c>
      <c r="G65">
        <f t="shared" ref="G65:G96" si="6">+C65-(C$7+F65*C$8)</f>
        <v>1.4063499911571853E-3</v>
      </c>
      <c r="I65">
        <f t="shared" ref="I65:I76" si="7">+G65</f>
        <v>1.4063499911571853E-3</v>
      </c>
      <c r="O65">
        <f t="shared" ca="1" si="4"/>
        <v>1.3034361265268125E-3</v>
      </c>
      <c r="Q65" s="2">
        <f t="shared" si="5"/>
        <v>18831.110999999997</v>
      </c>
    </row>
    <row r="66" spans="1:17" ht="12.75" customHeight="1">
      <c r="A66" s="60" t="s">
        <v>223</v>
      </c>
      <c r="B66" s="61" t="s">
        <v>61</v>
      </c>
      <c r="C66" s="60">
        <v>33919.692999999999</v>
      </c>
      <c r="D66" s="60" t="s">
        <v>67</v>
      </c>
      <c r="E66" s="35">
        <f t="shared" si="0"/>
        <v>17.998159536757665</v>
      </c>
      <c r="F66">
        <f t="shared" si="1"/>
        <v>18</v>
      </c>
      <c r="G66">
        <f t="shared" si="6"/>
        <v>-7.3714000027393922E-3</v>
      </c>
      <c r="I66">
        <f t="shared" si="7"/>
        <v>-7.3714000027393922E-3</v>
      </c>
      <c r="O66">
        <f t="shared" ca="1" si="4"/>
        <v>1.3074676068793051E-3</v>
      </c>
      <c r="Q66" s="2">
        <f t="shared" si="5"/>
        <v>18901.192999999999</v>
      </c>
    </row>
    <row r="67" spans="1:17" ht="12.75" customHeight="1">
      <c r="A67" s="60" t="s">
        <v>223</v>
      </c>
      <c r="B67" s="61" t="s">
        <v>61</v>
      </c>
      <c r="C67" s="60">
        <v>34135.974000000002</v>
      </c>
      <c r="D67" s="60" t="s">
        <v>67</v>
      </c>
      <c r="E67" s="35">
        <f t="shared" si="0"/>
        <v>71.998380699948385</v>
      </c>
      <c r="F67">
        <f t="shared" si="1"/>
        <v>72</v>
      </c>
      <c r="G67">
        <f t="shared" si="6"/>
        <v>-6.4856000026338734E-3</v>
      </c>
      <c r="I67">
        <f t="shared" si="7"/>
        <v>-6.4856000026338734E-3</v>
      </c>
      <c r="O67">
        <f t="shared" ca="1" si="4"/>
        <v>1.3199076033955676E-3</v>
      </c>
      <c r="Q67" s="2">
        <f t="shared" si="5"/>
        <v>19117.474000000002</v>
      </c>
    </row>
    <row r="68" spans="1:17" ht="12.75" customHeight="1">
      <c r="A68" s="60" t="s">
        <v>223</v>
      </c>
      <c r="B68" s="61" t="s">
        <v>54</v>
      </c>
      <c r="C68" s="60">
        <v>34622.620000000003</v>
      </c>
      <c r="D68" s="60" t="s">
        <v>67</v>
      </c>
      <c r="E68" s="35">
        <f t="shared" si="0"/>
        <v>193.50231136506375</v>
      </c>
      <c r="F68">
        <f t="shared" si="1"/>
        <v>193.5</v>
      </c>
      <c r="G68">
        <f t="shared" si="6"/>
        <v>9.2574500013142824E-3</v>
      </c>
      <c r="I68">
        <f t="shared" si="7"/>
        <v>9.2574500013142824E-3</v>
      </c>
      <c r="O68">
        <f t="shared" ca="1" si="4"/>
        <v>1.3478975955571585E-3</v>
      </c>
      <c r="Q68" s="2">
        <f t="shared" si="5"/>
        <v>19604.120000000003</v>
      </c>
    </row>
    <row r="69" spans="1:17" ht="12.75" customHeight="1">
      <c r="A69" s="60" t="s">
        <v>223</v>
      </c>
      <c r="B69" s="61" t="s">
        <v>61</v>
      </c>
      <c r="C69" s="60">
        <v>35405.624000000003</v>
      </c>
      <c r="D69" s="60" t="s">
        <v>67</v>
      </c>
      <c r="E69" s="35">
        <f t="shared" si="0"/>
        <v>388.99978535335907</v>
      </c>
      <c r="F69">
        <f t="shared" si="1"/>
        <v>389</v>
      </c>
      <c r="G69">
        <f t="shared" si="6"/>
        <v>-8.5969999781809747E-4</v>
      </c>
      <c r="I69">
        <f t="shared" si="7"/>
        <v>-8.5969999781809747E-4</v>
      </c>
      <c r="O69">
        <f t="shared" ca="1" si="4"/>
        <v>1.3929349903521464E-3</v>
      </c>
      <c r="Q69" s="2">
        <f t="shared" si="5"/>
        <v>20387.124000000003</v>
      </c>
    </row>
    <row r="70" spans="1:17" ht="12.75" customHeight="1">
      <c r="A70" s="60" t="s">
        <v>252</v>
      </c>
      <c r="B70" s="61" t="s">
        <v>54</v>
      </c>
      <c r="C70" s="60">
        <v>36080.493999999999</v>
      </c>
      <c r="D70" s="60" t="s">
        <v>67</v>
      </c>
      <c r="E70" s="35">
        <f t="shared" si="0"/>
        <v>557.49877165544672</v>
      </c>
      <c r="F70">
        <f t="shared" si="1"/>
        <v>557.5</v>
      </c>
      <c r="G70">
        <f t="shared" si="6"/>
        <v>-4.9197500047739595E-3</v>
      </c>
      <c r="I70">
        <f t="shared" si="7"/>
        <v>-4.9197500047739595E-3</v>
      </c>
      <c r="O70">
        <f t="shared" ca="1" si="4"/>
        <v>1.4317523868890029E-3</v>
      </c>
      <c r="Q70" s="2">
        <f t="shared" si="5"/>
        <v>21061.993999999999</v>
      </c>
    </row>
    <row r="71" spans="1:17" ht="12.75" customHeight="1">
      <c r="A71" s="60" t="s">
        <v>258</v>
      </c>
      <c r="B71" s="61" t="s">
        <v>61</v>
      </c>
      <c r="C71" s="60">
        <v>38289.358</v>
      </c>
      <c r="D71" s="60" t="s">
        <v>67</v>
      </c>
      <c r="E71" s="35">
        <f t="shared" si="0"/>
        <v>1108.9995716305193</v>
      </c>
      <c r="F71">
        <f t="shared" si="1"/>
        <v>1109</v>
      </c>
      <c r="G71">
        <f t="shared" si="6"/>
        <v>-1.7157000038423575E-3</v>
      </c>
      <c r="I71">
        <f t="shared" si="7"/>
        <v>-1.7157000038423575E-3</v>
      </c>
      <c r="O71">
        <f t="shared" ca="1" si="4"/>
        <v>1.5588016105689815E-3</v>
      </c>
      <c r="Q71" s="2">
        <f t="shared" si="5"/>
        <v>23270.858</v>
      </c>
    </row>
    <row r="72" spans="1:17" ht="12.75" customHeight="1">
      <c r="A72" s="60" t="s">
        <v>262</v>
      </c>
      <c r="B72" s="61" t="s">
        <v>54</v>
      </c>
      <c r="C72" s="60">
        <v>38295.377999999997</v>
      </c>
      <c r="D72" s="60" t="s">
        <v>67</v>
      </c>
      <c r="E72" s="35">
        <f t="shared" si="0"/>
        <v>1110.5026224366568</v>
      </c>
      <c r="F72">
        <f t="shared" si="1"/>
        <v>1110.5</v>
      </c>
      <c r="G72">
        <f t="shared" si="6"/>
        <v>1.0503349993086886E-2</v>
      </c>
      <c r="I72">
        <f t="shared" si="7"/>
        <v>1.0503349993086886E-2</v>
      </c>
      <c r="O72">
        <f t="shared" ca="1" si="4"/>
        <v>1.5591471660277665E-3</v>
      </c>
      <c r="Q72" s="2">
        <f t="shared" si="5"/>
        <v>23276.877999999997</v>
      </c>
    </row>
    <row r="73" spans="1:17" ht="12.75" customHeight="1">
      <c r="A73" s="60" t="s">
        <v>266</v>
      </c>
      <c r="B73" s="61" t="s">
        <v>54</v>
      </c>
      <c r="C73" s="60">
        <v>39020.317999999999</v>
      </c>
      <c r="D73" s="60" t="s">
        <v>67</v>
      </c>
      <c r="E73" s="35">
        <f t="shared" si="0"/>
        <v>1291.5028967559133</v>
      </c>
      <c r="F73">
        <f t="shared" si="1"/>
        <v>1291.5</v>
      </c>
      <c r="G73">
        <f t="shared" si="6"/>
        <v>1.1602049999055453E-2</v>
      </c>
      <c r="I73">
        <f t="shared" si="7"/>
        <v>1.1602049999055453E-2</v>
      </c>
      <c r="O73">
        <f t="shared" ca="1" si="4"/>
        <v>1.6008441913878319E-3</v>
      </c>
      <c r="Q73" s="2">
        <f t="shared" si="5"/>
        <v>24001.817999999999</v>
      </c>
    </row>
    <row r="74" spans="1:17" ht="12.75" customHeight="1">
      <c r="A74" s="60" t="s">
        <v>266</v>
      </c>
      <c r="B74" s="61" t="s">
        <v>54</v>
      </c>
      <c r="C74" s="60">
        <v>39020.32</v>
      </c>
      <c r="D74" s="60" t="s">
        <v>67</v>
      </c>
      <c r="E74" s="35">
        <f t="shared" si="0"/>
        <v>1291.5033961083407</v>
      </c>
      <c r="F74">
        <f t="shared" si="1"/>
        <v>1291.5</v>
      </c>
      <c r="G74">
        <f t="shared" si="6"/>
        <v>1.3602049999462906E-2</v>
      </c>
      <c r="I74">
        <f t="shared" si="7"/>
        <v>1.3602049999462906E-2</v>
      </c>
      <c r="O74">
        <f t="shared" ca="1" si="4"/>
        <v>1.6008441913878319E-3</v>
      </c>
      <c r="Q74" s="2">
        <f t="shared" si="5"/>
        <v>24001.82</v>
      </c>
    </row>
    <row r="75" spans="1:17" ht="12.75" customHeight="1">
      <c r="A75" s="60" t="s">
        <v>266</v>
      </c>
      <c r="B75" s="61" t="s">
        <v>54</v>
      </c>
      <c r="C75" s="60">
        <v>39020.322</v>
      </c>
      <c r="D75" s="60" t="s">
        <v>67</v>
      </c>
      <c r="E75" s="35">
        <f t="shared" si="0"/>
        <v>1291.503895460768</v>
      </c>
      <c r="F75">
        <f t="shared" si="1"/>
        <v>1291.5</v>
      </c>
      <c r="G75">
        <f t="shared" si="6"/>
        <v>1.560204999987036E-2</v>
      </c>
      <c r="I75">
        <f t="shared" si="7"/>
        <v>1.560204999987036E-2</v>
      </c>
      <c r="O75">
        <f t="shared" ca="1" si="4"/>
        <v>1.6008441913878319E-3</v>
      </c>
      <c r="Q75" s="2">
        <f t="shared" si="5"/>
        <v>24001.822</v>
      </c>
    </row>
    <row r="76" spans="1:17" ht="12.75" customHeight="1">
      <c r="A76" s="60" t="s">
        <v>266</v>
      </c>
      <c r="B76" s="61" t="s">
        <v>61</v>
      </c>
      <c r="C76" s="60">
        <v>39046.341</v>
      </c>
      <c r="D76" s="60" t="s">
        <v>67</v>
      </c>
      <c r="E76" s="35">
        <f t="shared" si="0"/>
        <v>1298.0002208635776</v>
      </c>
      <c r="F76">
        <f t="shared" si="1"/>
        <v>1298</v>
      </c>
      <c r="G76">
        <f t="shared" si="6"/>
        <v>8.8459999824408442E-4</v>
      </c>
      <c r="I76">
        <f t="shared" si="7"/>
        <v>8.8459999824408442E-4</v>
      </c>
      <c r="O76">
        <f t="shared" ca="1" si="4"/>
        <v>1.6023415983759007E-3</v>
      </c>
      <c r="Q76" s="2">
        <f t="shared" si="5"/>
        <v>24027.841</v>
      </c>
    </row>
    <row r="77" spans="1:17" ht="12.75" customHeight="1">
      <c r="A77" s="60" t="s">
        <v>282</v>
      </c>
      <c r="B77" s="61" t="s">
        <v>54</v>
      </c>
      <c r="C77" s="60">
        <v>39048.351600000002</v>
      </c>
      <c r="D77" s="60" t="s">
        <v>67</v>
      </c>
      <c r="E77" s="35">
        <f t="shared" si="0"/>
        <v>1298.5022198587312</v>
      </c>
      <c r="F77">
        <f t="shared" si="1"/>
        <v>1298.5</v>
      </c>
      <c r="G77">
        <f t="shared" si="6"/>
        <v>8.8909499972942285E-3</v>
      </c>
      <c r="J77">
        <f>+G77</f>
        <v>8.8909499972942285E-3</v>
      </c>
      <c r="O77">
        <f t="shared" ca="1" si="4"/>
        <v>1.602456783528829E-3</v>
      </c>
      <c r="Q77" s="2">
        <f t="shared" si="5"/>
        <v>24029.851600000002</v>
      </c>
    </row>
    <row r="78" spans="1:17" ht="12.75" customHeight="1">
      <c r="A78" s="60" t="s">
        <v>286</v>
      </c>
      <c r="B78" s="61" t="s">
        <v>54</v>
      </c>
      <c r="C78" s="60">
        <v>39052.349000000002</v>
      </c>
      <c r="D78" s="60" t="s">
        <v>67</v>
      </c>
      <c r="E78" s="35">
        <f t="shared" si="0"/>
        <v>1299.5002755551527</v>
      </c>
      <c r="F78">
        <f t="shared" si="1"/>
        <v>1299.5</v>
      </c>
      <c r="G78">
        <f t="shared" si="6"/>
        <v>1.1036500000045635E-3</v>
      </c>
      <c r="I78">
        <f>+G78</f>
        <v>1.1036500000045635E-3</v>
      </c>
      <c r="O78">
        <f t="shared" ca="1" si="4"/>
        <v>1.6026871538346857E-3</v>
      </c>
      <c r="Q78" s="2">
        <f t="shared" si="5"/>
        <v>24033.849000000002</v>
      </c>
    </row>
    <row r="79" spans="1:17" ht="12.75" customHeight="1">
      <c r="A79" s="60" t="s">
        <v>286</v>
      </c>
      <c r="B79" s="61" t="s">
        <v>61</v>
      </c>
      <c r="C79" s="60">
        <v>39054.36</v>
      </c>
      <c r="D79" s="60" t="s">
        <v>67</v>
      </c>
      <c r="E79" s="35">
        <f t="shared" si="0"/>
        <v>1300.0023744207908</v>
      </c>
      <c r="F79">
        <f t="shared" si="1"/>
        <v>1300</v>
      </c>
      <c r="G79">
        <f t="shared" si="6"/>
        <v>9.5099999962258153E-3</v>
      </c>
      <c r="I79">
        <f>+G79</f>
        <v>9.5099999962258153E-3</v>
      </c>
      <c r="O79">
        <f t="shared" ca="1" si="4"/>
        <v>1.602802338987614E-3</v>
      </c>
      <c r="Q79" s="2">
        <f t="shared" si="5"/>
        <v>24035.86</v>
      </c>
    </row>
    <row r="80" spans="1:17" ht="12.75" customHeight="1">
      <c r="A80" s="60" t="s">
        <v>282</v>
      </c>
      <c r="B80" s="61" t="s">
        <v>54</v>
      </c>
      <c r="C80" s="60">
        <v>39056.362399999998</v>
      </c>
      <c r="D80" s="60" t="s">
        <v>67</v>
      </c>
      <c r="E80" s="35">
        <f t="shared" si="0"/>
        <v>1300.5023260709916</v>
      </c>
      <c r="F80">
        <f t="shared" si="1"/>
        <v>1300.5</v>
      </c>
      <c r="G80">
        <f t="shared" si="6"/>
        <v>9.3163499914226122E-3</v>
      </c>
      <c r="J80">
        <f>+G80</f>
        <v>9.3163499914226122E-3</v>
      </c>
      <c r="O80">
        <f t="shared" ca="1" si="4"/>
        <v>1.6029175241405423E-3</v>
      </c>
      <c r="Q80" s="2">
        <f t="shared" si="5"/>
        <v>24037.862399999998</v>
      </c>
    </row>
    <row r="81" spans="1:17" ht="12.75" customHeight="1">
      <c r="A81" s="60" t="s">
        <v>286</v>
      </c>
      <c r="B81" s="61" t="s">
        <v>54</v>
      </c>
      <c r="C81" s="60">
        <v>39056.370000000003</v>
      </c>
      <c r="D81" s="60" t="s">
        <v>67</v>
      </c>
      <c r="E81" s="35">
        <f t="shared" si="0"/>
        <v>1300.5042236102163</v>
      </c>
      <c r="F81">
        <f t="shared" si="1"/>
        <v>1300.5</v>
      </c>
      <c r="G81">
        <f t="shared" si="6"/>
        <v>1.6916349995881319E-2</v>
      </c>
      <c r="I81">
        <f>+G81</f>
        <v>1.6916349995881319E-2</v>
      </c>
      <c r="O81">
        <f t="shared" ca="1" si="4"/>
        <v>1.6029175241405423E-3</v>
      </c>
      <c r="Q81" s="2">
        <f t="shared" si="5"/>
        <v>24037.870000000003</v>
      </c>
    </row>
    <row r="82" spans="1:17" ht="12.75" customHeight="1">
      <c r="A82" s="60" t="s">
        <v>286</v>
      </c>
      <c r="B82" s="61" t="s">
        <v>61</v>
      </c>
      <c r="C82" s="60">
        <v>39058.337</v>
      </c>
      <c r="D82" s="60" t="s">
        <v>67</v>
      </c>
      <c r="E82" s="35">
        <f t="shared" si="0"/>
        <v>1300.9953367224539</v>
      </c>
      <c r="F82">
        <f t="shared" si="1"/>
        <v>1301</v>
      </c>
      <c r="G82">
        <f t="shared" si="6"/>
        <v>-1.8677300002309494E-2</v>
      </c>
      <c r="I82">
        <f>+G82</f>
        <v>-1.8677300002309494E-2</v>
      </c>
      <c r="O82">
        <f t="shared" ca="1" si="4"/>
        <v>1.6030327092934706E-3</v>
      </c>
      <c r="Q82" s="2">
        <f t="shared" si="5"/>
        <v>24039.837</v>
      </c>
    </row>
    <row r="83" spans="1:17" ht="12.75" customHeight="1">
      <c r="A83" s="60" t="s">
        <v>282</v>
      </c>
      <c r="B83" s="61" t="s">
        <v>61</v>
      </c>
      <c r="C83" s="60">
        <v>39763.269399999997</v>
      </c>
      <c r="D83" s="60" t="s">
        <v>67</v>
      </c>
      <c r="E83" s="35">
        <f t="shared" si="0"/>
        <v>1477.0001892296007</v>
      </c>
      <c r="F83">
        <f t="shared" si="1"/>
        <v>1477</v>
      </c>
      <c r="G83">
        <f t="shared" si="6"/>
        <v>7.578999939141795E-4</v>
      </c>
      <c r="J83">
        <f>+G83</f>
        <v>7.578999939141795E-4</v>
      </c>
      <c r="O83">
        <f t="shared" ca="1" si="4"/>
        <v>1.6435778831242528E-3</v>
      </c>
      <c r="Q83" s="2">
        <f t="shared" si="5"/>
        <v>24744.769399999997</v>
      </c>
    </row>
    <row r="84" spans="1:17" ht="12.75" customHeight="1">
      <c r="A84" s="60" t="s">
        <v>282</v>
      </c>
      <c r="B84" s="61" t="s">
        <v>61</v>
      </c>
      <c r="C84" s="60">
        <v>39783.294399999999</v>
      </c>
      <c r="D84" s="60" t="s">
        <v>67</v>
      </c>
      <c r="E84" s="35">
        <f t="shared" si="0"/>
        <v>1481.999955407827</v>
      </c>
      <c r="F84">
        <f t="shared" si="1"/>
        <v>1482</v>
      </c>
      <c r="G84">
        <f t="shared" si="6"/>
        <v>-1.7860000662039965E-4</v>
      </c>
      <c r="J84">
        <f>+G84</f>
        <v>-1.7860000662039965E-4</v>
      </c>
      <c r="O84">
        <f t="shared" ca="1" si="4"/>
        <v>1.6447297346535363E-3</v>
      </c>
      <c r="Q84" s="2">
        <f t="shared" si="5"/>
        <v>24764.794399999999</v>
      </c>
    </row>
    <row r="85" spans="1:17" ht="12.75" customHeight="1">
      <c r="A85" s="60" t="s">
        <v>282</v>
      </c>
      <c r="B85" s="61" t="s">
        <v>54</v>
      </c>
      <c r="C85" s="60">
        <v>40494.2232</v>
      </c>
      <c r="D85" s="60" t="s">
        <v>67</v>
      </c>
      <c r="E85" s="35">
        <f t="shared" ref="E85:E148" si="8">+(C85-C$7)/C$8</f>
        <v>1659.5019663624712</v>
      </c>
      <c r="F85">
        <f t="shared" ref="F85:F148" si="9">ROUND(2*E85,0)/2</f>
        <v>1659.5</v>
      </c>
      <c r="G85">
        <f t="shared" si="6"/>
        <v>7.8756499933660962E-3</v>
      </c>
      <c r="J85">
        <f>+G85</f>
        <v>7.8756499933660962E-3</v>
      </c>
      <c r="O85">
        <f t="shared" ref="O85:O148" ca="1" si="10">+C$11+C$12*F85</f>
        <v>1.6856204639431032E-3</v>
      </c>
      <c r="Q85" s="2">
        <f t="shared" ref="Q85:Q148" si="11">+C85-15018.5</f>
        <v>25475.7232</v>
      </c>
    </row>
    <row r="86" spans="1:17" ht="12.75" customHeight="1">
      <c r="A86" s="60" t="s">
        <v>282</v>
      </c>
      <c r="B86" s="61" t="s">
        <v>61</v>
      </c>
      <c r="C86" s="60">
        <v>41249.192000000003</v>
      </c>
      <c r="D86" s="60" t="s">
        <v>67</v>
      </c>
      <c r="E86" s="35">
        <f t="shared" si="8"/>
        <v>1847.9997177660077</v>
      </c>
      <c r="F86">
        <f t="shared" si="9"/>
        <v>1848</v>
      </c>
      <c r="G86">
        <f t="shared" si="6"/>
        <v>-1.1303999999654479E-3</v>
      </c>
      <c r="J86">
        <f>+G86</f>
        <v>-1.1303999999654479E-3</v>
      </c>
      <c r="O86">
        <f t="shared" ca="1" si="10"/>
        <v>1.729045266597094E-3</v>
      </c>
      <c r="Q86" s="2">
        <f t="shared" si="11"/>
        <v>26230.692000000003</v>
      </c>
    </row>
    <row r="87" spans="1:17" ht="12.75" customHeight="1">
      <c r="A87" s="60" t="s">
        <v>282</v>
      </c>
      <c r="B87" s="61" t="s">
        <v>61</v>
      </c>
      <c r="C87" s="60">
        <v>41461.468800000002</v>
      </c>
      <c r="D87" s="60" t="s">
        <v>67</v>
      </c>
      <c r="E87" s="35">
        <f t="shared" si="8"/>
        <v>1901.0001854345235</v>
      </c>
      <c r="F87">
        <f t="shared" si="9"/>
        <v>1901</v>
      </c>
      <c r="G87">
        <f t="shared" si="6"/>
        <v>7.4269999458920211E-4</v>
      </c>
      <c r="J87">
        <f>+G87</f>
        <v>7.4269999458920211E-4</v>
      </c>
      <c r="O87">
        <f t="shared" ca="1" si="10"/>
        <v>1.7412548928075E-3</v>
      </c>
      <c r="Q87" s="2">
        <f t="shared" si="11"/>
        <v>26442.968800000002</v>
      </c>
    </row>
    <row r="88" spans="1:17" ht="12.75" customHeight="1">
      <c r="A88" s="60" t="s">
        <v>319</v>
      </c>
      <c r="B88" s="61" t="s">
        <v>54</v>
      </c>
      <c r="C88" s="60">
        <v>41563.610999999997</v>
      </c>
      <c r="D88" s="60" t="s">
        <v>67</v>
      </c>
      <c r="E88" s="35">
        <f t="shared" si="8"/>
        <v>1926.502663183815</v>
      </c>
      <c r="F88">
        <f t="shared" si="9"/>
        <v>1926.5</v>
      </c>
      <c r="G88">
        <f t="shared" si="6"/>
        <v>1.0666549991583452E-2</v>
      </c>
      <c r="I88">
        <f>+G88</f>
        <v>1.0666549991583452E-2</v>
      </c>
      <c r="O88">
        <f t="shared" ca="1" si="10"/>
        <v>1.7471293356068462E-3</v>
      </c>
      <c r="Q88" s="2">
        <f t="shared" si="11"/>
        <v>26545.110999999997</v>
      </c>
    </row>
    <row r="89" spans="1:17" ht="12.75" customHeight="1">
      <c r="A89" s="60" t="s">
        <v>319</v>
      </c>
      <c r="B89" s="61" t="s">
        <v>61</v>
      </c>
      <c r="C89" s="60">
        <v>41585.628900000003</v>
      </c>
      <c r="D89" s="60" t="s">
        <v>93</v>
      </c>
      <c r="E89" s="35">
        <f t="shared" si="8"/>
        <v>1932.000009088214</v>
      </c>
      <c r="F89">
        <f t="shared" si="9"/>
        <v>1932</v>
      </c>
      <c r="G89">
        <f t="shared" si="6"/>
        <v>3.6400000681169331E-5</v>
      </c>
      <c r="J89">
        <f t="shared" ref="J89:J102" si="12">+G89</f>
        <v>3.6400000681169331E-5</v>
      </c>
      <c r="O89">
        <f t="shared" ca="1" si="10"/>
        <v>1.7483963722890582E-3</v>
      </c>
      <c r="Q89" s="2">
        <f t="shared" si="11"/>
        <v>26567.128900000003</v>
      </c>
    </row>
    <row r="90" spans="1:17" ht="12.75" customHeight="1">
      <c r="A90" s="60" t="s">
        <v>319</v>
      </c>
      <c r="B90" s="61" t="s">
        <v>54</v>
      </c>
      <c r="C90" s="60">
        <v>41599.654300000002</v>
      </c>
      <c r="D90" s="60" t="s">
        <v>93</v>
      </c>
      <c r="E90" s="35">
        <f t="shared" si="8"/>
        <v>1935.5018178550597</v>
      </c>
      <c r="F90">
        <f t="shared" si="9"/>
        <v>1935.5</v>
      </c>
      <c r="G90">
        <f t="shared" si="6"/>
        <v>7.2808499971870333E-3</v>
      </c>
      <c r="J90">
        <f t="shared" si="12"/>
        <v>7.2808499971870333E-3</v>
      </c>
      <c r="O90">
        <f t="shared" ca="1" si="10"/>
        <v>1.7492026683595565E-3</v>
      </c>
      <c r="Q90" s="2">
        <f t="shared" si="11"/>
        <v>26581.154300000002</v>
      </c>
    </row>
    <row r="91" spans="1:17" ht="12.75" customHeight="1">
      <c r="A91" s="60" t="s">
        <v>319</v>
      </c>
      <c r="B91" s="61" t="s">
        <v>61</v>
      </c>
      <c r="C91" s="60">
        <v>41601.650300000001</v>
      </c>
      <c r="D91" s="60" t="s">
        <v>93</v>
      </c>
      <c r="E91" s="35">
        <f t="shared" si="8"/>
        <v>1936.0001715774933</v>
      </c>
      <c r="F91">
        <f t="shared" si="9"/>
        <v>1936</v>
      </c>
      <c r="G91">
        <f t="shared" si="6"/>
        <v>6.8719999399036169E-4</v>
      </c>
      <c r="J91">
        <f t="shared" si="12"/>
        <v>6.8719999399036169E-4</v>
      </c>
      <c r="O91">
        <f t="shared" ca="1" si="10"/>
        <v>1.7493178535124849E-3</v>
      </c>
      <c r="Q91" s="2">
        <f t="shared" si="11"/>
        <v>26583.150300000001</v>
      </c>
    </row>
    <row r="92" spans="1:17" ht="12.75" customHeight="1">
      <c r="A92" s="60" t="s">
        <v>319</v>
      </c>
      <c r="B92" s="61" t="s">
        <v>54</v>
      </c>
      <c r="C92" s="60">
        <v>41603.660000000003</v>
      </c>
      <c r="D92" s="60" t="s">
        <v>93</v>
      </c>
      <c r="E92" s="35">
        <f t="shared" si="8"/>
        <v>1936.5019458640547</v>
      </c>
      <c r="F92">
        <f t="shared" si="9"/>
        <v>1936.5</v>
      </c>
      <c r="G92">
        <f t="shared" si="6"/>
        <v>7.7935500012245029E-3</v>
      </c>
      <c r="J92">
        <f t="shared" si="12"/>
        <v>7.7935500012245029E-3</v>
      </c>
      <c r="O92">
        <f t="shared" ca="1" si="10"/>
        <v>1.7494330386654132E-3</v>
      </c>
      <c r="Q92" s="2">
        <f t="shared" si="11"/>
        <v>26585.160000000003</v>
      </c>
    </row>
    <row r="93" spans="1:17" ht="12.75" customHeight="1">
      <c r="A93" s="60" t="s">
        <v>335</v>
      </c>
      <c r="B93" s="61" t="s">
        <v>61</v>
      </c>
      <c r="C93" s="60">
        <v>41805.914700000001</v>
      </c>
      <c r="D93" s="60" t="s">
        <v>93</v>
      </c>
      <c r="E93" s="35">
        <f t="shared" si="8"/>
        <v>1987.0001335518059</v>
      </c>
      <c r="F93">
        <f t="shared" si="9"/>
        <v>1987</v>
      </c>
      <c r="G93">
        <f t="shared" si="6"/>
        <v>5.348999984562397E-4</v>
      </c>
      <c r="J93">
        <f t="shared" si="12"/>
        <v>5.348999984562397E-4</v>
      </c>
      <c r="O93">
        <f t="shared" ca="1" si="10"/>
        <v>1.7610667391111776E-3</v>
      </c>
      <c r="Q93" s="2">
        <f t="shared" si="11"/>
        <v>26787.414700000001</v>
      </c>
    </row>
    <row r="94" spans="1:17" ht="12.75" customHeight="1">
      <c r="A94" s="15" t="s">
        <v>57</v>
      </c>
      <c r="B94" s="12" t="s">
        <v>58</v>
      </c>
      <c r="C94" s="17">
        <v>42276.531999999999</v>
      </c>
      <c r="D94" s="17"/>
      <c r="E94">
        <f t="shared" si="8"/>
        <v>2104.5020790912813</v>
      </c>
      <c r="F94">
        <f t="shared" si="9"/>
        <v>2104.5</v>
      </c>
      <c r="G94">
        <f t="shared" si="6"/>
        <v>8.3271499970578589E-3</v>
      </c>
      <c r="J94">
        <f t="shared" si="12"/>
        <v>8.3271499970578589E-3</v>
      </c>
      <c r="O94">
        <f t="shared" ca="1" si="10"/>
        <v>1.7881352500493416E-3</v>
      </c>
      <c r="Q94" s="2">
        <f t="shared" si="11"/>
        <v>27258.031999999999</v>
      </c>
    </row>
    <row r="95" spans="1:17" ht="12.75" customHeight="1">
      <c r="A95" s="60" t="s">
        <v>319</v>
      </c>
      <c r="B95" s="61" t="s">
        <v>61</v>
      </c>
      <c r="C95" s="60">
        <v>42302.557500000003</v>
      </c>
      <c r="D95" s="60" t="s">
        <v>67</v>
      </c>
      <c r="E95" s="35">
        <f t="shared" si="8"/>
        <v>2111.0000273894802</v>
      </c>
      <c r="F95">
        <f t="shared" si="9"/>
        <v>2111</v>
      </c>
      <c r="G95">
        <f t="shared" si="6"/>
        <v>1.0969999857479706E-4</v>
      </c>
      <c r="J95">
        <f t="shared" si="12"/>
        <v>1.0969999857479706E-4</v>
      </c>
      <c r="O95">
        <f t="shared" ca="1" si="10"/>
        <v>1.7896326570374101E-3</v>
      </c>
      <c r="Q95" s="2">
        <f t="shared" si="11"/>
        <v>27284.057500000003</v>
      </c>
    </row>
    <row r="96" spans="1:17" ht="12.75" customHeight="1">
      <c r="A96" s="60" t="s">
        <v>319</v>
      </c>
      <c r="B96" s="61" t="s">
        <v>61</v>
      </c>
      <c r="C96" s="60">
        <v>42306.562299999998</v>
      </c>
      <c r="D96" s="60" t="s">
        <v>67</v>
      </c>
      <c r="E96" s="35">
        <f t="shared" si="8"/>
        <v>2111.9999306898817</v>
      </c>
      <c r="F96">
        <f t="shared" si="9"/>
        <v>2112</v>
      </c>
      <c r="G96">
        <f t="shared" si="6"/>
        <v>-2.7760000375565141E-4</v>
      </c>
      <c r="J96">
        <f t="shared" si="12"/>
        <v>-2.7760000375565141E-4</v>
      </c>
      <c r="O96">
        <f t="shared" ca="1" si="10"/>
        <v>1.7898630273432668E-3</v>
      </c>
      <c r="Q96" s="2">
        <f t="shared" si="11"/>
        <v>27288.062299999998</v>
      </c>
    </row>
    <row r="97" spans="1:32" ht="12.75" customHeight="1">
      <c r="A97" s="60" t="s">
        <v>282</v>
      </c>
      <c r="B97" s="61" t="s">
        <v>54</v>
      </c>
      <c r="C97" s="60">
        <v>42308.573900000003</v>
      </c>
      <c r="D97" s="60" t="s">
        <v>67</v>
      </c>
      <c r="E97" s="35">
        <f t="shared" si="8"/>
        <v>2112.5021793612495</v>
      </c>
      <c r="F97">
        <f t="shared" si="9"/>
        <v>2112.5</v>
      </c>
      <c r="G97">
        <f t="shared" ref="G97:G116" si="13">+C97-(C$7+F97*C$8)</f>
        <v>8.7287499991361983E-3</v>
      </c>
      <c r="J97">
        <f t="shared" si="12"/>
        <v>8.7287499991361983E-3</v>
      </c>
      <c r="O97">
        <f t="shared" ca="1" si="10"/>
        <v>1.7899782124961953E-3</v>
      </c>
      <c r="Q97" s="2">
        <f t="shared" si="11"/>
        <v>27290.073900000003</v>
      </c>
    </row>
    <row r="98" spans="1:32" ht="12.75" customHeight="1">
      <c r="A98" s="60" t="s">
        <v>319</v>
      </c>
      <c r="B98" s="61" t="s">
        <v>54</v>
      </c>
      <c r="C98" s="60">
        <v>42320.589399999997</v>
      </c>
      <c r="D98" s="60" t="s">
        <v>67</v>
      </c>
      <c r="E98" s="35">
        <f t="shared" si="8"/>
        <v>2115.5021639062907</v>
      </c>
      <c r="F98">
        <f t="shared" si="9"/>
        <v>2115.5</v>
      </c>
      <c r="G98">
        <f t="shared" si="13"/>
        <v>8.666849993460346E-3</v>
      </c>
      <c r="J98">
        <f t="shared" si="12"/>
        <v>8.666849993460346E-3</v>
      </c>
      <c r="O98">
        <f t="shared" ca="1" si="10"/>
        <v>1.7906693234137653E-3</v>
      </c>
      <c r="Q98" s="2">
        <f t="shared" si="11"/>
        <v>27302.089399999997</v>
      </c>
    </row>
    <row r="99" spans="1:32" ht="12.75" customHeight="1">
      <c r="A99" s="60" t="s">
        <v>319</v>
      </c>
      <c r="B99" s="61" t="s">
        <v>54</v>
      </c>
      <c r="C99" s="60">
        <v>42324.595000000001</v>
      </c>
      <c r="D99" s="60" t="s">
        <v>67</v>
      </c>
      <c r="E99" s="35">
        <f t="shared" si="8"/>
        <v>2116.5022669476648</v>
      </c>
      <c r="F99">
        <f t="shared" si="9"/>
        <v>2116.5</v>
      </c>
      <c r="G99">
        <f t="shared" si="13"/>
        <v>9.0795500000240281E-3</v>
      </c>
      <c r="J99">
        <f t="shared" si="12"/>
        <v>9.0795500000240281E-3</v>
      </c>
      <c r="O99">
        <f t="shared" ca="1" si="10"/>
        <v>1.790899693719622E-3</v>
      </c>
      <c r="Q99" s="2">
        <f t="shared" si="11"/>
        <v>27306.095000000001</v>
      </c>
    </row>
    <row r="100" spans="1:32" ht="12.75" customHeight="1">
      <c r="A100" s="60" t="s">
        <v>319</v>
      </c>
      <c r="B100" s="61" t="s">
        <v>61</v>
      </c>
      <c r="C100" s="60">
        <v>42338.603300000002</v>
      </c>
      <c r="D100" s="60" t="s">
        <v>67</v>
      </c>
      <c r="E100" s="35">
        <f t="shared" si="8"/>
        <v>2119.9998062512577</v>
      </c>
      <c r="F100">
        <f t="shared" si="9"/>
        <v>2120</v>
      </c>
      <c r="G100">
        <f t="shared" si="13"/>
        <v>-7.7600000076927245E-4</v>
      </c>
      <c r="J100">
        <f t="shared" si="12"/>
        <v>-7.7600000076927245E-4</v>
      </c>
      <c r="O100">
        <f t="shared" ca="1" si="10"/>
        <v>1.7917059897901207E-3</v>
      </c>
      <c r="Q100" s="2">
        <f t="shared" si="11"/>
        <v>27320.103300000002</v>
      </c>
    </row>
    <row r="101" spans="1:32" ht="12.75" customHeight="1">
      <c r="A101" s="60" t="s">
        <v>319</v>
      </c>
      <c r="B101" s="61" t="s">
        <v>54</v>
      </c>
      <c r="C101" s="60">
        <v>42372.658600000002</v>
      </c>
      <c r="D101" s="60" t="s">
        <v>67</v>
      </c>
      <c r="E101" s="35">
        <f t="shared" si="8"/>
        <v>2128.5026046097764</v>
      </c>
      <c r="F101">
        <f t="shared" si="9"/>
        <v>2128.5</v>
      </c>
      <c r="G101">
        <f t="shared" si="13"/>
        <v>1.0431950002384838E-2</v>
      </c>
      <c r="J101">
        <f t="shared" si="12"/>
        <v>1.0431950002384838E-2</v>
      </c>
      <c r="O101">
        <f t="shared" ca="1" si="10"/>
        <v>1.7936641373899028E-3</v>
      </c>
      <c r="Q101" s="2">
        <f t="shared" si="11"/>
        <v>27354.158600000002</v>
      </c>
    </row>
    <row r="102" spans="1:32" ht="12.75" customHeight="1">
      <c r="A102" s="60" t="s">
        <v>319</v>
      </c>
      <c r="B102" s="61" t="s">
        <v>61</v>
      </c>
      <c r="C102" s="60">
        <v>42378.653899999998</v>
      </c>
      <c r="D102" s="60" t="s">
        <v>67</v>
      </c>
      <c r="E102" s="35">
        <f t="shared" si="8"/>
        <v>2129.9994884134367</v>
      </c>
      <c r="F102">
        <f t="shared" si="9"/>
        <v>2130</v>
      </c>
      <c r="G102">
        <f t="shared" si="13"/>
        <v>-2.049000009719748E-3</v>
      </c>
      <c r="J102">
        <f t="shared" si="12"/>
        <v>-2.049000009719748E-3</v>
      </c>
      <c r="O102">
        <f t="shared" ca="1" si="10"/>
        <v>1.7940096928486878E-3</v>
      </c>
      <c r="Q102" s="2">
        <f t="shared" si="11"/>
        <v>27360.153899999998</v>
      </c>
    </row>
    <row r="103" spans="1:32" ht="12.75" customHeight="1">
      <c r="A103" s="16" t="s">
        <v>29</v>
      </c>
      <c r="B103" s="5"/>
      <c r="C103" s="43">
        <v>42957.417000000001</v>
      </c>
      <c r="D103" s="42"/>
      <c r="E103">
        <f t="shared" si="8"/>
        <v>2274.5028678184408</v>
      </c>
      <c r="F103">
        <f t="shared" si="9"/>
        <v>2274.5</v>
      </c>
      <c r="G103">
        <f t="shared" si="13"/>
        <v>1.1486149996926542E-2</v>
      </c>
      <c r="I103">
        <f>+G103</f>
        <v>1.1486149996926542E-2</v>
      </c>
      <c r="O103">
        <f t="shared" ca="1" si="10"/>
        <v>1.8272982020449829E-3</v>
      </c>
      <c r="Q103" s="2">
        <f t="shared" si="11"/>
        <v>27938.917000000001</v>
      </c>
      <c r="AA103" t="s">
        <v>27</v>
      </c>
      <c r="AB103">
        <v>9</v>
      </c>
      <c r="AD103" t="s">
        <v>28</v>
      </c>
      <c r="AF103" t="s">
        <v>30</v>
      </c>
    </row>
    <row r="104" spans="1:32" ht="12.75" customHeight="1">
      <c r="A104" s="16" t="s">
        <v>31</v>
      </c>
      <c r="B104" s="5"/>
      <c r="C104" s="43">
        <v>42971.428999999996</v>
      </c>
      <c r="D104" s="42"/>
      <c r="E104">
        <f t="shared" si="8"/>
        <v>2278.0013309240226</v>
      </c>
      <c r="F104">
        <f t="shared" si="9"/>
        <v>2278</v>
      </c>
      <c r="G104">
        <f t="shared" si="13"/>
        <v>5.3305999899748713E-3</v>
      </c>
      <c r="I104">
        <f>+G104</f>
        <v>5.3305999899748713E-3</v>
      </c>
      <c r="O104">
        <f t="shared" ca="1" si="10"/>
        <v>1.8281044981154817E-3</v>
      </c>
      <c r="Q104" s="2">
        <f t="shared" si="11"/>
        <v>27952.928999999996</v>
      </c>
      <c r="AA104" t="s">
        <v>27</v>
      </c>
      <c r="AB104">
        <v>9</v>
      </c>
      <c r="AD104" t="s">
        <v>28</v>
      </c>
      <c r="AF104" t="s">
        <v>30</v>
      </c>
    </row>
    <row r="105" spans="1:32" ht="12.75" customHeight="1">
      <c r="A105" s="16" t="s">
        <v>31</v>
      </c>
      <c r="B105" s="5"/>
      <c r="C105" s="43">
        <v>42997.478000000003</v>
      </c>
      <c r="D105" s="42"/>
      <c r="E105">
        <f t="shared" si="8"/>
        <v>2284.5051466132431</v>
      </c>
      <c r="F105">
        <f t="shared" si="9"/>
        <v>2284.5</v>
      </c>
      <c r="G105">
        <f t="shared" si="13"/>
        <v>2.0613150001736358E-2</v>
      </c>
      <c r="I105">
        <f>+G105</f>
        <v>2.0613150001736358E-2</v>
      </c>
      <c r="O105">
        <f t="shared" ca="1" si="10"/>
        <v>1.8296019051035504E-3</v>
      </c>
      <c r="Q105" s="2">
        <f t="shared" si="11"/>
        <v>27978.978000000003</v>
      </c>
      <c r="AA105" t="s">
        <v>27</v>
      </c>
      <c r="AB105">
        <v>10</v>
      </c>
      <c r="AD105" t="s">
        <v>28</v>
      </c>
      <c r="AF105" t="s">
        <v>30</v>
      </c>
    </row>
    <row r="106" spans="1:32" ht="12.75" customHeight="1">
      <c r="A106" s="16" t="s">
        <v>31</v>
      </c>
      <c r="B106" s="5"/>
      <c r="C106" s="43">
        <v>43003.478000000003</v>
      </c>
      <c r="D106" s="42"/>
      <c r="E106">
        <f t="shared" si="8"/>
        <v>2286.0032038951085</v>
      </c>
      <c r="F106">
        <f t="shared" si="9"/>
        <v>2286</v>
      </c>
      <c r="G106">
        <f t="shared" si="13"/>
        <v>1.2832199994591065E-2</v>
      </c>
      <c r="I106">
        <f>+G106</f>
        <v>1.2832199994591065E-2</v>
      </c>
      <c r="O106">
        <f t="shared" ca="1" si="10"/>
        <v>1.8299474605623354E-3</v>
      </c>
      <c r="Q106" s="2">
        <f t="shared" si="11"/>
        <v>27984.978000000003</v>
      </c>
      <c r="AA106" t="s">
        <v>27</v>
      </c>
      <c r="AB106">
        <v>14</v>
      </c>
      <c r="AD106" t="s">
        <v>28</v>
      </c>
      <c r="AF106" t="s">
        <v>30</v>
      </c>
    </row>
    <row r="107" spans="1:32" ht="12.75" customHeight="1">
      <c r="A107" s="16" t="s">
        <v>33</v>
      </c>
      <c r="B107" s="5"/>
      <c r="C107" s="43">
        <v>43013.485000000001</v>
      </c>
      <c r="D107" s="42"/>
      <c r="E107">
        <f t="shared" si="8"/>
        <v>2288.5017137650457</v>
      </c>
      <c r="F107">
        <f t="shared" si="9"/>
        <v>2288.5</v>
      </c>
      <c r="G107">
        <f t="shared" si="13"/>
        <v>6.8639499950222671E-3</v>
      </c>
      <c r="J107">
        <f>+G107</f>
        <v>6.8639499950222671E-3</v>
      </c>
      <c r="O107">
        <f t="shared" ca="1" si="10"/>
        <v>1.8305233863269771E-3</v>
      </c>
      <c r="Q107" s="2">
        <f t="shared" si="11"/>
        <v>27994.985000000001</v>
      </c>
      <c r="AA107" t="s">
        <v>32</v>
      </c>
      <c r="AF107" t="s">
        <v>34</v>
      </c>
    </row>
    <row r="108" spans="1:32" ht="12.75" customHeight="1">
      <c r="A108" s="16" t="s">
        <v>36</v>
      </c>
      <c r="B108" s="5"/>
      <c r="C108" s="43">
        <v>43083.58</v>
      </c>
      <c r="D108" s="42"/>
      <c r="E108">
        <f t="shared" si="8"/>
        <v>2306.0027679604391</v>
      </c>
      <c r="F108">
        <f t="shared" si="9"/>
        <v>2306</v>
      </c>
      <c r="G108">
        <f t="shared" si="13"/>
        <v>1.1086200000136159E-2</v>
      </c>
      <c r="I108">
        <f t="shared" ref="I108:I116" si="14">+G108</f>
        <v>1.1086200000136159E-2</v>
      </c>
      <c r="O108">
        <f t="shared" ca="1" si="10"/>
        <v>1.8345548666794697E-3</v>
      </c>
      <c r="Q108" s="2">
        <f t="shared" si="11"/>
        <v>28065.08</v>
      </c>
      <c r="AB108">
        <v>11</v>
      </c>
      <c r="AD108" t="s">
        <v>35</v>
      </c>
      <c r="AF108" t="s">
        <v>37</v>
      </c>
    </row>
    <row r="109" spans="1:32" ht="12.75" customHeight="1">
      <c r="A109" s="16" t="s">
        <v>36</v>
      </c>
      <c r="B109" s="5" t="s">
        <v>54</v>
      </c>
      <c r="C109" s="43">
        <v>43105.608</v>
      </c>
      <c r="D109" s="42"/>
      <c r="E109">
        <f t="shared" si="8"/>
        <v>2311.5026355945943</v>
      </c>
      <c r="F109">
        <f t="shared" si="9"/>
        <v>2311.5</v>
      </c>
      <c r="G109">
        <f t="shared" si="13"/>
        <v>1.0556049994193017E-2</v>
      </c>
      <c r="I109">
        <f t="shared" si="14"/>
        <v>1.0556049994193017E-2</v>
      </c>
      <c r="O109">
        <f t="shared" ca="1" si="10"/>
        <v>1.8358219033616815E-3</v>
      </c>
      <c r="Q109" s="2">
        <f t="shared" si="11"/>
        <v>28087.108</v>
      </c>
      <c r="AB109">
        <v>13</v>
      </c>
      <c r="AD109" t="s">
        <v>38</v>
      </c>
      <c r="AF109" t="s">
        <v>37</v>
      </c>
    </row>
    <row r="110" spans="1:32" ht="12.75" customHeight="1">
      <c r="A110" s="16" t="s">
        <v>36</v>
      </c>
      <c r="B110" s="5" t="s">
        <v>54</v>
      </c>
      <c r="C110" s="43">
        <v>43269.836000000003</v>
      </c>
      <c r="D110" s="42"/>
      <c r="E110">
        <f t="shared" si="8"/>
        <v>2352.506460808961</v>
      </c>
      <c r="F110">
        <f t="shared" si="9"/>
        <v>2352.5</v>
      </c>
      <c r="G110">
        <f t="shared" si="13"/>
        <v>2.5876749998133164E-2</v>
      </c>
      <c r="I110">
        <f t="shared" si="14"/>
        <v>2.5876749998133164E-2</v>
      </c>
      <c r="O110">
        <f t="shared" ca="1" si="10"/>
        <v>1.8452670859018068E-3</v>
      </c>
      <c r="Q110" s="2">
        <f t="shared" si="11"/>
        <v>28251.336000000003</v>
      </c>
      <c r="AB110">
        <v>15</v>
      </c>
      <c r="AD110" t="s">
        <v>39</v>
      </c>
      <c r="AF110" t="s">
        <v>37</v>
      </c>
    </row>
    <row r="111" spans="1:32" ht="12.75" customHeight="1">
      <c r="A111" s="16" t="s">
        <v>36</v>
      </c>
      <c r="B111" s="5" t="s">
        <v>54</v>
      </c>
      <c r="C111" s="43">
        <v>43281.841999999997</v>
      </c>
      <c r="D111" s="42"/>
      <c r="E111">
        <f t="shared" si="8"/>
        <v>2355.5040734299723</v>
      </c>
      <c r="F111">
        <f t="shared" si="9"/>
        <v>2355.5</v>
      </c>
      <c r="G111">
        <f t="shared" si="13"/>
        <v>1.6314849992340896E-2</v>
      </c>
      <c r="I111">
        <f t="shared" si="14"/>
        <v>1.6314849992340896E-2</v>
      </c>
      <c r="O111">
        <f t="shared" ca="1" si="10"/>
        <v>1.8459581968193772E-3</v>
      </c>
      <c r="Q111" s="2">
        <f t="shared" si="11"/>
        <v>28263.341999999997</v>
      </c>
      <c r="AB111">
        <v>10</v>
      </c>
      <c r="AD111" t="s">
        <v>38</v>
      </c>
      <c r="AF111" t="s">
        <v>37</v>
      </c>
    </row>
    <row r="112" spans="1:32" ht="12.75" customHeight="1">
      <c r="A112" s="16" t="s">
        <v>40</v>
      </c>
      <c r="B112" s="5"/>
      <c r="C112" s="43">
        <v>43744.41</v>
      </c>
      <c r="D112" s="42"/>
      <c r="E112">
        <f t="shared" si="8"/>
        <v>2470.9963002229633</v>
      </c>
      <c r="F112">
        <f t="shared" si="9"/>
        <v>2471</v>
      </c>
      <c r="G112">
        <f t="shared" si="13"/>
        <v>-1.4818299998296425E-2</v>
      </c>
      <c r="I112">
        <f t="shared" si="14"/>
        <v>-1.4818299998296425E-2</v>
      </c>
      <c r="O112">
        <f t="shared" ca="1" si="10"/>
        <v>1.8725659671458277E-3</v>
      </c>
      <c r="Q112" s="2">
        <f t="shared" si="11"/>
        <v>28725.910000000003</v>
      </c>
      <c r="AA112" t="s">
        <v>27</v>
      </c>
      <c r="AF112" t="s">
        <v>34</v>
      </c>
    </row>
    <row r="113" spans="1:32" ht="12.75" customHeight="1">
      <c r="A113" s="16" t="s">
        <v>40</v>
      </c>
      <c r="B113" s="5"/>
      <c r="C113" s="43">
        <v>43776.436000000002</v>
      </c>
      <c r="D113" s="42"/>
      <c r="E113">
        <f t="shared" si="8"/>
        <v>2478.9924306411331</v>
      </c>
      <c r="F113">
        <f t="shared" si="9"/>
        <v>2479</v>
      </c>
      <c r="G113">
        <f t="shared" si="13"/>
        <v>-3.0316700002003927E-2</v>
      </c>
      <c r="I113">
        <f t="shared" si="14"/>
        <v>-3.0316700002003927E-2</v>
      </c>
      <c r="O113">
        <f t="shared" ca="1" si="10"/>
        <v>1.8744089295926814E-3</v>
      </c>
      <c r="Q113" s="2">
        <f t="shared" si="11"/>
        <v>28757.936000000002</v>
      </c>
      <c r="AA113" t="s">
        <v>27</v>
      </c>
      <c r="AF113" t="s">
        <v>34</v>
      </c>
    </row>
    <row r="114" spans="1:32" ht="12.75" customHeight="1">
      <c r="A114" s="16" t="s">
        <v>36</v>
      </c>
      <c r="B114" s="5"/>
      <c r="C114" s="43">
        <v>43860.563000000002</v>
      </c>
      <c r="D114" s="42"/>
      <c r="E114">
        <f t="shared" si="8"/>
        <v>2499.9969414663824</v>
      </c>
      <c r="F114">
        <f t="shared" si="9"/>
        <v>2500</v>
      </c>
      <c r="G114">
        <f t="shared" si="13"/>
        <v>-1.2249999999767169E-2</v>
      </c>
      <c r="I114">
        <f t="shared" si="14"/>
        <v>-1.2249999999767169E-2</v>
      </c>
      <c r="O114">
        <f t="shared" ca="1" si="10"/>
        <v>1.8792467060156724E-3</v>
      </c>
      <c r="Q114" s="2">
        <f t="shared" si="11"/>
        <v>28842.063000000002</v>
      </c>
      <c r="AB114">
        <v>13</v>
      </c>
      <c r="AD114" t="s">
        <v>38</v>
      </c>
      <c r="AF114" t="s">
        <v>37</v>
      </c>
    </row>
    <row r="115" spans="1:32" ht="12.75" customHeight="1">
      <c r="A115" s="16" t="s">
        <v>36</v>
      </c>
      <c r="B115" s="5" t="s">
        <v>54</v>
      </c>
      <c r="C115" s="43">
        <v>44006.762999999999</v>
      </c>
      <c r="D115" s="42"/>
      <c r="E115">
        <f t="shared" si="8"/>
        <v>2536.4996039011694</v>
      </c>
      <c r="F115">
        <f t="shared" si="9"/>
        <v>2536.5</v>
      </c>
      <c r="G115">
        <f t="shared" si="13"/>
        <v>-1.586450009199325E-3</v>
      </c>
      <c r="I115">
        <f t="shared" si="14"/>
        <v>-1.586450009199325E-3</v>
      </c>
      <c r="O115">
        <f t="shared" ca="1" si="10"/>
        <v>1.8876552221794426E-3</v>
      </c>
      <c r="Q115" s="2">
        <f t="shared" si="11"/>
        <v>28988.262999999999</v>
      </c>
      <c r="AB115">
        <v>13</v>
      </c>
      <c r="AD115" t="s">
        <v>38</v>
      </c>
      <c r="AF115" t="s">
        <v>37</v>
      </c>
    </row>
    <row r="116" spans="1:32" ht="12.75" customHeight="1">
      <c r="A116" s="16" t="s">
        <v>42</v>
      </c>
      <c r="B116" s="5"/>
      <c r="C116" s="43">
        <v>44489.389000000003</v>
      </c>
      <c r="D116" s="42"/>
      <c r="E116">
        <f t="shared" si="8"/>
        <v>2656.9998361874359</v>
      </c>
      <c r="F116">
        <f t="shared" si="9"/>
        <v>2657</v>
      </c>
      <c r="G116">
        <f t="shared" si="13"/>
        <v>-6.5609999728621915E-4</v>
      </c>
      <c r="I116">
        <f t="shared" si="14"/>
        <v>-6.5609999728621915E-4</v>
      </c>
      <c r="O116">
        <f t="shared" ca="1" si="10"/>
        <v>1.9154148440351767E-3</v>
      </c>
      <c r="Q116" s="2">
        <f t="shared" si="11"/>
        <v>29470.889000000003</v>
      </c>
      <c r="AA116" t="s">
        <v>27</v>
      </c>
      <c r="AB116">
        <v>8</v>
      </c>
      <c r="AD116" t="s">
        <v>41</v>
      </c>
      <c r="AF116" t="s">
        <v>30</v>
      </c>
    </row>
    <row r="117" spans="1:32" ht="12.75" customHeight="1">
      <c r="A117" s="16" t="s">
        <v>43</v>
      </c>
      <c r="B117" s="5" t="s">
        <v>54</v>
      </c>
      <c r="C117" s="43">
        <v>44491.402000000002</v>
      </c>
      <c r="D117" s="42"/>
      <c r="E117">
        <f t="shared" si="8"/>
        <v>2657.5024344055014</v>
      </c>
      <c r="F117">
        <f t="shared" si="9"/>
        <v>2657.5</v>
      </c>
      <c r="O117">
        <f t="shared" ca="1" si="10"/>
        <v>1.915530029188105E-3</v>
      </c>
      <c r="Q117" s="2">
        <f t="shared" si="11"/>
        <v>29472.902000000002</v>
      </c>
      <c r="U117" s="10">
        <v>9.7502499993424863E-3</v>
      </c>
      <c r="AA117" t="s">
        <v>27</v>
      </c>
      <c r="AF117" t="s">
        <v>34</v>
      </c>
    </row>
    <row r="118" spans="1:32" ht="12.75" customHeight="1">
      <c r="A118" s="16" t="s">
        <v>36</v>
      </c>
      <c r="B118" s="5"/>
      <c r="C118" s="43">
        <v>44817.809000000001</v>
      </c>
      <c r="D118" s="42"/>
      <c r="E118">
        <f t="shared" si="8"/>
        <v>2738.9984982724768</v>
      </c>
      <c r="F118">
        <f t="shared" si="9"/>
        <v>2739</v>
      </c>
      <c r="G118">
        <f>+C118-(C$7+F118*C$8)</f>
        <v>-6.0147000040160492E-3</v>
      </c>
      <c r="I118">
        <f>+G118</f>
        <v>-6.0147000040160492E-3</v>
      </c>
      <c r="O118">
        <f t="shared" ca="1" si="10"/>
        <v>1.9343052091154273E-3</v>
      </c>
      <c r="Q118" s="2">
        <f t="shared" si="11"/>
        <v>29799.309000000001</v>
      </c>
      <c r="AB118">
        <v>15</v>
      </c>
      <c r="AD118" t="s">
        <v>38</v>
      </c>
      <c r="AF118" t="s">
        <v>37</v>
      </c>
    </row>
    <row r="119" spans="1:32" ht="12.75" customHeight="1">
      <c r="A119" s="16" t="s">
        <v>36</v>
      </c>
      <c r="B119" s="5" t="s">
        <v>54</v>
      </c>
      <c r="C119" s="43">
        <v>45552.773000000001</v>
      </c>
      <c r="D119" s="42"/>
      <c r="E119">
        <f t="shared" si="8"/>
        <v>2922.5015269573028</v>
      </c>
      <c r="F119">
        <f t="shared" si="9"/>
        <v>2922.5</v>
      </c>
      <c r="G119">
        <f>+C119-(C$7+F119*C$8)</f>
        <v>6.1157499949331395E-3</v>
      </c>
      <c r="I119">
        <f>+G119</f>
        <v>6.1157499949331395E-3</v>
      </c>
      <c r="O119">
        <f t="shared" ca="1" si="10"/>
        <v>1.9765781602401346E-3</v>
      </c>
      <c r="Q119" s="2">
        <f t="shared" si="11"/>
        <v>30534.273000000001</v>
      </c>
      <c r="AB119">
        <v>18</v>
      </c>
      <c r="AD119" t="s">
        <v>38</v>
      </c>
      <c r="AF119" t="s">
        <v>37</v>
      </c>
    </row>
    <row r="120" spans="1:32" ht="12.75" customHeight="1">
      <c r="A120" s="16" t="s">
        <v>44</v>
      </c>
      <c r="B120" s="5"/>
      <c r="C120" s="43">
        <v>45987.332000000002</v>
      </c>
      <c r="D120" s="42"/>
      <c r="E120">
        <f t="shared" si="8"/>
        <v>3031.0005726823306</v>
      </c>
      <c r="F120">
        <f t="shared" si="9"/>
        <v>3031</v>
      </c>
      <c r="O120">
        <f t="shared" ca="1" si="10"/>
        <v>2.0015733384255883E-3</v>
      </c>
      <c r="Q120" s="2">
        <f t="shared" si="11"/>
        <v>30968.832000000002</v>
      </c>
      <c r="U120" s="10">
        <v>2.2936999957892112E-3</v>
      </c>
      <c r="AA120" t="s">
        <v>27</v>
      </c>
      <c r="AF120" t="s">
        <v>34</v>
      </c>
    </row>
    <row r="121" spans="1:32" ht="12.75" customHeight="1">
      <c r="A121" s="16" t="s">
        <v>44</v>
      </c>
      <c r="B121" s="5"/>
      <c r="C121" s="43">
        <v>45991.326000000001</v>
      </c>
      <c r="D121" s="42"/>
      <c r="E121">
        <f t="shared" si="8"/>
        <v>3031.9977794796255</v>
      </c>
      <c r="F121">
        <f t="shared" si="9"/>
        <v>3032</v>
      </c>
      <c r="O121">
        <f t="shared" ca="1" si="10"/>
        <v>2.001803708731445E-3</v>
      </c>
      <c r="Q121" s="2">
        <f t="shared" si="11"/>
        <v>30972.826000000001</v>
      </c>
      <c r="U121" s="10">
        <v>-8.8936000029207207E-3</v>
      </c>
      <c r="AA121" t="s">
        <v>27</v>
      </c>
      <c r="AF121" t="s">
        <v>34</v>
      </c>
    </row>
    <row r="122" spans="1:32" ht="12.75" customHeight="1">
      <c r="A122" s="16" t="s">
        <v>46</v>
      </c>
      <c r="B122" s="5" t="s">
        <v>54</v>
      </c>
      <c r="C122" s="43">
        <v>46005.358</v>
      </c>
      <c r="D122" s="42"/>
      <c r="E122">
        <f t="shared" si="8"/>
        <v>3035.5012361094814</v>
      </c>
      <c r="F122">
        <f t="shared" si="9"/>
        <v>3035.5</v>
      </c>
      <c r="G122">
        <f>+C122-(C$7+F122*C$8)</f>
        <v>4.9508499942021444E-3</v>
      </c>
      <c r="I122">
        <f>+G122</f>
        <v>4.9508499942021444E-3</v>
      </c>
      <c r="O122">
        <f t="shared" ca="1" si="10"/>
        <v>2.0026100048019433E-3</v>
      </c>
      <c r="Q122" s="2">
        <f t="shared" si="11"/>
        <v>30986.858</v>
      </c>
      <c r="AA122" t="s">
        <v>27</v>
      </c>
      <c r="AB122">
        <v>9</v>
      </c>
      <c r="AD122" t="s">
        <v>45</v>
      </c>
      <c r="AF122" t="s">
        <v>30</v>
      </c>
    </row>
    <row r="123" spans="1:32" ht="12.75" customHeight="1">
      <c r="A123" s="16" t="s">
        <v>36</v>
      </c>
      <c r="B123" s="5"/>
      <c r="C123" s="43">
        <v>46263.682000000001</v>
      </c>
      <c r="D123" s="42"/>
      <c r="E123">
        <f t="shared" si="8"/>
        <v>3099.9985943229162</v>
      </c>
      <c r="F123">
        <f t="shared" si="9"/>
        <v>3100</v>
      </c>
      <c r="G123">
        <f>+C123-(C$7+F123*C$8)</f>
        <v>-5.6299999996554106E-3</v>
      </c>
      <c r="I123">
        <f>+G123</f>
        <v>-5.6299999996554106E-3</v>
      </c>
      <c r="O123">
        <f t="shared" ca="1" si="10"/>
        <v>2.0174688895297013E-3</v>
      </c>
      <c r="Q123" s="2">
        <f t="shared" si="11"/>
        <v>31245.182000000001</v>
      </c>
      <c r="AB123">
        <v>11</v>
      </c>
      <c r="AD123" t="s">
        <v>38</v>
      </c>
      <c r="AF123" t="s">
        <v>37</v>
      </c>
    </row>
    <row r="124" spans="1:32" ht="12.75" customHeight="1">
      <c r="A124" s="16" t="s">
        <v>47</v>
      </c>
      <c r="B124" s="5"/>
      <c r="C124" s="43">
        <v>46728.281999999999</v>
      </c>
      <c r="D124" s="42"/>
      <c r="E124">
        <f t="shared" si="8"/>
        <v>3215.9981631820301</v>
      </c>
      <c r="F124">
        <f t="shared" si="9"/>
        <v>3216</v>
      </c>
      <c r="O124">
        <f t="shared" ca="1" si="10"/>
        <v>2.0441918450090804E-3</v>
      </c>
      <c r="Q124" s="2">
        <f t="shared" si="11"/>
        <v>31709.781999999999</v>
      </c>
      <c r="U124" s="10">
        <v>-7.3568000007071532E-3</v>
      </c>
      <c r="AA124" t="s">
        <v>27</v>
      </c>
      <c r="AF124" t="s">
        <v>34</v>
      </c>
    </row>
    <row r="125" spans="1:32" ht="12.75" customHeight="1">
      <c r="A125" s="16" t="s">
        <v>36</v>
      </c>
      <c r="B125" s="5" t="s">
        <v>54</v>
      </c>
      <c r="C125" s="43">
        <v>47010.65</v>
      </c>
      <c r="D125" s="42"/>
      <c r="E125">
        <f t="shared" si="8"/>
        <v>3286.4987362763277</v>
      </c>
      <c r="F125">
        <f t="shared" si="9"/>
        <v>3286.5</v>
      </c>
      <c r="G125">
        <f>+C125-(C$7+F125*C$8)</f>
        <v>-5.0614499996299855E-3</v>
      </c>
      <c r="I125">
        <f>+G125</f>
        <v>-5.0614499996299855E-3</v>
      </c>
      <c r="O125">
        <f t="shared" ca="1" si="10"/>
        <v>2.0604329515719788E-3</v>
      </c>
      <c r="Q125" s="2">
        <f t="shared" si="11"/>
        <v>31992.15</v>
      </c>
      <c r="AB125">
        <v>12</v>
      </c>
      <c r="AD125" t="s">
        <v>38</v>
      </c>
      <c r="AF125" t="s">
        <v>37</v>
      </c>
    </row>
    <row r="126" spans="1:32" ht="12.75" customHeight="1">
      <c r="A126" s="16" t="s">
        <v>36</v>
      </c>
      <c r="B126" s="5" t="s">
        <v>54</v>
      </c>
      <c r="C126" s="43">
        <v>47491.28</v>
      </c>
      <c r="D126" s="42"/>
      <c r="E126">
        <f t="shared" si="8"/>
        <v>3406.5006148401585</v>
      </c>
      <c r="F126">
        <f t="shared" si="9"/>
        <v>3406.5</v>
      </c>
      <c r="G126">
        <f>+C126-(C$7+F126*C$8)</f>
        <v>2.4625499936519191E-3</v>
      </c>
      <c r="I126">
        <f>+G126</f>
        <v>2.4625499936519191E-3</v>
      </c>
      <c r="O126">
        <f t="shared" ca="1" si="10"/>
        <v>2.088077388274785E-3</v>
      </c>
      <c r="Q126" s="2">
        <f t="shared" si="11"/>
        <v>32472.78</v>
      </c>
      <c r="AB126">
        <v>13</v>
      </c>
      <c r="AD126" t="s">
        <v>38</v>
      </c>
      <c r="AF126" t="s">
        <v>37</v>
      </c>
    </row>
    <row r="127" spans="1:32" ht="12.75" customHeight="1">
      <c r="A127" s="60" t="s">
        <v>442</v>
      </c>
      <c r="B127" s="61" t="s">
        <v>61</v>
      </c>
      <c r="C127" s="60">
        <v>47677.519699999997</v>
      </c>
      <c r="D127" s="60" t="s">
        <v>67</v>
      </c>
      <c r="E127" s="35">
        <f t="shared" si="8"/>
        <v>3453.0002379663974</v>
      </c>
      <c r="F127">
        <f t="shared" si="9"/>
        <v>3453</v>
      </c>
      <c r="G127">
        <f>+C127-(C$7+F127*C$8)</f>
        <v>9.5309998869197443E-4</v>
      </c>
      <c r="J127">
        <f>+G127</f>
        <v>9.5309998869197443E-4</v>
      </c>
      <c r="O127">
        <f t="shared" ca="1" si="10"/>
        <v>2.0987896074971223E-3</v>
      </c>
      <c r="Q127" s="2">
        <f t="shared" si="11"/>
        <v>32659.019699999997</v>
      </c>
    </row>
    <row r="128" spans="1:32" ht="12.75" customHeight="1">
      <c r="A128" s="16" t="s">
        <v>36</v>
      </c>
      <c r="B128" s="5"/>
      <c r="C128" s="43">
        <v>47757.620999999999</v>
      </c>
      <c r="D128" s="42"/>
      <c r="E128">
        <f t="shared" si="8"/>
        <v>3472.9996272583794</v>
      </c>
      <c r="F128">
        <f t="shared" si="9"/>
        <v>3473</v>
      </c>
      <c r="G128">
        <f>+C128-(C$7+F128*C$8)</f>
        <v>-1.4929000026313588E-3</v>
      </c>
      <c r="I128">
        <f>+G128</f>
        <v>-1.4929000026313588E-3</v>
      </c>
      <c r="O128">
        <f t="shared" ca="1" si="10"/>
        <v>2.1033970136142563E-3</v>
      </c>
      <c r="Q128" s="2">
        <f t="shared" si="11"/>
        <v>32739.120999999999</v>
      </c>
      <c r="AB128">
        <v>12</v>
      </c>
      <c r="AD128" t="s">
        <v>38</v>
      </c>
      <c r="AF128" t="s">
        <v>37</v>
      </c>
    </row>
    <row r="129" spans="1:32" ht="12.75" customHeight="1">
      <c r="A129" s="16" t="s">
        <v>36</v>
      </c>
      <c r="B129" s="5" t="s">
        <v>54</v>
      </c>
      <c r="C129" s="43">
        <v>47799.654999999999</v>
      </c>
      <c r="D129" s="42"/>
      <c r="E129">
        <f t="shared" si="8"/>
        <v>3483.4945172227012</v>
      </c>
      <c r="F129">
        <f t="shared" si="9"/>
        <v>3483.5</v>
      </c>
      <c r="G129">
        <f>+C129-(C$7+F129*C$8)</f>
        <v>-2.195955000934191E-2</v>
      </c>
      <c r="I129">
        <f>+G129</f>
        <v>-2.195955000934191E-2</v>
      </c>
      <c r="O129">
        <f t="shared" ca="1" si="10"/>
        <v>2.1058159018257517E-3</v>
      </c>
      <c r="Q129" s="2">
        <f t="shared" si="11"/>
        <v>32781.154999999999</v>
      </c>
      <c r="AB129">
        <v>15</v>
      </c>
      <c r="AD129" t="s">
        <v>38</v>
      </c>
      <c r="AF129" t="s">
        <v>37</v>
      </c>
    </row>
    <row r="130" spans="1:32" ht="12.75" customHeight="1">
      <c r="A130" s="16" t="s">
        <v>48</v>
      </c>
      <c r="B130" s="5"/>
      <c r="C130" s="43">
        <v>48482.548999999999</v>
      </c>
      <c r="D130" s="42"/>
      <c r="E130">
        <f t="shared" si="8"/>
        <v>3653.9969054630715</v>
      </c>
      <c r="F130">
        <f t="shared" si="9"/>
        <v>3654</v>
      </c>
      <c r="O130">
        <f t="shared" ca="1" si="10"/>
        <v>2.1450940389743218E-3</v>
      </c>
      <c r="Q130" s="2">
        <f t="shared" si="11"/>
        <v>33464.048999999999</v>
      </c>
      <c r="U130" s="10">
        <v>-1.2394200006383471E-2</v>
      </c>
      <c r="AA130" t="s">
        <v>27</v>
      </c>
      <c r="AF130" t="s">
        <v>34</v>
      </c>
    </row>
    <row r="131" spans="1:32" ht="12.75" customHeight="1">
      <c r="A131" s="16" t="s">
        <v>51</v>
      </c>
      <c r="B131" s="5"/>
      <c r="C131" s="43">
        <v>49167.449099999998</v>
      </c>
      <c r="D131" s="42">
        <v>2.0000000000000001E-4</v>
      </c>
      <c r="E131">
        <f t="shared" si="8"/>
        <v>3825.0001691556331</v>
      </c>
      <c r="F131">
        <f t="shared" si="9"/>
        <v>3825</v>
      </c>
      <c r="G131">
        <f>+C131-(C$7+F131*C$8)</f>
        <v>6.7749999288935214E-4</v>
      </c>
      <c r="J131">
        <f>+G131</f>
        <v>6.7749999288935214E-4</v>
      </c>
      <c r="O131">
        <f t="shared" ca="1" si="10"/>
        <v>2.1844873612758202E-3</v>
      </c>
      <c r="Q131" s="2">
        <f t="shared" si="11"/>
        <v>34148.949099999998</v>
      </c>
      <c r="AA131" t="s">
        <v>49</v>
      </c>
      <c r="AB131">
        <v>40</v>
      </c>
      <c r="AD131" t="s">
        <v>50</v>
      </c>
      <c r="AF131" t="s">
        <v>30</v>
      </c>
    </row>
    <row r="132" spans="1:32" ht="12.75" customHeight="1">
      <c r="A132" s="16" t="s">
        <v>48</v>
      </c>
      <c r="B132" s="5"/>
      <c r="C132" s="43">
        <v>49171.447999999997</v>
      </c>
      <c r="D132" s="42"/>
      <c r="E132">
        <f t="shared" si="8"/>
        <v>3825.9985993663749</v>
      </c>
      <c r="F132">
        <f t="shared" si="9"/>
        <v>3826</v>
      </c>
      <c r="O132">
        <f t="shared" ca="1" si="10"/>
        <v>2.1847177315816768E-3</v>
      </c>
      <c r="Q132" s="2">
        <f t="shared" si="11"/>
        <v>34152.947999999997</v>
      </c>
      <c r="U132" s="10">
        <v>-5.6098000059137121E-3</v>
      </c>
      <c r="AA132" t="s">
        <v>27</v>
      </c>
      <c r="AF132" t="s">
        <v>34</v>
      </c>
    </row>
    <row r="133" spans="1:32" ht="12.75" customHeight="1">
      <c r="A133" s="16" t="s">
        <v>48</v>
      </c>
      <c r="B133" s="5"/>
      <c r="C133" s="43">
        <v>49171.457000000002</v>
      </c>
      <c r="D133" s="42"/>
      <c r="E133">
        <f t="shared" si="8"/>
        <v>3826.0008464522989</v>
      </c>
      <c r="F133">
        <f t="shared" si="9"/>
        <v>3826</v>
      </c>
      <c r="O133">
        <f t="shared" ca="1" si="10"/>
        <v>2.1847177315816768E-3</v>
      </c>
      <c r="Q133" s="2">
        <f t="shared" si="11"/>
        <v>34152.957000000002</v>
      </c>
      <c r="U133" s="10">
        <v>3.390199999557808E-3</v>
      </c>
      <c r="AA133" t="s">
        <v>27</v>
      </c>
      <c r="AF133" t="s">
        <v>34</v>
      </c>
    </row>
    <row r="134" spans="1:32" ht="12.75" customHeight="1">
      <c r="A134" s="16" t="s">
        <v>48</v>
      </c>
      <c r="B134" s="5" t="s">
        <v>54</v>
      </c>
      <c r="C134" s="43">
        <v>49173.438000000002</v>
      </c>
      <c r="D134" s="42"/>
      <c r="E134">
        <f t="shared" si="8"/>
        <v>3826.4954550315283</v>
      </c>
      <c r="F134">
        <f t="shared" si="9"/>
        <v>3826.5</v>
      </c>
      <c r="O134">
        <f t="shared" ca="1" si="10"/>
        <v>2.1848329167346052E-3</v>
      </c>
      <c r="Q134" s="2">
        <f t="shared" si="11"/>
        <v>34154.938000000002</v>
      </c>
      <c r="U134" s="10">
        <v>-1.8203450003056787E-2</v>
      </c>
      <c r="AA134" t="s">
        <v>27</v>
      </c>
      <c r="AF134" t="s">
        <v>34</v>
      </c>
    </row>
    <row r="135" spans="1:32" ht="12.75" customHeight="1">
      <c r="A135" s="16" t="s">
        <v>48</v>
      </c>
      <c r="B135" s="5" t="s">
        <v>54</v>
      </c>
      <c r="C135" s="43">
        <v>49173.457000000002</v>
      </c>
      <c r="D135" s="42"/>
      <c r="E135">
        <f t="shared" si="8"/>
        <v>3826.5001988795875</v>
      </c>
      <c r="F135">
        <f t="shared" si="9"/>
        <v>3826.5</v>
      </c>
      <c r="O135">
        <f t="shared" ca="1" si="10"/>
        <v>2.1848329167346052E-3</v>
      </c>
      <c r="Q135" s="2">
        <f t="shared" si="11"/>
        <v>34154.957000000002</v>
      </c>
      <c r="U135" s="10">
        <v>7.9654999717604369E-4</v>
      </c>
      <c r="AA135" t="s">
        <v>27</v>
      </c>
      <c r="AF135" t="s">
        <v>34</v>
      </c>
    </row>
    <row r="136" spans="1:32" ht="12.75" customHeight="1">
      <c r="A136" s="16" t="s">
        <v>48</v>
      </c>
      <c r="B136" s="5" t="s">
        <v>54</v>
      </c>
      <c r="C136" s="43">
        <v>49173.466</v>
      </c>
      <c r="D136" s="42"/>
      <c r="E136">
        <f t="shared" si="8"/>
        <v>3826.5024459655097</v>
      </c>
      <c r="F136">
        <f t="shared" si="9"/>
        <v>3826.5</v>
      </c>
      <c r="O136">
        <f t="shared" ca="1" si="10"/>
        <v>2.1848329167346052E-3</v>
      </c>
      <c r="Q136" s="2">
        <f t="shared" si="11"/>
        <v>34154.966</v>
      </c>
      <c r="U136" s="10">
        <v>9.7965499953716062E-3</v>
      </c>
      <c r="AA136" t="s">
        <v>27</v>
      </c>
      <c r="AF136" t="s">
        <v>34</v>
      </c>
    </row>
    <row r="137" spans="1:32" ht="12.75" customHeight="1">
      <c r="A137" s="16" t="s">
        <v>48</v>
      </c>
      <c r="B137" s="5" t="s">
        <v>54</v>
      </c>
      <c r="C137" s="43">
        <v>49173.472000000002</v>
      </c>
      <c r="D137" s="42"/>
      <c r="E137">
        <f t="shared" si="8"/>
        <v>3826.503944022792</v>
      </c>
      <c r="F137">
        <f t="shared" si="9"/>
        <v>3826.5</v>
      </c>
      <c r="O137">
        <f t="shared" ca="1" si="10"/>
        <v>2.1848329167346052E-3</v>
      </c>
      <c r="Q137" s="2">
        <f t="shared" si="11"/>
        <v>34154.972000000002</v>
      </c>
      <c r="U137" s="10">
        <v>1.5796549996593967E-2</v>
      </c>
      <c r="AA137" t="s">
        <v>27</v>
      </c>
      <c r="AF137" t="s">
        <v>34</v>
      </c>
    </row>
    <row r="138" spans="1:32" ht="12.75" customHeight="1">
      <c r="A138" s="16" t="s">
        <v>48</v>
      </c>
      <c r="B138" s="5" t="s">
        <v>54</v>
      </c>
      <c r="C138" s="43">
        <v>49177.457999999999</v>
      </c>
      <c r="D138" s="42"/>
      <c r="E138">
        <f t="shared" si="8"/>
        <v>3827.4991534103769</v>
      </c>
      <c r="F138">
        <f t="shared" si="9"/>
        <v>3827.5</v>
      </c>
      <c r="O138">
        <f t="shared" ca="1" si="10"/>
        <v>2.1850632870404618E-3</v>
      </c>
      <c r="Q138" s="2">
        <f t="shared" si="11"/>
        <v>34158.957999999999</v>
      </c>
      <c r="U138" s="10">
        <v>-3.3907500037457794E-3</v>
      </c>
      <c r="AA138" t="s">
        <v>27</v>
      </c>
      <c r="AF138" t="s">
        <v>34</v>
      </c>
    </row>
    <row r="139" spans="1:32" ht="12.75" customHeight="1">
      <c r="A139" s="16" t="s">
        <v>48</v>
      </c>
      <c r="B139" s="34" t="s">
        <v>54</v>
      </c>
      <c r="C139" s="44">
        <v>49177.464999999997</v>
      </c>
      <c r="D139" s="41"/>
      <c r="E139" s="35">
        <f t="shared" si="8"/>
        <v>3827.5009011438719</v>
      </c>
      <c r="F139">
        <f t="shared" si="9"/>
        <v>3827.5</v>
      </c>
      <c r="O139">
        <f t="shared" ca="1" si="10"/>
        <v>2.1850632870404618E-3</v>
      </c>
      <c r="Q139" s="2">
        <f t="shared" si="11"/>
        <v>34158.964999999997</v>
      </c>
      <c r="U139" s="10">
        <v>3.6092499940423295E-3</v>
      </c>
      <c r="AA139" t="s">
        <v>27</v>
      </c>
      <c r="AF139" t="s">
        <v>34</v>
      </c>
    </row>
    <row r="140" spans="1:32" ht="12.75" customHeight="1">
      <c r="A140" s="16" t="s">
        <v>48</v>
      </c>
      <c r="B140" s="34"/>
      <c r="C140" s="44">
        <v>49187.485999999997</v>
      </c>
      <c r="D140" s="41"/>
      <c r="E140" s="35">
        <f t="shared" si="8"/>
        <v>3830.0029064808014</v>
      </c>
      <c r="F140">
        <f t="shared" si="9"/>
        <v>3830</v>
      </c>
      <c r="O140">
        <f t="shared" ca="1" si="10"/>
        <v>2.1856392128051039E-3</v>
      </c>
      <c r="Q140" s="2">
        <f t="shared" si="11"/>
        <v>34168.985999999997</v>
      </c>
      <c r="U140" s="10">
        <v>1.164099999004975E-2</v>
      </c>
      <c r="AA140" t="s">
        <v>27</v>
      </c>
      <c r="AF140" t="s">
        <v>34</v>
      </c>
    </row>
    <row r="141" spans="1:32" ht="12.75" customHeight="1">
      <c r="A141" s="16" t="s">
        <v>48</v>
      </c>
      <c r="B141" s="34" t="s">
        <v>54</v>
      </c>
      <c r="C141" s="44">
        <v>49193.474999999999</v>
      </c>
      <c r="D141" s="41"/>
      <c r="E141" s="35">
        <f t="shared" si="8"/>
        <v>3831.498217324317</v>
      </c>
      <c r="F141">
        <f t="shared" si="9"/>
        <v>3831.5</v>
      </c>
      <c r="O141">
        <f t="shared" ca="1" si="10"/>
        <v>2.1859847682638889E-3</v>
      </c>
      <c r="Q141" s="2">
        <f t="shared" si="11"/>
        <v>34174.974999999999</v>
      </c>
      <c r="U141" s="10">
        <v>-7.139950008422602E-3</v>
      </c>
      <c r="AA141" t="s">
        <v>27</v>
      </c>
      <c r="AF141" t="s">
        <v>34</v>
      </c>
    </row>
    <row r="142" spans="1:32" ht="12.75" customHeight="1">
      <c r="A142" s="16" t="s">
        <v>48</v>
      </c>
      <c r="B142" s="34" t="s">
        <v>54</v>
      </c>
      <c r="C142" s="44">
        <v>49201.472000000002</v>
      </c>
      <c r="D142" s="41"/>
      <c r="E142" s="35">
        <f t="shared" si="8"/>
        <v>3833.4948780048308</v>
      </c>
      <c r="F142">
        <f t="shared" si="9"/>
        <v>3833.5</v>
      </c>
      <c r="O142">
        <f t="shared" ca="1" si="10"/>
        <v>2.1864455088756022E-3</v>
      </c>
      <c r="Q142" s="2">
        <f t="shared" si="11"/>
        <v>34182.972000000002</v>
      </c>
      <c r="U142" s="10">
        <v>-2.0514550000370946E-2</v>
      </c>
      <c r="AA142" t="s">
        <v>27</v>
      </c>
      <c r="AF142" t="s">
        <v>34</v>
      </c>
    </row>
    <row r="143" spans="1:32" ht="12.75" customHeight="1">
      <c r="A143" s="36" t="s">
        <v>66</v>
      </c>
      <c r="B143" s="37"/>
      <c r="C143" s="36">
        <v>49201.472000000002</v>
      </c>
      <c r="D143" s="36" t="s">
        <v>67</v>
      </c>
      <c r="E143" s="35">
        <f t="shared" si="8"/>
        <v>3833.4948780048308</v>
      </c>
      <c r="F143">
        <f t="shared" si="9"/>
        <v>3833.5</v>
      </c>
      <c r="O143">
        <f t="shared" ca="1" si="10"/>
        <v>2.1864455088756022E-3</v>
      </c>
      <c r="Q143" s="2">
        <f t="shared" si="11"/>
        <v>34182.972000000002</v>
      </c>
      <c r="U143" s="10">
        <v>-2.0514550000370946E-2</v>
      </c>
    </row>
    <row r="144" spans="1:32" ht="12.75" customHeight="1">
      <c r="A144" s="16" t="s">
        <v>48</v>
      </c>
      <c r="B144" s="34"/>
      <c r="C144" s="44">
        <v>49203.499000000003</v>
      </c>
      <c r="D144" s="41"/>
      <c r="E144" s="35">
        <f t="shared" si="8"/>
        <v>3834.000971689888</v>
      </c>
      <c r="F144">
        <f t="shared" si="9"/>
        <v>3834</v>
      </c>
      <c r="O144">
        <f t="shared" ca="1" si="10"/>
        <v>2.1865606940285305E-3</v>
      </c>
      <c r="Q144" s="2">
        <f t="shared" si="11"/>
        <v>34184.999000000003</v>
      </c>
      <c r="U144" s="10">
        <v>3.891799999109935E-3</v>
      </c>
      <c r="AA144" t="s">
        <v>27</v>
      </c>
      <c r="AF144" t="s">
        <v>34</v>
      </c>
    </row>
    <row r="145" spans="1:32" ht="12.75" customHeight="1">
      <c r="A145" s="36" t="s">
        <v>66</v>
      </c>
      <c r="B145" s="37"/>
      <c r="C145" s="36">
        <v>49207.483</v>
      </c>
      <c r="D145" s="36" t="s">
        <v>67</v>
      </c>
      <c r="E145" s="35">
        <f t="shared" si="8"/>
        <v>3834.9956817250459</v>
      </c>
      <c r="F145">
        <f t="shared" si="9"/>
        <v>3835</v>
      </c>
      <c r="O145">
        <f t="shared" ca="1" si="10"/>
        <v>2.1867910643343872E-3</v>
      </c>
      <c r="Q145" s="2">
        <f t="shared" si="11"/>
        <v>34188.983</v>
      </c>
      <c r="U145" s="10">
        <v>-1.7295500001637265E-2</v>
      </c>
    </row>
    <row r="146" spans="1:32" ht="12.75" customHeight="1">
      <c r="A146" s="16" t="s">
        <v>48</v>
      </c>
      <c r="B146" s="34"/>
      <c r="C146" s="44">
        <v>49211.491999999998</v>
      </c>
      <c r="D146" s="41"/>
      <c r="E146" s="35">
        <f t="shared" si="8"/>
        <v>3835.9966336655452</v>
      </c>
      <c r="F146">
        <f t="shared" si="9"/>
        <v>3836</v>
      </c>
      <c r="O146">
        <f t="shared" ca="1" si="10"/>
        <v>2.1870214346402439E-3</v>
      </c>
      <c r="Q146" s="2">
        <f t="shared" si="11"/>
        <v>34192.991999999998</v>
      </c>
      <c r="U146" s="10">
        <v>-1.3482800008205231E-2</v>
      </c>
      <c r="AA146" t="s">
        <v>27</v>
      </c>
      <c r="AF146" t="s">
        <v>34</v>
      </c>
    </row>
    <row r="147" spans="1:32" ht="12.75" customHeight="1">
      <c r="A147" s="16" t="s">
        <v>48</v>
      </c>
      <c r="B147" s="34" t="s">
        <v>54</v>
      </c>
      <c r="C147" s="44">
        <v>49213.491999999998</v>
      </c>
      <c r="D147" s="41"/>
      <c r="E147" s="35">
        <f t="shared" si="8"/>
        <v>3836.4959860928338</v>
      </c>
      <c r="F147">
        <f t="shared" si="9"/>
        <v>3836.5</v>
      </c>
      <c r="O147">
        <f t="shared" ca="1" si="10"/>
        <v>2.1871366197931726E-3</v>
      </c>
      <c r="Q147" s="2">
        <f t="shared" si="11"/>
        <v>34194.991999999998</v>
      </c>
      <c r="U147" s="10">
        <v>-1.6076450003311038E-2</v>
      </c>
      <c r="AA147" t="s">
        <v>27</v>
      </c>
      <c r="AF147" t="s">
        <v>34</v>
      </c>
    </row>
    <row r="148" spans="1:32" ht="12.75" customHeight="1">
      <c r="A148" s="16" t="s">
        <v>48</v>
      </c>
      <c r="B148" s="34" t="s">
        <v>54</v>
      </c>
      <c r="C148" s="44">
        <v>49213.491999999998</v>
      </c>
      <c r="D148" s="41"/>
      <c r="E148" s="35">
        <f t="shared" si="8"/>
        <v>3836.4959860928338</v>
      </c>
      <c r="F148">
        <f t="shared" si="9"/>
        <v>3836.5</v>
      </c>
      <c r="O148">
        <f t="shared" ca="1" si="10"/>
        <v>2.1871366197931726E-3</v>
      </c>
      <c r="Q148" s="2">
        <f t="shared" si="11"/>
        <v>34194.991999999998</v>
      </c>
      <c r="U148" s="10">
        <v>-1.6076450003311038E-2</v>
      </c>
      <c r="AA148" t="s">
        <v>27</v>
      </c>
      <c r="AF148" t="s">
        <v>34</v>
      </c>
    </row>
    <row r="149" spans="1:32" ht="12.75" customHeight="1">
      <c r="A149" s="36" t="s">
        <v>66</v>
      </c>
      <c r="B149" s="37"/>
      <c r="C149" s="36">
        <v>49213.495999999999</v>
      </c>
      <c r="D149" s="36" t="s">
        <v>67</v>
      </c>
      <c r="E149" s="35">
        <f t="shared" ref="E149:E212" si="15">+(C149-C$7)/C$8</f>
        <v>3836.4969847976886</v>
      </c>
      <c r="F149">
        <f t="shared" ref="F149:F212" si="16">ROUND(2*E149,0)/2</f>
        <v>3836.5</v>
      </c>
      <c r="O149">
        <f t="shared" ref="O149:O212" ca="1" si="17">+C$11+C$12*F149</f>
        <v>2.1871366197931726E-3</v>
      </c>
      <c r="Q149" s="2">
        <f t="shared" ref="Q149:Q212" si="18">+C149-15018.5</f>
        <v>34194.995999999999</v>
      </c>
      <c r="U149" s="10">
        <v>-1.2076450002496131E-2</v>
      </c>
    </row>
    <row r="150" spans="1:32" ht="12.75" customHeight="1">
      <c r="A150" s="16" t="s">
        <v>48</v>
      </c>
      <c r="B150" s="34"/>
      <c r="C150" s="44">
        <v>49215.497000000003</v>
      </c>
      <c r="D150" s="41"/>
      <c r="E150" s="35">
        <f t="shared" si="15"/>
        <v>3836.9965869011917</v>
      </c>
      <c r="F150">
        <f t="shared" si="16"/>
        <v>3837</v>
      </c>
      <c r="O150">
        <f t="shared" ca="1" si="17"/>
        <v>2.1872518049461005E-3</v>
      </c>
      <c r="Q150" s="2">
        <f t="shared" si="18"/>
        <v>34196.997000000003</v>
      </c>
      <c r="U150" s="10">
        <v>-1.3670100001036189E-2</v>
      </c>
      <c r="AA150" t="s">
        <v>27</v>
      </c>
      <c r="AF150" t="s">
        <v>34</v>
      </c>
    </row>
    <row r="151" spans="1:32" ht="12.75" customHeight="1">
      <c r="A151" s="36" t="s">
        <v>66</v>
      </c>
      <c r="B151" s="37"/>
      <c r="C151" s="36">
        <v>49215.497000000003</v>
      </c>
      <c r="D151" s="36" t="s">
        <v>67</v>
      </c>
      <c r="E151" s="35">
        <f t="shared" si="15"/>
        <v>3836.9965869011917</v>
      </c>
      <c r="F151">
        <f t="shared" si="16"/>
        <v>3837</v>
      </c>
      <c r="O151">
        <f t="shared" ca="1" si="17"/>
        <v>2.1872518049461005E-3</v>
      </c>
      <c r="Q151" s="2">
        <f t="shared" si="18"/>
        <v>34196.997000000003</v>
      </c>
      <c r="U151" s="10">
        <v>-1.3670100001036189E-2</v>
      </c>
    </row>
    <row r="152" spans="1:32" ht="12.75" customHeight="1">
      <c r="A152" s="16" t="s">
        <v>48</v>
      </c>
      <c r="B152" s="34" t="s">
        <v>54</v>
      </c>
      <c r="C152" s="44">
        <v>49217.508999999998</v>
      </c>
      <c r="D152" s="41"/>
      <c r="E152" s="35">
        <f t="shared" si="15"/>
        <v>3837.4989354430427</v>
      </c>
      <c r="F152">
        <f t="shared" si="16"/>
        <v>3837.5</v>
      </c>
      <c r="O152">
        <f t="shared" ca="1" si="17"/>
        <v>2.1873669900990293E-3</v>
      </c>
      <c r="Q152" s="2">
        <f t="shared" si="18"/>
        <v>34199.008999999998</v>
      </c>
      <c r="U152" s="10">
        <v>-4.2637500082491897E-3</v>
      </c>
      <c r="AA152" t="s">
        <v>27</v>
      </c>
      <c r="AF152" t="s">
        <v>34</v>
      </c>
    </row>
    <row r="153" spans="1:32" ht="12.75" customHeight="1">
      <c r="A153" s="16" t="s">
        <v>48</v>
      </c>
      <c r="B153" s="34" t="s">
        <v>54</v>
      </c>
      <c r="C153" s="44">
        <v>49217.523999999998</v>
      </c>
      <c r="D153" s="41"/>
      <c r="E153" s="35">
        <f t="shared" si="15"/>
        <v>3837.5026805862472</v>
      </c>
      <c r="F153">
        <f t="shared" si="16"/>
        <v>3837.5</v>
      </c>
      <c r="O153">
        <f t="shared" ca="1" si="17"/>
        <v>2.1873669900990293E-3</v>
      </c>
      <c r="Q153" s="2">
        <f t="shared" si="18"/>
        <v>34199.023999999998</v>
      </c>
      <c r="U153" s="10">
        <v>1.0736249991168734E-2</v>
      </c>
      <c r="AA153" t="s">
        <v>27</v>
      </c>
      <c r="AF153" t="s">
        <v>34</v>
      </c>
    </row>
    <row r="154" spans="1:32" ht="12.75" customHeight="1">
      <c r="A154" s="16" t="s">
        <v>48</v>
      </c>
      <c r="B154" s="34"/>
      <c r="C154" s="44">
        <v>49219.47</v>
      </c>
      <c r="D154" s="41"/>
      <c r="E154" s="35">
        <f t="shared" si="15"/>
        <v>3837.9885504979998</v>
      </c>
      <c r="F154">
        <f t="shared" si="16"/>
        <v>3838</v>
      </c>
      <c r="O154">
        <f t="shared" ca="1" si="17"/>
        <v>2.1874821752519572E-3</v>
      </c>
      <c r="Q154" s="2">
        <f t="shared" si="18"/>
        <v>34200.97</v>
      </c>
      <c r="U154" s="10">
        <v>-4.5857400007662363E-2</v>
      </c>
      <c r="AA154" t="s">
        <v>27</v>
      </c>
      <c r="AF154" t="s">
        <v>34</v>
      </c>
    </row>
    <row r="155" spans="1:32" ht="12.75" customHeight="1">
      <c r="A155" s="16" t="s">
        <v>48</v>
      </c>
      <c r="B155" s="34"/>
      <c r="C155" s="44">
        <v>49219.472999999998</v>
      </c>
      <c r="D155" s="41"/>
      <c r="E155" s="35">
        <f t="shared" si="15"/>
        <v>3837.9892995266396</v>
      </c>
      <c r="F155">
        <f t="shared" si="16"/>
        <v>3838</v>
      </c>
      <c r="O155">
        <f t="shared" ca="1" si="17"/>
        <v>2.1874821752519572E-3</v>
      </c>
      <c r="Q155" s="2">
        <f t="shared" si="18"/>
        <v>34200.972999999998</v>
      </c>
      <c r="U155" s="10">
        <v>-4.2857400010689162E-2</v>
      </c>
      <c r="AA155" t="s">
        <v>27</v>
      </c>
      <c r="AF155" t="s">
        <v>34</v>
      </c>
    </row>
    <row r="156" spans="1:32" ht="12.75" customHeight="1">
      <c r="A156" s="16" t="s">
        <v>48</v>
      </c>
      <c r="B156" s="34"/>
      <c r="C156" s="44">
        <v>49219.478999999999</v>
      </c>
      <c r="D156" s="41"/>
      <c r="E156" s="35">
        <f t="shared" si="15"/>
        <v>3837.9907975839219</v>
      </c>
      <c r="F156">
        <f t="shared" si="16"/>
        <v>3838</v>
      </c>
      <c r="O156">
        <f t="shared" ca="1" si="17"/>
        <v>2.1874821752519572E-3</v>
      </c>
      <c r="Q156" s="2">
        <f t="shared" si="18"/>
        <v>34200.978999999999</v>
      </c>
      <c r="U156" s="10">
        <v>-3.6857400009466801E-2</v>
      </c>
      <c r="AA156" t="s">
        <v>27</v>
      </c>
      <c r="AF156" t="s">
        <v>34</v>
      </c>
    </row>
    <row r="157" spans="1:32" ht="12.75" customHeight="1">
      <c r="A157" s="16" t="s">
        <v>48</v>
      </c>
      <c r="B157" s="34"/>
      <c r="C157" s="44">
        <v>49219.497000000003</v>
      </c>
      <c r="D157" s="41"/>
      <c r="E157" s="35">
        <f t="shared" si="15"/>
        <v>3837.9952917557684</v>
      </c>
      <c r="F157">
        <f t="shared" si="16"/>
        <v>3838</v>
      </c>
      <c r="O157">
        <f t="shared" ca="1" si="17"/>
        <v>2.1874821752519572E-3</v>
      </c>
      <c r="Q157" s="2">
        <f t="shared" si="18"/>
        <v>34200.997000000003</v>
      </c>
      <c r="U157" s="10">
        <v>-1.8857400005799718E-2</v>
      </c>
      <c r="AA157" t="s">
        <v>27</v>
      </c>
      <c r="AF157" t="s">
        <v>34</v>
      </c>
    </row>
    <row r="158" spans="1:32" ht="12.75" customHeight="1">
      <c r="A158" s="16" t="s">
        <v>48</v>
      </c>
      <c r="B158" s="34"/>
      <c r="C158" s="44">
        <v>49219.504000000001</v>
      </c>
      <c r="D158" s="41"/>
      <c r="E158" s="35">
        <f t="shared" si="15"/>
        <v>3837.9970394892634</v>
      </c>
      <c r="F158">
        <f t="shared" si="16"/>
        <v>3838</v>
      </c>
      <c r="O158">
        <f t="shared" ca="1" si="17"/>
        <v>2.1874821752519572E-3</v>
      </c>
      <c r="Q158" s="2">
        <f t="shared" si="18"/>
        <v>34201.004000000001</v>
      </c>
      <c r="U158" s="10">
        <v>-1.1857400008011609E-2</v>
      </c>
      <c r="AA158" t="s">
        <v>27</v>
      </c>
      <c r="AF158" t="s">
        <v>34</v>
      </c>
    </row>
    <row r="159" spans="1:32" ht="12.75" customHeight="1">
      <c r="A159" s="16" t="s">
        <v>48</v>
      </c>
      <c r="B159" s="34"/>
      <c r="C159" s="44">
        <v>49221.506000000001</v>
      </c>
      <c r="D159" s="41"/>
      <c r="E159" s="35">
        <f t="shared" si="15"/>
        <v>3838.4968912689792</v>
      </c>
      <c r="F159">
        <f t="shared" si="16"/>
        <v>3838.5</v>
      </c>
      <c r="O159">
        <f t="shared" ca="1" si="17"/>
        <v>2.1875973604048859E-3</v>
      </c>
      <c r="Q159" s="2">
        <f t="shared" si="18"/>
        <v>34203.006000000001</v>
      </c>
      <c r="U159" s="10">
        <v>-1.2451050002709962E-2</v>
      </c>
      <c r="AA159" t="s">
        <v>27</v>
      </c>
      <c r="AF159" t="s">
        <v>34</v>
      </c>
    </row>
    <row r="160" spans="1:32" ht="12.75" customHeight="1">
      <c r="A160" s="36" t="s">
        <v>66</v>
      </c>
      <c r="B160" s="37" t="s">
        <v>54</v>
      </c>
      <c r="C160" s="36">
        <v>49221.52</v>
      </c>
      <c r="D160" s="36" t="s">
        <v>67</v>
      </c>
      <c r="E160" s="35">
        <f t="shared" si="15"/>
        <v>3838.5003867359692</v>
      </c>
      <c r="F160">
        <f t="shared" si="16"/>
        <v>3838.5</v>
      </c>
      <c r="O160">
        <f t="shared" ca="1" si="17"/>
        <v>2.1875973604048859E-3</v>
      </c>
      <c r="Q160" s="2">
        <f t="shared" si="18"/>
        <v>34203.019999999997</v>
      </c>
      <c r="U160" s="10">
        <v>1.5489499928662553E-3</v>
      </c>
    </row>
    <row r="161" spans="1:21" ht="12.75" customHeight="1">
      <c r="A161" s="36" t="s">
        <v>66</v>
      </c>
      <c r="B161" s="37" t="s">
        <v>54</v>
      </c>
      <c r="C161" s="36">
        <v>49918.442000000003</v>
      </c>
      <c r="D161" s="36" t="s">
        <v>67</v>
      </c>
      <c r="E161" s="35">
        <f t="shared" si="15"/>
        <v>4012.5052329013424</v>
      </c>
      <c r="F161">
        <f t="shared" si="16"/>
        <v>4012.5</v>
      </c>
      <c r="O161">
        <f t="shared" ca="1" si="17"/>
        <v>2.2276817936239543E-3</v>
      </c>
      <c r="Q161" s="2">
        <f t="shared" si="18"/>
        <v>34899.942000000003</v>
      </c>
      <c r="U161" s="10">
        <v>2.095874999940861E-2</v>
      </c>
    </row>
    <row r="162" spans="1:21" ht="12.75" customHeight="1">
      <c r="A162" s="60" t="s">
        <v>534</v>
      </c>
      <c r="B162" s="61" t="s">
        <v>61</v>
      </c>
      <c r="C162" s="60">
        <v>49920.414499999999</v>
      </c>
      <c r="D162" s="60" t="s">
        <v>67</v>
      </c>
      <c r="E162" s="35">
        <f t="shared" si="15"/>
        <v>4012.9977192327547</v>
      </c>
      <c r="F162">
        <f t="shared" si="16"/>
        <v>4013</v>
      </c>
      <c r="G162">
        <f>+C162-(C$7+F162*C$8)</f>
        <v>-9.1349000067566521E-3</v>
      </c>
      <c r="J162">
        <f>+G162</f>
        <v>-9.1349000067566521E-3</v>
      </c>
      <c r="O162">
        <f t="shared" ca="1" si="17"/>
        <v>2.2277969787768827E-3</v>
      </c>
      <c r="Q162" s="2">
        <f t="shared" si="18"/>
        <v>34901.914499999999</v>
      </c>
    </row>
    <row r="163" spans="1:21" ht="12.75" customHeight="1">
      <c r="A163" s="60" t="s">
        <v>534</v>
      </c>
      <c r="B163" s="61" t="s">
        <v>61</v>
      </c>
      <c r="C163" s="60">
        <v>49920.4179</v>
      </c>
      <c r="D163" s="60" t="s">
        <v>67</v>
      </c>
      <c r="E163" s="35">
        <f t="shared" si="15"/>
        <v>4012.9985681318813</v>
      </c>
      <c r="F163">
        <f t="shared" si="16"/>
        <v>4013</v>
      </c>
      <c r="G163">
        <f>+C163-(C$7+F163*C$8)</f>
        <v>-5.7349000053363852E-3</v>
      </c>
      <c r="J163">
        <f>+G163</f>
        <v>-5.7349000053363852E-3</v>
      </c>
      <c r="O163">
        <f t="shared" ca="1" si="17"/>
        <v>2.2277969787768827E-3</v>
      </c>
      <c r="Q163" s="2">
        <f t="shared" si="18"/>
        <v>34901.9179</v>
      </c>
    </row>
    <row r="164" spans="1:21" ht="12.75" customHeight="1">
      <c r="A164" s="36" t="s">
        <v>66</v>
      </c>
      <c r="B164" s="37"/>
      <c r="C164" s="36">
        <v>49920.421000000002</v>
      </c>
      <c r="D164" s="36" t="s">
        <v>67</v>
      </c>
      <c r="E164" s="35">
        <f t="shared" si="15"/>
        <v>4012.9993421281442</v>
      </c>
      <c r="F164">
        <f t="shared" si="16"/>
        <v>4013</v>
      </c>
      <c r="O164">
        <f t="shared" ca="1" si="17"/>
        <v>2.2277969787768827E-3</v>
      </c>
      <c r="Q164" s="2">
        <f t="shared" si="18"/>
        <v>34901.921000000002</v>
      </c>
      <c r="U164" s="10">
        <v>-2.6349000036134385E-3</v>
      </c>
    </row>
    <row r="165" spans="1:21" ht="12.75" customHeight="1">
      <c r="A165" s="60" t="s">
        <v>534</v>
      </c>
      <c r="B165" s="61" t="s">
        <v>61</v>
      </c>
      <c r="C165" s="60">
        <v>49920.424899999998</v>
      </c>
      <c r="D165" s="60" t="s">
        <v>67</v>
      </c>
      <c r="E165" s="35">
        <f t="shared" si="15"/>
        <v>4013.0003158653763</v>
      </c>
      <c r="F165">
        <f t="shared" si="16"/>
        <v>4013</v>
      </c>
      <c r="G165">
        <f t="shared" ref="G165:G180" si="19">+C165-(C$7+F165*C$8)</f>
        <v>1.2650999924517237E-3</v>
      </c>
      <c r="J165">
        <f t="shared" ref="J165:J180" si="20">+G165</f>
        <v>1.2650999924517237E-3</v>
      </c>
      <c r="O165">
        <f t="shared" ca="1" si="17"/>
        <v>2.2277969787768827E-3</v>
      </c>
      <c r="Q165" s="2">
        <f t="shared" si="18"/>
        <v>34901.924899999998</v>
      </c>
    </row>
    <row r="166" spans="1:21" ht="12.75" customHeight="1">
      <c r="A166" s="60" t="s">
        <v>534</v>
      </c>
      <c r="B166" s="61" t="s">
        <v>61</v>
      </c>
      <c r="C166" s="60">
        <v>49920.426299999999</v>
      </c>
      <c r="D166" s="60" t="s">
        <v>67</v>
      </c>
      <c r="E166" s="35">
        <f t="shared" si="15"/>
        <v>4013.0006654120757</v>
      </c>
      <c r="F166">
        <f t="shared" si="16"/>
        <v>4013</v>
      </c>
      <c r="G166">
        <f t="shared" si="19"/>
        <v>2.665099993464537E-3</v>
      </c>
      <c r="J166">
        <f t="shared" si="20"/>
        <v>2.665099993464537E-3</v>
      </c>
      <c r="O166">
        <f t="shared" ca="1" si="17"/>
        <v>2.2277969787768827E-3</v>
      </c>
      <c r="Q166" s="2">
        <f t="shared" si="18"/>
        <v>34901.926299999999</v>
      </c>
    </row>
    <row r="167" spans="1:21" ht="12.75" customHeight="1">
      <c r="A167" s="60" t="s">
        <v>534</v>
      </c>
      <c r="B167" s="61" t="s">
        <v>61</v>
      </c>
      <c r="C167" s="60">
        <v>49924.402699999999</v>
      </c>
      <c r="D167" s="60" t="s">
        <v>67</v>
      </c>
      <c r="E167" s="35">
        <f t="shared" si="15"/>
        <v>4013.9934779080104</v>
      </c>
      <c r="F167">
        <f t="shared" si="16"/>
        <v>4014</v>
      </c>
      <c r="G167">
        <f t="shared" si="19"/>
        <v>-2.6122200004465412E-2</v>
      </c>
      <c r="J167">
        <f t="shared" si="20"/>
        <v>-2.6122200004465412E-2</v>
      </c>
      <c r="O167">
        <f t="shared" ca="1" si="17"/>
        <v>2.2280273490827393E-3</v>
      </c>
      <c r="Q167" s="2">
        <f t="shared" si="18"/>
        <v>34905.902699999999</v>
      </c>
    </row>
    <row r="168" spans="1:21" ht="12.75" customHeight="1">
      <c r="A168" s="60" t="s">
        <v>534</v>
      </c>
      <c r="B168" s="61" t="s">
        <v>61</v>
      </c>
      <c r="C168" s="60">
        <v>49924.415200000003</v>
      </c>
      <c r="D168" s="60" t="s">
        <v>67</v>
      </c>
      <c r="E168" s="35">
        <f t="shared" si="15"/>
        <v>4013.9965988606823</v>
      </c>
      <c r="F168">
        <f t="shared" si="16"/>
        <v>4014</v>
      </c>
      <c r="G168">
        <f t="shared" si="19"/>
        <v>-1.3622200000099838E-2</v>
      </c>
      <c r="J168">
        <f t="shared" si="20"/>
        <v>-1.3622200000099838E-2</v>
      </c>
      <c r="O168">
        <f t="shared" ca="1" si="17"/>
        <v>2.2280273490827393E-3</v>
      </c>
      <c r="Q168" s="2">
        <f t="shared" si="18"/>
        <v>34905.915200000003</v>
      </c>
    </row>
    <row r="169" spans="1:21" ht="12.75" customHeight="1">
      <c r="A169" s="60" t="s">
        <v>534</v>
      </c>
      <c r="B169" s="61" t="s">
        <v>61</v>
      </c>
      <c r="C169" s="60">
        <v>49924.420100000003</v>
      </c>
      <c r="D169" s="60" t="s">
        <v>67</v>
      </c>
      <c r="E169" s="35">
        <f t="shared" si="15"/>
        <v>4013.9978222741288</v>
      </c>
      <c r="F169">
        <f t="shared" si="16"/>
        <v>4014</v>
      </c>
      <c r="G169">
        <f t="shared" si="19"/>
        <v>-8.72220000019297E-3</v>
      </c>
      <c r="J169">
        <f t="shared" si="20"/>
        <v>-8.72220000019297E-3</v>
      </c>
      <c r="O169">
        <f t="shared" ca="1" si="17"/>
        <v>2.2280273490827393E-3</v>
      </c>
      <c r="Q169" s="2">
        <f t="shared" si="18"/>
        <v>34905.920100000003</v>
      </c>
    </row>
    <row r="170" spans="1:21" ht="12.75" customHeight="1">
      <c r="A170" s="60" t="s">
        <v>534</v>
      </c>
      <c r="B170" s="61" t="s">
        <v>61</v>
      </c>
      <c r="C170" s="60">
        <v>49924.4208</v>
      </c>
      <c r="D170" s="60" t="s">
        <v>67</v>
      </c>
      <c r="E170" s="35">
        <f t="shared" si="15"/>
        <v>4013.9979970474778</v>
      </c>
      <c r="F170">
        <f t="shared" si="16"/>
        <v>4014</v>
      </c>
      <c r="G170">
        <f t="shared" si="19"/>
        <v>-8.0222000033245422E-3</v>
      </c>
      <c r="J170">
        <f t="shared" si="20"/>
        <v>-8.0222000033245422E-3</v>
      </c>
      <c r="O170">
        <f t="shared" ca="1" si="17"/>
        <v>2.2280273490827393E-3</v>
      </c>
      <c r="Q170" s="2">
        <f t="shared" si="18"/>
        <v>34905.9208</v>
      </c>
    </row>
    <row r="171" spans="1:21" ht="12.75" customHeight="1">
      <c r="A171" s="60" t="s">
        <v>534</v>
      </c>
      <c r="B171" s="61" t="s">
        <v>61</v>
      </c>
      <c r="C171" s="60">
        <v>49924.423600000002</v>
      </c>
      <c r="D171" s="60" t="s">
        <v>67</v>
      </c>
      <c r="E171" s="35">
        <f t="shared" si="15"/>
        <v>4013.9986961408763</v>
      </c>
      <c r="F171">
        <f t="shared" si="16"/>
        <v>4014</v>
      </c>
      <c r="G171">
        <f t="shared" si="19"/>
        <v>-5.2222000012989156E-3</v>
      </c>
      <c r="J171">
        <f t="shared" si="20"/>
        <v>-5.2222000012989156E-3</v>
      </c>
      <c r="O171">
        <f t="shared" ca="1" si="17"/>
        <v>2.2280273490827393E-3</v>
      </c>
      <c r="Q171" s="2">
        <f t="shared" si="18"/>
        <v>34905.923600000002</v>
      </c>
    </row>
    <row r="172" spans="1:21" ht="12.75" customHeight="1">
      <c r="A172" s="60" t="s">
        <v>534</v>
      </c>
      <c r="B172" s="61" t="s">
        <v>61</v>
      </c>
      <c r="C172" s="60">
        <v>49924.4257</v>
      </c>
      <c r="D172" s="60" t="s">
        <v>67</v>
      </c>
      <c r="E172" s="35">
        <f t="shared" si="15"/>
        <v>4013.9992204609248</v>
      </c>
      <c r="F172">
        <f t="shared" si="16"/>
        <v>4014</v>
      </c>
      <c r="G172">
        <f t="shared" si="19"/>
        <v>-3.1222000034176745E-3</v>
      </c>
      <c r="J172">
        <f t="shared" si="20"/>
        <v>-3.1222000034176745E-3</v>
      </c>
      <c r="O172">
        <f t="shared" ca="1" si="17"/>
        <v>2.2280273490827393E-3</v>
      </c>
      <c r="Q172" s="2">
        <f t="shared" si="18"/>
        <v>34905.9257</v>
      </c>
    </row>
    <row r="173" spans="1:21" ht="12.75" customHeight="1">
      <c r="A173" s="60" t="s">
        <v>534</v>
      </c>
      <c r="B173" s="61" t="s">
        <v>61</v>
      </c>
      <c r="C173" s="60">
        <v>49924.426299999999</v>
      </c>
      <c r="D173" s="60" t="s">
        <v>67</v>
      </c>
      <c r="E173" s="35">
        <f t="shared" si="15"/>
        <v>4013.9993702666525</v>
      </c>
      <c r="F173">
        <f t="shared" si="16"/>
        <v>4014</v>
      </c>
      <c r="G173">
        <f t="shared" si="19"/>
        <v>-2.5222000040230341E-3</v>
      </c>
      <c r="J173">
        <f t="shared" si="20"/>
        <v>-2.5222000040230341E-3</v>
      </c>
      <c r="O173">
        <f t="shared" ca="1" si="17"/>
        <v>2.2280273490827393E-3</v>
      </c>
      <c r="Q173" s="2">
        <f t="shared" si="18"/>
        <v>34905.926299999999</v>
      </c>
    </row>
    <row r="174" spans="1:21" ht="12.75" customHeight="1">
      <c r="A174" s="60" t="s">
        <v>534</v>
      </c>
      <c r="B174" s="61" t="s">
        <v>61</v>
      </c>
      <c r="C174" s="60">
        <v>49924.427000000003</v>
      </c>
      <c r="D174" s="60" t="s">
        <v>67</v>
      </c>
      <c r="E174" s="35">
        <f t="shared" si="15"/>
        <v>4013.9995450400033</v>
      </c>
      <c r="F174">
        <f t="shared" si="16"/>
        <v>4014</v>
      </c>
      <c r="G174">
        <f t="shared" si="19"/>
        <v>-1.8221999998786487E-3</v>
      </c>
      <c r="J174">
        <f t="shared" si="20"/>
        <v>-1.8221999998786487E-3</v>
      </c>
      <c r="O174">
        <f t="shared" ca="1" si="17"/>
        <v>2.2280273490827393E-3</v>
      </c>
      <c r="Q174" s="2">
        <f t="shared" si="18"/>
        <v>34905.927000000003</v>
      </c>
    </row>
    <row r="175" spans="1:21" ht="12.75" customHeight="1">
      <c r="A175" s="60" t="s">
        <v>534</v>
      </c>
      <c r="B175" s="61" t="s">
        <v>61</v>
      </c>
      <c r="C175" s="60">
        <v>49924.428399999997</v>
      </c>
      <c r="D175" s="60" t="s">
        <v>67</v>
      </c>
      <c r="E175" s="35">
        <f t="shared" si="15"/>
        <v>4013.9998945867005</v>
      </c>
      <c r="F175">
        <f t="shared" si="16"/>
        <v>4014</v>
      </c>
      <c r="G175">
        <f t="shared" si="19"/>
        <v>-4.2220000614179298E-4</v>
      </c>
      <c r="J175">
        <f t="shared" si="20"/>
        <v>-4.2220000614179298E-4</v>
      </c>
      <c r="O175">
        <f t="shared" ca="1" si="17"/>
        <v>2.2280273490827393E-3</v>
      </c>
      <c r="Q175" s="2">
        <f t="shared" si="18"/>
        <v>34905.928399999997</v>
      </c>
    </row>
    <row r="176" spans="1:21" ht="12.75" customHeight="1">
      <c r="A176" s="60" t="s">
        <v>534</v>
      </c>
      <c r="B176" s="61" t="s">
        <v>61</v>
      </c>
      <c r="C176" s="60">
        <v>49924.429100000001</v>
      </c>
      <c r="D176" s="60" t="s">
        <v>67</v>
      </c>
      <c r="E176" s="35">
        <f t="shared" si="15"/>
        <v>4014.0000693600514</v>
      </c>
      <c r="F176">
        <f t="shared" si="16"/>
        <v>4014</v>
      </c>
      <c r="G176">
        <f t="shared" si="19"/>
        <v>2.7779999800259247E-4</v>
      </c>
      <c r="J176">
        <f t="shared" si="20"/>
        <v>2.7779999800259247E-4</v>
      </c>
      <c r="O176">
        <f t="shared" ca="1" si="17"/>
        <v>2.2280273490827393E-3</v>
      </c>
      <c r="Q176" s="2">
        <f t="shared" si="18"/>
        <v>34905.929100000001</v>
      </c>
    </row>
    <row r="177" spans="1:21" ht="12.75" customHeight="1">
      <c r="A177" s="60" t="s">
        <v>534</v>
      </c>
      <c r="B177" s="61" t="s">
        <v>61</v>
      </c>
      <c r="C177" s="60">
        <v>49924.429100000001</v>
      </c>
      <c r="D177" s="60" t="s">
        <v>67</v>
      </c>
      <c r="E177" s="35">
        <f t="shared" si="15"/>
        <v>4014.0000693600514</v>
      </c>
      <c r="F177">
        <f t="shared" si="16"/>
        <v>4014</v>
      </c>
      <c r="G177">
        <f t="shared" si="19"/>
        <v>2.7779999800259247E-4</v>
      </c>
      <c r="J177">
        <f t="shared" si="20"/>
        <v>2.7779999800259247E-4</v>
      </c>
      <c r="O177">
        <f t="shared" ca="1" si="17"/>
        <v>2.2280273490827393E-3</v>
      </c>
      <c r="Q177" s="2">
        <f t="shared" si="18"/>
        <v>34905.929100000001</v>
      </c>
    </row>
    <row r="178" spans="1:21" ht="12.75" customHeight="1">
      <c r="A178" s="60" t="s">
        <v>534</v>
      </c>
      <c r="B178" s="61" t="s">
        <v>61</v>
      </c>
      <c r="C178" s="60">
        <v>49924.429799999998</v>
      </c>
      <c r="D178" s="60" t="s">
        <v>67</v>
      </c>
      <c r="E178" s="35">
        <f t="shared" si="15"/>
        <v>4014.0002441334</v>
      </c>
      <c r="F178">
        <f t="shared" si="16"/>
        <v>4014</v>
      </c>
      <c r="G178">
        <f t="shared" si="19"/>
        <v>9.7779999487102032E-4</v>
      </c>
      <c r="J178">
        <f t="shared" si="20"/>
        <v>9.7779999487102032E-4</v>
      </c>
      <c r="O178">
        <f t="shared" ca="1" si="17"/>
        <v>2.2280273490827393E-3</v>
      </c>
      <c r="Q178" s="2">
        <f t="shared" si="18"/>
        <v>34905.929799999998</v>
      </c>
    </row>
    <row r="179" spans="1:21" ht="12.75" customHeight="1">
      <c r="A179" s="60" t="s">
        <v>534</v>
      </c>
      <c r="B179" s="61" t="s">
        <v>61</v>
      </c>
      <c r="C179" s="60">
        <v>49924.430500000002</v>
      </c>
      <c r="D179" s="60" t="s">
        <v>67</v>
      </c>
      <c r="E179" s="35">
        <f t="shared" si="15"/>
        <v>4014.0004189067508</v>
      </c>
      <c r="F179">
        <f t="shared" si="16"/>
        <v>4014</v>
      </c>
      <c r="G179">
        <f t="shared" si="19"/>
        <v>1.6777999990154058E-3</v>
      </c>
      <c r="J179">
        <f t="shared" si="20"/>
        <v>1.6777999990154058E-3</v>
      </c>
      <c r="O179">
        <f t="shared" ca="1" si="17"/>
        <v>2.2280273490827393E-3</v>
      </c>
      <c r="Q179" s="2">
        <f t="shared" si="18"/>
        <v>34905.930500000002</v>
      </c>
    </row>
    <row r="180" spans="1:21" ht="12.75" customHeight="1">
      <c r="A180" s="60" t="s">
        <v>534</v>
      </c>
      <c r="B180" s="61" t="s">
        <v>61</v>
      </c>
      <c r="C180" s="60">
        <v>49924.433299999997</v>
      </c>
      <c r="D180" s="60" t="s">
        <v>67</v>
      </c>
      <c r="E180" s="35">
        <f t="shared" si="15"/>
        <v>4014.0011180001475</v>
      </c>
      <c r="F180">
        <f t="shared" si="16"/>
        <v>4014</v>
      </c>
      <c r="G180">
        <f t="shared" si="19"/>
        <v>4.4777999937650748E-3</v>
      </c>
      <c r="J180">
        <f t="shared" si="20"/>
        <v>4.4777999937650748E-3</v>
      </c>
      <c r="O180">
        <f t="shared" ca="1" si="17"/>
        <v>2.2280273490827393E-3</v>
      </c>
      <c r="Q180" s="2">
        <f t="shared" si="18"/>
        <v>34905.933299999997</v>
      </c>
    </row>
    <row r="181" spans="1:21" ht="12.75" customHeight="1">
      <c r="A181" s="36" t="s">
        <v>66</v>
      </c>
      <c r="B181" s="37"/>
      <c r="C181" s="36">
        <v>49924.436999999998</v>
      </c>
      <c r="D181" s="36" t="s">
        <v>67</v>
      </c>
      <c r="E181" s="35">
        <f t="shared" si="15"/>
        <v>4014.0020418021381</v>
      </c>
      <c r="F181">
        <f t="shared" si="16"/>
        <v>4014</v>
      </c>
      <c r="O181">
        <f t="shared" ca="1" si="17"/>
        <v>2.2280273490827393E-3</v>
      </c>
      <c r="Q181" s="2">
        <f t="shared" si="18"/>
        <v>34905.936999999998</v>
      </c>
      <c r="U181" s="10">
        <v>8.1777999948826618E-3</v>
      </c>
    </row>
    <row r="182" spans="1:21" ht="12.75" customHeight="1">
      <c r="A182" s="60" t="s">
        <v>534</v>
      </c>
      <c r="B182" s="61" t="s">
        <v>61</v>
      </c>
      <c r="C182" s="60">
        <v>49924.4395</v>
      </c>
      <c r="D182" s="60" t="s">
        <v>67</v>
      </c>
      <c r="E182" s="35">
        <f t="shared" si="15"/>
        <v>4014.002665992673</v>
      </c>
      <c r="F182">
        <f t="shared" si="16"/>
        <v>4014</v>
      </c>
      <c r="G182">
        <f t="shared" ref="G182:G222" si="21">+C182-(C$7+F182*C$8)</f>
        <v>1.0677799997210968E-2</v>
      </c>
      <c r="J182">
        <f t="shared" ref="J182:J193" si="22">+G182</f>
        <v>1.0677799997210968E-2</v>
      </c>
      <c r="O182">
        <f t="shared" ca="1" si="17"/>
        <v>2.2280273490827393E-3</v>
      </c>
      <c r="Q182" s="2">
        <f t="shared" si="18"/>
        <v>34905.9395</v>
      </c>
    </row>
    <row r="183" spans="1:21" ht="12.75" customHeight="1">
      <c r="A183" s="60" t="s">
        <v>534</v>
      </c>
      <c r="B183" s="61" t="s">
        <v>54</v>
      </c>
      <c r="C183" s="60">
        <v>49926.422899999998</v>
      </c>
      <c r="D183" s="60" t="s">
        <v>67</v>
      </c>
      <c r="E183" s="35">
        <f t="shared" si="15"/>
        <v>4014.4978737948145</v>
      </c>
      <c r="F183">
        <f t="shared" si="16"/>
        <v>4014.5</v>
      </c>
      <c r="G183">
        <f t="shared" si="21"/>
        <v>-8.5158500078250654E-3</v>
      </c>
      <c r="J183">
        <f t="shared" si="22"/>
        <v>-8.5158500078250654E-3</v>
      </c>
      <c r="O183">
        <f t="shared" ca="1" si="17"/>
        <v>2.2281425342356677E-3</v>
      </c>
      <c r="Q183" s="2">
        <f t="shared" si="18"/>
        <v>34907.922899999998</v>
      </c>
    </row>
    <row r="184" spans="1:21" ht="12.75" customHeight="1">
      <c r="A184" s="60" t="s">
        <v>534</v>
      </c>
      <c r="B184" s="61" t="s">
        <v>54</v>
      </c>
      <c r="C184" s="60">
        <v>49926.433299999997</v>
      </c>
      <c r="D184" s="60" t="s">
        <v>67</v>
      </c>
      <c r="E184" s="35">
        <f t="shared" si="15"/>
        <v>4014.5004704274361</v>
      </c>
      <c r="F184">
        <f t="shared" si="16"/>
        <v>4014.5</v>
      </c>
      <c r="G184">
        <f t="shared" si="21"/>
        <v>1.8841499913833104E-3</v>
      </c>
      <c r="J184">
        <f t="shared" si="22"/>
        <v>1.8841499913833104E-3</v>
      </c>
      <c r="O184">
        <f t="shared" ca="1" si="17"/>
        <v>2.2281425342356677E-3</v>
      </c>
      <c r="Q184" s="2">
        <f t="shared" si="18"/>
        <v>34907.933299999997</v>
      </c>
    </row>
    <row r="185" spans="1:21" ht="12.75" customHeight="1">
      <c r="A185" s="60" t="s">
        <v>534</v>
      </c>
      <c r="B185" s="61" t="s">
        <v>54</v>
      </c>
      <c r="C185" s="60">
        <v>49926.438900000001</v>
      </c>
      <c r="D185" s="60" t="s">
        <v>67</v>
      </c>
      <c r="E185" s="35">
        <f t="shared" si="15"/>
        <v>4014.5018686142334</v>
      </c>
      <c r="F185">
        <f t="shared" si="16"/>
        <v>4014.5</v>
      </c>
      <c r="G185">
        <f t="shared" si="21"/>
        <v>7.4841499954345636E-3</v>
      </c>
      <c r="J185">
        <f t="shared" si="22"/>
        <v>7.4841499954345636E-3</v>
      </c>
      <c r="O185">
        <f t="shared" ca="1" si="17"/>
        <v>2.2281425342356677E-3</v>
      </c>
      <c r="Q185" s="2">
        <f t="shared" si="18"/>
        <v>34907.938900000001</v>
      </c>
    </row>
    <row r="186" spans="1:21" ht="12.75" customHeight="1">
      <c r="A186" s="60" t="s">
        <v>534</v>
      </c>
      <c r="B186" s="61" t="s">
        <v>54</v>
      </c>
      <c r="C186" s="60">
        <v>49926.439599999998</v>
      </c>
      <c r="D186" s="60" t="s">
        <v>67</v>
      </c>
      <c r="E186" s="35">
        <f t="shared" si="15"/>
        <v>4014.502043387582</v>
      </c>
      <c r="F186">
        <f t="shared" si="16"/>
        <v>4014.5</v>
      </c>
      <c r="G186">
        <f t="shared" si="21"/>
        <v>8.1841499923029914E-3</v>
      </c>
      <c r="J186">
        <f t="shared" si="22"/>
        <v>8.1841499923029914E-3</v>
      </c>
      <c r="O186">
        <f t="shared" ca="1" si="17"/>
        <v>2.2281425342356677E-3</v>
      </c>
      <c r="Q186" s="2">
        <f t="shared" si="18"/>
        <v>34907.939599999998</v>
      </c>
    </row>
    <row r="187" spans="1:21" ht="12.75" customHeight="1">
      <c r="A187" s="60" t="s">
        <v>534</v>
      </c>
      <c r="B187" s="61" t="s">
        <v>54</v>
      </c>
      <c r="C187" s="60">
        <v>49926.4424</v>
      </c>
      <c r="D187" s="60" t="s">
        <v>67</v>
      </c>
      <c r="E187" s="35">
        <f t="shared" si="15"/>
        <v>4014.5027424809809</v>
      </c>
      <c r="F187">
        <f t="shared" si="16"/>
        <v>4014.5</v>
      </c>
      <c r="G187">
        <f t="shared" si="21"/>
        <v>1.0984149994328618E-2</v>
      </c>
      <c r="J187">
        <f t="shared" si="22"/>
        <v>1.0984149994328618E-2</v>
      </c>
      <c r="O187">
        <f t="shared" ca="1" si="17"/>
        <v>2.2281425342356677E-3</v>
      </c>
      <c r="Q187" s="2">
        <f t="shared" si="18"/>
        <v>34907.9424</v>
      </c>
    </row>
    <row r="188" spans="1:21" ht="12.75" customHeight="1">
      <c r="A188" s="60" t="s">
        <v>534</v>
      </c>
      <c r="B188" s="61" t="s">
        <v>54</v>
      </c>
      <c r="C188" s="60">
        <v>49926.4424</v>
      </c>
      <c r="D188" s="60" t="s">
        <v>67</v>
      </c>
      <c r="E188" s="35">
        <f t="shared" si="15"/>
        <v>4014.5027424809809</v>
      </c>
      <c r="F188">
        <f t="shared" si="16"/>
        <v>4014.5</v>
      </c>
      <c r="G188">
        <f t="shared" si="21"/>
        <v>1.0984149994328618E-2</v>
      </c>
      <c r="J188">
        <f t="shared" si="22"/>
        <v>1.0984149994328618E-2</v>
      </c>
      <c r="O188">
        <f t="shared" ca="1" si="17"/>
        <v>2.2281425342356677E-3</v>
      </c>
      <c r="Q188" s="2">
        <f t="shared" si="18"/>
        <v>34907.9424</v>
      </c>
    </row>
    <row r="189" spans="1:21" ht="12.75" customHeight="1">
      <c r="A189" s="60" t="s">
        <v>534</v>
      </c>
      <c r="B189" s="61" t="s">
        <v>61</v>
      </c>
      <c r="C189" s="60">
        <v>49928.4306</v>
      </c>
      <c r="D189" s="60" t="s">
        <v>67</v>
      </c>
      <c r="E189" s="35">
        <f t="shared" si="15"/>
        <v>4014.9991487289485</v>
      </c>
      <c r="F189">
        <f t="shared" si="16"/>
        <v>4015</v>
      </c>
      <c r="G189">
        <f t="shared" si="21"/>
        <v>-3.4095000082743354E-3</v>
      </c>
      <c r="J189">
        <f t="shared" si="22"/>
        <v>-3.4095000082743354E-3</v>
      </c>
      <c r="O189">
        <f t="shared" ca="1" si="17"/>
        <v>2.228257719388596E-3</v>
      </c>
      <c r="Q189" s="2">
        <f t="shared" si="18"/>
        <v>34909.9306</v>
      </c>
    </row>
    <row r="190" spans="1:21" ht="12.75" customHeight="1">
      <c r="A190" s="60" t="s">
        <v>534</v>
      </c>
      <c r="B190" s="61" t="s">
        <v>61</v>
      </c>
      <c r="C190" s="60">
        <v>49928.433400000002</v>
      </c>
      <c r="D190" s="60" t="s">
        <v>67</v>
      </c>
      <c r="E190" s="35">
        <f t="shared" si="15"/>
        <v>4014.999847822347</v>
      </c>
      <c r="F190">
        <f t="shared" si="16"/>
        <v>4015</v>
      </c>
      <c r="G190">
        <f t="shared" si="21"/>
        <v>-6.0950000624870881E-4</v>
      </c>
      <c r="J190">
        <f t="shared" si="22"/>
        <v>-6.0950000624870881E-4</v>
      </c>
      <c r="O190">
        <f t="shared" ca="1" si="17"/>
        <v>2.228257719388596E-3</v>
      </c>
      <c r="Q190" s="2">
        <f t="shared" si="18"/>
        <v>34909.933400000002</v>
      </c>
    </row>
    <row r="191" spans="1:21" ht="12.75" customHeight="1">
      <c r="A191" s="60" t="s">
        <v>534</v>
      </c>
      <c r="B191" s="61" t="s">
        <v>61</v>
      </c>
      <c r="C191" s="60">
        <v>49928.435400000002</v>
      </c>
      <c r="D191" s="60" t="s">
        <v>67</v>
      </c>
      <c r="E191" s="35">
        <f t="shared" si="15"/>
        <v>4015.0003471747746</v>
      </c>
      <c r="F191">
        <f t="shared" si="16"/>
        <v>4015</v>
      </c>
      <c r="G191">
        <f t="shared" si="21"/>
        <v>1.3904999941587448E-3</v>
      </c>
      <c r="J191">
        <f t="shared" si="22"/>
        <v>1.3904999941587448E-3</v>
      </c>
      <c r="O191">
        <f t="shared" ca="1" si="17"/>
        <v>2.228257719388596E-3</v>
      </c>
      <c r="Q191" s="2">
        <f t="shared" si="18"/>
        <v>34909.935400000002</v>
      </c>
    </row>
    <row r="192" spans="1:21" ht="12.75" customHeight="1">
      <c r="A192" s="60" t="s">
        <v>534</v>
      </c>
      <c r="B192" s="61" t="s">
        <v>61</v>
      </c>
      <c r="C192" s="60">
        <v>49928.439599999998</v>
      </c>
      <c r="D192" s="60" t="s">
        <v>67</v>
      </c>
      <c r="E192" s="35">
        <f t="shared" si="15"/>
        <v>4015.0013958148706</v>
      </c>
      <c r="F192">
        <f t="shared" si="16"/>
        <v>4015</v>
      </c>
      <c r="G192">
        <f t="shared" si="21"/>
        <v>5.5904999899212271E-3</v>
      </c>
      <c r="J192">
        <f t="shared" si="22"/>
        <v>5.5904999899212271E-3</v>
      </c>
      <c r="O192">
        <f t="shared" ca="1" si="17"/>
        <v>2.228257719388596E-3</v>
      </c>
      <c r="Q192" s="2">
        <f t="shared" si="18"/>
        <v>34909.939599999998</v>
      </c>
    </row>
    <row r="193" spans="1:17" ht="12.75" customHeight="1">
      <c r="A193" s="60" t="s">
        <v>534</v>
      </c>
      <c r="B193" s="61" t="s">
        <v>61</v>
      </c>
      <c r="C193" s="60">
        <v>49928.439599999998</v>
      </c>
      <c r="D193" s="60" t="s">
        <v>67</v>
      </c>
      <c r="E193" s="35">
        <f t="shared" si="15"/>
        <v>4015.0013958148706</v>
      </c>
      <c r="F193">
        <f t="shared" si="16"/>
        <v>4015</v>
      </c>
      <c r="G193">
        <f t="shared" si="21"/>
        <v>5.5904999899212271E-3</v>
      </c>
      <c r="J193">
        <f t="shared" si="22"/>
        <v>5.5904999899212271E-3</v>
      </c>
      <c r="O193">
        <f t="shared" ca="1" si="17"/>
        <v>2.228257719388596E-3</v>
      </c>
      <c r="Q193" s="2">
        <f t="shared" si="18"/>
        <v>34909.939599999998</v>
      </c>
    </row>
    <row r="194" spans="1:17" ht="12.75" customHeight="1">
      <c r="A194" s="60" t="s">
        <v>534</v>
      </c>
      <c r="B194" s="61" t="s">
        <v>61</v>
      </c>
      <c r="C194" s="60">
        <v>49928.440999999999</v>
      </c>
      <c r="D194" s="60" t="s">
        <v>67</v>
      </c>
      <c r="E194" s="35">
        <f t="shared" si="15"/>
        <v>4015.0017453615701</v>
      </c>
      <c r="F194">
        <f t="shared" si="16"/>
        <v>4015</v>
      </c>
      <c r="G194">
        <f t="shared" si="21"/>
        <v>6.9904999909340404E-3</v>
      </c>
      <c r="I194">
        <f>+G194</f>
        <v>6.9904999909340404E-3</v>
      </c>
      <c r="O194">
        <f t="shared" ca="1" si="17"/>
        <v>2.228257719388596E-3</v>
      </c>
      <c r="Q194" s="2">
        <f t="shared" si="18"/>
        <v>34909.940999999999</v>
      </c>
    </row>
    <row r="195" spans="1:17" ht="12.75" customHeight="1">
      <c r="A195" s="60" t="s">
        <v>534</v>
      </c>
      <c r="B195" s="61" t="s">
        <v>61</v>
      </c>
      <c r="C195" s="60">
        <v>49928.440999999999</v>
      </c>
      <c r="D195" s="60" t="s">
        <v>67</v>
      </c>
      <c r="E195" s="35">
        <f t="shared" si="15"/>
        <v>4015.0017453615701</v>
      </c>
      <c r="F195">
        <f t="shared" si="16"/>
        <v>4015</v>
      </c>
      <c r="G195">
        <f t="shared" si="21"/>
        <v>6.9904999909340404E-3</v>
      </c>
      <c r="I195">
        <f>+G195</f>
        <v>6.9904999909340404E-3</v>
      </c>
      <c r="O195">
        <f t="shared" ca="1" si="17"/>
        <v>2.228257719388596E-3</v>
      </c>
      <c r="Q195" s="2">
        <f t="shared" si="18"/>
        <v>34909.940999999999</v>
      </c>
    </row>
    <row r="196" spans="1:17" ht="12.75" customHeight="1">
      <c r="A196" s="60" t="s">
        <v>534</v>
      </c>
      <c r="B196" s="61" t="s">
        <v>61</v>
      </c>
      <c r="C196" s="60">
        <v>49928.4424</v>
      </c>
      <c r="D196" s="60" t="s">
        <v>67</v>
      </c>
      <c r="E196" s="35">
        <f t="shared" si="15"/>
        <v>4015.0020949082696</v>
      </c>
      <c r="F196">
        <f t="shared" si="16"/>
        <v>4015</v>
      </c>
      <c r="G196">
        <f t="shared" si="21"/>
        <v>8.3904999919468537E-3</v>
      </c>
      <c r="J196">
        <f t="shared" ref="J196:J222" si="23">+G196</f>
        <v>8.3904999919468537E-3</v>
      </c>
      <c r="O196">
        <f t="shared" ca="1" si="17"/>
        <v>2.228257719388596E-3</v>
      </c>
      <c r="Q196" s="2">
        <f t="shared" si="18"/>
        <v>34909.9424</v>
      </c>
    </row>
    <row r="197" spans="1:17" ht="12.75" customHeight="1">
      <c r="A197" s="60" t="s">
        <v>534</v>
      </c>
      <c r="B197" s="61" t="s">
        <v>61</v>
      </c>
      <c r="C197" s="60">
        <v>49928.4424</v>
      </c>
      <c r="D197" s="60" t="s">
        <v>67</v>
      </c>
      <c r="E197" s="35">
        <f t="shared" si="15"/>
        <v>4015.0020949082696</v>
      </c>
      <c r="F197">
        <f t="shared" si="16"/>
        <v>4015</v>
      </c>
      <c r="G197">
        <f t="shared" si="21"/>
        <v>8.3904999919468537E-3</v>
      </c>
      <c r="J197">
        <f t="shared" si="23"/>
        <v>8.3904999919468537E-3</v>
      </c>
      <c r="O197">
        <f t="shared" ca="1" si="17"/>
        <v>2.228257719388596E-3</v>
      </c>
      <c r="Q197" s="2">
        <f t="shared" si="18"/>
        <v>34909.9424</v>
      </c>
    </row>
    <row r="198" spans="1:17" ht="12.75" customHeight="1">
      <c r="A198" s="60" t="s">
        <v>534</v>
      </c>
      <c r="B198" s="61" t="s">
        <v>61</v>
      </c>
      <c r="C198" s="60">
        <v>49928.447899999999</v>
      </c>
      <c r="D198" s="60" t="s">
        <v>67</v>
      </c>
      <c r="E198" s="35">
        <f t="shared" si="15"/>
        <v>4015.0034681274442</v>
      </c>
      <c r="F198">
        <f t="shared" si="16"/>
        <v>4015</v>
      </c>
      <c r="G198">
        <f t="shared" si="21"/>
        <v>1.3890499991248362E-2</v>
      </c>
      <c r="J198">
        <f t="shared" si="23"/>
        <v>1.3890499991248362E-2</v>
      </c>
      <c r="O198">
        <f t="shared" ca="1" si="17"/>
        <v>2.228257719388596E-3</v>
      </c>
      <c r="Q198" s="2">
        <f t="shared" si="18"/>
        <v>34909.947899999999</v>
      </c>
    </row>
    <row r="199" spans="1:17" ht="12.75" customHeight="1">
      <c r="A199" s="60" t="s">
        <v>534</v>
      </c>
      <c r="B199" s="61" t="s">
        <v>61</v>
      </c>
      <c r="C199" s="60">
        <v>49928.452100000002</v>
      </c>
      <c r="D199" s="60" t="s">
        <v>67</v>
      </c>
      <c r="E199" s="35">
        <f t="shared" si="15"/>
        <v>4015.0045167675426</v>
      </c>
      <c r="F199">
        <f t="shared" si="16"/>
        <v>4015</v>
      </c>
      <c r="G199">
        <f t="shared" si="21"/>
        <v>1.8090499994286802E-2</v>
      </c>
      <c r="J199">
        <f t="shared" si="23"/>
        <v>1.8090499994286802E-2</v>
      </c>
      <c r="O199">
        <f t="shared" ca="1" si="17"/>
        <v>2.228257719388596E-3</v>
      </c>
      <c r="Q199" s="2">
        <f t="shared" si="18"/>
        <v>34909.952100000002</v>
      </c>
    </row>
    <row r="200" spans="1:17" ht="12.75" customHeight="1">
      <c r="A200" s="60" t="s">
        <v>534</v>
      </c>
      <c r="B200" s="61" t="s">
        <v>54</v>
      </c>
      <c r="C200" s="60">
        <v>49930.428500000002</v>
      </c>
      <c r="D200" s="60" t="s">
        <v>67</v>
      </c>
      <c r="E200" s="35">
        <f t="shared" si="15"/>
        <v>4015.4979768361886</v>
      </c>
      <c r="F200">
        <f t="shared" si="16"/>
        <v>4015.5</v>
      </c>
      <c r="G200">
        <f t="shared" si="21"/>
        <v>-8.1031500012613833E-3</v>
      </c>
      <c r="J200">
        <f t="shared" si="23"/>
        <v>-8.1031500012613833E-3</v>
      </c>
      <c r="O200">
        <f t="shared" ca="1" si="17"/>
        <v>2.2283729045415243E-3</v>
      </c>
      <c r="Q200" s="2">
        <f t="shared" si="18"/>
        <v>34911.928500000002</v>
      </c>
    </row>
    <row r="201" spans="1:17" ht="12.75" customHeight="1">
      <c r="A201" s="60" t="s">
        <v>534</v>
      </c>
      <c r="B201" s="61" t="s">
        <v>54</v>
      </c>
      <c r="C201" s="60">
        <v>49930.429199999999</v>
      </c>
      <c r="D201" s="60" t="s">
        <v>67</v>
      </c>
      <c r="E201" s="35">
        <f t="shared" si="15"/>
        <v>4015.4981516095377</v>
      </c>
      <c r="F201">
        <f t="shared" si="16"/>
        <v>4015.5</v>
      </c>
      <c r="G201">
        <f t="shared" si="21"/>
        <v>-7.4031500043929555E-3</v>
      </c>
      <c r="J201">
        <f t="shared" si="23"/>
        <v>-7.4031500043929555E-3</v>
      </c>
      <c r="O201">
        <f t="shared" ca="1" si="17"/>
        <v>2.2283729045415243E-3</v>
      </c>
      <c r="Q201" s="2">
        <f t="shared" si="18"/>
        <v>34911.929199999999</v>
      </c>
    </row>
    <row r="202" spans="1:17" ht="12.75" customHeight="1">
      <c r="A202" s="60" t="s">
        <v>534</v>
      </c>
      <c r="B202" s="61" t="s">
        <v>54</v>
      </c>
      <c r="C202" s="60">
        <v>49930.434099999999</v>
      </c>
      <c r="D202" s="60" t="s">
        <v>67</v>
      </c>
      <c r="E202" s="35">
        <f t="shared" si="15"/>
        <v>4015.4993750229842</v>
      </c>
      <c r="F202">
        <f t="shared" si="16"/>
        <v>4015.5</v>
      </c>
      <c r="G202">
        <f t="shared" si="21"/>
        <v>-2.5031500044860877E-3</v>
      </c>
      <c r="J202">
        <f t="shared" si="23"/>
        <v>-2.5031500044860877E-3</v>
      </c>
      <c r="O202">
        <f t="shared" ca="1" si="17"/>
        <v>2.2283729045415243E-3</v>
      </c>
      <c r="Q202" s="2">
        <f t="shared" si="18"/>
        <v>34911.934099999999</v>
      </c>
    </row>
    <row r="203" spans="1:17" ht="12.75" customHeight="1">
      <c r="A203" s="60" t="s">
        <v>534</v>
      </c>
      <c r="B203" s="61" t="s">
        <v>54</v>
      </c>
      <c r="C203" s="60">
        <v>49930.4355</v>
      </c>
      <c r="D203" s="60" t="s">
        <v>67</v>
      </c>
      <c r="E203" s="35">
        <f t="shared" si="15"/>
        <v>4015.4997245696836</v>
      </c>
      <c r="F203">
        <f t="shared" si="16"/>
        <v>4015.5</v>
      </c>
      <c r="G203">
        <f t="shared" si="21"/>
        <v>-1.1031500034732744E-3</v>
      </c>
      <c r="J203">
        <f t="shared" si="23"/>
        <v>-1.1031500034732744E-3</v>
      </c>
      <c r="O203">
        <f t="shared" ca="1" si="17"/>
        <v>2.2283729045415243E-3</v>
      </c>
      <c r="Q203" s="2">
        <f t="shared" si="18"/>
        <v>34911.9355</v>
      </c>
    </row>
    <row r="204" spans="1:17" ht="12.75" customHeight="1">
      <c r="A204" s="60" t="s">
        <v>534</v>
      </c>
      <c r="B204" s="61" t="s">
        <v>54</v>
      </c>
      <c r="C204" s="60">
        <v>49930.4424</v>
      </c>
      <c r="D204" s="60" t="s">
        <v>67</v>
      </c>
      <c r="E204" s="35">
        <f t="shared" si="15"/>
        <v>4015.5014473355577</v>
      </c>
      <c r="F204">
        <f t="shared" si="16"/>
        <v>4015.5</v>
      </c>
      <c r="G204">
        <f t="shared" si="21"/>
        <v>5.796849996841047E-3</v>
      </c>
      <c r="J204">
        <f t="shared" si="23"/>
        <v>5.796849996841047E-3</v>
      </c>
      <c r="O204">
        <f t="shared" ca="1" si="17"/>
        <v>2.2283729045415243E-3</v>
      </c>
      <c r="Q204" s="2">
        <f t="shared" si="18"/>
        <v>34911.9424</v>
      </c>
    </row>
    <row r="205" spans="1:17" ht="12.75" customHeight="1">
      <c r="A205" s="60" t="s">
        <v>534</v>
      </c>
      <c r="B205" s="61" t="s">
        <v>54</v>
      </c>
      <c r="C205" s="60">
        <v>49930.443099999997</v>
      </c>
      <c r="D205" s="60" t="s">
        <v>67</v>
      </c>
      <c r="E205" s="35">
        <f t="shared" si="15"/>
        <v>4015.5016221089068</v>
      </c>
      <c r="F205">
        <f t="shared" si="16"/>
        <v>4015.5</v>
      </c>
      <c r="G205">
        <f t="shared" si="21"/>
        <v>6.4968499937094748E-3</v>
      </c>
      <c r="J205">
        <f t="shared" si="23"/>
        <v>6.4968499937094748E-3</v>
      </c>
      <c r="O205">
        <f t="shared" ca="1" si="17"/>
        <v>2.2283729045415243E-3</v>
      </c>
      <c r="Q205" s="2">
        <f t="shared" si="18"/>
        <v>34911.943099999997</v>
      </c>
    </row>
    <row r="206" spans="1:17" ht="12.75" customHeight="1">
      <c r="A206" s="60" t="s">
        <v>534</v>
      </c>
      <c r="B206" s="61" t="s">
        <v>54</v>
      </c>
      <c r="C206" s="60">
        <v>49930.444499999998</v>
      </c>
      <c r="D206" s="60" t="s">
        <v>67</v>
      </c>
      <c r="E206" s="35">
        <f t="shared" si="15"/>
        <v>4015.5019716556062</v>
      </c>
      <c r="F206">
        <f t="shared" si="16"/>
        <v>4015.5</v>
      </c>
      <c r="G206">
        <f t="shared" si="21"/>
        <v>7.8968499947222881E-3</v>
      </c>
      <c r="J206">
        <f t="shared" si="23"/>
        <v>7.8968499947222881E-3</v>
      </c>
      <c r="O206">
        <f t="shared" ca="1" si="17"/>
        <v>2.2283729045415243E-3</v>
      </c>
      <c r="Q206" s="2">
        <f t="shared" si="18"/>
        <v>34911.944499999998</v>
      </c>
    </row>
    <row r="207" spans="1:17" ht="12.75" customHeight="1">
      <c r="A207" s="60" t="s">
        <v>534</v>
      </c>
      <c r="B207" s="61" t="s">
        <v>54</v>
      </c>
      <c r="C207" s="60">
        <v>49930.452799999999</v>
      </c>
      <c r="D207" s="60" t="s">
        <v>67</v>
      </c>
      <c r="E207" s="35">
        <f t="shared" si="15"/>
        <v>4015.5040439681798</v>
      </c>
      <c r="F207">
        <f t="shared" si="16"/>
        <v>4015.5</v>
      </c>
      <c r="G207">
        <f t="shared" si="21"/>
        <v>1.6196849996049423E-2</v>
      </c>
      <c r="J207">
        <f t="shared" si="23"/>
        <v>1.6196849996049423E-2</v>
      </c>
      <c r="O207">
        <f t="shared" ca="1" si="17"/>
        <v>2.2283729045415243E-3</v>
      </c>
      <c r="Q207" s="2">
        <f t="shared" si="18"/>
        <v>34911.952799999999</v>
      </c>
    </row>
    <row r="208" spans="1:17" ht="12.75" customHeight="1">
      <c r="A208" s="60" t="s">
        <v>534</v>
      </c>
      <c r="B208" s="61" t="s">
        <v>61</v>
      </c>
      <c r="C208" s="60">
        <v>49932.423000000003</v>
      </c>
      <c r="D208" s="60" t="s">
        <v>67</v>
      </c>
      <c r="E208" s="35">
        <f t="shared" si="15"/>
        <v>4015.9959560443021</v>
      </c>
      <c r="F208">
        <f t="shared" si="16"/>
        <v>4016</v>
      </c>
      <c r="G208">
        <f t="shared" si="21"/>
        <v>-1.6196800002944656E-2</v>
      </c>
      <c r="J208">
        <f t="shared" si="23"/>
        <v>-1.6196800002944656E-2</v>
      </c>
      <c r="O208">
        <f t="shared" ca="1" si="17"/>
        <v>2.2284880896944526E-3</v>
      </c>
      <c r="Q208" s="2">
        <f t="shared" si="18"/>
        <v>34913.923000000003</v>
      </c>
    </row>
    <row r="209" spans="1:21" ht="12.75" customHeight="1">
      <c r="A209" s="60" t="s">
        <v>534</v>
      </c>
      <c r="B209" s="61" t="s">
        <v>61</v>
      </c>
      <c r="C209" s="60">
        <v>49932.425799999997</v>
      </c>
      <c r="D209" s="60" t="s">
        <v>67</v>
      </c>
      <c r="E209" s="35">
        <f t="shared" si="15"/>
        <v>4015.9966551376992</v>
      </c>
      <c r="F209">
        <f t="shared" si="16"/>
        <v>4016</v>
      </c>
      <c r="G209">
        <f t="shared" si="21"/>
        <v>-1.3396800008194987E-2</v>
      </c>
      <c r="J209">
        <f t="shared" si="23"/>
        <v>-1.3396800008194987E-2</v>
      </c>
      <c r="O209">
        <f t="shared" ca="1" si="17"/>
        <v>2.2284880896944526E-3</v>
      </c>
      <c r="Q209" s="2">
        <f t="shared" si="18"/>
        <v>34913.925799999997</v>
      </c>
    </row>
    <row r="210" spans="1:21" ht="12.75" customHeight="1">
      <c r="A210" s="60" t="s">
        <v>534</v>
      </c>
      <c r="B210" s="61" t="s">
        <v>61</v>
      </c>
      <c r="C210" s="60">
        <v>49932.431299999997</v>
      </c>
      <c r="D210" s="60" t="s">
        <v>67</v>
      </c>
      <c r="E210" s="35">
        <f t="shared" si="15"/>
        <v>4015.9980283568743</v>
      </c>
      <c r="F210">
        <f t="shared" si="16"/>
        <v>4016</v>
      </c>
      <c r="G210">
        <f t="shared" si="21"/>
        <v>-7.8968000088934787E-3</v>
      </c>
      <c r="J210">
        <f t="shared" si="23"/>
        <v>-7.8968000088934787E-3</v>
      </c>
      <c r="O210">
        <f t="shared" ca="1" si="17"/>
        <v>2.2284880896944526E-3</v>
      </c>
      <c r="Q210" s="2">
        <f t="shared" si="18"/>
        <v>34913.931299999997</v>
      </c>
    </row>
    <row r="211" spans="1:21" ht="12.75" customHeight="1">
      <c r="A211" s="60" t="s">
        <v>534</v>
      </c>
      <c r="B211" s="61" t="s">
        <v>61</v>
      </c>
      <c r="C211" s="60">
        <v>49932.434800000003</v>
      </c>
      <c r="D211" s="60" t="s">
        <v>67</v>
      </c>
      <c r="E211" s="35">
        <f t="shared" si="15"/>
        <v>4015.9989022236232</v>
      </c>
      <c r="F211">
        <f t="shared" si="16"/>
        <v>4016</v>
      </c>
      <c r="G211">
        <f t="shared" si="21"/>
        <v>-4.3968000027234666E-3</v>
      </c>
      <c r="J211">
        <f t="shared" si="23"/>
        <v>-4.3968000027234666E-3</v>
      </c>
      <c r="O211">
        <f t="shared" ca="1" si="17"/>
        <v>2.2284880896944526E-3</v>
      </c>
      <c r="Q211" s="2">
        <f t="shared" si="18"/>
        <v>34913.934800000003</v>
      </c>
    </row>
    <row r="212" spans="1:21" ht="12.75" customHeight="1">
      <c r="A212" s="60" t="s">
        <v>534</v>
      </c>
      <c r="B212" s="61" t="s">
        <v>61</v>
      </c>
      <c r="C212" s="60">
        <v>49932.440300000002</v>
      </c>
      <c r="D212" s="60" t="s">
        <v>67</v>
      </c>
      <c r="E212" s="35">
        <f t="shared" si="15"/>
        <v>4016.0002754427983</v>
      </c>
      <c r="F212">
        <f t="shared" si="16"/>
        <v>4016</v>
      </c>
      <c r="G212">
        <f t="shared" si="21"/>
        <v>1.1031999965780415E-3</v>
      </c>
      <c r="J212">
        <f t="shared" si="23"/>
        <v>1.1031999965780415E-3</v>
      </c>
      <c r="O212">
        <f t="shared" ca="1" si="17"/>
        <v>2.2284880896944526E-3</v>
      </c>
      <c r="Q212" s="2">
        <f t="shared" si="18"/>
        <v>34913.940300000002</v>
      </c>
    </row>
    <row r="213" spans="1:21" ht="12.75" customHeight="1">
      <c r="A213" s="60" t="s">
        <v>534</v>
      </c>
      <c r="B213" s="61" t="s">
        <v>61</v>
      </c>
      <c r="C213" s="60">
        <v>49932.440300000002</v>
      </c>
      <c r="D213" s="60" t="s">
        <v>67</v>
      </c>
      <c r="E213" s="35">
        <f t="shared" ref="E213:E256" si="24">+(C213-C$7)/C$8</f>
        <v>4016.0002754427983</v>
      </c>
      <c r="F213">
        <f t="shared" ref="F213:F257" si="25">ROUND(2*E213,0)/2</f>
        <v>4016</v>
      </c>
      <c r="G213">
        <f t="shared" si="21"/>
        <v>1.1031999965780415E-3</v>
      </c>
      <c r="J213">
        <f t="shared" si="23"/>
        <v>1.1031999965780415E-3</v>
      </c>
      <c r="O213">
        <f t="shared" ref="O213:O256" ca="1" si="26">+C$11+C$12*F213</f>
        <v>2.2284880896944526E-3</v>
      </c>
      <c r="Q213" s="2">
        <f t="shared" ref="Q213:Q256" si="27">+C213-15018.5</f>
        <v>34913.940300000002</v>
      </c>
    </row>
    <row r="214" spans="1:21" ht="12.75" customHeight="1">
      <c r="A214" s="60" t="s">
        <v>534</v>
      </c>
      <c r="B214" s="61" t="s">
        <v>61</v>
      </c>
      <c r="C214" s="60">
        <v>49932.447999999997</v>
      </c>
      <c r="D214" s="60" t="s">
        <v>67</v>
      </c>
      <c r="E214" s="35">
        <f t="shared" si="24"/>
        <v>4016.0021979496419</v>
      </c>
      <c r="F214">
        <f t="shared" si="25"/>
        <v>4016</v>
      </c>
      <c r="G214">
        <f t="shared" si="21"/>
        <v>8.8031999912345782E-3</v>
      </c>
      <c r="J214">
        <f t="shared" si="23"/>
        <v>8.8031999912345782E-3</v>
      </c>
      <c r="O214">
        <f t="shared" ca="1" si="26"/>
        <v>2.2284880896944526E-3</v>
      </c>
      <c r="Q214" s="2">
        <f t="shared" si="27"/>
        <v>34913.947999999997</v>
      </c>
    </row>
    <row r="215" spans="1:21" ht="12.75" customHeight="1">
      <c r="A215" s="60" t="s">
        <v>534</v>
      </c>
      <c r="B215" s="61" t="s">
        <v>61</v>
      </c>
      <c r="C215" s="60">
        <v>49932.449399999998</v>
      </c>
      <c r="D215" s="60" t="s">
        <v>67</v>
      </c>
      <c r="E215" s="35">
        <f t="shared" si="24"/>
        <v>4016.0025474963413</v>
      </c>
      <c r="F215">
        <f t="shared" si="25"/>
        <v>4016</v>
      </c>
      <c r="G215">
        <f t="shared" si="21"/>
        <v>1.0203199992247391E-2</v>
      </c>
      <c r="J215">
        <f t="shared" si="23"/>
        <v>1.0203199992247391E-2</v>
      </c>
      <c r="O215">
        <f t="shared" ca="1" si="26"/>
        <v>2.2284880896944526E-3</v>
      </c>
      <c r="Q215" s="2">
        <f t="shared" si="27"/>
        <v>34913.949399999998</v>
      </c>
    </row>
    <row r="216" spans="1:21" ht="12.75" customHeight="1">
      <c r="A216" s="60" t="s">
        <v>534</v>
      </c>
      <c r="B216" s="61" t="s">
        <v>61</v>
      </c>
      <c r="C216" s="60">
        <v>49932.450799999999</v>
      </c>
      <c r="D216" s="60" t="s">
        <v>67</v>
      </c>
      <c r="E216" s="35">
        <f t="shared" si="24"/>
        <v>4016.0028970430408</v>
      </c>
      <c r="F216">
        <f t="shared" si="25"/>
        <v>4016</v>
      </c>
      <c r="G216">
        <f t="shared" si="21"/>
        <v>1.1603199993260205E-2</v>
      </c>
      <c r="J216">
        <f t="shared" si="23"/>
        <v>1.1603199993260205E-2</v>
      </c>
      <c r="O216">
        <f t="shared" ca="1" si="26"/>
        <v>2.2284880896944526E-3</v>
      </c>
      <c r="Q216" s="2">
        <f t="shared" si="27"/>
        <v>34913.950799999999</v>
      </c>
    </row>
    <row r="217" spans="1:21" ht="12.75" customHeight="1">
      <c r="A217" s="60" t="s">
        <v>534</v>
      </c>
      <c r="B217" s="61" t="s">
        <v>54</v>
      </c>
      <c r="C217" s="60">
        <v>49934.443800000001</v>
      </c>
      <c r="D217" s="60" t="s">
        <v>67</v>
      </c>
      <c r="E217" s="35">
        <f t="shared" si="24"/>
        <v>4016.5005017368344</v>
      </c>
      <c r="F217">
        <f t="shared" si="25"/>
        <v>4016.5</v>
      </c>
      <c r="G217">
        <f t="shared" si="21"/>
        <v>2.0095500003662892E-3</v>
      </c>
      <c r="J217">
        <f t="shared" si="23"/>
        <v>2.0095500003662892E-3</v>
      </c>
      <c r="O217">
        <f t="shared" ca="1" si="26"/>
        <v>2.228603274847381E-3</v>
      </c>
      <c r="Q217" s="2">
        <f t="shared" si="27"/>
        <v>34915.943800000001</v>
      </c>
    </row>
    <row r="218" spans="1:21" ht="12.75" customHeight="1">
      <c r="A218" s="60" t="s">
        <v>534</v>
      </c>
      <c r="B218" s="61" t="s">
        <v>54</v>
      </c>
      <c r="C218" s="60">
        <v>49934.445200000002</v>
      </c>
      <c r="D218" s="60" t="s">
        <v>67</v>
      </c>
      <c r="E218" s="35">
        <f t="shared" si="24"/>
        <v>4016.5008512835334</v>
      </c>
      <c r="F218">
        <f t="shared" si="25"/>
        <v>4016.5</v>
      </c>
      <c r="G218">
        <f t="shared" si="21"/>
        <v>3.4095500013791025E-3</v>
      </c>
      <c r="J218">
        <f t="shared" si="23"/>
        <v>3.4095500013791025E-3</v>
      </c>
      <c r="O218">
        <f t="shared" ca="1" si="26"/>
        <v>2.228603274847381E-3</v>
      </c>
      <c r="Q218" s="2">
        <f t="shared" si="27"/>
        <v>34915.945200000002</v>
      </c>
    </row>
    <row r="219" spans="1:21" ht="12.75" customHeight="1">
      <c r="A219" s="60" t="s">
        <v>534</v>
      </c>
      <c r="B219" s="61" t="s">
        <v>54</v>
      </c>
      <c r="C219" s="60">
        <v>49934.452899999997</v>
      </c>
      <c r="D219" s="60" t="s">
        <v>67</v>
      </c>
      <c r="E219" s="35">
        <f t="shared" si="24"/>
        <v>4016.5027737903774</v>
      </c>
      <c r="F219">
        <f t="shared" si="25"/>
        <v>4016.5</v>
      </c>
      <c r="G219">
        <f t="shared" si="21"/>
        <v>1.1109549996035639E-2</v>
      </c>
      <c r="J219">
        <f t="shared" si="23"/>
        <v>1.1109549996035639E-2</v>
      </c>
      <c r="O219">
        <f t="shared" ca="1" si="26"/>
        <v>2.228603274847381E-3</v>
      </c>
      <c r="Q219" s="2">
        <f t="shared" si="27"/>
        <v>34915.952899999997</v>
      </c>
    </row>
    <row r="220" spans="1:21" ht="12.75" customHeight="1">
      <c r="A220" s="60" t="s">
        <v>534</v>
      </c>
      <c r="B220" s="61" t="s">
        <v>54</v>
      </c>
      <c r="C220" s="60">
        <v>49934.455600000001</v>
      </c>
      <c r="D220" s="60" t="s">
        <v>67</v>
      </c>
      <c r="E220" s="35">
        <f t="shared" si="24"/>
        <v>4016.5034479161554</v>
      </c>
      <c r="F220">
        <f t="shared" si="25"/>
        <v>4016.5</v>
      </c>
      <c r="G220">
        <f t="shared" si="21"/>
        <v>1.3809550000587478E-2</v>
      </c>
      <c r="J220">
        <f t="shared" si="23"/>
        <v>1.3809550000587478E-2</v>
      </c>
      <c r="O220">
        <f t="shared" ca="1" si="26"/>
        <v>2.228603274847381E-3</v>
      </c>
      <c r="Q220" s="2">
        <f t="shared" si="27"/>
        <v>34915.955600000001</v>
      </c>
    </row>
    <row r="221" spans="1:21" ht="12.75" customHeight="1">
      <c r="A221" s="60" t="s">
        <v>534</v>
      </c>
      <c r="B221" s="61" t="s">
        <v>54</v>
      </c>
      <c r="C221" s="60">
        <v>49934.463300000003</v>
      </c>
      <c r="D221" s="60" t="s">
        <v>67</v>
      </c>
      <c r="E221" s="35">
        <f t="shared" si="24"/>
        <v>4016.5053704230008</v>
      </c>
      <c r="F221">
        <f t="shared" si="25"/>
        <v>4016.5</v>
      </c>
      <c r="G221">
        <f t="shared" si="21"/>
        <v>2.1509550002519973E-2</v>
      </c>
      <c r="J221">
        <f t="shared" si="23"/>
        <v>2.1509550002519973E-2</v>
      </c>
      <c r="O221">
        <f t="shared" ca="1" si="26"/>
        <v>2.228603274847381E-3</v>
      </c>
      <c r="Q221" s="2">
        <f t="shared" si="27"/>
        <v>34915.963300000003</v>
      </c>
    </row>
    <row r="222" spans="1:21" ht="12.75" customHeight="1">
      <c r="A222" s="60" t="s">
        <v>534</v>
      </c>
      <c r="B222" s="61" t="s">
        <v>54</v>
      </c>
      <c r="C222" s="60">
        <v>49934.468099999998</v>
      </c>
      <c r="D222" s="60" t="s">
        <v>67</v>
      </c>
      <c r="E222" s="35">
        <f t="shared" si="24"/>
        <v>4016.5065688688251</v>
      </c>
      <c r="F222">
        <f t="shared" si="25"/>
        <v>4016.5</v>
      </c>
      <c r="G222">
        <f t="shared" si="21"/>
        <v>2.6309549997677095E-2</v>
      </c>
      <c r="J222">
        <f t="shared" si="23"/>
        <v>2.6309549997677095E-2</v>
      </c>
      <c r="O222">
        <f t="shared" ca="1" si="26"/>
        <v>2.228603274847381E-3</v>
      </c>
      <c r="Q222" s="2">
        <f t="shared" si="27"/>
        <v>34915.968099999998</v>
      </c>
    </row>
    <row r="223" spans="1:21" ht="12.75" customHeight="1">
      <c r="A223" s="36" t="s">
        <v>66</v>
      </c>
      <c r="B223" s="37" t="s">
        <v>54</v>
      </c>
      <c r="C223" s="36">
        <v>49942.451999999997</v>
      </c>
      <c r="D223" s="36" t="s">
        <v>67</v>
      </c>
      <c r="E223" s="35">
        <f t="shared" si="24"/>
        <v>4018.4999587909392</v>
      </c>
      <c r="F223">
        <f t="shared" si="25"/>
        <v>4018.5</v>
      </c>
      <c r="O223">
        <f t="shared" ca="1" si="26"/>
        <v>2.2290640154590943E-3</v>
      </c>
      <c r="Q223" s="2">
        <f t="shared" si="27"/>
        <v>34923.951999999997</v>
      </c>
      <c r="U223" s="10">
        <v>-1.6505000530742109E-4</v>
      </c>
    </row>
    <row r="224" spans="1:21" ht="12.75" customHeight="1">
      <c r="A224" s="60" t="s">
        <v>534</v>
      </c>
      <c r="B224" s="61" t="s">
        <v>54</v>
      </c>
      <c r="C224" s="60">
        <v>49942.461900000002</v>
      </c>
      <c r="D224" s="60" t="s">
        <v>67</v>
      </c>
      <c r="E224" s="35">
        <f t="shared" si="24"/>
        <v>4018.5024305854554</v>
      </c>
      <c r="F224">
        <f t="shared" si="25"/>
        <v>4018.5</v>
      </c>
      <c r="G224">
        <f t="shared" ref="G224:G256" si="28">+C224-(C$7+F224*C$8)</f>
        <v>9.7349499992560595E-3</v>
      </c>
      <c r="J224">
        <f>+G224</f>
        <v>9.7349499992560595E-3</v>
      </c>
      <c r="O224">
        <f t="shared" ca="1" si="26"/>
        <v>2.2290640154590943E-3</v>
      </c>
      <c r="Q224" s="2">
        <f t="shared" si="27"/>
        <v>34923.961900000002</v>
      </c>
    </row>
    <row r="225" spans="1:32" ht="12.75" customHeight="1">
      <c r="A225" s="16" t="s">
        <v>53</v>
      </c>
      <c r="B225" s="34" t="s">
        <v>54</v>
      </c>
      <c r="C225" s="44">
        <v>49990.497000000003</v>
      </c>
      <c r="D225" s="41">
        <v>5.0000000000000001E-3</v>
      </c>
      <c r="E225" s="35">
        <f t="shared" si="24"/>
        <v>4030.495652475478</v>
      </c>
      <c r="F225">
        <f t="shared" si="25"/>
        <v>4030.5</v>
      </c>
      <c r="G225">
        <f t="shared" si="28"/>
        <v>-1.7412650006008334E-2</v>
      </c>
      <c r="I225">
        <f>+G225</f>
        <v>-1.7412650006008334E-2</v>
      </c>
      <c r="O225">
        <f t="shared" ca="1" si="26"/>
        <v>2.2318284591293751E-3</v>
      </c>
      <c r="Q225" s="2">
        <f t="shared" si="27"/>
        <v>34971.997000000003</v>
      </c>
      <c r="AA225" t="s">
        <v>27</v>
      </c>
      <c r="AB225">
        <v>21</v>
      </c>
      <c r="AD225" t="s">
        <v>52</v>
      </c>
      <c r="AF225" t="s">
        <v>30</v>
      </c>
    </row>
    <row r="226" spans="1:32" ht="12.75" customHeight="1">
      <c r="A226" s="16" t="s">
        <v>36</v>
      </c>
      <c r="B226" s="34"/>
      <c r="C226" s="44">
        <v>50016.542000000001</v>
      </c>
      <c r="D226" s="41"/>
      <c r="E226" s="35">
        <f t="shared" si="24"/>
        <v>4036.998469459842</v>
      </c>
      <c r="F226">
        <f t="shared" si="25"/>
        <v>4037</v>
      </c>
      <c r="G226">
        <f t="shared" si="28"/>
        <v>-6.1301000023377128E-3</v>
      </c>
      <c r="I226">
        <f>+G226</f>
        <v>-6.1301000023377128E-3</v>
      </c>
      <c r="O226">
        <f t="shared" ca="1" si="26"/>
        <v>2.2333258661174438E-3</v>
      </c>
      <c r="Q226" s="2">
        <f t="shared" si="27"/>
        <v>34998.042000000001</v>
      </c>
      <c r="AB226">
        <v>16</v>
      </c>
      <c r="AD226" t="s">
        <v>38</v>
      </c>
      <c r="AF226" t="s">
        <v>37</v>
      </c>
    </row>
    <row r="227" spans="1:32" ht="12.75" customHeight="1">
      <c r="A227" s="60" t="s">
        <v>534</v>
      </c>
      <c r="B227" s="61" t="s">
        <v>54</v>
      </c>
      <c r="C227" s="60">
        <v>50667.415399999998</v>
      </c>
      <c r="D227" s="60" t="s">
        <v>67</v>
      </c>
      <c r="E227" s="35">
        <f t="shared" si="24"/>
        <v>4199.5060755335944</v>
      </c>
      <c r="F227">
        <f t="shared" si="25"/>
        <v>4199.5</v>
      </c>
      <c r="G227">
        <f t="shared" si="28"/>
        <v>2.4333649998879991E-2</v>
      </c>
      <c r="J227">
        <f>+G227</f>
        <v>2.4333649998879991E-2</v>
      </c>
      <c r="O227">
        <f t="shared" ca="1" si="26"/>
        <v>2.2707610408191602E-3</v>
      </c>
      <c r="Q227" s="2">
        <f t="shared" si="27"/>
        <v>35648.915399999998</v>
      </c>
    </row>
    <row r="228" spans="1:32" ht="12.75" customHeight="1">
      <c r="A228" s="60" t="s">
        <v>534</v>
      </c>
      <c r="B228" s="61" t="s">
        <v>54</v>
      </c>
      <c r="C228" s="60">
        <v>50691.436800000003</v>
      </c>
      <c r="D228" s="60" t="s">
        <v>67</v>
      </c>
      <c r="E228" s="35">
        <f t="shared" si="24"/>
        <v>4205.50364773203</v>
      </c>
      <c r="F228">
        <f t="shared" si="25"/>
        <v>4205.5</v>
      </c>
      <c r="G228">
        <f t="shared" si="28"/>
        <v>1.4609849997214042E-2</v>
      </c>
      <c r="J228">
        <f>+G228</f>
        <v>1.4609849997214042E-2</v>
      </c>
      <c r="O228">
        <f t="shared" ca="1" si="26"/>
        <v>2.2721432626543001E-3</v>
      </c>
      <c r="Q228" s="2">
        <f t="shared" si="27"/>
        <v>35672.936800000003</v>
      </c>
    </row>
    <row r="229" spans="1:32" ht="12.75" customHeight="1">
      <c r="A229" s="16" t="s">
        <v>36</v>
      </c>
      <c r="B229" s="34" t="s">
        <v>54</v>
      </c>
      <c r="C229" s="44">
        <v>50963.760999999999</v>
      </c>
      <c r="D229" s="41"/>
      <c r="E229" s="35">
        <f t="shared" si="24"/>
        <v>4273.4965228717256</v>
      </c>
      <c r="F229">
        <f t="shared" si="25"/>
        <v>4273.5</v>
      </c>
      <c r="G229">
        <f t="shared" si="28"/>
        <v>-1.3926550003816374E-2</v>
      </c>
      <c r="I229">
        <f>+G229</f>
        <v>-1.3926550003816374E-2</v>
      </c>
      <c r="O229">
        <f t="shared" ca="1" si="26"/>
        <v>2.2878084434525569E-3</v>
      </c>
      <c r="Q229" s="2">
        <f t="shared" si="27"/>
        <v>35945.260999999999</v>
      </c>
      <c r="AB229">
        <v>15</v>
      </c>
      <c r="AD229" t="s">
        <v>38</v>
      </c>
      <c r="AF229" t="s">
        <v>37</v>
      </c>
    </row>
    <row r="230" spans="1:32" ht="12.75" customHeight="1">
      <c r="A230" s="15" t="s">
        <v>59</v>
      </c>
      <c r="B230" s="38" t="s">
        <v>54</v>
      </c>
      <c r="C230" s="15">
        <v>53202.686199999996</v>
      </c>
      <c r="D230" s="15">
        <v>1E-4</v>
      </c>
      <c r="E230" s="35">
        <f t="shared" si="24"/>
        <v>4832.5028894403995</v>
      </c>
      <c r="F230">
        <f t="shared" si="25"/>
        <v>4832.5</v>
      </c>
      <c r="G230">
        <f t="shared" si="28"/>
        <v>1.1572749994229525E-2</v>
      </c>
      <c r="K230">
        <f>+G230</f>
        <v>1.1572749994229525E-2</v>
      </c>
      <c r="O230">
        <f t="shared" ca="1" si="26"/>
        <v>2.4165854444264607E-3</v>
      </c>
      <c r="Q230" s="2">
        <f t="shared" si="27"/>
        <v>38184.186199999996</v>
      </c>
    </row>
    <row r="231" spans="1:32" ht="12.75" customHeight="1">
      <c r="A231" s="15" t="s">
        <v>59</v>
      </c>
      <c r="B231" s="38" t="s">
        <v>61</v>
      </c>
      <c r="C231" s="15">
        <v>53224.703200000004</v>
      </c>
      <c r="D231" s="15">
        <v>1E-4</v>
      </c>
      <c r="E231" s="35">
        <f t="shared" si="24"/>
        <v>4838.0000106362068</v>
      </c>
      <c r="F231">
        <f t="shared" si="25"/>
        <v>4838</v>
      </c>
      <c r="G231">
        <f t="shared" si="28"/>
        <v>4.260000423528254E-5</v>
      </c>
      <c r="K231">
        <f>+G231</f>
        <v>4.260000423528254E-5</v>
      </c>
      <c r="O231">
        <f t="shared" ca="1" si="26"/>
        <v>2.4178524811086727E-3</v>
      </c>
      <c r="Q231" s="2">
        <f t="shared" si="27"/>
        <v>38206.203200000004</v>
      </c>
    </row>
    <row r="232" spans="1:32" ht="12.75" customHeight="1">
      <c r="A232" s="39" t="s">
        <v>65</v>
      </c>
      <c r="B232" s="40"/>
      <c r="C232" s="45">
        <v>53661.262999999999</v>
      </c>
      <c r="D232" s="41">
        <v>1E-3</v>
      </c>
      <c r="E232" s="35">
        <f t="shared" si="24"/>
        <v>4946.9986085294922</v>
      </c>
      <c r="F232">
        <f t="shared" si="25"/>
        <v>4947</v>
      </c>
      <c r="G232">
        <f t="shared" si="28"/>
        <v>-5.5731000102241524E-3</v>
      </c>
      <c r="J232">
        <f>+G232</f>
        <v>-5.5731000102241524E-3</v>
      </c>
      <c r="O232">
        <f t="shared" ca="1" si="26"/>
        <v>2.4429628444470547E-3</v>
      </c>
      <c r="Q232" s="2">
        <f t="shared" si="27"/>
        <v>38642.762999999999</v>
      </c>
    </row>
    <row r="233" spans="1:32" ht="12.75" customHeight="1">
      <c r="A233" s="39" t="s">
        <v>65</v>
      </c>
      <c r="B233" s="40"/>
      <c r="C233" s="41">
        <v>53673.284899999999</v>
      </c>
      <c r="D233" s="41">
        <v>1.2999999999999999E-3</v>
      </c>
      <c r="E233" s="35">
        <f t="shared" si="24"/>
        <v>4950.000191002302</v>
      </c>
      <c r="F233">
        <f t="shared" si="25"/>
        <v>4950</v>
      </c>
      <c r="G233">
        <f t="shared" si="28"/>
        <v>7.6499998976942152E-4</v>
      </c>
      <c r="J233">
        <f>+G233</f>
        <v>7.6499998976942152E-4</v>
      </c>
      <c r="O233">
        <f t="shared" ca="1" si="26"/>
        <v>2.4436539553646247E-3</v>
      </c>
      <c r="Q233" s="2">
        <f t="shared" si="27"/>
        <v>38654.784899999999</v>
      </c>
    </row>
    <row r="234" spans="1:32" ht="12.75" customHeight="1">
      <c r="A234" s="60" t="s">
        <v>752</v>
      </c>
      <c r="B234" s="61" t="s">
        <v>61</v>
      </c>
      <c r="C234" s="60">
        <v>53977.677900000002</v>
      </c>
      <c r="D234" s="60" t="s">
        <v>67</v>
      </c>
      <c r="E234" s="35">
        <f t="shared" si="24"/>
        <v>5025.9998827021145</v>
      </c>
      <c r="F234">
        <f t="shared" si="25"/>
        <v>5026</v>
      </c>
      <c r="G234">
        <f t="shared" si="28"/>
        <v>-4.6980000479379669E-4</v>
      </c>
      <c r="J234">
        <f>+G234</f>
        <v>-4.6980000479379669E-4</v>
      </c>
      <c r="O234">
        <f t="shared" ca="1" si="26"/>
        <v>2.4611620986097352E-3</v>
      </c>
      <c r="Q234" s="2">
        <f t="shared" si="27"/>
        <v>38959.177900000002</v>
      </c>
    </row>
    <row r="235" spans="1:32" ht="12.75" customHeight="1">
      <c r="A235" s="36" t="s">
        <v>68</v>
      </c>
      <c r="B235" s="37" t="s">
        <v>61</v>
      </c>
      <c r="C235" s="36">
        <v>54594.476600000002</v>
      </c>
      <c r="D235" s="36">
        <v>4.0000000000000002E-4</v>
      </c>
      <c r="E235" s="16">
        <f t="shared" si="24"/>
        <v>5179.9998466988045</v>
      </c>
      <c r="F235">
        <f t="shared" si="25"/>
        <v>5180</v>
      </c>
      <c r="G235">
        <f t="shared" si="28"/>
        <v>-6.1400000413414091E-4</v>
      </c>
      <c r="K235">
        <f>+G235</f>
        <v>-6.1400000413414091E-4</v>
      </c>
      <c r="O235">
        <f t="shared" ca="1" si="26"/>
        <v>2.4966391257116695E-3</v>
      </c>
      <c r="Q235" s="2">
        <f t="shared" si="27"/>
        <v>39575.976600000002</v>
      </c>
    </row>
    <row r="236" spans="1:32" ht="12.75" customHeight="1">
      <c r="A236" s="36" t="s">
        <v>68</v>
      </c>
      <c r="B236" s="37" t="s">
        <v>61</v>
      </c>
      <c r="C236" s="36">
        <v>54594.477619999998</v>
      </c>
      <c r="D236" s="36">
        <v>5.9999999999999995E-4</v>
      </c>
      <c r="E236" s="16">
        <f t="shared" si="24"/>
        <v>5180.0001013685414</v>
      </c>
      <c r="F236">
        <f t="shared" si="25"/>
        <v>5180</v>
      </c>
      <c r="G236">
        <f t="shared" si="28"/>
        <v>4.059999919263646E-4</v>
      </c>
      <c r="K236">
        <f>+G236</f>
        <v>4.059999919263646E-4</v>
      </c>
      <c r="O236">
        <f t="shared" ca="1" si="26"/>
        <v>2.4966391257116695E-3</v>
      </c>
      <c r="Q236" s="2">
        <f t="shared" si="27"/>
        <v>39575.977619999998</v>
      </c>
    </row>
    <row r="237" spans="1:32" ht="12.75" customHeight="1">
      <c r="A237" s="36" t="s">
        <v>68</v>
      </c>
      <c r="B237" s="37" t="s">
        <v>61</v>
      </c>
      <c r="C237" s="36">
        <v>54594.477729999999</v>
      </c>
      <c r="D237" s="36">
        <v>1.4E-3</v>
      </c>
      <c r="E237" s="16">
        <f t="shared" si="24"/>
        <v>5180.0001288329249</v>
      </c>
      <c r="F237">
        <f t="shared" si="25"/>
        <v>5180</v>
      </c>
      <c r="G237">
        <f t="shared" si="28"/>
        <v>5.1599999278550968E-4</v>
      </c>
      <c r="K237">
        <f>+G237</f>
        <v>5.1599999278550968E-4</v>
      </c>
      <c r="O237">
        <f t="shared" ca="1" si="26"/>
        <v>2.4966391257116695E-3</v>
      </c>
      <c r="Q237" s="2">
        <f t="shared" si="27"/>
        <v>39575.977729999999</v>
      </c>
    </row>
    <row r="238" spans="1:32" ht="12.75" customHeight="1">
      <c r="A238" s="46" t="s">
        <v>78</v>
      </c>
      <c r="B238" s="37" t="s">
        <v>61</v>
      </c>
      <c r="C238" s="36">
        <v>54698.611400000002</v>
      </c>
      <c r="D238" s="36">
        <v>2.0000000000000001E-4</v>
      </c>
      <c r="E238" s="16">
        <f t="shared" si="24"/>
        <v>5205.9998292714045</v>
      </c>
      <c r="F238">
        <f t="shared" si="25"/>
        <v>5206</v>
      </c>
      <c r="G238">
        <f t="shared" si="28"/>
        <v>-6.838000044808723E-4</v>
      </c>
      <c r="K238">
        <f>+G238</f>
        <v>-6.838000044808723E-4</v>
      </c>
      <c r="O238">
        <f t="shared" ca="1" si="26"/>
        <v>2.502628753663944E-3</v>
      </c>
      <c r="Q238" s="2">
        <f t="shared" si="27"/>
        <v>39680.111400000002</v>
      </c>
    </row>
    <row r="239" spans="1:32" ht="12.75" customHeight="1">
      <c r="A239" s="46" t="s">
        <v>78</v>
      </c>
      <c r="B239" s="37" t="s">
        <v>61</v>
      </c>
      <c r="C239" s="36">
        <v>54702.618799999997</v>
      </c>
      <c r="D239" s="36">
        <v>2.9999999999999997E-4</v>
      </c>
      <c r="E239" s="16">
        <f t="shared" si="24"/>
        <v>5207.0003817299612</v>
      </c>
      <c r="F239">
        <f t="shared" si="25"/>
        <v>5207</v>
      </c>
      <c r="G239">
        <f t="shared" si="28"/>
        <v>1.5288999929907732E-3</v>
      </c>
      <c r="K239">
        <f>+G239</f>
        <v>1.5288999929907732E-3</v>
      </c>
      <c r="O239">
        <f t="shared" ca="1" si="26"/>
        <v>2.5028591239698006E-3</v>
      </c>
      <c r="Q239" s="2">
        <f t="shared" si="27"/>
        <v>39684.118799999997</v>
      </c>
    </row>
    <row r="240" spans="1:32" ht="12.75" customHeight="1">
      <c r="A240" s="15" t="s">
        <v>77</v>
      </c>
      <c r="B240" s="38" t="s">
        <v>61</v>
      </c>
      <c r="C240" s="15">
        <v>55359.465400000001</v>
      </c>
      <c r="D240" s="15">
        <v>1.7899999999999999E-2</v>
      </c>
      <c r="E240" s="16">
        <f t="shared" si="24"/>
        <v>5370.9993537630553</v>
      </c>
      <c r="F240">
        <f t="shared" si="25"/>
        <v>5371</v>
      </c>
      <c r="G240">
        <f t="shared" si="28"/>
        <v>-2.5883000052999705E-3</v>
      </c>
      <c r="J240">
        <f>+G240</f>
        <v>-2.5883000052999705E-3</v>
      </c>
      <c r="O240">
        <f t="shared" ca="1" si="26"/>
        <v>2.540639854130302E-3</v>
      </c>
      <c r="Q240" s="2">
        <f t="shared" si="27"/>
        <v>40340.965400000001</v>
      </c>
    </row>
    <row r="241" spans="1:17" ht="12.75" customHeight="1">
      <c r="A241" s="15" t="s">
        <v>77</v>
      </c>
      <c r="B241" s="38" t="s">
        <v>61</v>
      </c>
      <c r="C241" s="15">
        <v>55359.466899999999</v>
      </c>
      <c r="D241" s="15">
        <v>1.17E-2</v>
      </c>
      <c r="E241" s="16">
        <f t="shared" si="24"/>
        <v>5370.9997282773757</v>
      </c>
      <c r="F241">
        <f t="shared" si="25"/>
        <v>5371</v>
      </c>
      <c r="G241">
        <f t="shared" si="28"/>
        <v>-1.0883000068133697E-3</v>
      </c>
      <c r="J241">
        <f>+G241</f>
        <v>-1.0883000068133697E-3</v>
      </c>
      <c r="O241">
        <f t="shared" ca="1" si="26"/>
        <v>2.540639854130302E-3</v>
      </c>
      <c r="Q241" s="2">
        <f t="shared" si="27"/>
        <v>40340.966899999999</v>
      </c>
    </row>
    <row r="242" spans="1:17" ht="12.75" customHeight="1">
      <c r="A242" s="63" t="s">
        <v>85</v>
      </c>
      <c r="B242" s="63"/>
      <c r="C242" s="64">
        <v>55397.529799999997</v>
      </c>
      <c r="D242" s="64">
        <v>2.8E-3</v>
      </c>
      <c r="E242" s="16">
        <f t="shared" si="24"/>
        <v>5380.5031290296938</v>
      </c>
      <c r="F242">
        <f t="shared" si="25"/>
        <v>5380.5</v>
      </c>
      <c r="G242">
        <f t="shared" si="28"/>
        <v>1.2532349988759961E-2</v>
      </c>
      <c r="J242">
        <f>+G242</f>
        <v>1.2532349988759961E-2</v>
      </c>
      <c r="O242">
        <f t="shared" ca="1" si="26"/>
        <v>2.5428283720359407E-3</v>
      </c>
      <c r="Q242" s="2">
        <f t="shared" si="27"/>
        <v>40379.029799999997</v>
      </c>
    </row>
    <row r="243" spans="1:17" ht="12.75" customHeight="1">
      <c r="A243" s="64" t="s">
        <v>79</v>
      </c>
      <c r="B243" s="65" t="s">
        <v>54</v>
      </c>
      <c r="C243" s="64">
        <v>55479.621899999998</v>
      </c>
      <c r="D243" s="64">
        <v>5.0000000000000001E-4</v>
      </c>
      <c r="E243" s="16">
        <f t="shared" si="24"/>
        <v>5400.9995737277986</v>
      </c>
      <c r="F243">
        <f t="shared" si="25"/>
        <v>5401</v>
      </c>
      <c r="G243">
        <f t="shared" si="28"/>
        <v>-1.7073000053642318E-3</v>
      </c>
      <c r="K243">
        <f>+G243</f>
        <v>-1.7073000053642318E-3</v>
      </c>
      <c r="O243">
        <f t="shared" ca="1" si="26"/>
        <v>2.5475509633060035E-3</v>
      </c>
      <c r="Q243" s="2">
        <f t="shared" si="27"/>
        <v>40461.121899999998</v>
      </c>
    </row>
    <row r="244" spans="1:17" ht="12.75" customHeight="1">
      <c r="A244" s="64" t="s">
        <v>87</v>
      </c>
      <c r="B244" s="65"/>
      <c r="C244" s="64">
        <v>56096.422639999997</v>
      </c>
      <c r="D244" s="64" t="s">
        <v>88</v>
      </c>
      <c r="E244" s="16">
        <f t="shared" si="24"/>
        <v>5555.0000470639643</v>
      </c>
      <c r="F244">
        <f t="shared" si="25"/>
        <v>5555</v>
      </c>
      <c r="G244">
        <f t="shared" si="28"/>
        <v>1.8849998741643503E-4</v>
      </c>
      <c r="K244">
        <f>+G244</f>
        <v>1.8849998741643503E-4</v>
      </c>
      <c r="O244">
        <f t="shared" ca="1" si="26"/>
        <v>2.5830279904079378E-3</v>
      </c>
      <c r="Q244" s="2">
        <f t="shared" si="27"/>
        <v>41077.922639999997</v>
      </c>
    </row>
    <row r="245" spans="1:17" ht="12.75" customHeight="1">
      <c r="A245" s="63" t="s">
        <v>80</v>
      </c>
      <c r="B245" s="65" t="s">
        <v>61</v>
      </c>
      <c r="C245" s="64">
        <v>56096.422740000002</v>
      </c>
      <c r="D245" s="64">
        <v>1E-4</v>
      </c>
      <c r="E245" s="16">
        <f t="shared" si="24"/>
        <v>5555.0000720315866</v>
      </c>
      <c r="F245">
        <f t="shared" si="25"/>
        <v>5555</v>
      </c>
      <c r="G245">
        <f t="shared" si="28"/>
        <v>2.8849999216618016E-4</v>
      </c>
      <c r="K245">
        <f>+G245</f>
        <v>2.8849999216618016E-4</v>
      </c>
      <c r="O245">
        <f t="shared" ca="1" si="26"/>
        <v>2.5830279904079378E-3</v>
      </c>
      <c r="Q245" s="2">
        <f t="shared" si="27"/>
        <v>41077.922740000002</v>
      </c>
    </row>
    <row r="246" spans="1:17" ht="12.75" customHeight="1">
      <c r="A246" s="63" t="s">
        <v>81</v>
      </c>
      <c r="B246" s="65" t="s">
        <v>61</v>
      </c>
      <c r="C246" s="64">
        <v>56158.515200000002</v>
      </c>
      <c r="D246" s="64">
        <v>2.7000000000000001E-3</v>
      </c>
      <c r="E246" s="16">
        <f t="shared" si="24"/>
        <v>5570.5030823402431</v>
      </c>
      <c r="F246">
        <f t="shared" si="25"/>
        <v>5570.5</v>
      </c>
      <c r="G246">
        <f t="shared" si="28"/>
        <v>1.2345349998213351E-2</v>
      </c>
      <c r="J246">
        <f>+G246</f>
        <v>1.2345349998213351E-2</v>
      </c>
      <c r="O246">
        <f t="shared" ca="1" si="26"/>
        <v>2.5865987301487165E-3</v>
      </c>
      <c r="Q246" s="2">
        <f t="shared" si="27"/>
        <v>41140.015200000002</v>
      </c>
    </row>
    <row r="247" spans="1:17" ht="12.75" customHeight="1">
      <c r="A247" s="64" t="s">
        <v>798</v>
      </c>
      <c r="B247" s="65" t="s">
        <v>61</v>
      </c>
      <c r="C247" s="64">
        <v>56196.552499999998</v>
      </c>
      <c r="D247" s="64" t="s">
        <v>67</v>
      </c>
      <c r="E247" s="35">
        <f t="shared" si="24"/>
        <v>5580.0000913814929</v>
      </c>
      <c r="F247">
        <f t="shared" si="25"/>
        <v>5580</v>
      </c>
      <c r="G247">
        <f t="shared" si="28"/>
        <v>3.6599999293684959E-4</v>
      </c>
      <c r="I247">
        <f>+G247</f>
        <v>3.6599999293684959E-4</v>
      </c>
      <c r="O247">
        <f t="shared" ca="1" si="26"/>
        <v>2.5887872480543552E-3</v>
      </c>
      <c r="Q247" s="2">
        <f t="shared" si="27"/>
        <v>41178.052499999998</v>
      </c>
    </row>
    <row r="248" spans="1:17" ht="12.75" customHeight="1">
      <c r="A248" s="63" t="s">
        <v>84</v>
      </c>
      <c r="B248" s="65" t="s">
        <v>61</v>
      </c>
      <c r="C248" s="64">
        <v>56196.552600000003</v>
      </c>
      <c r="D248" s="64">
        <v>2.0000000000000001E-4</v>
      </c>
      <c r="E248" s="16">
        <f t="shared" si="24"/>
        <v>5580.0001163491152</v>
      </c>
      <c r="F248">
        <f t="shared" si="25"/>
        <v>5580</v>
      </c>
      <c r="G248">
        <f t="shared" si="28"/>
        <v>4.6599999768659472E-4</v>
      </c>
      <c r="K248">
        <f>+G248</f>
        <v>4.6599999768659472E-4</v>
      </c>
      <c r="O248">
        <f t="shared" ca="1" si="26"/>
        <v>2.5887872480543552E-3</v>
      </c>
      <c r="Q248" s="2">
        <f t="shared" si="27"/>
        <v>41178.052600000003</v>
      </c>
    </row>
    <row r="249" spans="1:17" ht="12.75" customHeight="1">
      <c r="A249" s="64" t="s">
        <v>82</v>
      </c>
      <c r="B249" s="65" t="s">
        <v>61</v>
      </c>
      <c r="C249" s="64">
        <v>56448.872000000003</v>
      </c>
      <c r="D249" s="64">
        <v>5.0000000000000001E-3</v>
      </c>
      <c r="E249" s="16">
        <f t="shared" si="24"/>
        <v>5642.9982687701022</v>
      </c>
      <c r="F249">
        <f t="shared" si="25"/>
        <v>5643</v>
      </c>
      <c r="G249">
        <f t="shared" si="28"/>
        <v>-6.9339000037871301E-3</v>
      </c>
      <c r="K249">
        <f>+G249</f>
        <v>-6.9339000037871301E-3</v>
      </c>
      <c r="O249">
        <f t="shared" ca="1" si="26"/>
        <v>2.6033005773233283E-3</v>
      </c>
      <c r="Q249" s="2">
        <f t="shared" si="27"/>
        <v>41430.372000000003</v>
      </c>
    </row>
    <row r="250" spans="1:17" ht="12.75" customHeight="1">
      <c r="A250" s="64" t="s">
        <v>83</v>
      </c>
      <c r="B250" s="65" t="s">
        <v>61</v>
      </c>
      <c r="C250" s="64">
        <v>56821.362800000003</v>
      </c>
      <c r="D250" s="64">
        <v>2.0000000000000001E-4</v>
      </c>
      <c r="E250" s="16">
        <f t="shared" si="24"/>
        <v>5736.0003613314157</v>
      </c>
      <c r="F250">
        <f t="shared" si="25"/>
        <v>5736</v>
      </c>
      <c r="G250">
        <f t="shared" si="28"/>
        <v>1.4471999966190197E-3</v>
      </c>
      <c r="K250">
        <f>+G250</f>
        <v>1.4471999966190197E-3</v>
      </c>
      <c r="O250">
        <f t="shared" ca="1" si="26"/>
        <v>2.6247250157680029E-3</v>
      </c>
      <c r="Q250" s="2">
        <f t="shared" si="27"/>
        <v>41802.862800000003</v>
      </c>
    </row>
    <row r="251" spans="1:17" ht="12.75" customHeight="1">
      <c r="A251" s="66" t="s">
        <v>86</v>
      </c>
      <c r="B251" s="67" t="s">
        <v>61</v>
      </c>
      <c r="C251" s="66">
        <v>56877.433900000004</v>
      </c>
      <c r="D251" s="66">
        <v>3.3E-3</v>
      </c>
      <c r="E251" s="16">
        <f t="shared" si="24"/>
        <v>5749.9999812742835</v>
      </c>
      <c r="F251">
        <f t="shared" si="25"/>
        <v>5750</v>
      </c>
      <c r="G251">
        <f t="shared" si="28"/>
        <v>-7.5000003562308848E-5</v>
      </c>
      <c r="J251">
        <f>+G251</f>
        <v>-7.5000003562308848E-5</v>
      </c>
      <c r="O251">
        <f t="shared" ca="1" si="26"/>
        <v>2.627950200049997E-3</v>
      </c>
      <c r="Q251" s="2">
        <f t="shared" si="27"/>
        <v>41858.933900000004</v>
      </c>
    </row>
    <row r="252" spans="1:17" ht="12.75" customHeight="1">
      <c r="A252" s="68" t="s">
        <v>812</v>
      </c>
      <c r="B252" s="69" t="s">
        <v>61</v>
      </c>
      <c r="C252" s="70">
        <v>57197.8534</v>
      </c>
      <c r="D252" s="70">
        <v>2.0000000000000001E-4</v>
      </c>
      <c r="E252" s="16">
        <f t="shared" si="24"/>
        <v>5830.0011088120636</v>
      </c>
      <c r="F252">
        <f t="shared" si="25"/>
        <v>5830</v>
      </c>
      <c r="G252">
        <f t="shared" si="28"/>
        <v>4.4409999900381081E-3</v>
      </c>
      <c r="K252">
        <f t="shared" ref="K252:K257" si="29">+G252</f>
        <v>4.4409999900381081E-3</v>
      </c>
      <c r="O252">
        <f t="shared" ca="1" si="26"/>
        <v>2.6463798245185341E-3</v>
      </c>
      <c r="Q252" s="2">
        <f t="shared" si="27"/>
        <v>42179.3534</v>
      </c>
    </row>
    <row r="253" spans="1:17" ht="12.75" customHeight="1">
      <c r="A253" s="68" t="s">
        <v>813</v>
      </c>
      <c r="B253" s="69" t="s">
        <v>61</v>
      </c>
      <c r="C253" s="70">
        <v>57710.5141</v>
      </c>
      <c r="D253" s="70">
        <v>2.0000000000000001E-4</v>
      </c>
      <c r="E253" s="16">
        <f t="shared" si="24"/>
        <v>5958.0002912722694</v>
      </c>
      <c r="F253">
        <f t="shared" si="25"/>
        <v>5958</v>
      </c>
      <c r="G253">
        <f t="shared" si="28"/>
        <v>1.166599991847761E-3</v>
      </c>
      <c r="K253">
        <f t="shared" si="29"/>
        <v>1.166599991847761E-3</v>
      </c>
      <c r="O253">
        <f t="shared" ca="1" si="26"/>
        <v>2.675867223668194E-3</v>
      </c>
      <c r="Q253" s="2">
        <f t="shared" si="27"/>
        <v>42692.0141</v>
      </c>
    </row>
    <row r="254" spans="1:17" ht="12.75" customHeight="1">
      <c r="A254" s="71" t="s">
        <v>814</v>
      </c>
      <c r="B254" s="72" t="s">
        <v>54</v>
      </c>
      <c r="C254" s="73">
        <v>57928.808199999999</v>
      </c>
      <c r="D254" s="73">
        <v>1E-4</v>
      </c>
      <c r="E254" s="16">
        <f t="shared" si="24"/>
        <v>6012.5031356211466</v>
      </c>
      <c r="F254">
        <f t="shared" si="25"/>
        <v>6012.5</v>
      </c>
      <c r="G254">
        <f t="shared" si="28"/>
        <v>1.255874999333173E-2</v>
      </c>
      <c r="K254">
        <f t="shared" si="29"/>
        <v>1.255874999333173E-2</v>
      </c>
      <c r="O254">
        <f t="shared" ca="1" si="26"/>
        <v>2.6884224053373845E-3</v>
      </c>
      <c r="Q254" s="2">
        <f t="shared" si="27"/>
        <v>42910.308199999999</v>
      </c>
    </row>
    <row r="255" spans="1:17" ht="12.75" customHeight="1">
      <c r="A255" s="71" t="s">
        <v>814</v>
      </c>
      <c r="B255" s="72" t="s">
        <v>54</v>
      </c>
      <c r="C255" s="73">
        <v>57952.838900000002</v>
      </c>
      <c r="D255" s="73">
        <v>2.0000000000000001E-4</v>
      </c>
      <c r="E255" s="16">
        <f t="shared" si="24"/>
        <v>6018.5030298083684</v>
      </c>
      <c r="F255">
        <f t="shared" si="25"/>
        <v>6018.5</v>
      </c>
      <c r="G255">
        <f t="shared" si="28"/>
        <v>1.2134949996834621E-2</v>
      </c>
      <c r="K255">
        <f t="shared" si="29"/>
        <v>1.2134949996834621E-2</v>
      </c>
      <c r="O255">
        <f t="shared" ca="1" si="26"/>
        <v>2.6898046271725254E-3</v>
      </c>
      <c r="Q255" s="2">
        <f t="shared" si="27"/>
        <v>42934.338900000002</v>
      </c>
    </row>
    <row r="256" spans="1:17" ht="12.75" customHeight="1">
      <c r="A256" s="71" t="s">
        <v>814</v>
      </c>
      <c r="B256" s="72" t="s">
        <v>61</v>
      </c>
      <c r="C256" s="73">
        <v>57958.834300000002</v>
      </c>
      <c r="D256" s="73">
        <v>2.0000000000000001E-4</v>
      </c>
      <c r="E256" s="16">
        <f t="shared" si="24"/>
        <v>6019.9999385796509</v>
      </c>
      <c r="F256">
        <f t="shared" si="25"/>
        <v>6020</v>
      </c>
      <c r="G256">
        <f t="shared" si="28"/>
        <v>-2.4600000324426219E-4</v>
      </c>
      <c r="K256">
        <f t="shared" si="29"/>
        <v>-2.4600000324426219E-4</v>
      </c>
      <c r="O256">
        <f t="shared" ca="1" si="26"/>
        <v>2.6901501826313099E-3</v>
      </c>
      <c r="Q256" s="2">
        <f t="shared" si="27"/>
        <v>42940.334300000002</v>
      </c>
    </row>
    <row r="257" spans="1:17" ht="12.75" customHeight="1">
      <c r="A257" s="74" t="s">
        <v>815</v>
      </c>
      <c r="B257" s="75" t="s">
        <v>61</v>
      </c>
      <c r="C257" s="76">
        <v>58687.779600000002</v>
      </c>
      <c r="D257" s="76">
        <v>1E-4</v>
      </c>
      <c r="E257" s="16">
        <f>+(C257-C$7)/C$8</f>
        <v>6202.0002410374154</v>
      </c>
      <c r="F257">
        <f t="shared" si="25"/>
        <v>6202</v>
      </c>
      <c r="G257">
        <f>+C257-(C$7+F257*C$8)</f>
        <v>9.6539999503875151E-4</v>
      </c>
      <c r="K257">
        <f t="shared" si="29"/>
        <v>9.6539999503875151E-4</v>
      </c>
      <c r="O257">
        <f ca="1">+C$11+C$12*F257</f>
        <v>2.7320775782972324E-3</v>
      </c>
      <c r="Q257" s="2">
        <f>+C257-15018.5</f>
        <v>43669.279600000002</v>
      </c>
    </row>
    <row r="258" spans="1:17" ht="12.75" customHeight="1">
      <c r="A258" s="77" t="s">
        <v>816</v>
      </c>
      <c r="B258" s="75" t="s">
        <v>54</v>
      </c>
      <c r="C258" s="76">
        <v>59398.712099999997</v>
      </c>
      <c r="D258" s="76">
        <v>2.0000000000000001E-4</v>
      </c>
      <c r="E258" s="16">
        <f>+(C258-C$7)/C$8</f>
        <v>6379.5031757940487</v>
      </c>
      <c r="F258">
        <f>ROUND(2*E258,0)/2</f>
        <v>6379.5</v>
      </c>
      <c r="G258">
        <f>+C258-(C$7+F258*C$8)</f>
        <v>1.2719649988866877E-2</v>
      </c>
      <c r="K258">
        <f>+G258</f>
        <v>1.2719649988866877E-2</v>
      </c>
      <c r="O258">
        <f ca="1">+C$11+C$12*F258</f>
        <v>2.7729683075867996E-3</v>
      </c>
      <c r="Q258" s="2">
        <f>+C258-15018.5</f>
        <v>44380.212099999997</v>
      </c>
    </row>
    <row r="259" spans="1:17" ht="12.75" customHeight="1">
      <c r="A259" s="77" t="s">
        <v>816</v>
      </c>
      <c r="B259" s="75" t="s">
        <v>61</v>
      </c>
      <c r="C259" s="76">
        <v>59400.702700000002</v>
      </c>
      <c r="D259" s="76">
        <v>1E-4</v>
      </c>
      <c r="E259" s="16">
        <f>+(C259-C$7)/C$8</f>
        <v>6380.0001812649307</v>
      </c>
      <c r="F259">
        <f>ROUND(2*E259,0)/2</f>
        <v>6380</v>
      </c>
      <c r="G259">
        <f>+C259-(C$7+F259*C$8)</f>
        <v>7.2599999839439988E-4</v>
      </c>
      <c r="K259">
        <f>+G259</f>
        <v>7.2599999839439988E-4</v>
      </c>
      <c r="O259">
        <f ca="1">+C$11+C$12*F259</f>
        <v>2.7730834927397275E-3</v>
      </c>
      <c r="Q259" s="2">
        <f>+C259-15018.5</f>
        <v>44382.202700000002</v>
      </c>
    </row>
    <row r="260" spans="1:17" ht="12.75" customHeight="1">
      <c r="A260" s="78" t="s">
        <v>817</v>
      </c>
      <c r="B260" s="79" t="s">
        <v>61</v>
      </c>
      <c r="C260" s="80">
        <v>59889.335700000003</v>
      </c>
      <c r="D260" s="81">
        <v>1E-4</v>
      </c>
      <c r="E260" s="16">
        <f>+(C260-C$7)/C$8</f>
        <v>6502.0002185665571</v>
      </c>
      <c r="F260">
        <f>ROUND(2*E260,0)/2</f>
        <v>6502</v>
      </c>
      <c r="G260">
        <f>+C260-(C$7+F260*C$8)</f>
        <v>8.7539999367436394E-4</v>
      </c>
      <c r="K260">
        <f>+G260</f>
        <v>8.7539999367436394E-4</v>
      </c>
      <c r="O260">
        <f ca="1">+C$11+C$12*F260</f>
        <v>2.8011886700542469E-3</v>
      </c>
      <c r="Q260" s="2">
        <f>+C260-15018.5</f>
        <v>44870.835700000003</v>
      </c>
    </row>
    <row r="261" spans="1:17" ht="12.75" customHeight="1">
      <c r="A261" s="16"/>
      <c r="B261" s="5"/>
    </row>
    <row r="262" spans="1:17" ht="12.75" customHeight="1">
      <c r="A262" s="16"/>
      <c r="B262" s="5"/>
    </row>
    <row r="263" spans="1:17" ht="12.75" customHeight="1">
      <c r="A263" s="16"/>
      <c r="B263" s="5"/>
    </row>
    <row r="264" spans="1:17" ht="12.75" customHeight="1">
      <c r="A264" s="16"/>
      <c r="B264" s="5"/>
    </row>
    <row r="265" spans="1:17" ht="12.75" customHeight="1">
      <c r="A265" s="16"/>
      <c r="B265" s="5"/>
    </row>
    <row r="266" spans="1:17" ht="12.75" customHeight="1">
      <c r="A266" s="16"/>
      <c r="B266" s="5"/>
    </row>
    <row r="267" spans="1:17" ht="12.75" customHeight="1">
      <c r="A267" s="16"/>
      <c r="B267" s="5"/>
    </row>
    <row r="268" spans="1:17" ht="12.75" customHeight="1">
      <c r="A268" s="16"/>
      <c r="B268" s="5"/>
    </row>
    <row r="269" spans="1:17" ht="12.75" customHeight="1">
      <c r="A269" s="16"/>
      <c r="B269" s="5"/>
    </row>
    <row r="270" spans="1:17" ht="12.75" customHeight="1">
      <c r="A270" s="16"/>
      <c r="B270" s="5"/>
    </row>
    <row r="271" spans="1:17" ht="12.75" customHeight="1">
      <c r="A271" s="16"/>
      <c r="B271" s="5"/>
    </row>
    <row r="272" spans="1:17" ht="12.75" customHeight="1">
      <c r="A272" s="16"/>
      <c r="B272" s="5"/>
    </row>
    <row r="273" spans="1:2" ht="12.75" customHeight="1">
      <c r="A273" s="16"/>
      <c r="B273" s="5"/>
    </row>
    <row r="274" spans="1:2" ht="12.75" customHeight="1">
      <c r="A274" s="16"/>
      <c r="B274" s="5"/>
    </row>
    <row r="275" spans="1:2" ht="12.75" customHeight="1">
      <c r="A275" s="16"/>
      <c r="B275" s="5"/>
    </row>
    <row r="276" spans="1:2" ht="12.75" customHeight="1">
      <c r="A276" s="16"/>
      <c r="B276" s="5"/>
    </row>
    <row r="277" spans="1:2" ht="12.75" customHeight="1">
      <c r="A277" s="16"/>
      <c r="B277" s="5"/>
    </row>
    <row r="278" spans="1:2" ht="12.75" customHeight="1">
      <c r="A278" s="16"/>
      <c r="B278" s="5"/>
    </row>
    <row r="279" spans="1:2" ht="12.75" customHeight="1">
      <c r="A279" s="16"/>
      <c r="B279" s="5"/>
    </row>
    <row r="280" spans="1:2" ht="12.75" customHeight="1">
      <c r="A280" s="16"/>
      <c r="B280" s="5"/>
    </row>
    <row r="281" spans="1:2" ht="12.75" customHeight="1">
      <c r="A281" s="16"/>
      <c r="B281" s="5"/>
    </row>
    <row r="282" spans="1:2" ht="12.75" customHeight="1">
      <c r="A282" s="16"/>
      <c r="B282" s="5"/>
    </row>
    <row r="283" spans="1:2" ht="12.75" customHeight="1">
      <c r="A283" s="16"/>
      <c r="B283" s="5"/>
    </row>
    <row r="284" spans="1:2" ht="12.75" customHeight="1">
      <c r="A284" s="16"/>
      <c r="B284" s="5"/>
    </row>
    <row r="285" spans="1:2" ht="12.75" customHeight="1">
      <c r="A285" s="16"/>
      <c r="B285" s="5"/>
    </row>
    <row r="286" spans="1:2" ht="12.75" customHeight="1">
      <c r="A286" s="16"/>
      <c r="B286" s="5"/>
    </row>
    <row r="287" spans="1:2" ht="12.75" customHeight="1">
      <c r="A287" s="16"/>
      <c r="B287" s="5"/>
    </row>
    <row r="288" spans="1:2" ht="12.75" customHeight="1">
      <c r="A288" s="16"/>
      <c r="B288" s="5"/>
    </row>
    <row r="289" spans="1:2" ht="12.75" customHeight="1">
      <c r="A289" s="16"/>
      <c r="B289" s="5"/>
    </row>
    <row r="290" spans="1:2" ht="12.75" customHeight="1">
      <c r="A290" s="16"/>
      <c r="B290" s="5"/>
    </row>
    <row r="291" spans="1:2" ht="12.75" customHeight="1">
      <c r="A291" s="16"/>
      <c r="B291" s="5"/>
    </row>
    <row r="292" spans="1:2" ht="12.75" customHeight="1">
      <c r="A292" s="16"/>
      <c r="B292" s="5"/>
    </row>
    <row r="293" spans="1:2" ht="12.75" customHeight="1">
      <c r="A293" s="16"/>
      <c r="B293" s="5"/>
    </row>
    <row r="294" spans="1:2" ht="12.75" customHeight="1">
      <c r="A294" s="16"/>
      <c r="B294" s="5"/>
    </row>
    <row r="295" spans="1:2" ht="12.75" customHeight="1">
      <c r="A295" s="16"/>
      <c r="B295" s="5"/>
    </row>
    <row r="296" spans="1:2" ht="12.75" customHeight="1">
      <c r="A296" s="16"/>
      <c r="B296" s="5"/>
    </row>
    <row r="297" spans="1:2" ht="12.75" customHeight="1">
      <c r="A297" s="16"/>
      <c r="B297" s="5"/>
    </row>
    <row r="298" spans="1:2">
      <c r="A298" s="16"/>
      <c r="B298" s="5"/>
    </row>
    <row r="299" spans="1:2">
      <c r="A299" s="16"/>
      <c r="B299" s="5"/>
    </row>
    <row r="300" spans="1:2">
      <c r="A300" s="16"/>
      <c r="B300" s="5"/>
    </row>
    <row r="301" spans="1:2">
      <c r="A301" s="16"/>
      <c r="B301" s="5"/>
    </row>
    <row r="302" spans="1:2">
      <c r="A302" s="16"/>
      <c r="B302" s="5"/>
    </row>
    <row r="303" spans="1:2">
      <c r="A303" s="16"/>
      <c r="B303" s="5"/>
    </row>
    <row r="304" spans="1:2">
      <c r="A304" s="16"/>
      <c r="B304" s="5"/>
    </row>
    <row r="305" spans="1:2">
      <c r="A305" s="16"/>
      <c r="B305" s="5"/>
    </row>
    <row r="306" spans="1:2">
      <c r="A306" s="16"/>
      <c r="B306" s="5"/>
    </row>
    <row r="307" spans="1:2">
      <c r="A307" s="16"/>
      <c r="B307" s="5"/>
    </row>
    <row r="308" spans="1:2">
      <c r="A308" s="16"/>
      <c r="B308" s="5"/>
    </row>
    <row r="309" spans="1:2">
      <c r="A309" s="16"/>
      <c r="B309" s="5"/>
    </row>
    <row r="310" spans="1:2">
      <c r="A310" s="16"/>
      <c r="B310" s="5"/>
    </row>
    <row r="311" spans="1:2">
      <c r="A311" s="16"/>
      <c r="B311" s="5"/>
    </row>
    <row r="312" spans="1:2">
      <c r="A312" s="16"/>
      <c r="B312" s="5"/>
    </row>
    <row r="313" spans="1:2">
      <c r="A313" s="16"/>
      <c r="B313" s="5"/>
    </row>
    <row r="314" spans="1:2">
      <c r="A314" s="16"/>
      <c r="B314" s="5"/>
    </row>
    <row r="315" spans="1:2">
      <c r="A315" s="16"/>
      <c r="B315" s="5"/>
    </row>
    <row r="316" spans="1:2">
      <c r="A316" s="16"/>
      <c r="B316" s="5"/>
    </row>
    <row r="317" spans="1:2">
      <c r="A317" s="16"/>
      <c r="B317" s="5"/>
    </row>
    <row r="318" spans="1:2">
      <c r="A318" s="16"/>
      <c r="B318" s="5"/>
    </row>
    <row r="319" spans="1:2">
      <c r="A319" s="16"/>
      <c r="B319" s="5"/>
    </row>
    <row r="320" spans="1:2">
      <c r="A320" s="16"/>
      <c r="B320" s="5"/>
    </row>
    <row r="321" spans="1:2">
      <c r="A321" s="16"/>
      <c r="B321" s="5"/>
    </row>
    <row r="322" spans="1:2">
      <c r="A322" s="16"/>
      <c r="B322" s="5"/>
    </row>
    <row r="323" spans="1:2">
      <c r="A323" s="16"/>
      <c r="B323" s="5"/>
    </row>
    <row r="324" spans="1:2">
      <c r="A324" s="16"/>
      <c r="B324" s="5"/>
    </row>
    <row r="325" spans="1:2">
      <c r="A325" s="16"/>
      <c r="B325" s="5"/>
    </row>
    <row r="326" spans="1:2">
      <c r="A326" s="16"/>
      <c r="B326" s="5"/>
    </row>
    <row r="327" spans="1:2">
      <c r="A327" s="16"/>
      <c r="B327" s="5"/>
    </row>
    <row r="328" spans="1:2">
      <c r="A328" s="16"/>
      <c r="B328" s="5"/>
    </row>
    <row r="329" spans="1:2">
      <c r="A329" s="16"/>
      <c r="B329" s="5"/>
    </row>
    <row r="330" spans="1:2">
      <c r="A330" s="16"/>
      <c r="B330" s="5"/>
    </row>
    <row r="331" spans="1:2">
      <c r="A331" s="16"/>
      <c r="B331" s="5"/>
    </row>
    <row r="332" spans="1:2">
      <c r="A332" s="16"/>
      <c r="B332" s="5"/>
    </row>
    <row r="333" spans="1:2">
      <c r="A333" s="16"/>
      <c r="B333" s="5"/>
    </row>
    <row r="334" spans="1:2">
      <c r="A334" s="16"/>
      <c r="B334" s="5"/>
    </row>
    <row r="335" spans="1:2">
      <c r="A335" s="16"/>
      <c r="B335" s="5"/>
    </row>
    <row r="336" spans="1:2">
      <c r="A336" s="16"/>
      <c r="B336" s="5"/>
    </row>
    <row r="337" spans="1:2">
      <c r="A337" s="16"/>
      <c r="B337" s="5"/>
    </row>
    <row r="338" spans="1:2">
      <c r="A338" s="16"/>
      <c r="B338" s="5"/>
    </row>
    <row r="339" spans="1:2">
      <c r="A339" s="16"/>
      <c r="B339" s="5"/>
    </row>
    <row r="340" spans="1:2">
      <c r="A340" s="16"/>
      <c r="B340" s="5"/>
    </row>
    <row r="341" spans="1:2">
      <c r="A341" s="16"/>
      <c r="B341" s="5"/>
    </row>
    <row r="342" spans="1:2">
      <c r="A342" s="16"/>
      <c r="B342" s="5"/>
    </row>
    <row r="343" spans="1:2">
      <c r="A343" s="16"/>
      <c r="B343" s="5"/>
    </row>
    <row r="344" spans="1:2">
      <c r="A344" s="16"/>
      <c r="B344" s="5"/>
    </row>
    <row r="345" spans="1:2">
      <c r="A345" s="16"/>
      <c r="B345" s="5"/>
    </row>
    <row r="346" spans="1:2">
      <c r="A346" s="16"/>
      <c r="B346" s="5"/>
    </row>
    <row r="347" spans="1:2">
      <c r="A347" s="16"/>
      <c r="B347" s="5"/>
    </row>
    <row r="348" spans="1:2">
      <c r="A348" s="16"/>
      <c r="B348" s="5"/>
    </row>
    <row r="349" spans="1:2">
      <c r="A349" s="16"/>
      <c r="B349" s="5"/>
    </row>
    <row r="350" spans="1:2">
      <c r="A350" s="16"/>
      <c r="B350" s="5"/>
    </row>
    <row r="351" spans="1:2">
      <c r="A351" s="16"/>
      <c r="B351" s="5"/>
    </row>
    <row r="352" spans="1:2">
      <c r="A352" s="16"/>
      <c r="B352" s="5"/>
    </row>
    <row r="353" spans="1:2">
      <c r="A353" s="16"/>
      <c r="B353" s="5"/>
    </row>
    <row r="354" spans="1:2">
      <c r="A354" s="16"/>
      <c r="B354" s="5"/>
    </row>
    <row r="355" spans="1:2">
      <c r="A355" s="16"/>
      <c r="B355" s="5"/>
    </row>
    <row r="356" spans="1:2">
      <c r="A356" s="16"/>
      <c r="B356" s="5"/>
    </row>
    <row r="357" spans="1:2">
      <c r="A357" s="16"/>
      <c r="B357" s="5"/>
    </row>
    <row r="358" spans="1:2">
      <c r="A358" s="16"/>
      <c r="B358" s="5"/>
    </row>
    <row r="359" spans="1:2">
      <c r="A359" s="16"/>
      <c r="B359" s="5"/>
    </row>
    <row r="360" spans="1:2">
      <c r="A360" s="16"/>
      <c r="B360" s="5"/>
    </row>
    <row r="361" spans="1:2">
      <c r="A361" s="16"/>
      <c r="B361" s="5"/>
    </row>
    <row r="362" spans="1:2">
      <c r="A362" s="16"/>
      <c r="B362" s="5"/>
    </row>
    <row r="363" spans="1:2">
      <c r="A363" s="16"/>
      <c r="B363" s="5"/>
    </row>
    <row r="364" spans="1:2">
      <c r="A364" s="16"/>
      <c r="B364" s="5"/>
    </row>
    <row r="365" spans="1:2">
      <c r="A365" s="16"/>
      <c r="B365" s="5"/>
    </row>
    <row r="366" spans="1:2">
      <c r="A366" s="16"/>
      <c r="B366" s="5"/>
    </row>
    <row r="367" spans="1:2">
      <c r="A367" s="16"/>
      <c r="B367" s="5"/>
    </row>
    <row r="368" spans="1:2">
      <c r="A368" s="16"/>
      <c r="B368" s="5"/>
    </row>
    <row r="369" spans="1:2">
      <c r="A369" s="16"/>
      <c r="B369" s="5"/>
    </row>
    <row r="370" spans="1:2">
      <c r="A370" s="16"/>
      <c r="B370" s="5"/>
    </row>
    <row r="371" spans="1:2">
      <c r="A371" s="16"/>
      <c r="B371" s="5"/>
    </row>
    <row r="372" spans="1:2">
      <c r="A372" s="16"/>
      <c r="B372" s="5"/>
    </row>
    <row r="373" spans="1:2">
      <c r="A373" s="16"/>
      <c r="B373" s="5"/>
    </row>
    <row r="374" spans="1:2">
      <c r="A374" s="16"/>
      <c r="B374" s="5"/>
    </row>
    <row r="375" spans="1:2">
      <c r="A375" s="16"/>
      <c r="B375" s="5"/>
    </row>
    <row r="376" spans="1:2">
      <c r="A376" s="16"/>
      <c r="B376" s="5"/>
    </row>
    <row r="377" spans="1:2">
      <c r="A377" s="16"/>
      <c r="B377" s="5"/>
    </row>
    <row r="378" spans="1:2">
      <c r="A378" s="16"/>
      <c r="B378" s="5"/>
    </row>
    <row r="379" spans="1:2">
      <c r="A379" s="16"/>
      <c r="B379" s="5"/>
    </row>
    <row r="380" spans="1:2">
      <c r="A380" s="16"/>
      <c r="B380" s="5"/>
    </row>
    <row r="381" spans="1:2">
      <c r="A381" s="16"/>
      <c r="B381" s="5"/>
    </row>
    <row r="382" spans="1:2">
      <c r="A382" s="16"/>
      <c r="B382" s="5"/>
    </row>
    <row r="383" spans="1:2">
      <c r="A383" s="16"/>
      <c r="B383" s="5"/>
    </row>
    <row r="384" spans="1:2">
      <c r="A384" s="16"/>
      <c r="B384" s="5"/>
    </row>
    <row r="385" spans="1:2">
      <c r="A385" s="16"/>
      <c r="B385" s="5"/>
    </row>
    <row r="386" spans="1:2">
      <c r="A386" s="16"/>
      <c r="B386" s="5"/>
    </row>
    <row r="387" spans="1:2">
      <c r="A387" s="16"/>
      <c r="B387" s="5"/>
    </row>
    <row r="388" spans="1:2">
      <c r="A388" s="16"/>
      <c r="B388" s="5"/>
    </row>
    <row r="389" spans="1:2">
      <c r="A389" s="16"/>
      <c r="B389" s="5"/>
    </row>
    <row r="390" spans="1:2">
      <c r="A390" s="16"/>
      <c r="B390" s="5"/>
    </row>
    <row r="391" spans="1:2">
      <c r="A391" s="16"/>
      <c r="B391" s="5"/>
    </row>
    <row r="392" spans="1:2">
      <c r="A392" s="16"/>
      <c r="B392" s="5"/>
    </row>
    <row r="393" spans="1:2">
      <c r="A393" s="16"/>
      <c r="B393" s="5"/>
    </row>
    <row r="394" spans="1:2">
      <c r="A394" s="16"/>
      <c r="B394" s="5"/>
    </row>
    <row r="395" spans="1:2">
      <c r="A395" s="16"/>
      <c r="B395" s="5"/>
    </row>
    <row r="396" spans="1:2">
      <c r="A396" s="16"/>
      <c r="B396" s="5"/>
    </row>
    <row r="397" spans="1:2">
      <c r="A397" s="16"/>
      <c r="B397" s="5"/>
    </row>
    <row r="398" spans="1:2">
      <c r="A398" s="16"/>
      <c r="B398" s="5"/>
    </row>
    <row r="399" spans="1:2">
      <c r="A399" s="16"/>
      <c r="B399" s="5"/>
    </row>
    <row r="400" spans="1:2">
      <c r="A400" s="16"/>
      <c r="B400" s="5"/>
    </row>
    <row r="401" spans="1:2">
      <c r="A401" s="16"/>
      <c r="B401" s="5"/>
    </row>
    <row r="402" spans="1:2">
      <c r="A402" s="16"/>
      <c r="B402" s="5"/>
    </row>
    <row r="403" spans="1:2">
      <c r="A403" s="16"/>
      <c r="B403" s="5"/>
    </row>
    <row r="404" spans="1:2">
      <c r="A404" s="16"/>
      <c r="B404" s="5"/>
    </row>
    <row r="405" spans="1:2">
      <c r="A405" s="16"/>
      <c r="B405" s="5"/>
    </row>
    <row r="406" spans="1:2">
      <c r="A406" s="16"/>
      <c r="B406" s="5"/>
    </row>
    <row r="407" spans="1:2">
      <c r="A407" s="16"/>
      <c r="B407" s="5"/>
    </row>
    <row r="408" spans="1:2">
      <c r="A408" s="16"/>
      <c r="B408" s="5"/>
    </row>
    <row r="409" spans="1:2">
      <c r="A409" s="16"/>
      <c r="B409" s="5"/>
    </row>
    <row r="410" spans="1:2">
      <c r="A410" s="16"/>
      <c r="B410" s="5"/>
    </row>
    <row r="411" spans="1:2">
      <c r="A411" s="16"/>
      <c r="B411" s="5"/>
    </row>
    <row r="412" spans="1:2">
      <c r="A412" s="16"/>
      <c r="B412" s="5"/>
    </row>
    <row r="413" spans="1:2">
      <c r="A413" s="16"/>
      <c r="B413" s="5"/>
    </row>
    <row r="414" spans="1:2">
      <c r="A414" s="16"/>
      <c r="B414" s="5"/>
    </row>
    <row r="415" spans="1:2">
      <c r="A415" s="16"/>
      <c r="B415" s="5"/>
    </row>
    <row r="416" spans="1:2">
      <c r="A416" s="16"/>
      <c r="B416" s="5"/>
    </row>
    <row r="417" spans="1:2">
      <c r="A417" s="16"/>
      <c r="B417" s="5"/>
    </row>
    <row r="418" spans="1:2">
      <c r="A418" s="16"/>
      <c r="B418" s="5"/>
    </row>
    <row r="419" spans="1:2">
      <c r="A419" s="16"/>
      <c r="B419" s="5"/>
    </row>
    <row r="420" spans="1:2">
      <c r="A420" s="16"/>
      <c r="B420" s="5"/>
    </row>
    <row r="421" spans="1:2">
      <c r="A421" s="16"/>
      <c r="B421" s="5"/>
    </row>
    <row r="422" spans="1:2">
      <c r="A422" s="16"/>
      <c r="B422" s="5"/>
    </row>
    <row r="423" spans="1:2">
      <c r="A423" s="16"/>
      <c r="B423" s="5"/>
    </row>
    <row r="424" spans="1:2">
      <c r="A424" s="16"/>
      <c r="B424" s="5"/>
    </row>
    <row r="425" spans="1:2">
      <c r="A425" s="16"/>
      <c r="B425" s="5"/>
    </row>
    <row r="426" spans="1:2">
      <c r="A426" s="16"/>
      <c r="B426" s="5"/>
    </row>
    <row r="427" spans="1:2">
      <c r="A427" s="16"/>
      <c r="B427" s="5"/>
    </row>
    <row r="428" spans="1:2">
      <c r="B428" s="5"/>
    </row>
    <row r="429" spans="1:2">
      <c r="B429" s="5"/>
    </row>
    <row r="430" spans="1:2">
      <c r="B430" s="5"/>
    </row>
    <row r="431" spans="1:2">
      <c r="B431" s="5"/>
    </row>
    <row r="432" spans="1:2">
      <c r="B432" s="5"/>
    </row>
    <row r="433" spans="2:2">
      <c r="B433" s="5"/>
    </row>
    <row r="434" spans="2:2">
      <c r="B434" s="5"/>
    </row>
    <row r="435" spans="2:2">
      <c r="B435" s="5"/>
    </row>
    <row r="436" spans="2:2">
      <c r="B436" s="5"/>
    </row>
    <row r="437" spans="2:2">
      <c r="B437" s="5"/>
    </row>
    <row r="438" spans="2:2">
      <c r="B438" s="5"/>
    </row>
    <row r="439" spans="2:2">
      <c r="B439" s="5"/>
    </row>
    <row r="440" spans="2:2">
      <c r="B440" s="5"/>
    </row>
    <row r="441" spans="2:2">
      <c r="B441" s="5"/>
    </row>
    <row r="442" spans="2:2">
      <c r="B442" s="5"/>
    </row>
    <row r="443" spans="2:2">
      <c r="B443" s="5"/>
    </row>
    <row r="444" spans="2:2">
      <c r="B444" s="5"/>
    </row>
    <row r="445" spans="2:2">
      <c r="B445" s="5"/>
    </row>
    <row r="446" spans="2:2">
      <c r="B446" s="5"/>
    </row>
    <row r="447" spans="2:2">
      <c r="B447" s="5"/>
    </row>
    <row r="448" spans="2:2">
      <c r="B448" s="5"/>
    </row>
    <row r="449" spans="2:2">
      <c r="B449" s="5"/>
    </row>
    <row r="450" spans="2:2">
      <c r="B450" s="5"/>
    </row>
    <row r="451" spans="2:2">
      <c r="B451" s="5"/>
    </row>
    <row r="452" spans="2:2">
      <c r="B452" s="5"/>
    </row>
    <row r="453" spans="2:2">
      <c r="B453" s="5"/>
    </row>
    <row r="454" spans="2:2">
      <c r="B454" s="5"/>
    </row>
    <row r="455" spans="2:2">
      <c r="B455" s="5"/>
    </row>
    <row r="456" spans="2:2">
      <c r="B456" s="5"/>
    </row>
    <row r="457" spans="2:2">
      <c r="B457" s="5"/>
    </row>
    <row r="458" spans="2:2">
      <c r="B458" s="5"/>
    </row>
    <row r="459" spans="2:2">
      <c r="B459" s="5"/>
    </row>
    <row r="460" spans="2:2">
      <c r="B460" s="5"/>
    </row>
    <row r="461" spans="2:2">
      <c r="B461" s="5"/>
    </row>
    <row r="462" spans="2:2">
      <c r="B462" s="5"/>
    </row>
    <row r="463" spans="2:2">
      <c r="B463" s="5"/>
    </row>
    <row r="464" spans="2:2">
      <c r="B464" s="5"/>
    </row>
    <row r="465" spans="2:2">
      <c r="B465" s="5"/>
    </row>
    <row r="466" spans="2:2">
      <c r="B466" s="5"/>
    </row>
    <row r="467" spans="2:2">
      <c r="B467" s="5"/>
    </row>
    <row r="468" spans="2:2">
      <c r="B468" s="5"/>
    </row>
    <row r="469" spans="2:2">
      <c r="B469" s="5"/>
    </row>
    <row r="470" spans="2:2">
      <c r="B470" s="5"/>
    </row>
    <row r="471" spans="2:2">
      <c r="B471" s="5"/>
    </row>
    <row r="472" spans="2:2">
      <c r="B472" s="5"/>
    </row>
    <row r="473" spans="2:2">
      <c r="B473" s="5"/>
    </row>
    <row r="474" spans="2:2">
      <c r="B474" s="5"/>
    </row>
    <row r="475" spans="2:2">
      <c r="B475" s="5"/>
    </row>
    <row r="476" spans="2:2">
      <c r="B476" s="5"/>
    </row>
    <row r="477" spans="2:2">
      <c r="B477" s="5"/>
    </row>
  </sheetData>
  <protectedRanges>
    <protectedRange sqref="A257:D257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topLeftCell="A192" workbookViewId="0">
      <selection activeCell="A90" sqref="A90:D236"/>
    </sheetView>
  </sheetViews>
  <sheetFormatPr defaultRowHeight="12.75"/>
  <cols>
    <col min="1" max="1" width="19.7109375" style="42" customWidth="1"/>
    <col min="2" max="2" width="4.42578125" style="18" customWidth="1"/>
    <col min="3" max="3" width="12.7109375" style="42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42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>
      <c r="A1" s="47" t="s">
        <v>89</v>
      </c>
      <c r="I1" s="48" t="s">
        <v>90</v>
      </c>
      <c r="J1" s="49" t="s">
        <v>91</v>
      </c>
    </row>
    <row r="2" spans="1:16">
      <c r="I2" s="50" t="s">
        <v>92</v>
      </c>
      <c r="J2" s="51" t="s">
        <v>93</v>
      </c>
    </row>
    <row r="3" spans="1:16">
      <c r="A3" s="52" t="s">
        <v>94</v>
      </c>
      <c r="I3" s="50" t="s">
        <v>95</v>
      </c>
      <c r="J3" s="51" t="s">
        <v>96</v>
      </c>
    </row>
    <row r="4" spans="1:16">
      <c r="I4" s="50" t="s">
        <v>97</v>
      </c>
      <c r="J4" s="51" t="s">
        <v>96</v>
      </c>
    </row>
    <row r="5" spans="1:16" ht="13.5" thickBot="1">
      <c r="I5" s="53" t="s">
        <v>98</v>
      </c>
      <c r="J5" s="54" t="s">
        <v>67</v>
      </c>
    </row>
    <row r="10" spans="1:16" ht="13.5" thickBot="1"/>
    <row r="11" spans="1:16" ht="12.75" customHeight="1" thickBot="1">
      <c r="A11" s="42" t="str">
        <f t="shared" ref="A11:A74" si="0">P11</f>
        <v>IBVS 1053 </v>
      </c>
      <c r="B11" s="5" t="str">
        <f t="shared" ref="B11:B74" si="1">IF(H11=INT(H11),"I","II")</f>
        <v>II</v>
      </c>
      <c r="C11" s="42">
        <f t="shared" ref="C11:C74" si="2">1*G11</f>
        <v>42276.531999999999</v>
      </c>
      <c r="D11" s="18" t="str">
        <f t="shared" ref="D11:D74" si="3">VLOOKUP(F11,I$1:J$5,2,FALSE)</f>
        <v>vis</v>
      </c>
      <c r="E11" s="55">
        <f>VLOOKUP(C11,Active!C$21:E$971,3,FALSE)</f>
        <v>2104.5020790912813</v>
      </c>
      <c r="F11" s="5" t="s">
        <v>98</v>
      </c>
      <c r="G11" s="18" t="str">
        <f t="shared" ref="G11:G74" si="4">MID(I11,3,LEN(I11)-3)</f>
        <v>42276.5320</v>
      </c>
      <c r="H11" s="42">
        <f t="shared" ref="H11:H74" si="5">1*K11</f>
        <v>2104.5</v>
      </c>
      <c r="I11" s="56" t="s">
        <v>336</v>
      </c>
      <c r="J11" s="57" t="s">
        <v>337</v>
      </c>
      <c r="K11" s="56">
        <v>2104.5</v>
      </c>
      <c r="L11" s="56" t="s">
        <v>338</v>
      </c>
      <c r="M11" s="57" t="s">
        <v>255</v>
      </c>
      <c r="N11" s="57" t="s">
        <v>256</v>
      </c>
      <c r="O11" s="58" t="s">
        <v>339</v>
      </c>
      <c r="P11" s="59" t="s">
        <v>340</v>
      </c>
    </row>
    <row r="12" spans="1:16" ht="12.75" customHeight="1" thickBot="1">
      <c r="A12" s="42" t="str">
        <f t="shared" si="0"/>
        <v> BBS 28 </v>
      </c>
      <c r="B12" s="5" t="str">
        <f t="shared" si="1"/>
        <v>II</v>
      </c>
      <c r="C12" s="42">
        <f t="shared" si="2"/>
        <v>42957.417000000001</v>
      </c>
      <c r="D12" s="18" t="str">
        <f t="shared" si="3"/>
        <v>vis</v>
      </c>
      <c r="E12" s="55">
        <f>VLOOKUP(C12,Active!C$21:E$971,3,FALSE)</f>
        <v>2274.5028678184408</v>
      </c>
      <c r="F12" s="5" t="s">
        <v>98</v>
      </c>
      <c r="G12" s="18" t="str">
        <f t="shared" si="4"/>
        <v>42957.417</v>
      </c>
      <c r="H12" s="42">
        <f t="shared" si="5"/>
        <v>2274.5</v>
      </c>
      <c r="I12" s="56" t="s">
        <v>364</v>
      </c>
      <c r="J12" s="57" t="s">
        <v>365</v>
      </c>
      <c r="K12" s="56">
        <v>2274.5</v>
      </c>
      <c r="L12" s="56" t="s">
        <v>248</v>
      </c>
      <c r="M12" s="57" t="s">
        <v>109</v>
      </c>
      <c r="N12" s="57"/>
      <c r="O12" s="58" t="s">
        <v>366</v>
      </c>
      <c r="P12" s="58" t="s">
        <v>367</v>
      </c>
    </row>
    <row r="13" spans="1:16" ht="12.75" customHeight="1" thickBot="1">
      <c r="A13" s="42" t="str">
        <f t="shared" si="0"/>
        <v> BBS 29 </v>
      </c>
      <c r="B13" s="5" t="str">
        <f t="shared" si="1"/>
        <v>I</v>
      </c>
      <c r="C13" s="42">
        <f t="shared" si="2"/>
        <v>42971.428999999996</v>
      </c>
      <c r="D13" s="18" t="str">
        <f t="shared" si="3"/>
        <v>vis</v>
      </c>
      <c r="E13" s="55">
        <f>VLOOKUP(C13,Active!C$21:E$971,3,FALSE)</f>
        <v>2278.0013309240226</v>
      </c>
      <c r="F13" s="5" t="s">
        <v>98</v>
      </c>
      <c r="G13" s="18" t="str">
        <f t="shared" si="4"/>
        <v>42971.429</v>
      </c>
      <c r="H13" s="42">
        <f t="shared" si="5"/>
        <v>2278</v>
      </c>
      <c r="I13" s="56" t="s">
        <v>368</v>
      </c>
      <c r="J13" s="57" t="s">
        <v>369</v>
      </c>
      <c r="K13" s="56">
        <v>2278</v>
      </c>
      <c r="L13" s="56" t="s">
        <v>295</v>
      </c>
      <c r="M13" s="57" t="s">
        <v>109</v>
      </c>
      <c r="N13" s="57"/>
      <c r="O13" s="58" t="s">
        <v>366</v>
      </c>
      <c r="P13" s="58" t="s">
        <v>370</v>
      </c>
    </row>
    <row r="14" spans="1:16" ht="12.75" customHeight="1" thickBot="1">
      <c r="A14" s="42" t="str">
        <f t="shared" si="0"/>
        <v> BBS 29 </v>
      </c>
      <c r="B14" s="5" t="str">
        <f t="shared" si="1"/>
        <v>II</v>
      </c>
      <c r="C14" s="42">
        <f t="shared" si="2"/>
        <v>42997.478000000003</v>
      </c>
      <c r="D14" s="18" t="str">
        <f t="shared" si="3"/>
        <v>vis</v>
      </c>
      <c r="E14" s="55">
        <f>VLOOKUP(C14,Active!C$21:E$971,3,FALSE)</f>
        <v>2284.5051466132431</v>
      </c>
      <c r="F14" s="5" t="s">
        <v>98</v>
      </c>
      <c r="G14" s="18" t="str">
        <f t="shared" si="4"/>
        <v>42997.478</v>
      </c>
      <c r="H14" s="42">
        <f t="shared" si="5"/>
        <v>2284.5</v>
      </c>
      <c r="I14" s="56" t="s">
        <v>371</v>
      </c>
      <c r="J14" s="57" t="s">
        <v>372</v>
      </c>
      <c r="K14" s="56">
        <v>2284.5</v>
      </c>
      <c r="L14" s="56" t="s">
        <v>373</v>
      </c>
      <c r="M14" s="57" t="s">
        <v>109</v>
      </c>
      <c r="N14" s="57"/>
      <c r="O14" s="58" t="s">
        <v>366</v>
      </c>
      <c r="P14" s="58" t="s">
        <v>370</v>
      </c>
    </row>
    <row r="15" spans="1:16" ht="12.75" customHeight="1" thickBot="1">
      <c r="A15" s="42" t="str">
        <f t="shared" si="0"/>
        <v> BBS 29 </v>
      </c>
      <c r="B15" s="5" t="str">
        <f t="shared" si="1"/>
        <v>I</v>
      </c>
      <c r="C15" s="42">
        <f t="shared" si="2"/>
        <v>43003.478000000003</v>
      </c>
      <c r="D15" s="18" t="str">
        <f t="shared" si="3"/>
        <v>vis</v>
      </c>
      <c r="E15" s="55">
        <f>VLOOKUP(C15,Active!C$21:E$971,3,FALSE)</f>
        <v>2286.0032038951085</v>
      </c>
      <c r="F15" s="5" t="s">
        <v>98</v>
      </c>
      <c r="G15" s="18" t="str">
        <f t="shared" si="4"/>
        <v>43003.478</v>
      </c>
      <c r="H15" s="42">
        <f t="shared" si="5"/>
        <v>2286</v>
      </c>
      <c r="I15" s="56" t="s">
        <v>374</v>
      </c>
      <c r="J15" s="57" t="s">
        <v>375</v>
      </c>
      <c r="K15" s="56">
        <v>2286</v>
      </c>
      <c r="L15" s="56" t="s">
        <v>376</v>
      </c>
      <c r="M15" s="57" t="s">
        <v>109</v>
      </c>
      <c r="N15" s="57"/>
      <c r="O15" s="58" t="s">
        <v>366</v>
      </c>
      <c r="P15" s="58" t="s">
        <v>370</v>
      </c>
    </row>
    <row r="16" spans="1:16" ht="12.75" customHeight="1" thickBot="1">
      <c r="A16" s="42" t="str">
        <f t="shared" si="0"/>
        <v>IBVS 1358 </v>
      </c>
      <c r="B16" s="5" t="str">
        <f t="shared" si="1"/>
        <v>II</v>
      </c>
      <c r="C16" s="42">
        <f t="shared" si="2"/>
        <v>43013.485000000001</v>
      </c>
      <c r="D16" s="18" t="str">
        <f t="shared" si="3"/>
        <v>vis</v>
      </c>
      <c r="E16" s="55">
        <f>VLOOKUP(C16,Active!C$21:E$971,3,FALSE)</f>
        <v>2288.5017137650457</v>
      </c>
      <c r="F16" s="5" t="s">
        <v>98</v>
      </c>
      <c r="G16" s="18" t="str">
        <f t="shared" si="4"/>
        <v>43013.4850</v>
      </c>
      <c r="H16" s="42">
        <f t="shared" si="5"/>
        <v>2288.5</v>
      </c>
      <c r="I16" s="56" t="s">
        <v>377</v>
      </c>
      <c r="J16" s="57" t="s">
        <v>378</v>
      </c>
      <c r="K16" s="56">
        <v>2288.5</v>
      </c>
      <c r="L16" s="56" t="s">
        <v>379</v>
      </c>
      <c r="M16" s="57" t="s">
        <v>255</v>
      </c>
      <c r="N16" s="57" t="s">
        <v>256</v>
      </c>
      <c r="O16" s="58" t="s">
        <v>380</v>
      </c>
      <c r="P16" s="59" t="s">
        <v>381</v>
      </c>
    </row>
    <row r="17" spans="1:16" ht="12.75" customHeight="1" thickBot="1">
      <c r="A17" s="42" t="str">
        <f t="shared" si="0"/>
        <v> AOEB 5 </v>
      </c>
      <c r="B17" s="5" t="str">
        <f t="shared" si="1"/>
        <v>I</v>
      </c>
      <c r="C17" s="42">
        <f t="shared" si="2"/>
        <v>43083.58</v>
      </c>
      <c r="D17" s="18" t="str">
        <f t="shared" si="3"/>
        <v>vis</v>
      </c>
      <c r="E17" s="55">
        <f>VLOOKUP(C17,Active!C$21:E$971,3,FALSE)</f>
        <v>2306.0027679604391</v>
      </c>
      <c r="F17" s="5" t="s">
        <v>98</v>
      </c>
      <c r="G17" s="18" t="str">
        <f t="shared" si="4"/>
        <v>43083.580</v>
      </c>
      <c r="H17" s="42">
        <f t="shared" si="5"/>
        <v>2306</v>
      </c>
      <c r="I17" s="56" t="s">
        <v>382</v>
      </c>
      <c r="J17" s="57" t="s">
        <v>383</v>
      </c>
      <c r="K17" s="56">
        <v>2306</v>
      </c>
      <c r="L17" s="56" t="s">
        <v>216</v>
      </c>
      <c r="M17" s="57" t="s">
        <v>109</v>
      </c>
      <c r="N17" s="57"/>
      <c r="O17" s="58" t="s">
        <v>384</v>
      </c>
      <c r="P17" s="58" t="s">
        <v>385</v>
      </c>
    </row>
    <row r="18" spans="1:16" ht="12.75" customHeight="1" thickBot="1">
      <c r="A18" s="42" t="str">
        <f t="shared" si="0"/>
        <v> AOEB 5 </v>
      </c>
      <c r="B18" s="5" t="str">
        <f t="shared" si="1"/>
        <v>II</v>
      </c>
      <c r="C18" s="42">
        <f t="shared" si="2"/>
        <v>43105.608</v>
      </c>
      <c r="D18" s="18" t="str">
        <f t="shared" si="3"/>
        <v>vis</v>
      </c>
      <c r="E18" s="55">
        <f>VLOOKUP(C18,Active!C$21:E$971,3,FALSE)</f>
        <v>2311.5026355945943</v>
      </c>
      <c r="F18" s="5" t="s">
        <v>98</v>
      </c>
      <c r="G18" s="18" t="str">
        <f t="shared" si="4"/>
        <v>43105.608</v>
      </c>
      <c r="H18" s="42">
        <f t="shared" si="5"/>
        <v>2311.5</v>
      </c>
      <c r="I18" s="56" t="s">
        <v>386</v>
      </c>
      <c r="J18" s="57" t="s">
        <v>387</v>
      </c>
      <c r="K18" s="56">
        <v>2311.5</v>
      </c>
      <c r="L18" s="56" t="s">
        <v>248</v>
      </c>
      <c r="M18" s="57" t="s">
        <v>109</v>
      </c>
      <c r="N18" s="57"/>
      <c r="O18" s="58" t="s">
        <v>388</v>
      </c>
      <c r="P18" s="58" t="s">
        <v>385</v>
      </c>
    </row>
    <row r="19" spans="1:16" ht="12.75" customHeight="1" thickBot="1">
      <c r="A19" s="42" t="str">
        <f t="shared" si="0"/>
        <v> AOEB 5 </v>
      </c>
      <c r="B19" s="5" t="str">
        <f t="shared" si="1"/>
        <v>II</v>
      </c>
      <c r="C19" s="42">
        <f t="shared" si="2"/>
        <v>43269.836000000003</v>
      </c>
      <c r="D19" s="18" t="str">
        <f t="shared" si="3"/>
        <v>vis</v>
      </c>
      <c r="E19" s="55">
        <f>VLOOKUP(C19,Active!C$21:E$971,3,FALSE)</f>
        <v>2352.506460808961</v>
      </c>
      <c r="F19" s="5" t="s">
        <v>98</v>
      </c>
      <c r="G19" s="18" t="str">
        <f t="shared" si="4"/>
        <v>43269.836</v>
      </c>
      <c r="H19" s="42">
        <f t="shared" si="5"/>
        <v>2352.5</v>
      </c>
      <c r="I19" s="56" t="s">
        <v>389</v>
      </c>
      <c r="J19" s="57" t="s">
        <v>390</v>
      </c>
      <c r="K19" s="56">
        <v>2352.5</v>
      </c>
      <c r="L19" s="56" t="s">
        <v>391</v>
      </c>
      <c r="M19" s="57" t="s">
        <v>109</v>
      </c>
      <c r="N19" s="57"/>
      <c r="O19" s="58" t="s">
        <v>392</v>
      </c>
      <c r="P19" s="58" t="s">
        <v>385</v>
      </c>
    </row>
    <row r="20" spans="1:16" ht="12.75" customHeight="1" thickBot="1">
      <c r="A20" s="42" t="str">
        <f t="shared" si="0"/>
        <v> AOEB 5 </v>
      </c>
      <c r="B20" s="5" t="str">
        <f t="shared" si="1"/>
        <v>II</v>
      </c>
      <c r="C20" s="42">
        <f t="shared" si="2"/>
        <v>43281.841999999997</v>
      </c>
      <c r="D20" s="18" t="str">
        <f t="shared" si="3"/>
        <v>vis</v>
      </c>
      <c r="E20" s="55">
        <f>VLOOKUP(C20,Active!C$21:E$971,3,FALSE)</f>
        <v>2355.5040734299723</v>
      </c>
      <c r="F20" s="5" t="s">
        <v>98</v>
      </c>
      <c r="G20" s="18" t="str">
        <f t="shared" si="4"/>
        <v>43281.842</v>
      </c>
      <c r="H20" s="42">
        <f t="shared" si="5"/>
        <v>2355.5</v>
      </c>
      <c r="I20" s="56" t="s">
        <v>393</v>
      </c>
      <c r="J20" s="57" t="s">
        <v>394</v>
      </c>
      <c r="K20" s="56">
        <v>2355.5</v>
      </c>
      <c r="L20" s="56" t="s">
        <v>273</v>
      </c>
      <c r="M20" s="57" t="s">
        <v>109</v>
      </c>
      <c r="N20" s="57"/>
      <c r="O20" s="58" t="s">
        <v>388</v>
      </c>
      <c r="P20" s="58" t="s">
        <v>385</v>
      </c>
    </row>
    <row r="21" spans="1:16" ht="12.75" customHeight="1" thickBot="1">
      <c r="A21" s="42" t="str">
        <f t="shared" si="0"/>
        <v>BAVM 31 </v>
      </c>
      <c r="B21" s="5" t="str">
        <f t="shared" si="1"/>
        <v>I</v>
      </c>
      <c r="C21" s="42">
        <f t="shared" si="2"/>
        <v>43744.41</v>
      </c>
      <c r="D21" s="18" t="str">
        <f t="shared" si="3"/>
        <v>vis</v>
      </c>
      <c r="E21" s="55">
        <f>VLOOKUP(C21,Active!C$21:E$971,3,FALSE)</f>
        <v>2470.9963002229633</v>
      </c>
      <c r="F21" s="5" t="s">
        <v>98</v>
      </c>
      <c r="G21" s="18" t="str">
        <f t="shared" si="4"/>
        <v>43744.410</v>
      </c>
      <c r="H21" s="42">
        <f t="shared" si="5"/>
        <v>2471</v>
      </c>
      <c r="I21" s="56" t="s">
        <v>395</v>
      </c>
      <c r="J21" s="57" t="s">
        <v>396</v>
      </c>
      <c r="K21" s="56">
        <v>2471</v>
      </c>
      <c r="L21" s="56" t="s">
        <v>181</v>
      </c>
      <c r="M21" s="57" t="s">
        <v>109</v>
      </c>
      <c r="N21" s="57"/>
      <c r="O21" s="58" t="s">
        <v>397</v>
      </c>
      <c r="P21" s="59" t="s">
        <v>398</v>
      </c>
    </row>
    <row r="22" spans="1:16" ht="12.75" customHeight="1" thickBot="1">
      <c r="A22" s="42" t="str">
        <f t="shared" si="0"/>
        <v>BAVM 31 </v>
      </c>
      <c r="B22" s="5" t="str">
        <f t="shared" si="1"/>
        <v>I</v>
      </c>
      <c r="C22" s="42">
        <f t="shared" si="2"/>
        <v>43776.436000000002</v>
      </c>
      <c r="D22" s="18" t="str">
        <f t="shared" si="3"/>
        <v>vis</v>
      </c>
      <c r="E22" s="55">
        <f>VLOOKUP(C22,Active!C$21:E$971,3,FALSE)</f>
        <v>2478.9924306411331</v>
      </c>
      <c r="F22" s="5" t="s">
        <v>98</v>
      </c>
      <c r="G22" s="18" t="str">
        <f t="shared" si="4"/>
        <v>43776.436</v>
      </c>
      <c r="H22" s="42">
        <f t="shared" si="5"/>
        <v>2479</v>
      </c>
      <c r="I22" s="56" t="s">
        <v>399</v>
      </c>
      <c r="J22" s="57" t="s">
        <v>400</v>
      </c>
      <c r="K22" s="56">
        <v>2479</v>
      </c>
      <c r="L22" s="56" t="s">
        <v>401</v>
      </c>
      <c r="M22" s="57" t="s">
        <v>109</v>
      </c>
      <c r="N22" s="57"/>
      <c r="O22" s="58" t="s">
        <v>397</v>
      </c>
      <c r="P22" s="59" t="s">
        <v>398</v>
      </c>
    </row>
    <row r="23" spans="1:16" ht="12.75" customHeight="1" thickBot="1">
      <c r="A23" s="42" t="str">
        <f t="shared" si="0"/>
        <v> AOEB 5 </v>
      </c>
      <c r="B23" s="5" t="str">
        <f t="shared" si="1"/>
        <v>I</v>
      </c>
      <c r="C23" s="42">
        <f t="shared" si="2"/>
        <v>43860.563000000002</v>
      </c>
      <c r="D23" s="18" t="str">
        <f t="shared" si="3"/>
        <v>vis</v>
      </c>
      <c r="E23" s="55">
        <f>VLOOKUP(C23,Active!C$21:E$971,3,FALSE)</f>
        <v>2499.9969414663824</v>
      </c>
      <c r="F23" s="5" t="s">
        <v>98</v>
      </c>
      <c r="G23" s="18" t="str">
        <f t="shared" si="4"/>
        <v>43860.563</v>
      </c>
      <c r="H23" s="42">
        <f t="shared" si="5"/>
        <v>2500</v>
      </c>
      <c r="I23" s="56" t="s">
        <v>402</v>
      </c>
      <c r="J23" s="57" t="s">
        <v>403</v>
      </c>
      <c r="K23" s="56">
        <v>2500</v>
      </c>
      <c r="L23" s="56" t="s">
        <v>159</v>
      </c>
      <c r="M23" s="57" t="s">
        <v>109</v>
      </c>
      <c r="N23" s="57"/>
      <c r="O23" s="58" t="s">
        <v>388</v>
      </c>
      <c r="P23" s="58" t="s">
        <v>385</v>
      </c>
    </row>
    <row r="24" spans="1:16" ht="12.75" customHeight="1" thickBot="1">
      <c r="A24" s="42" t="str">
        <f t="shared" si="0"/>
        <v> AOEB 5 </v>
      </c>
      <c r="B24" s="5" t="str">
        <f t="shared" si="1"/>
        <v>II</v>
      </c>
      <c r="C24" s="42">
        <f t="shared" si="2"/>
        <v>44006.762999999999</v>
      </c>
      <c r="D24" s="18" t="str">
        <f t="shared" si="3"/>
        <v>vis</v>
      </c>
      <c r="E24" s="55">
        <f>VLOOKUP(C24,Active!C$21:E$971,3,FALSE)</f>
        <v>2536.4996039011694</v>
      </c>
      <c r="F24" s="5" t="s">
        <v>98</v>
      </c>
      <c r="G24" s="18" t="str">
        <f t="shared" si="4"/>
        <v>44006.763</v>
      </c>
      <c r="H24" s="42">
        <f t="shared" si="5"/>
        <v>2536.5</v>
      </c>
      <c r="I24" s="56" t="s">
        <v>404</v>
      </c>
      <c r="J24" s="57" t="s">
        <v>405</v>
      </c>
      <c r="K24" s="56">
        <v>2536.5</v>
      </c>
      <c r="L24" s="56" t="s">
        <v>129</v>
      </c>
      <c r="M24" s="57" t="s">
        <v>109</v>
      </c>
      <c r="N24" s="57"/>
      <c r="O24" s="58" t="s">
        <v>388</v>
      </c>
      <c r="P24" s="58" t="s">
        <v>385</v>
      </c>
    </row>
    <row r="25" spans="1:16" ht="12.75" customHeight="1" thickBot="1">
      <c r="A25" s="42" t="str">
        <f t="shared" si="0"/>
        <v> BBS 50 </v>
      </c>
      <c r="B25" s="5" t="str">
        <f t="shared" si="1"/>
        <v>I</v>
      </c>
      <c r="C25" s="42">
        <f t="shared" si="2"/>
        <v>44489.389000000003</v>
      </c>
      <c r="D25" s="18" t="str">
        <f t="shared" si="3"/>
        <v>vis</v>
      </c>
      <c r="E25" s="55">
        <f>VLOOKUP(C25,Active!C$21:E$971,3,FALSE)</f>
        <v>2656.9998361874359</v>
      </c>
      <c r="F25" s="5" t="s">
        <v>98</v>
      </c>
      <c r="G25" s="18" t="str">
        <f t="shared" si="4"/>
        <v>44489.389</v>
      </c>
      <c r="H25" s="42">
        <f t="shared" si="5"/>
        <v>2657</v>
      </c>
      <c r="I25" s="56" t="s">
        <v>406</v>
      </c>
      <c r="J25" s="57" t="s">
        <v>407</v>
      </c>
      <c r="K25" s="56">
        <v>2657</v>
      </c>
      <c r="L25" s="56" t="s">
        <v>248</v>
      </c>
      <c r="M25" s="57" t="s">
        <v>109</v>
      </c>
      <c r="N25" s="57"/>
      <c r="O25" s="58" t="s">
        <v>408</v>
      </c>
      <c r="P25" s="58" t="s">
        <v>409</v>
      </c>
    </row>
    <row r="26" spans="1:16" ht="12.75" customHeight="1" thickBot="1">
      <c r="A26" s="42" t="str">
        <f t="shared" si="0"/>
        <v> BRNO 26 </v>
      </c>
      <c r="B26" s="5" t="str">
        <f t="shared" si="1"/>
        <v>II</v>
      </c>
      <c r="C26" s="42">
        <f t="shared" si="2"/>
        <v>44491.402000000002</v>
      </c>
      <c r="D26" s="18" t="str">
        <f t="shared" si="3"/>
        <v>vis</v>
      </c>
      <c r="E26" s="55">
        <f>VLOOKUP(C26,Active!C$21:E$971,3,FALSE)</f>
        <v>2657.5024344055014</v>
      </c>
      <c r="F26" s="5" t="s">
        <v>98</v>
      </c>
      <c r="G26" s="18" t="str">
        <f t="shared" si="4"/>
        <v>44491.402</v>
      </c>
      <c r="H26" s="42">
        <f t="shared" si="5"/>
        <v>2657.5</v>
      </c>
      <c r="I26" s="56" t="s">
        <v>410</v>
      </c>
      <c r="J26" s="57" t="s">
        <v>411</v>
      </c>
      <c r="K26" s="56">
        <v>2657.5</v>
      </c>
      <c r="L26" s="56" t="s">
        <v>209</v>
      </c>
      <c r="M26" s="57" t="s">
        <v>100</v>
      </c>
      <c r="N26" s="57"/>
      <c r="O26" s="58" t="s">
        <v>261</v>
      </c>
      <c r="P26" s="58" t="s">
        <v>412</v>
      </c>
    </row>
    <row r="27" spans="1:16" ht="12.75" customHeight="1" thickBot="1">
      <c r="A27" s="42" t="str">
        <f t="shared" si="0"/>
        <v> AOEB 5 </v>
      </c>
      <c r="B27" s="5" t="str">
        <f t="shared" si="1"/>
        <v>I</v>
      </c>
      <c r="C27" s="42">
        <f t="shared" si="2"/>
        <v>44817.809000000001</v>
      </c>
      <c r="D27" s="18" t="str">
        <f t="shared" si="3"/>
        <v>vis</v>
      </c>
      <c r="E27" s="55">
        <f>VLOOKUP(C27,Active!C$21:E$971,3,FALSE)</f>
        <v>2738.9984982724768</v>
      </c>
      <c r="F27" s="5" t="s">
        <v>98</v>
      </c>
      <c r="G27" s="18" t="str">
        <f t="shared" si="4"/>
        <v>44817.809</v>
      </c>
      <c r="H27" s="42">
        <f t="shared" si="5"/>
        <v>2739</v>
      </c>
      <c r="I27" s="56" t="s">
        <v>413</v>
      </c>
      <c r="J27" s="57" t="s">
        <v>414</v>
      </c>
      <c r="K27" s="56">
        <v>2739</v>
      </c>
      <c r="L27" s="56" t="s">
        <v>146</v>
      </c>
      <c r="M27" s="57" t="s">
        <v>109</v>
      </c>
      <c r="N27" s="57"/>
      <c r="O27" s="58" t="s">
        <v>388</v>
      </c>
      <c r="P27" s="58" t="s">
        <v>385</v>
      </c>
    </row>
    <row r="28" spans="1:16" ht="12.75" customHeight="1" thickBot="1">
      <c r="A28" s="42" t="str">
        <f t="shared" si="0"/>
        <v> AOEB 5 </v>
      </c>
      <c r="B28" s="5" t="str">
        <f t="shared" si="1"/>
        <v>II</v>
      </c>
      <c r="C28" s="42">
        <f t="shared" si="2"/>
        <v>45552.773000000001</v>
      </c>
      <c r="D28" s="18" t="str">
        <f t="shared" si="3"/>
        <v>vis</v>
      </c>
      <c r="E28" s="55">
        <f>VLOOKUP(C28,Active!C$21:E$971,3,FALSE)</f>
        <v>2922.5015269573028</v>
      </c>
      <c r="F28" s="5" t="s">
        <v>98</v>
      </c>
      <c r="G28" s="18" t="str">
        <f t="shared" si="4"/>
        <v>45552.773</v>
      </c>
      <c r="H28" s="42">
        <f t="shared" si="5"/>
        <v>2922.5</v>
      </c>
      <c r="I28" s="56" t="s">
        <v>415</v>
      </c>
      <c r="J28" s="57" t="s">
        <v>416</v>
      </c>
      <c r="K28" s="56">
        <v>2922.5</v>
      </c>
      <c r="L28" s="56" t="s">
        <v>146</v>
      </c>
      <c r="M28" s="57" t="s">
        <v>109</v>
      </c>
      <c r="N28" s="57"/>
      <c r="O28" s="58" t="s">
        <v>388</v>
      </c>
      <c r="P28" s="58" t="s">
        <v>385</v>
      </c>
    </row>
    <row r="29" spans="1:16" ht="12.75" customHeight="1" thickBot="1">
      <c r="A29" s="42" t="str">
        <f t="shared" si="0"/>
        <v> BRNO 27 </v>
      </c>
      <c r="B29" s="5" t="str">
        <f t="shared" si="1"/>
        <v>I</v>
      </c>
      <c r="C29" s="42">
        <f t="shared" si="2"/>
        <v>45987.332000000002</v>
      </c>
      <c r="D29" s="18" t="str">
        <f t="shared" si="3"/>
        <v>vis</v>
      </c>
      <c r="E29" s="55">
        <f>VLOOKUP(C29,Active!C$21:E$971,3,FALSE)</f>
        <v>3031.0005726823306</v>
      </c>
      <c r="F29" s="5" t="s">
        <v>98</v>
      </c>
      <c r="G29" s="18" t="str">
        <f t="shared" si="4"/>
        <v>45987.332</v>
      </c>
      <c r="H29" s="42">
        <f t="shared" si="5"/>
        <v>3031</v>
      </c>
      <c r="I29" s="56" t="s">
        <v>417</v>
      </c>
      <c r="J29" s="57" t="s">
        <v>418</v>
      </c>
      <c r="K29" s="56">
        <v>3031</v>
      </c>
      <c r="L29" s="56" t="s">
        <v>269</v>
      </c>
      <c r="M29" s="57" t="s">
        <v>109</v>
      </c>
      <c r="N29" s="57"/>
      <c r="O29" s="58" t="s">
        <v>419</v>
      </c>
      <c r="P29" s="58" t="s">
        <v>420</v>
      </c>
    </row>
    <row r="30" spans="1:16" ht="12.75" customHeight="1" thickBot="1">
      <c r="A30" s="42" t="str">
        <f t="shared" si="0"/>
        <v> BRNO 27 </v>
      </c>
      <c r="B30" s="5" t="str">
        <f t="shared" si="1"/>
        <v>I</v>
      </c>
      <c r="C30" s="42">
        <f t="shared" si="2"/>
        <v>45991.326000000001</v>
      </c>
      <c r="D30" s="18" t="str">
        <f t="shared" si="3"/>
        <v>vis</v>
      </c>
      <c r="E30" s="55">
        <f>VLOOKUP(C30,Active!C$21:E$971,3,FALSE)</f>
        <v>3031.9977794796255</v>
      </c>
      <c r="F30" s="5" t="s">
        <v>98</v>
      </c>
      <c r="G30" s="18" t="str">
        <f t="shared" si="4"/>
        <v>45991.326</v>
      </c>
      <c r="H30" s="42">
        <f t="shared" si="5"/>
        <v>3032</v>
      </c>
      <c r="I30" s="56" t="s">
        <v>421</v>
      </c>
      <c r="J30" s="57" t="s">
        <v>422</v>
      </c>
      <c r="K30" s="56">
        <v>3032</v>
      </c>
      <c r="L30" s="56" t="s">
        <v>141</v>
      </c>
      <c r="M30" s="57" t="s">
        <v>109</v>
      </c>
      <c r="N30" s="57"/>
      <c r="O30" s="58" t="s">
        <v>419</v>
      </c>
      <c r="P30" s="58" t="s">
        <v>420</v>
      </c>
    </row>
    <row r="31" spans="1:16" ht="12.75" customHeight="1" thickBot="1">
      <c r="A31" s="42" t="str">
        <f t="shared" si="0"/>
        <v> BBS 74 </v>
      </c>
      <c r="B31" s="5" t="str">
        <f t="shared" si="1"/>
        <v>II</v>
      </c>
      <c r="C31" s="42">
        <f t="shared" si="2"/>
        <v>46005.358</v>
      </c>
      <c r="D31" s="18" t="str">
        <f t="shared" si="3"/>
        <v>vis</v>
      </c>
      <c r="E31" s="55">
        <f>VLOOKUP(C31,Active!C$21:E$971,3,FALSE)</f>
        <v>3035.5012361094814</v>
      </c>
      <c r="F31" s="5" t="s">
        <v>98</v>
      </c>
      <c r="G31" s="18" t="str">
        <f t="shared" si="4"/>
        <v>46005.358</v>
      </c>
      <c r="H31" s="42">
        <f t="shared" si="5"/>
        <v>3035.5</v>
      </c>
      <c r="I31" s="56" t="s">
        <v>423</v>
      </c>
      <c r="J31" s="57" t="s">
        <v>424</v>
      </c>
      <c r="K31" s="56">
        <v>3035.5</v>
      </c>
      <c r="L31" s="56" t="s">
        <v>241</v>
      </c>
      <c r="M31" s="57" t="s">
        <v>109</v>
      </c>
      <c r="N31" s="57"/>
      <c r="O31" s="58" t="s">
        <v>425</v>
      </c>
      <c r="P31" s="58" t="s">
        <v>426</v>
      </c>
    </row>
    <row r="32" spans="1:16" ht="12.75" customHeight="1" thickBot="1">
      <c r="A32" s="42" t="str">
        <f t="shared" si="0"/>
        <v> AOEB 5 </v>
      </c>
      <c r="B32" s="5" t="str">
        <f t="shared" si="1"/>
        <v>I</v>
      </c>
      <c r="C32" s="42">
        <f t="shared" si="2"/>
        <v>46263.682000000001</v>
      </c>
      <c r="D32" s="18" t="str">
        <f t="shared" si="3"/>
        <v>vis</v>
      </c>
      <c r="E32" s="55">
        <f>VLOOKUP(C32,Active!C$21:E$971,3,FALSE)</f>
        <v>3099.9985943229162</v>
      </c>
      <c r="F32" s="5" t="s">
        <v>98</v>
      </c>
      <c r="G32" s="18" t="str">
        <f t="shared" si="4"/>
        <v>46263.682</v>
      </c>
      <c r="H32" s="42">
        <f t="shared" si="5"/>
        <v>3100</v>
      </c>
      <c r="I32" s="56" t="s">
        <v>427</v>
      </c>
      <c r="J32" s="57" t="s">
        <v>428</v>
      </c>
      <c r="K32" s="56">
        <v>3100</v>
      </c>
      <c r="L32" s="56" t="s">
        <v>146</v>
      </c>
      <c r="M32" s="57" t="s">
        <v>109</v>
      </c>
      <c r="N32" s="57"/>
      <c r="O32" s="58" t="s">
        <v>388</v>
      </c>
      <c r="P32" s="58" t="s">
        <v>385</v>
      </c>
    </row>
    <row r="33" spans="1:16" ht="12.75" customHeight="1" thickBot="1">
      <c r="A33" s="42" t="str">
        <f t="shared" si="0"/>
        <v> BRNO 28 </v>
      </c>
      <c r="B33" s="5" t="str">
        <f t="shared" si="1"/>
        <v>I</v>
      </c>
      <c r="C33" s="42">
        <f t="shared" si="2"/>
        <v>46728.281999999999</v>
      </c>
      <c r="D33" s="18" t="str">
        <f t="shared" si="3"/>
        <v>vis</v>
      </c>
      <c r="E33" s="55">
        <f>VLOOKUP(C33,Active!C$21:E$971,3,FALSE)</f>
        <v>3215.9981631820301</v>
      </c>
      <c r="F33" s="5" t="s">
        <v>98</v>
      </c>
      <c r="G33" s="18" t="str">
        <f t="shared" si="4"/>
        <v>46728.282</v>
      </c>
      <c r="H33" s="42">
        <f t="shared" si="5"/>
        <v>3216</v>
      </c>
      <c r="I33" s="56" t="s">
        <v>429</v>
      </c>
      <c r="J33" s="57" t="s">
        <v>430</v>
      </c>
      <c r="K33" s="56">
        <v>3216</v>
      </c>
      <c r="L33" s="56" t="s">
        <v>241</v>
      </c>
      <c r="M33" s="57" t="s">
        <v>109</v>
      </c>
      <c r="N33" s="57"/>
      <c r="O33" s="58" t="s">
        <v>431</v>
      </c>
      <c r="P33" s="58" t="s">
        <v>432</v>
      </c>
    </row>
    <row r="34" spans="1:16" ht="12.75" customHeight="1" thickBot="1">
      <c r="A34" s="42" t="str">
        <f t="shared" si="0"/>
        <v> AOEB 5 </v>
      </c>
      <c r="B34" s="5" t="str">
        <f t="shared" si="1"/>
        <v>II</v>
      </c>
      <c r="C34" s="42">
        <f t="shared" si="2"/>
        <v>47010.65</v>
      </c>
      <c r="D34" s="18" t="str">
        <f t="shared" si="3"/>
        <v>vis</v>
      </c>
      <c r="E34" s="55">
        <f>VLOOKUP(C34,Active!C$21:E$971,3,FALSE)</f>
        <v>3286.4987362763277</v>
      </c>
      <c r="F34" s="5" t="s">
        <v>98</v>
      </c>
      <c r="G34" s="18" t="str">
        <f t="shared" si="4"/>
        <v>47010.650</v>
      </c>
      <c r="H34" s="42">
        <f t="shared" si="5"/>
        <v>3286.5</v>
      </c>
      <c r="I34" s="56" t="s">
        <v>433</v>
      </c>
      <c r="J34" s="57" t="s">
        <v>434</v>
      </c>
      <c r="K34" s="56">
        <v>3286.5</v>
      </c>
      <c r="L34" s="56" t="s">
        <v>221</v>
      </c>
      <c r="M34" s="57" t="s">
        <v>109</v>
      </c>
      <c r="N34" s="57"/>
      <c r="O34" s="58" t="s">
        <v>388</v>
      </c>
      <c r="P34" s="58" t="s">
        <v>385</v>
      </c>
    </row>
    <row r="35" spans="1:16" ht="12.75" customHeight="1" thickBot="1">
      <c r="A35" s="42" t="str">
        <f t="shared" si="0"/>
        <v> AOEB 5 </v>
      </c>
      <c r="B35" s="5" t="str">
        <f t="shared" si="1"/>
        <v>II</v>
      </c>
      <c r="C35" s="42">
        <f t="shared" si="2"/>
        <v>47491.28</v>
      </c>
      <c r="D35" s="18" t="str">
        <f t="shared" si="3"/>
        <v>vis</v>
      </c>
      <c r="E35" s="55">
        <f>VLOOKUP(C35,Active!C$21:E$971,3,FALSE)</f>
        <v>3406.5006148401585</v>
      </c>
      <c r="F35" s="5" t="s">
        <v>98</v>
      </c>
      <c r="G35" s="18" t="str">
        <f t="shared" si="4"/>
        <v>47491.280</v>
      </c>
      <c r="H35" s="42">
        <f t="shared" si="5"/>
        <v>3406.5</v>
      </c>
      <c r="I35" s="56" t="s">
        <v>435</v>
      </c>
      <c r="J35" s="57" t="s">
        <v>436</v>
      </c>
      <c r="K35" s="56">
        <v>3406.5</v>
      </c>
      <c r="L35" s="56" t="s">
        <v>437</v>
      </c>
      <c r="M35" s="57" t="s">
        <v>109</v>
      </c>
      <c r="N35" s="57"/>
      <c r="O35" s="58" t="s">
        <v>388</v>
      </c>
      <c r="P35" s="58" t="s">
        <v>385</v>
      </c>
    </row>
    <row r="36" spans="1:16" ht="12.75" customHeight="1" thickBot="1">
      <c r="A36" s="42" t="str">
        <f t="shared" si="0"/>
        <v> AOEB 5 </v>
      </c>
      <c r="B36" s="5" t="str">
        <f t="shared" si="1"/>
        <v>I</v>
      </c>
      <c r="C36" s="42">
        <f t="shared" si="2"/>
        <v>47757.620999999999</v>
      </c>
      <c r="D36" s="18" t="str">
        <f t="shared" si="3"/>
        <v>vis</v>
      </c>
      <c r="E36" s="55">
        <f>VLOOKUP(C36,Active!C$21:E$971,3,FALSE)</f>
        <v>3472.9996272583794</v>
      </c>
      <c r="F36" s="5" t="s">
        <v>98</v>
      </c>
      <c r="G36" s="18" t="str">
        <f t="shared" si="4"/>
        <v>47757.621</v>
      </c>
      <c r="H36" s="42">
        <f t="shared" si="5"/>
        <v>3473</v>
      </c>
      <c r="I36" s="56" t="s">
        <v>443</v>
      </c>
      <c r="J36" s="57" t="s">
        <v>444</v>
      </c>
      <c r="K36" s="56">
        <v>3473</v>
      </c>
      <c r="L36" s="56" t="s">
        <v>248</v>
      </c>
      <c r="M36" s="57" t="s">
        <v>109</v>
      </c>
      <c r="N36" s="57"/>
      <c r="O36" s="58" t="s">
        <v>388</v>
      </c>
      <c r="P36" s="58" t="s">
        <v>385</v>
      </c>
    </row>
    <row r="37" spans="1:16" ht="12.75" customHeight="1" thickBot="1">
      <c r="A37" s="42" t="str">
        <f t="shared" si="0"/>
        <v> AOEB 5 </v>
      </c>
      <c r="B37" s="5" t="str">
        <f t="shared" si="1"/>
        <v>II</v>
      </c>
      <c r="C37" s="42">
        <f t="shared" si="2"/>
        <v>47799.654999999999</v>
      </c>
      <c r="D37" s="18" t="str">
        <f t="shared" si="3"/>
        <v>vis</v>
      </c>
      <c r="E37" s="55">
        <f>VLOOKUP(C37,Active!C$21:E$971,3,FALSE)</f>
        <v>3483.4945172227012</v>
      </c>
      <c r="F37" s="5" t="s">
        <v>98</v>
      </c>
      <c r="G37" s="18" t="str">
        <f t="shared" si="4"/>
        <v>47799.655</v>
      </c>
      <c r="H37" s="42">
        <f t="shared" si="5"/>
        <v>3483.5</v>
      </c>
      <c r="I37" s="56" t="s">
        <v>445</v>
      </c>
      <c r="J37" s="57" t="s">
        <v>446</v>
      </c>
      <c r="K37" s="56">
        <v>3483.5</v>
      </c>
      <c r="L37" s="56" t="s">
        <v>447</v>
      </c>
      <c r="M37" s="57" t="s">
        <v>109</v>
      </c>
      <c r="N37" s="57"/>
      <c r="O37" s="58" t="s">
        <v>388</v>
      </c>
      <c r="P37" s="58" t="s">
        <v>385</v>
      </c>
    </row>
    <row r="38" spans="1:16" ht="12.75" customHeight="1" thickBot="1">
      <c r="A38" s="42" t="str">
        <f t="shared" si="0"/>
        <v> BRNO 31 </v>
      </c>
      <c r="B38" s="5" t="str">
        <f t="shared" si="1"/>
        <v>I</v>
      </c>
      <c r="C38" s="42">
        <f t="shared" si="2"/>
        <v>48482.548999999999</v>
      </c>
      <c r="D38" s="18" t="str">
        <f t="shared" si="3"/>
        <v>vis</v>
      </c>
      <c r="E38" s="55">
        <f>VLOOKUP(C38,Active!C$21:E$971,3,FALSE)</f>
        <v>3653.9969054630715</v>
      </c>
      <c r="F38" s="5" t="s">
        <v>98</v>
      </c>
      <c r="G38" s="18" t="str">
        <f t="shared" si="4"/>
        <v>48482.549</v>
      </c>
      <c r="H38" s="42">
        <f t="shared" si="5"/>
        <v>3654</v>
      </c>
      <c r="I38" s="56" t="s">
        <v>448</v>
      </c>
      <c r="J38" s="57" t="s">
        <v>449</v>
      </c>
      <c r="K38" s="56">
        <v>3654</v>
      </c>
      <c r="L38" s="56" t="s">
        <v>159</v>
      </c>
      <c r="M38" s="57" t="s">
        <v>109</v>
      </c>
      <c r="N38" s="57"/>
      <c r="O38" s="58" t="s">
        <v>450</v>
      </c>
      <c r="P38" s="58" t="s">
        <v>451</v>
      </c>
    </row>
    <row r="39" spans="1:16" ht="12.75" customHeight="1" thickBot="1">
      <c r="A39" s="42" t="str">
        <f t="shared" si="0"/>
        <v> BBS 104 </v>
      </c>
      <c r="B39" s="5" t="str">
        <f t="shared" si="1"/>
        <v>I</v>
      </c>
      <c r="C39" s="42">
        <f t="shared" si="2"/>
        <v>49167.449099999998</v>
      </c>
      <c r="D39" s="18" t="str">
        <f t="shared" si="3"/>
        <v>vis</v>
      </c>
      <c r="E39" s="55">
        <f>VLOOKUP(C39,Active!C$21:E$971,3,FALSE)</f>
        <v>3825.0001691556331</v>
      </c>
      <c r="F39" s="5" t="s">
        <v>98</v>
      </c>
      <c r="G39" s="18" t="str">
        <f t="shared" si="4"/>
        <v>49167.4491</v>
      </c>
      <c r="H39" s="42">
        <f t="shared" si="5"/>
        <v>3825</v>
      </c>
      <c r="I39" s="56" t="s">
        <v>452</v>
      </c>
      <c r="J39" s="57" t="s">
        <v>453</v>
      </c>
      <c r="K39" s="56">
        <v>3825</v>
      </c>
      <c r="L39" s="56" t="s">
        <v>314</v>
      </c>
      <c r="M39" s="57" t="s">
        <v>255</v>
      </c>
      <c r="N39" s="57" t="s">
        <v>30</v>
      </c>
      <c r="O39" s="58" t="s">
        <v>454</v>
      </c>
      <c r="P39" s="58" t="s">
        <v>455</v>
      </c>
    </row>
    <row r="40" spans="1:16" ht="12.75" customHeight="1" thickBot="1">
      <c r="A40" s="42" t="str">
        <f t="shared" si="0"/>
        <v> BRNO 31 </v>
      </c>
      <c r="B40" s="5" t="str">
        <f t="shared" si="1"/>
        <v>I</v>
      </c>
      <c r="C40" s="42">
        <f t="shared" si="2"/>
        <v>49171.447999999997</v>
      </c>
      <c r="D40" s="18" t="str">
        <f t="shared" si="3"/>
        <v>vis</v>
      </c>
      <c r="E40" s="55">
        <f>VLOOKUP(C40,Active!C$21:E$971,3,FALSE)</f>
        <v>3825.9985993663749</v>
      </c>
      <c r="F40" s="5" t="s">
        <v>98</v>
      </c>
      <c r="G40" s="18" t="str">
        <f t="shared" si="4"/>
        <v>49171.448</v>
      </c>
      <c r="H40" s="42">
        <f t="shared" si="5"/>
        <v>3826</v>
      </c>
      <c r="I40" s="56" t="s">
        <v>456</v>
      </c>
      <c r="J40" s="57" t="s">
        <v>457</v>
      </c>
      <c r="K40" s="56">
        <v>3826</v>
      </c>
      <c r="L40" s="56" t="s">
        <v>146</v>
      </c>
      <c r="M40" s="57" t="s">
        <v>109</v>
      </c>
      <c r="N40" s="57"/>
      <c r="O40" s="58" t="s">
        <v>458</v>
      </c>
      <c r="P40" s="58" t="s">
        <v>451</v>
      </c>
    </row>
    <row r="41" spans="1:16" ht="12.75" customHeight="1" thickBot="1">
      <c r="A41" s="42" t="str">
        <f t="shared" si="0"/>
        <v> BRNO 31 </v>
      </c>
      <c r="B41" s="5" t="str">
        <f t="shared" si="1"/>
        <v>I</v>
      </c>
      <c r="C41" s="42">
        <f t="shared" si="2"/>
        <v>49171.457000000002</v>
      </c>
      <c r="D41" s="18" t="str">
        <f t="shared" si="3"/>
        <v>vis</v>
      </c>
      <c r="E41" s="55">
        <f>VLOOKUP(C41,Active!C$21:E$971,3,FALSE)</f>
        <v>3826.0008464522989</v>
      </c>
      <c r="F41" s="5" t="s">
        <v>98</v>
      </c>
      <c r="G41" s="18" t="str">
        <f t="shared" si="4"/>
        <v>49171.457</v>
      </c>
      <c r="H41" s="42">
        <f t="shared" si="5"/>
        <v>3826</v>
      </c>
      <c r="I41" s="56" t="s">
        <v>459</v>
      </c>
      <c r="J41" s="57" t="s">
        <v>460</v>
      </c>
      <c r="K41" s="56">
        <v>3826</v>
      </c>
      <c r="L41" s="56" t="s">
        <v>132</v>
      </c>
      <c r="M41" s="57" t="s">
        <v>109</v>
      </c>
      <c r="N41" s="57"/>
      <c r="O41" s="58" t="s">
        <v>461</v>
      </c>
      <c r="P41" s="58" t="s">
        <v>451</v>
      </c>
    </row>
    <row r="42" spans="1:16" ht="12.75" customHeight="1" thickBot="1">
      <c r="A42" s="42" t="str">
        <f t="shared" si="0"/>
        <v> BRNO 31 </v>
      </c>
      <c r="B42" s="5" t="str">
        <f t="shared" si="1"/>
        <v>II</v>
      </c>
      <c r="C42" s="42">
        <f t="shared" si="2"/>
        <v>49173.438000000002</v>
      </c>
      <c r="D42" s="18" t="str">
        <f t="shared" si="3"/>
        <v>vis</v>
      </c>
      <c r="E42" s="55">
        <f>VLOOKUP(C42,Active!C$21:E$971,3,FALSE)</f>
        <v>3826.4954550315283</v>
      </c>
      <c r="F42" s="5" t="s">
        <v>98</v>
      </c>
      <c r="G42" s="18" t="str">
        <f t="shared" si="4"/>
        <v>49173.438</v>
      </c>
      <c r="H42" s="42">
        <f t="shared" si="5"/>
        <v>3826.5</v>
      </c>
      <c r="I42" s="56" t="s">
        <v>462</v>
      </c>
      <c r="J42" s="57" t="s">
        <v>463</v>
      </c>
      <c r="K42" s="56">
        <v>3826.5</v>
      </c>
      <c r="L42" s="56" t="s">
        <v>401</v>
      </c>
      <c r="M42" s="57" t="s">
        <v>109</v>
      </c>
      <c r="N42" s="57"/>
      <c r="O42" s="58" t="s">
        <v>458</v>
      </c>
      <c r="P42" s="58" t="s">
        <v>451</v>
      </c>
    </row>
    <row r="43" spans="1:16" ht="12.75" customHeight="1" thickBot="1">
      <c r="A43" s="42" t="str">
        <f t="shared" si="0"/>
        <v> BRNO 31 </v>
      </c>
      <c r="B43" s="5" t="str">
        <f t="shared" si="1"/>
        <v>II</v>
      </c>
      <c r="C43" s="42">
        <f t="shared" si="2"/>
        <v>49173.457000000002</v>
      </c>
      <c r="D43" s="18" t="str">
        <f t="shared" si="3"/>
        <v>vis</v>
      </c>
      <c r="E43" s="55">
        <f>VLOOKUP(C43,Active!C$21:E$971,3,FALSE)</f>
        <v>3826.5001988795875</v>
      </c>
      <c r="F43" s="5" t="s">
        <v>98</v>
      </c>
      <c r="G43" s="18" t="str">
        <f t="shared" si="4"/>
        <v>49173.457</v>
      </c>
      <c r="H43" s="42">
        <f t="shared" si="5"/>
        <v>3826.5</v>
      </c>
      <c r="I43" s="56" t="s">
        <v>464</v>
      </c>
      <c r="J43" s="57" t="s">
        <v>465</v>
      </c>
      <c r="K43" s="56">
        <v>3826.5</v>
      </c>
      <c r="L43" s="56" t="s">
        <v>108</v>
      </c>
      <c r="M43" s="57" t="s">
        <v>109</v>
      </c>
      <c r="N43" s="57"/>
      <c r="O43" s="58" t="s">
        <v>466</v>
      </c>
      <c r="P43" s="58" t="s">
        <v>451</v>
      </c>
    </row>
    <row r="44" spans="1:16" ht="12.75" customHeight="1" thickBot="1">
      <c r="A44" s="42" t="str">
        <f t="shared" si="0"/>
        <v> BRNO 31 </v>
      </c>
      <c r="B44" s="5" t="str">
        <f t="shared" si="1"/>
        <v>II</v>
      </c>
      <c r="C44" s="42">
        <f t="shared" si="2"/>
        <v>49173.466</v>
      </c>
      <c r="D44" s="18" t="str">
        <f t="shared" si="3"/>
        <v>vis</v>
      </c>
      <c r="E44" s="55">
        <f>VLOOKUP(C44,Active!C$21:E$971,3,FALSE)</f>
        <v>3826.5024459655097</v>
      </c>
      <c r="F44" s="5" t="s">
        <v>98</v>
      </c>
      <c r="G44" s="18" t="str">
        <f t="shared" si="4"/>
        <v>49173.466</v>
      </c>
      <c r="H44" s="42">
        <f t="shared" si="5"/>
        <v>3826.5</v>
      </c>
      <c r="I44" s="56" t="s">
        <v>467</v>
      </c>
      <c r="J44" s="57" t="s">
        <v>468</v>
      </c>
      <c r="K44" s="56">
        <v>3826.5</v>
      </c>
      <c r="L44" s="56" t="s">
        <v>209</v>
      </c>
      <c r="M44" s="57" t="s">
        <v>109</v>
      </c>
      <c r="N44" s="57"/>
      <c r="O44" s="58" t="s">
        <v>469</v>
      </c>
      <c r="P44" s="58" t="s">
        <v>451</v>
      </c>
    </row>
    <row r="45" spans="1:16" ht="12.75" customHeight="1" thickBot="1">
      <c r="A45" s="42" t="str">
        <f t="shared" si="0"/>
        <v> BRNO 31 </v>
      </c>
      <c r="B45" s="5" t="str">
        <f t="shared" si="1"/>
        <v>II</v>
      </c>
      <c r="C45" s="42">
        <f t="shared" si="2"/>
        <v>49173.472000000002</v>
      </c>
      <c r="D45" s="18" t="str">
        <f t="shared" si="3"/>
        <v>vis</v>
      </c>
      <c r="E45" s="55">
        <f>VLOOKUP(C45,Active!C$21:E$971,3,FALSE)</f>
        <v>3826.503944022792</v>
      </c>
      <c r="F45" s="5" t="s">
        <v>98</v>
      </c>
      <c r="G45" s="18" t="str">
        <f t="shared" si="4"/>
        <v>49173.472</v>
      </c>
      <c r="H45" s="42">
        <f t="shared" si="5"/>
        <v>3826.5</v>
      </c>
      <c r="I45" s="56" t="s">
        <v>470</v>
      </c>
      <c r="J45" s="57" t="s">
        <v>471</v>
      </c>
      <c r="K45" s="56">
        <v>3826.5</v>
      </c>
      <c r="L45" s="56" t="s">
        <v>273</v>
      </c>
      <c r="M45" s="57" t="s">
        <v>109</v>
      </c>
      <c r="N45" s="57"/>
      <c r="O45" s="58" t="s">
        <v>472</v>
      </c>
      <c r="P45" s="58" t="s">
        <v>451</v>
      </c>
    </row>
    <row r="46" spans="1:16" ht="12.75" customHeight="1" thickBot="1">
      <c r="A46" s="42" t="str">
        <f t="shared" si="0"/>
        <v> BRNO 31 </v>
      </c>
      <c r="B46" s="5" t="str">
        <f t="shared" si="1"/>
        <v>II</v>
      </c>
      <c r="C46" s="42">
        <f t="shared" si="2"/>
        <v>49177.457999999999</v>
      </c>
      <c r="D46" s="18" t="str">
        <f t="shared" si="3"/>
        <v>vis</v>
      </c>
      <c r="E46" s="55">
        <f>VLOOKUP(C46,Active!C$21:E$971,3,FALSE)</f>
        <v>3827.4991534103769</v>
      </c>
      <c r="F46" s="5" t="s">
        <v>98</v>
      </c>
      <c r="G46" s="18" t="str">
        <f t="shared" si="4"/>
        <v>49177.458</v>
      </c>
      <c r="H46" s="42">
        <f t="shared" si="5"/>
        <v>3827.5</v>
      </c>
      <c r="I46" s="56" t="s">
        <v>473</v>
      </c>
      <c r="J46" s="57" t="s">
        <v>474</v>
      </c>
      <c r="K46" s="56">
        <v>3827.5</v>
      </c>
      <c r="L46" s="56" t="s">
        <v>181</v>
      </c>
      <c r="M46" s="57" t="s">
        <v>109</v>
      </c>
      <c r="N46" s="57"/>
      <c r="O46" s="58" t="s">
        <v>472</v>
      </c>
      <c r="P46" s="58" t="s">
        <v>451</v>
      </c>
    </row>
    <row r="47" spans="1:16" ht="12.75" customHeight="1" thickBot="1">
      <c r="A47" s="42" t="str">
        <f t="shared" si="0"/>
        <v> BRNO 31 </v>
      </c>
      <c r="B47" s="5" t="str">
        <f t="shared" si="1"/>
        <v>II</v>
      </c>
      <c r="C47" s="42">
        <f t="shared" si="2"/>
        <v>49177.464999999997</v>
      </c>
      <c r="D47" s="18" t="str">
        <f t="shared" si="3"/>
        <v>vis</v>
      </c>
      <c r="E47" s="55">
        <f>VLOOKUP(C47,Active!C$21:E$971,3,FALSE)</f>
        <v>3827.5009011438719</v>
      </c>
      <c r="F47" s="5" t="s">
        <v>98</v>
      </c>
      <c r="G47" s="18" t="str">
        <f t="shared" si="4"/>
        <v>49177.465</v>
      </c>
      <c r="H47" s="42">
        <f t="shared" si="5"/>
        <v>3827.5</v>
      </c>
      <c r="I47" s="56" t="s">
        <v>475</v>
      </c>
      <c r="J47" s="57" t="s">
        <v>476</v>
      </c>
      <c r="K47" s="56">
        <v>3827.5</v>
      </c>
      <c r="L47" s="56" t="s">
        <v>477</v>
      </c>
      <c r="M47" s="57" t="s">
        <v>109</v>
      </c>
      <c r="N47" s="57"/>
      <c r="O47" s="58" t="s">
        <v>469</v>
      </c>
      <c r="P47" s="58" t="s">
        <v>451</v>
      </c>
    </row>
    <row r="48" spans="1:16" ht="12.75" customHeight="1" thickBot="1">
      <c r="A48" s="42" t="str">
        <f t="shared" si="0"/>
        <v> BRNO 31 </v>
      </c>
      <c r="B48" s="5" t="str">
        <f t="shared" si="1"/>
        <v>I</v>
      </c>
      <c r="C48" s="42">
        <f t="shared" si="2"/>
        <v>49187.485999999997</v>
      </c>
      <c r="D48" s="18" t="str">
        <f t="shared" si="3"/>
        <v>vis</v>
      </c>
      <c r="E48" s="55">
        <f>VLOOKUP(C48,Active!C$21:E$971,3,FALSE)</f>
        <v>3830.0029064808014</v>
      </c>
      <c r="F48" s="5" t="s">
        <v>98</v>
      </c>
      <c r="G48" s="18" t="str">
        <f t="shared" si="4"/>
        <v>49187.486</v>
      </c>
      <c r="H48" s="42">
        <f t="shared" si="5"/>
        <v>3830</v>
      </c>
      <c r="I48" s="56" t="s">
        <v>478</v>
      </c>
      <c r="J48" s="57" t="s">
        <v>479</v>
      </c>
      <c r="K48" s="56">
        <v>3830</v>
      </c>
      <c r="L48" s="56" t="s">
        <v>480</v>
      </c>
      <c r="M48" s="57" t="s">
        <v>109</v>
      </c>
      <c r="N48" s="57"/>
      <c r="O48" s="58" t="s">
        <v>481</v>
      </c>
      <c r="P48" s="58" t="s">
        <v>451</v>
      </c>
    </row>
    <row r="49" spans="1:16" ht="12.75" customHeight="1" thickBot="1">
      <c r="A49" s="42" t="str">
        <f t="shared" si="0"/>
        <v> BRNO 31 </v>
      </c>
      <c r="B49" s="5" t="str">
        <f t="shared" si="1"/>
        <v>II</v>
      </c>
      <c r="C49" s="42">
        <f t="shared" si="2"/>
        <v>49193.474999999999</v>
      </c>
      <c r="D49" s="18" t="str">
        <f t="shared" si="3"/>
        <v>vis</v>
      </c>
      <c r="E49" s="55">
        <f>VLOOKUP(C49,Active!C$21:E$971,3,FALSE)</f>
        <v>3831.498217324317</v>
      </c>
      <c r="F49" s="5" t="s">
        <v>98</v>
      </c>
      <c r="G49" s="18" t="str">
        <f t="shared" si="4"/>
        <v>49193.475</v>
      </c>
      <c r="H49" s="42">
        <f t="shared" si="5"/>
        <v>3831.5</v>
      </c>
      <c r="I49" s="56" t="s">
        <v>482</v>
      </c>
      <c r="J49" s="57" t="s">
        <v>483</v>
      </c>
      <c r="K49" s="56">
        <v>3831.5</v>
      </c>
      <c r="L49" s="56" t="s">
        <v>298</v>
      </c>
      <c r="M49" s="57" t="s">
        <v>109</v>
      </c>
      <c r="N49" s="57"/>
      <c r="O49" s="58" t="s">
        <v>458</v>
      </c>
      <c r="P49" s="58" t="s">
        <v>451</v>
      </c>
    </row>
    <row r="50" spans="1:16" ht="12.75" customHeight="1" thickBot="1">
      <c r="A50" s="42" t="str">
        <f t="shared" si="0"/>
        <v> BRNO 31 </v>
      </c>
      <c r="B50" s="5" t="str">
        <f t="shared" si="1"/>
        <v>II</v>
      </c>
      <c r="C50" s="42">
        <f t="shared" si="2"/>
        <v>49201.472000000002</v>
      </c>
      <c r="D50" s="18" t="str">
        <f t="shared" si="3"/>
        <v>vis</v>
      </c>
      <c r="E50" s="55">
        <f>VLOOKUP(C50,Active!C$21:E$971,3,FALSE)</f>
        <v>3833.4948780048308</v>
      </c>
      <c r="F50" s="5" t="s">
        <v>98</v>
      </c>
      <c r="G50" s="18" t="str">
        <f t="shared" si="4"/>
        <v>49201.472</v>
      </c>
      <c r="H50" s="42">
        <f t="shared" si="5"/>
        <v>3833.5</v>
      </c>
      <c r="I50" s="56" t="s">
        <v>484</v>
      </c>
      <c r="J50" s="57" t="s">
        <v>485</v>
      </c>
      <c r="K50" s="56">
        <v>3833.5</v>
      </c>
      <c r="L50" s="56" t="s">
        <v>486</v>
      </c>
      <c r="M50" s="57" t="s">
        <v>109</v>
      </c>
      <c r="N50" s="57"/>
      <c r="O50" s="58" t="s">
        <v>487</v>
      </c>
      <c r="P50" s="58" t="s">
        <v>451</v>
      </c>
    </row>
    <row r="51" spans="1:16" ht="12.75" customHeight="1" thickBot="1">
      <c r="A51" s="42" t="str">
        <f t="shared" si="0"/>
        <v> BRNO 31 </v>
      </c>
      <c r="B51" s="5" t="str">
        <f t="shared" si="1"/>
        <v>I</v>
      </c>
      <c r="C51" s="42">
        <f t="shared" si="2"/>
        <v>49203.499000000003</v>
      </c>
      <c r="D51" s="18" t="str">
        <f t="shared" si="3"/>
        <v>vis</v>
      </c>
      <c r="E51" s="55">
        <f>VLOOKUP(C51,Active!C$21:E$971,3,FALSE)</f>
        <v>3834.000971689888</v>
      </c>
      <c r="F51" s="5" t="s">
        <v>98</v>
      </c>
      <c r="G51" s="18" t="str">
        <f t="shared" si="4"/>
        <v>49203.499</v>
      </c>
      <c r="H51" s="42">
        <f t="shared" si="5"/>
        <v>3834</v>
      </c>
      <c r="I51" s="56" t="s">
        <v>488</v>
      </c>
      <c r="J51" s="57" t="s">
        <v>489</v>
      </c>
      <c r="K51" s="56">
        <v>3834</v>
      </c>
      <c r="L51" s="56" t="s">
        <v>273</v>
      </c>
      <c r="M51" s="57" t="s">
        <v>109</v>
      </c>
      <c r="N51" s="57"/>
      <c r="O51" s="58" t="s">
        <v>469</v>
      </c>
      <c r="P51" s="58" t="s">
        <v>451</v>
      </c>
    </row>
    <row r="52" spans="1:16" ht="12.75" customHeight="1" thickBot="1">
      <c r="A52" s="42" t="str">
        <f t="shared" si="0"/>
        <v>OEJV 0060 </v>
      </c>
      <c r="B52" s="5" t="str">
        <f t="shared" si="1"/>
        <v>I</v>
      </c>
      <c r="C52" s="42">
        <f t="shared" si="2"/>
        <v>49207.483</v>
      </c>
      <c r="D52" s="18" t="str">
        <f t="shared" si="3"/>
        <v>vis</v>
      </c>
      <c r="E52" s="55">
        <f>VLOOKUP(C52,Active!C$21:E$971,3,FALSE)</f>
        <v>3834.9956817250459</v>
      </c>
      <c r="F52" s="5" t="s">
        <v>98</v>
      </c>
      <c r="G52" s="18" t="str">
        <f t="shared" si="4"/>
        <v>49207.483</v>
      </c>
      <c r="H52" s="42">
        <f t="shared" si="5"/>
        <v>3835</v>
      </c>
      <c r="I52" s="56" t="s">
        <v>490</v>
      </c>
      <c r="J52" s="57" t="s">
        <v>491</v>
      </c>
      <c r="K52" s="56">
        <v>3835</v>
      </c>
      <c r="L52" s="56" t="s">
        <v>221</v>
      </c>
      <c r="M52" s="57" t="s">
        <v>109</v>
      </c>
      <c r="N52" s="57"/>
      <c r="O52" s="58" t="s">
        <v>487</v>
      </c>
      <c r="P52" s="59" t="s">
        <v>492</v>
      </c>
    </row>
    <row r="53" spans="1:16" ht="12.75" customHeight="1" thickBot="1">
      <c r="A53" s="42" t="str">
        <f t="shared" si="0"/>
        <v> BRNO 31 </v>
      </c>
      <c r="B53" s="5" t="str">
        <f t="shared" si="1"/>
        <v>I</v>
      </c>
      <c r="C53" s="42">
        <f t="shared" si="2"/>
        <v>49211.491999999998</v>
      </c>
      <c r="D53" s="18" t="str">
        <f t="shared" si="3"/>
        <v>vis</v>
      </c>
      <c r="E53" s="55">
        <f>VLOOKUP(C53,Active!C$21:E$971,3,FALSE)</f>
        <v>3835.9966336655452</v>
      </c>
      <c r="F53" s="5" t="s">
        <v>98</v>
      </c>
      <c r="G53" s="18" t="str">
        <f t="shared" si="4"/>
        <v>49211.492</v>
      </c>
      <c r="H53" s="42">
        <f t="shared" si="5"/>
        <v>3836</v>
      </c>
      <c r="I53" s="56" t="s">
        <v>493</v>
      </c>
      <c r="J53" s="57" t="s">
        <v>494</v>
      </c>
      <c r="K53" s="56">
        <v>3836</v>
      </c>
      <c r="L53" s="56" t="s">
        <v>114</v>
      </c>
      <c r="M53" s="57" t="s">
        <v>109</v>
      </c>
      <c r="N53" s="57"/>
      <c r="O53" s="58" t="s">
        <v>458</v>
      </c>
      <c r="P53" s="58" t="s">
        <v>451</v>
      </c>
    </row>
    <row r="54" spans="1:16" ht="12.75" customHeight="1" thickBot="1">
      <c r="A54" s="42" t="str">
        <f t="shared" si="0"/>
        <v> BRNO 31 </v>
      </c>
      <c r="B54" s="5" t="str">
        <f t="shared" si="1"/>
        <v>II</v>
      </c>
      <c r="C54" s="42">
        <f t="shared" si="2"/>
        <v>49213.491999999998</v>
      </c>
      <c r="D54" s="18" t="str">
        <f t="shared" si="3"/>
        <v>vis</v>
      </c>
      <c r="E54" s="55">
        <f>VLOOKUP(C54,Active!C$21:E$971,3,FALSE)</f>
        <v>3836.4959860928338</v>
      </c>
      <c r="F54" s="5" t="s">
        <v>98</v>
      </c>
      <c r="G54" s="18" t="str">
        <f t="shared" si="4"/>
        <v>49213.492</v>
      </c>
      <c r="H54" s="42">
        <f t="shared" si="5"/>
        <v>3836.5</v>
      </c>
      <c r="I54" s="56" t="s">
        <v>495</v>
      </c>
      <c r="J54" s="57" t="s">
        <v>496</v>
      </c>
      <c r="K54" s="56">
        <v>3836.5</v>
      </c>
      <c r="L54" s="56" t="s">
        <v>497</v>
      </c>
      <c r="M54" s="57" t="s">
        <v>109</v>
      </c>
      <c r="N54" s="57"/>
      <c r="O54" s="58" t="s">
        <v>458</v>
      </c>
      <c r="P54" s="58" t="s">
        <v>451</v>
      </c>
    </row>
    <row r="55" spans="1:16" ht="12.75" customHeight="1" thickBot="1">
      <c r="A55" s="42" t="str">
        <f t="shared" si="0"/>
        <v> BRNO 31 </v>
      </c>
      <c r="B55" s="5" t="str">
        <f t="shared" si="1"/>
        <v>II</v>
      </c>
      <c r="C55" s="42">
        <f t="shared" si="2"/>
        <v>49213.491999999998</v>
      </c>
      <c r="D55" s="18" t="str">
        <f t="shared" si="3"/>
        <v>vis</v>
      </c>
      <c r="E55" s="55">
        <f>VLOOKUP(C55,Active!C$21:E$971,3,FALSE)</f>
        <v>3836.4959860928338</v>
      </c>
      <c r="F55" s="5" t="s">
        <v>98</v>
      </c>
      <c r="G55" s="18" t="str">
        <f t="shared" si="4"/>
        <v>49213.492</v>
      </c>
      <c r="H55" s="42">
        <f t="shared" si="5"/>
        <v>3836.5</v>
      </c>
      <c r="I55" s="56" t="s">
        <v>495</v>
      </c>
      <c r="J55" s="57" t="s">
        <v>496</v>
      </c>
      <c r="K55" s="56">
        <v>3836.5</v>
      </c>
      <c r="L55" s="56" t="s">
        <v>497</v>
      </c>
      <c r="M55" s="57" t="s">
        <v>109</v>
      </c>
      <c r="N55" s="57"/>
      <c r="O55" s="58" t="s">
        <v>487</v>
      </c>
      <c r="P55" s="58" t="s">
        <v>451</v>
      </c>
    </row>
    <row r="56" spans="1:16" ht="12.75" customHeight="1" thickBot="1">
      <c r="A56" s="42" t="str">
        <f t="shared" si="0"/>
        <v> BRNO 31 </v>
      </c>
      <c r="B56" s="5" t="str">
        <f t="shared" si="1"/>
        <v>I</v>
      </c>
      <c r="C56" s="42">
        <f t="shared" si="2"/>
        <v>49215.497000000003</v>
      </c>
      <c r="D56" s="18" t="str">
        <f t="shared" si="3"/>
        <v>vis</v>
      </c>
      <c r="E56" s="55">
        <f>VLOOKUP(C56,Active!C$21:E$971,3,FALSE)</f>
        <v>3836.9965869011917</v>
      </c>
      <c r="F56" s="5" t="s">
        <v>98</v>
      </c>
      <c r="G56" s="18" t="str">
        <f t="shared" si="4"/>
        <v>49215.497</v>
      </c>
      <c r="H56" s="42">
        <f t="shared" si="5"/>
        <v>3837</v>
      </c>
      <c r="I56" s="56" t="s">
        <v>498</v>
      </c>
      <c r="J56" s="57" t="s">
        <v>499</v>
      </c>
      <c r="K56" s="56">
        <v>3837</v>
      </c>
      <c r="L56" s="56" t="s">
        <v>129</v>
      </c>
      <c r="M56" s="57" t="s">
        <v>109</v>
      </c>
      <c r="N56" s="57"/>
      <c r="O56" s="58" t="s">
        <v>487</v>
      </c>
      <c r="P56" s="58" t="s">
        <v>451</v>
      </c>
    </row>
    <row r="57" spans="1:16" ht="12.75" customHeight="1" thickBot="1">
      <c r="A57" s="42" t="str">
        <f t="shared" si="0"/>
        <v> BRNO 31 </v>
      </c>
      <c r="B57" s="5" t="str">
        <f t="shared" si="1"/>
        <v>II</v>
      </c>
      <c r="C57" s="42">
        <f t="shared" si="2"/>
        <v>49217.508999999998</v>
      </c>
      <c r="D57" s="18" t="str">
        <f t="shared" si="3"/>
        <v>vis</v>
      </c>
      <c r="E57" s="55">
        <f>VLOOKUP(C57,Active!C$21:E$971,3,FALSE)</f>
        <v>3837.4989354430427</v>
      </c>
      <c r="F57" s="5" t="s">
        <v>98</v>
      </c>
      <c r="G57" s="18" t="str">
        <f t="shared" si="4"/>
        <v>49217.509</v>
      </c>
      <c r="H57" s="42">
        <f t="shared" si="5"/>
        <v>3837.5</v>
      </c>
      <c r="I57" s="56" t="s">
        <v>500</v>
      </c>
      <c r="J57" s="57" t="s">
        <v>501</v>
      </c>
      <c r="K57" s="56">
        <v>3837.5</v>
      </c>
      <c r="L57" s="56" t="s">
        <v>502</v>
      </c>
      <c r="M57" s="57" t="s">
        <v>109</v>
      </c>
      <c r="N57" s="57"/>
      <c r="O57" s="58" t="s">
        <v>503</v>
      </c>
      <c r="P57" s="58" t="s">
        <v>451</v>
      </c>
    </row>
    <row r="58" spans="1:16" ht="12.75" customHeight="1" thickBot="1">
      <c r="A58" s="42" t="str">
        <f t="shared" si="0"/>
        <v> BRNO 31 </v>
      </c>
      <c r="B58" s="5" t="str">
        <f t="shared" si="1"/>
        <v>II</v>
      </c>
      <c r="C58" s="42">
        <f t="shared" si="2"/>
        <v>49217.523999999998</v>
      </c>
      <c r="D58" s="18" t="str">
        <f t="shared" si="3"/>
        <v>vis</v>
      </c>
      <c r="E58" s="55">
        <f>VLOOKUP(C58,Active!C$21:E$971,3,FALSE)</f>
        <v>3837.5026805862472</v>
      </c>
      <c r="F58" s="5" t="s">
        <v>98</v>
      </c>
      <c r="G58" s="18" t="str">
        <f t="shared" si="4"/>
        <v>49217.524</v>
      </c>
      <c r="H58" s="42">
        <f t="shared" si="5"/>
        <v>3837.5</v>
      </c>
      <c r="I58" s="56" t="s">
        <v>504</v>
      </c>
      <c r="J58" s="57" t="s">
        <v>505</v>
      </c>
      <c r="K58" s="56">
        <v>3837.5</v>
      </c>
      <c r="L58" s="56" t="s">
        <v>248</v>
      </c>
      <c r="M58" s="57" t="s">
        <v>109</v>
      </c>
      <c r="N58" s="57"/>
      <c r="O58" s="58" t="s">
        <v>506</v>
      </c>
      <c r="P58" s="58" t="s">
        <v>451</v>
      </c>
    </row>
    <row r="59" spans="1:16" ht="12.75" customHeight="1" thickBot="1">
      <c r="A59" s="42" t="str">
        <f t="shared" si="0"/>
        <v> BRNO 31 </v>
      </c>
      <c r="B59" s="5" t="str">
        <f t="shared" si="1"/>
        <v>I</v>
      </c>
      <c r="C59" s="42">
        <f t="shared" si="2"/>
        <v>49219.47</v>
      </c>
      <c r="D59" s="18" t="str">
        <f t="shared" si="3"/>
        <v>vis</v>
      </c>
      <c r="E59" s="55">
        <f>VLOOKUP(C59,Active!C$21:E$971,3,FALSE)</f>
        <v>3837.9885504979998</v>
      </c>
      <c r="F59" s="5" t="s">
        <v>98</v>
      </c>
      <c r="G59" s="18" t="str">
        <f t="shared" si="4"/>
        <v>49219.470</v>
      </c>
      <c r="H59" s="42">
        <f t="shared" si="5"/>
        <v>3838</v>
      </c>
      <c r="I59" s="56" t="s">
        <v>507</v>
      </c>
      <c r="J59" s="57" t="s">
        <v>508</v>
      </c>
      <c r="K59" s="56">
        <v>3838</v>
      </c>
      <c r="L59" s="56" t="s">
        <v>509</v>
      </c>
      <c r="M59" s="57" t="s">
        <v>109</v>
      </c>
      <c r="N59" s="57"/>
      <c r="O59" s="58" t="s">
        <v>510</v>
      </c>
      <c r="P59" s="58" t="s">
        <v>451</v>
      </c>
    </row>
    <row r="60" spans="1:16" ht="12.75" customHeight="1" thickBot="1">
      <c r="A60" s="42" t="str">
        <f t="shared" si="0"/>
        <v> BRNO 31 </v>
      </c>
      <c r="B60" s="5" t="str">
        <f t="shared" si="1"/>
        <v>I</v>
      </c>
      <c r="C60" s="42">
        <f t="shared" si="2"/>
        <v>49219.472999999998</v>
      </c>
      <c r="D60" s="18" t="str">
        <f t="shared" si="3"/>
        <v>vis</v>
      </c>
      <c r="E60" s="55">
        <f>VLOOKUP(C60,Active!C$21:E$971,3,FALSE)</f>
        <v>3837.9892995266396</v>
      </c>
      <c r="F60" s="5" t="s">
        <v>98</v>
      </c>
      <c r="G60" s="18" t="str">
        <f t="shared" si="4"/>
        <v>49219.473</v>
      </c>
      <c r="H60" s="42">
        <f t="shared" si="5"/>
        <v>3838</v>
      </c>
      <c r="I60" s="56" t="s">
        <v>511</v>
      </c>
      <c r="J60" s="57" t="s">
        <v>512</v>
      </c>
      <c r="K60" s="56">
        <v>3838</v>
      </c>
      <c r="L60" s="56" t="s">
        <v>513</v>
      </c>
      <c r="M60" s="57" t="s">
        <v>109</v>
      </c>
      <c r="N60" s="57"/>
      <c r="O60" s="58" t="s">
        <v>514</v>
      </c>
      <c r="P60" s="58" t="s">
        <v>451</v>
      </c>
    </row>
    <row r="61" spans="1:16" ht="12.75" customHeight="1" thickBot="1">
      <c r="A61" s="42" t="str">
        <f t="shared" si="0"/>
        <v> BRNO 31 </v>
      </c>
      <c r="B61" s="5" t="str">
        <f t="shared" si="1"/>
        <v>I</v>
      </c>
      <c r="C61" s="42">
        <f t="shared" si="2"/>
        <v>49219.478999999999</v>
      </c>
      <c r="D61" s="18" t="str">
        <f t="shared" si="3"/>
        <v>vis</v>
      </c>
      <c r="E61" s="55">
        <f>VLOOKUP(C61,Active!C$21:E$971,3,FALSE)</f>
        <v>3837.9907975839219</v>
      </c>
      <c r="F61" s="5" t="s">
        <v>98</v>
      </c>
      <c r="G61" s="18" t="str">
        <f t="shared" si="4"/>
        <v>49219.479</v>
      </c>
      <c r="H61" s="42">
        <f t="shared" si="5"/>
        <v>3838</v>
      </c>
      <c r="I61" s="56" t="s">
        <v>515</v>
      </c>
      <c r="J61" s="57" t="s">
        <v>516</v>
      </c>
      <c r="K61" s="56">
        <v>3838</v>
      </c>
      <c r="L61" s="56" t="s">
        <v>517</v>
      </c>
      <c r="M61" s="57" t="s">
        <v>109</v>
      </c>
      <c r="N61" s="57"/>
      <c r="O61" s="58" t="s">
        <v>518</v>
      </c>
      <c r="P61" s="58" t="s">
        <v>451</v>
      </c>
    </row>
    <row r="62" spans="1:16" ht="12.75" customHeight="1" thickBot="1">
      <c r="A62" s="42" t="str">
        <f t="shared" si="0"/>
        <v> BRNO 31 </v>
      </c>
      <c r="B62" s="5" t="str">
        <f t="shared" si="1"/>
        <v>I</v>
      </c>
      <c r="C62" s="42">
        <f t="shared" si="2"/>
        <v>49219.497000000003</v>
      </c>
      <c r="D62" s="18" t="str">
        <f t="shared" si="3"/>
        <v>vis</v>
      </c>
      <c r="E62" s="55">
        <f>VLOOKUP(C62,Active!C$21:E$971,3,FALSE)</f>
        <v>3837.9952917557684</v>
      </c>
      <c r="F62" s="5" t="s">
        <v>98</v>
      </c>
      <c r="G62" s="18" t="str">
        <f t="shared" si="4"/>
        <v>49219.497</v>
      </c>
      <c r="H62" s="42">
        <f t="shared" si="5"/>
        <v>3838</v>
      </c>
      <c r="I62" s="56" t="s">
        <v>519</v>
      </c>
      <c r="J62" s="57" t="s">
        <v>520</v>
      </c>
      <c r="K62" s="56">
        <v>3838</v>
      </c>
      <c r="L62" s="56" t="s">
        <v>298</v>
      </c>
      <c r="M62" s="57" t="s">
        <v>109</v>
      </c>
      <c r="N62" s="57"/>
      <c r="O62" s="58" t="s">
        <v>521</v>
      </c>
      <c r="P62" s="58" t="s">
        <v>451</v>
      </c>
    </row>
    <row r="63" spans="1:16" ht="12.75" customHeight="1" thickBot="1">
      <c r="A63" s="42" t="str">
        <f t="shared" si="0"/>
        <v> BRNO 31 </v>
      </c>
      <c r="B63" s="5" t="str">
        <f t="shared" si="1"/>
        <v>I</v>
      </c>
      <c r="C63" s="42">
        <f t="shared" si="2"/>
        <v>49219.504000000001</v>
      </c>
      <c r="D63" s="18" t="str">
        <f t="shared" si="3"/>
        <v>vis</v>
      </c>
      <c r="E63" s="55">
        <f>VLOOKUP(C63,Active!C$21:E$971,3,FALSE)</f>
        <v>3837.9970394892634</v>
      </c>
      <c r="F63" s="5" t="s">
        <v>98</v>
      </c>
      <c r="G63" s="18" t="str">
        <f t="shared" si="4"/>
        <v>49219.504</v>
      </c>
      <c r="H63" s="42">
        <f t="shared" si="5"/>
        <v>3838</v>
      </c>
      <c r="I63" s="56" t="s">
        <v>522</v>
      </c>
      <c r="J63" s="57" t="s">
        <v>523</v>
      </c>
      <c r="K63" s="56">
        <v>3838</v>
      </c>
      <c r="L63" s="56" t="s">
        <v>159</v>
      </c>
      <c r="M63" s="57" t="s">
        <v>109</v>
      </c>
      <c r="N63" s="57"/>
      <c r="O63" s="58" t="s">
        <v>458</v>
      </c>
      <c r="P63" s="58" t="s">
        <v>451</v>
      </c>
    </row>
    <row r="64" spans="1:16" ht="12.75" customHeight="1" thickBot="1">
      <c r="A64" s="42" t="str">
        <f t="shared" si="0"/>
        <v> BRNO 31 </v>
      </c>
      <c r="B64" s="5" t="str">
        <f t="shared" si="1"/>
        <v>II</v>
      </c>
      <c r="C64" s="42">
        <f t="shared" si="2"/>
        <v>49221.506000000001</v>
      </c>
      <c r="D64" s="18" t="str">
        <f t="shared" si="3"/>
        <v>vis</v>
      </c>
      <c r="E64" s="55">
        <f>VLOOKUP(C64,Active!C$21:E$971,3,FALSE)</f>
        <v>3838.4968912689792</v>
      </c>
      <c r="F64" s="5" t="s">
        <v>98</v>
      </c>
      <c r="G64" s="18" t="str">
        <f t="shared" si="4"/>
        <v>49221.506</v>
      </c>
      <c r="H64" s="42">
        <f t="shared" si="5"/>
        <v>3838.5</v>
      </c>
      <c r="I64" s="56" t="s">
        <v>524</v>
      </c>
      <c r="J64" s="57" t="s">
        <v>525</v>
      </c>
      <c r="K64" s="56">
        <v>3838.5</v>
      </c>
      <c r="L64" s="56" t="s">
        <v>135</v>
      </c>
      <c r="M64" s="57" t="s">
        <v>109</v>
      </c>
      <c r="N64" s="57"/>
      <c r="O64" s="58" t="s">
        <v>458</v>
      </c>
      <c r="P64" s="58" t="s">
        <v>451</v>
      </c>
    </row>
    <row r="65" spans="1:16" ht="12.75" customHeight="1" thickBot="1">
      <c r="A65" s="42" t="str">
        <f t="shared" si="0"/>
        <v>OEJV 0060 </v>
      </c>
      <c r="B65" s="5" t="str">
        <f t="shared" si="1"/>
        <v>II</v>
      </c>
      <c r="C65" s="42">
        <f t="shared" si="2"/>
        <v>49221.52</v>
      </c>
      <c r="D65" s="18" t="str">
        <f t="shared" si="3"/>
        <v>vis</v>
      </c>
      <c r="E65" s="55">
        <f>VLOOKUP(C65,Active!C$21:E$971,3,FALSE)</f>
        <v>3838.5003867359692</v>
      </c>
      <c r="F65" s="5" t="s">
        <v>98</v>
      </c>
      <c r="G65" s="18" t="str">
        <f t="shared" si="4"/>
        <v>49221.520</v>
      </c>
      <c r="H65" s="42">
        <f t="shared" si="5"/>
        <v>3838.5</v>
      </c>
      <c r="I65" s="56" t="s">
        <v>526</v>
      </c>
      <c r="J65" s="57" t="s">
        <v>527</v>
      </c>
      <c r="K65" s="56">
        <v>3838.5</v>
      </c>
      <c r="L65" s="56" t="s">
        <v>437</v>
      </c>
      <c r="M65" s="57" t="s">
        <v>109</v>
      </c>
      <c r="N65" s="57"/>
      <c r="O65" s="58" t="s">
        <v>487</v>
      </c>
      <c r="P65" s="59" t="s">
        <v>492</v>
      </c>
    </row>
    <row r="66" spans="1:16" ht="12.75" customHeight="1" thickBot="1">
      <c r="A66" s="42" t="str">
        <f t="shared" si="0"/>
        <v>OEJV 0060 </v>
      </c>
      <c r="B66" s="5" t="str">
        <f t="shared" si="1"/>
        <v>II</v>
      </c>
      <c r="C66" s="42">
        <f t="shared" si="2"/>
        <v>49918.442000000003</v>
      </c>
      <c r="D66" s="18" t="str">
        <f t="shared" si="3"/>
        <v>vis</v>
      </c>
      <c r="E66" s="55">
        <f>VLOOKUP(C66,Active!C$21:E$971,3,FALSE)</f>
        <v>4012.5052329013424</v>
      </c>
      <c r="F66" s="5" t="s">
        <v>98</v>
      </c>
      <c r="G66" s="18" t="str">
        <f t="shared" si="4"/>
        <v>49918.442</v>
      </c>
      <c r="H66" s="42">
        <f t="shared" si="5"/>
        <v>4012.5</v>
      </c>
      <c r="I66" s="56" t="s">
        <v>528</v>
      </c>
      <c r="J66" s="57" t="s">
        <v>529</v>
      </c>
      <c r="K66" s="56">
        <v>4012.5</v>
      </c>
      <c r="L66" s="56" t="s">
        <v>373</v>
      </c>
      <c r="M66" s="57" t="s">
        <v>109</v>
      </c>
      <c r="N66" s="57"/>
      <c r="O66" s="58" t="s">
        <v>487</v>
      </c>
      <c r="P66" s="59" t="s">
        <v>492</v>
      </c>
    </row>
    <row r="67" spans="1:16" ht="12.75" customHeight="1" thickBot="1">
      <c r="A67" s="42" t="str">
        <f t="shared" si="0"/>
        <v>OEJV 0060 </v>
      </c>
      <c r="B67" s="5" t="str">
        <f t="shared" si="1"/>
        <v>I</v>
      </c>
      <c r="C67" s="42">
        <f t="shared" si="2"/>
        <v>49920.421000000002</v>
      </c>
      <c r="D67" s="18" t="str">
        <f t="shared" si="3"/>
        <v>vis</v>
      </c>
      <c r="E67" s="55">
        <f>VLOOKUP(C67,Active!C$21:E$971,3,FALSE)</f>
        <v>4012.9993421281442</v>
      </c>
      <c r="F67" s="5" t="s">
        <v>98</v>
      </c>
      <c r="G67" s="18" t="str">
        <f t="shared" si="4"/>
        <v>49920.421</v>
      </c>
      <c r="H67" s="42">
        <f t="shared" si="5"/>
        <v>4013</v>
      </c>
      <c r="I67" s="56" t="s">
        <v>539</v>
      </c>
      <c r="J67" s="57" t="s">
        <v>540</v>
      </c>
      <c r="K67" s="56">
        <v>4013</v>
      </c>
      <c r="L67" s="56" t="s">
        <v>99</v>
      </c>
      <c r="M67" s="57" t="s">
        <v>109</v>
      </c>
      <c r="N67" s="57"/>
      <c r="O67" s="58" t="s">
        <v>487</v>
      </c>
      <c r="P67" s="59" t="s">
        <v>492</v>
      </c>
    </row>
    <row r="68" spans="1:16" ht="12.75" customHeight="1" thickBot="1">
      <c r="A68" s="42" t="str">
        <f t="shared" si="0"/>
        <v>OEJV 0060 </v>
      </c>
      <c r="B68" s="5" t="str">
        <f t="shared" si="1"/>
        <v>I</v>
      </c>
      <c r="C68" s="42">
        <f t="shared" si="2"/>
        <v>49924.436999999998</v>
      </c>
      <c r="D68" s="18" t="str">
        <f t="shared" si="3"/>
        <v>vis</v>
      </c>
      <c r="E68" s="55">
        <f>VLOOKUP(C68,Active!C$21:E$971,3,FALSE)</f>
        <v>4014.0020418021381</v>
      </c>
      <c r="F68" s="5" t="s">
        <v>98</v>
      </c>
      <c r="G68" s="18" t="str">
        <f t="shared" si="4"/>
        <v>49924.437</v>
      </c>
      <c r="H68" s="42">
        <f t="shared" si="5"/>
        <v>4014</v>
      </c>
      <c r="I68" s="56" t="s">
        <v>591</v>
      </c>
      <c r="J68" s="57" t="s">
        <v>592</v>
      </c>
      <c r="K68" s="56">
        <v>4014</v>
      </c>
      <c r="L68" s="56" t="s">
        <v>593</v>
      </c>
      <c r="M68" s="57" t="s">
        <v>109</v>
      </c>
      <c r="N68" s="57"/>
      <c r="O68" s="58" t="s">
        <v>487</v>
      </c>
      <c r="P68" s="59" t="s">
        <v>492</v>
      </c>
    </row>
    <row r="69" spans="1:16" ht="13.5" thickBot="1">
      <c r="A69" s="42" t="str">
        <f t="shared" si="0"/>
        <v>OEJV 0060 </v>
      </c>
      <c r="B69" s="5" t="str">
        <f t="shared" si="1"/>
        <v>II</v>
      </c>
      <c r="C69" s="42">
        <f t="shared" si="2"/>
        <v>49942.451999999997</v>
      </c>
      <c r="D69" s="18" t="str">
        <f t="shared" si="3"/>
        <v>vis</v>
      </c>
      <c r="E69" s="55">
        <f>VLOOKUP(C69,Active!C$21:E$971,3,FALSE)</f>
        <v>4018.4999587909392</v>
      </c>
      <c r="F69" s="5" t="s">
        <v>98</v>
      </c>
      <c r="G69" s="18" t="str">
        <f t="shared" si="4"/>
        <v>49942.452</v>
      </c>
      <c r="H69" s="42">
        <f t="shared" si="5"/>
        <v>4018.5</v>
      </c>
      <c r="I69" s="56" t="s">
        <v>706</v>
      </c>
      <c r="J69" s="57" t="s">
        <v>707</v>
      </c>
      <c r="K69" s="56">
        <v>4018.5</v>
      </c>
      <c r="L69" s="56" t="s">
        <v>159</v>
      </c>
      <c r="M69" s="57" t="s">
        <v>109</v>
      </c>
      <c r="N69" s="57"/>
      <c r="O69" s="58" t="s">
        <v>487</v>
      </c>
      <c r="P69" s="59" t="s">
        <v>492</v>
      </c>
    </row>
    <row r="70" spans="1:16" ht="13.5" thickBot="1">
      <c r="A70" s="42" t="str">
        <f t="shared" si="0"/>
        <v> BBS 113 </v>
      </c>
      <c r="B70" s="5" t="str">
        <f t="shared" si="1"/>
        <v>II</v>
      </c>
      <c r="C70" s="42">
        <f t="shared" si="2"/>
        <v>49990.497000000003</v>
      </c>
      <c r="D70" s="18" t="str">
        <f t="shared" si="3"/>
        <v>vis</v>
      </c>
      <c r="E70" s="55">
        <f>VLOOKUP(C70,Active!C$21:E$971,3,FALSE)</f>
        <v>4030.495652475478</v>
      </c>
      <c r="F70" s="5" t="s">
        <v>98</v>
      </c>
      <c r="G70" s="18" t="str">
        <f t="shared" si="4"/>
        <v>49990.497</v>
      </c>
      <c r="H70" s="42">
        <f t="shared" si="5"/>
        <v>4030.5</v>
      </c>
      <c r="I70" s="56" t="s">
        <v>711</v>
      </c>
      <c r="J70" s="57" t="s">
        <v>712</v>
      </c>
      <c r="K70" s="56">
        <v>4030.5</v>
      </c>
      <c r="L70" s="56" t="s">
        <v>713</v>
      </c>
      <c r="M70" s="57" t="s">
        <v>109</v>
      </c>
      <c r="N70" s="57"/>
      <c r="O70" s="58" t="s">
        <v>714</v>
      </c>
      <c r="P70" s="58" t="s">
        <v>715</v>
      </c>
    </row>
    <row r="71" spans="1:16" ht="13.5" thickBot="1">
      <c r="A71" s="42" t="str">
        <f t="shared" si="0"/>
        <v> AOEB 5 </v>
      </c>
      <c r="B71" s="5" t="str">
        <f t="shared" si="1"/>
        <v>I</v>
      </c>
      <c r="C71" s="42">
        <f t="shared" si="2"/>
        <v>50016.542000000001</v>
      </c>
      <c r="D71" s="18" t="str">
        <f t="shared" si="3"/>
        <v>vis</v>
      </c>
      <c r="E71" s="55">
        <f>VLOOKUP(C71,Active!C$21:E$971,3,FALSE)</f>
        <v>4036.998469459842</v>
      </c>
      <c r="F71" s="5" t="s">
        <v>98</v>
      </c>
      <c r="G71" s="18" t="str">
        <f t="shared" si="4"/>
        <v>50016.542</v>
      </c>
      <c r="H71" s="42">
        <f t="shared" si="5"/>
        <v>4037</v>
      </c>
      <c r="I71" s="56" t="s">
        <v>716</v>
      </c>
      <c r="J71" s="57" t="s">
        <v>717</v>
      </c>
      <c r="K71" s="56">
        <v>4037</v>
      </c>
      <c r="L71" s="56" t="s">
        <v>146</v>
      </c>
      <c r="M71" s="57" t="s">
        <v>109</v>
      </c>
      <c r="N71" s="57"/>
      <c r="O71" s="58" t="s">
        <v>388</v>
      </c>
      <c r="P71" s="58" t="s">
        <v>385</v>
      </c>
    </row>
    <row r="72" spans="1:16" ht="13.5" thickBot="1">
      <c r="A72" s="42" t="str">
        <f t="shared" si="0"/>
        <v> AOEB 5 </v>
      </c>
      <c r="B72" s="5" t="str">
        <f t="shared" si="1"/>
        <v>II</v>
      </c>
      <c r="C72" s="42">
        <f t="shared" si="2"/>
        <v>50963.760999999999</v>
      </c>
      <c r="D72" s="18" t="str">
        <f t="shared" si="3"/>
        <v>vis</v>
      </c>
      <c r="E72" s="55">
        <f>VLOOKUP(C72,Active!C$21:E$971,3,FALSE)</f>
        <v>4273.4965228717256</v>
      </c>
      <c r="F72" s="5" t="s">
        <v>98</v>
      </c>
      <c r="G72" s="18" t="str">
        <f t="shared" si="4"/>
        <v>50963.761</v>
      </c>
      <c r="H72" s="42">
        <f t="shared" si="5"/>
        <v>4273.5</v>
      </c>
      <c r="I72" s="56" t="s">
        <v>725</v>
      </c>
      <c r="J72" s="57" t="s">
        <v>726</v>
      </c>
      <c r="K72" s="56">
        <v>4273.5</v>
      </c>
      <c r="L72" s="56" t="s">
        <v>727</v>
      </c>
      <c r="M72" s="57" t="s">
        <v>109</v>
      </c>
      <c r="N72" s="57"/>
      <c r="O72" s="58" t="s">
        <v>388</v>
      </c>
      <c r="P72" s="58" t="s">
        <v>385</v>
      </c>
    </row>
    <row r="73" spans="1:16" ht="13.5" thickBot="1">
      <c r="A73" s="42" t="str">
        <f t="shared" si="0"/>
        <v>IBVS 5595 </v>
      </c>
      <c r="B73" s="5" t="str">
        <f t="shared" si="1"/>
        <v>II</v>
      </c>
      <c r="C73" s="42">
        <f t="shared" si="2"/>
        <v>53202.686199999996</v>
      </c>
      <c r="D73" s="18" t="str">
        <f t="shared" si="3"/>
        <v>vis</v>
      </c>
      <c r="E73" s="55">
        <f>VLOOKUP(C73,Active!C$21:E$971,3,FALSE)</f>
        <v>4832.5028894403995</v>
      </c>
      <c r="F73" s="5" t="s">
        <v>98</v>
      </c>
      <c r="G73" s="18" t="str">
        <f t="shared" si="4"/>
        <v>53202.6862</v>
      </c>
      <c r="H73" s="42">
        <f t="shared" si="5"/>
        <v>4832.5</v>
      </c>
      <c r="I73" s="56" t="s">
        <v>728</v>
      </c>
      <c r="J73" s="57" t="s">
        <v>729</v>
      </c>
      <c r="K73" s="56">
        <v>4832.5</v>
      </c>
      <c r="L73" s="56" t="s">
        <v>574</v>
      </c>
      <c r="M73" s="57" t="s">
        <v>255</v>
      </c>
      <c r="N73" s="57" t="s">
        <v>256</v>
      </c>
      <c r="O73" s="58" t="s">
        <v>730</v>
      </c>
      <c r="P73" s="59" t="s">
        <v>731</v>
      </c>
    </row>
    <row r="74" spans="1:16" ht="13.5" thickBot="1">
      <c r="A74" s="42" t="str">
        <f t="shared" si="0"/>
        <v>IBVS 5595 </v>
      </c>
      <c r="B74" s="5" t="str">
        <f t="shared" si="1"/>
        <v>I</v>
      </c>
      <c r="C74" s="42">
        <f t="shared" si="2"/>
        <v>53224.703200000004</v>
      </c>
      <c r="D74" s="18" t="str">
        <f t="shared" si="3"/>
        <v>vis</v>
      </c>
      <c r="E74" s="55">
        <f>VLOOKUP(C74,Active!C$21:E$971,3,FALSE)</f>
        <v>4838.0000106362068</v>
      </c>
      <c r="F74" s="5" t="s">
        <v>98</v>
      </c>
      <c r="G74" s="18" t="str">
        <f t="shared" si="4"/>
        <v>53224.7032</v>
      </c>
      <c r="H74" s="42">
        <f t="shared" si="5"/>
        <v>4838</v>
      </c>
      <c r="I74" s="56" t="s">
        <v>732</v>
      </c>
      <c r="J74" s="57" t="s">
        <v>733</v>
      </c>
      <c r="K74" s="56">
        <v>4838</v>
      </c>
      <c r="L74" s="56" t="s">
        <v>322</v>
      </c>
      <c r="M74" s="57" t="s">
        <v>255</v>
      </c>
      <c r="N74" s="57" t="s">
        <v>256</v>
      </c>
      <c r="O74" s="58" t="s">
        <v>730</v>
      </c>
      <c r="P74" s="59" t="s">
        <v>731</v>
      </c>
    </row>
    <row r="75" spans="1:16" ht="13.5" thickBot="1">
      <c r="A75" s="42" t="str">
        <f t="shared" ref="A75:A138" si="6">P75</f>
        <v>BAVM 178 </v>
      </c>
      <c r="B75" s="5" t="str">
        <f t="shared" ref="B75:B138" si="7">IF(H75=INT(H75),"I","II")</f>
        <v>I</v>
      </c>
      <c r="C75" s="42">
        <f t="shared" ref="C75:C138" si="8">1*G75</f>
        <v>53661.262999999999</v>
      </c>
      <c r="D75" s="18" t="str">
        <f t="shared" ref="D75:D138" si="9">VLOOKUP(F75,I$1:J$5,2,FALSE)</f>
        <v>vis</v>
      </c>
      <c r="E75" s="55">
        <f>VLOOKUP(C75,Active!C$21:E$971,3,FALSE)</f>
        <v>4946.9986085294922</v>
      </c>
      <c r="F75" s="5" t="s">
        <v>98</v>
      </c>
      <c r="G75" s="18" t="str">
        <f t="shared" ref="G75:G138" si="10">MID(I75,3,LEN(I75)-3)</f>
        <v>53661.2630</v>
      </c>
      <c r="H75" s="42">
        <f t="shared" ref="H75:H138" si="11">1*K75</f>
        <v>4947</v>
      </c>
      <c r="I75" s="56" t="s">
        <v>734</v>
      </c>
      <c r="J75" s="57" t="s">
        <v>735</v>
      </c>
      <c r="K75" s="56">
        <v>4947</v>
      </c>
      <c r="L75" s="56" t="s">
        <v>736</v>
      </c>
      <c r="M75" s="57" t="s">
        <v>737</v>
      </c>
      <c r="N75" s="57" t="s">
        <v>738</v>
      </c>
      <c r="O75" s="58" t="s">
        <v>739</v>
      </c>
      <c r="P75" s="59" t="s">
        <v>740</v>
      </c>
    </row>
    <row r="76" spans="1:16" ht="13.5" thickBot="1">
      <c r="A76" s="42" t="str">
        <f t="shared" si="6"/>
        <v>BAVM 178 </v>
      </c>
      <c r="B76" s="5" t="str">
        <f t="shared" si="7"/>
        <v>I</v>
      </c>
      <c r="C76" s="42">
        <f t="shared" si="8"/>
        <v>53673.284899999999</v>
      </c>
      <c r="D76" s="18" t="str">
        <f t="shared" si="9"/>
        <v>vis</v>
      </c>
      <c r="E76" s="55">
        <f>VLOOKUP(C76,Active!C$21:E$971,3,FALSE)</f>
        <v>4950.000191002302</v>
      </c>
      <c r="F76" s="5" t="s">
        <v>98</v>
      </c>
      <c r="G76" s="18" t="str">
        <f t="shared" si="10"/>
        <v>53673.2849</v>
      </c>
      <c r="H76" s="42">
        <f t="shared" si="11"/>
        <v>4950</v>
      </c>
      <c r="I76" s="56" t="s">
        <v>741</v>
      </c>
      <c r="J76" s="57" t="s">
        <v>742</v>
      </c>
      <c r="K76" s="56" t="s">
        <v>743</v>
      </c>
      <c r="L76" s="56" t="s">
        <v>301</v>
      </c>
      <c r="M76" s="57" t="s">
        <v>737</v>
      </c>
      <c r="N76" s="57" t="s">
        <v>744</v>
      </c>
      <c r="O76" s="58" t="s">
        <v>745</v>
      </c>
      <c r="P76" s="59" t="s">
        <v>740</v>
      </c>
    </row>
    <row r="77" spans="1:16" ht="13.5" thickBot="1">
      <c r="A77" s="42" t="str">
        <f t="shared" si="6"/>
        <v>OEJV 0094 </v>
      </c>
      <c r="B77" s="5" t="str">
        <f t="shared" si="7"/>
        <v>I</v>
      </c>
      <c r="C77" s="42">
        <f t="shared" si="8"/>
        <v>54594.476600000002</v>
      </c>
      <c r="D77" s="18" t="str">
        <f t="shared" si="9"/>
        <v>vis</v>
      </c>
      <c r="E77" s="55">
        <f>VLOOKUP(C77,Active!C$21:E$971,3,FALSE)</f>
        <v>5179.9998466988045</v>
      </c>
      <c r="F77" s="5" t="s">
        <v>98</v>
      </c>
      <c r="G77" s="18" t="str">
        <f t="shared" si="10"/>
        <v>54594.4766</v>
      </c>
      <c r="H77" s="42">
        <f t="shared" si="11"/>
        <v>5180</v>
      </c>
      <c r="I77" s="56" t="s">
        <v>753</v>
      </c>
      <c r="J77" s="57" t="s">
        <v>754</v>
      </c>
      <c r="K77" s="56" t="s">
        <v>755</v>
      </c>
      <c r="L77" s="56" t="s">
        <v>618</v>
      </c>
      <c r="M77" s="57" t="s">
        <v>737</v>
      </c>
      <c r="N77" s="57" t="s">
        <v>756</v>
      </c>
      <c r="O77" s="58" t="s">
        <v>757</v>
      </c>
      <c r="P77" s="59" t="s">
        <v>758</v>
      </c>
    </row>
    <row r="78" spans="1:16" ht="26.25" thickBot="1">
      <c r="A78" s="42" t="str">
        <f t="shared" si="6"/>
        <v>JAAVSO 36(2);186 </v>
      </c>
      <c r="B78" s="5" t="str">
        <f t="shared" si="7"/>
        <v>I</v>
      </c>
      <c r="C78" s="42">
        <f t="shared" si="8"/>
        <v>54698.611400000002</v>
      </c>
      <c r="D78" s="18" t="str">
        <f t="shared" si="9"/>
        <v>vis</v>
      </c>
      <c r="E78" s="55">
        <f>VLOOKUP(C78,Active!C$21:E$971,3,FALSE)</f>
        <v>5205.9998292714045</v>
      </c>
      <c r="F78" s="5" t="s">
        <v>98</v>
      </c>
      <c r="G78" s="18" t="str">
        <f t="shared" si="10"/>
        <v>54698.6114</v>
      </c>
      <c r="H78" s="42">
        <f t="shared" si="11"/>
        <v>5206</v>
      </c>
      <c r="I78" s="56" t="s">
        <v>763</v>
      </c>
      <c r="J78" s="57" t="s">
        <v>764</v>
      </c>
      <c r="K78" s="56" t="s">
        <v>765</v>
      </c>
      <c r="L78" s="56" t="s">
        <v>766</v>
      </c>
      <c r="M78" s="57" t="s">
        <v>737</v>
      </c>
      <c r="N78" s="57" t="s">
        <v>744</v>
      </c>
      <c r="O78" s="58" t="s">
        <v>767</v>
      </c>
      <c r="P78" s="59" t="s">
        <v>768</v>
      </c>
    </row>
    <row r="79" spans="1:16" ht="26.25" thickBot="1">
      <c r="A79" s="42" t="str">
        <f t="shared" si="6"/>
        <v>JAAVSO 36(2);186 </v>
      </c>
      <c r="B79" s="5" t="str">
        <f t="shared" si="7"/>
        <v>I</v>
      </c>
      <c r="C79" s="42">
        <f t="shared" si="8"/>
        <v>54702.618799999997</v>
      </c>
      <c r="D79" s="18" t="str">
        <f t="shared" si="9"/>
        <v>vis</v>
      </c>
      <c r="E79" s="55">
        <f>VLOOKUP(C79,Active!C$21:E$971,3,FALSE)</f>
        <v>5207.0003817299612</v>
      </c>
      <c r="F79" s="5" t="s">
        <v>98</v>
      </c>
      <c r="G79" s="18" t="str">
        <f t="shared" si="10"/>
        <v>54702.6188</v>
      </c>
      <c r="H79" s="42">
        <f t="shared" si="11"/>
        <v>5207</v>
      </c>
      <c r="I79" s="56" t="s">
        <v>769</v>
      </c>
      <c r="J79" s="57" t="s">
        <v>770</v>
      </c>
      <c r="K79" s="56" t="s">
        <v>771</v>
      </c>
      <c r="L79" s="56" t="s">
        <v>772</v>
      </c>
      <c r="M79" s="57" t="s">
        <v>737</v>
      </c>
      <c r="N79" s="57" t="s">
        <v>744</v>
      </c>
      <c r="O79" s="58" t="s">
        <v>388</v>
      </c>
      <c r="P79" s="59" t="s">
        <v>768</v>
      </c>
    </row>
    <row r="80" spans="1:16" ht="13.5" thickBot="1">
      <c r="A80" s="42" t="str">
        <f t="shared" si="6"/>
        <v>BAVM 214 </v>
      </c>
      <c r="B80" s="5" t="str">
        <f t="shared" si="7"/>
        <v>I</v>
      </c>
      <c r="C80" s="42">
        <f t="shared" si="8"/>
        <v>55359.465400000001</v>
      </c>
      <c r="D80" s="18" t="str">
        <f t="shared" si="9"/>
        <v>vis</v>
      </c>
      <c r="E80" s="55">
        <f>VLOOKUP(C80,Active!C$21:E$971,3,FALSE)</f>
        <v>5370.9993537630553</v>
      </c>
      <c r="F80" s="5" t="s">
        <v>98</v>
      </c>
      <c r="G80" s="18" t="str">
        <f t="shared" si="10"/>
        <v>55359.4654</v>
      </c>
      <c r="H80" s="42">
        <f t="shared" si="11"/>
        <v>5371</v>
      </c>
      <c r="I80" s="56" t="s">
        <v>773</v>
      </c>
      <c r="J80" s="57" t="s">
        <v>774</v>
      </c>
      <c r="K80" s="56" t="s">
        <v>775</v>
      </c>
      <c r="L80" s="56" t="s">
        <v>776</v>
      </c>
      <c r="M80" s="57" t="s">
        <v>737</v>
      </c>
      <c r="N80" s="57" t="s">
        <v>98</v>
      </c>
      <c r="O80" s="58" t="s">
        <v>739</v>
      </c>
      <c r="P80" s="59" t="s">
        <v>777</v>
      </c>
    </row>
    <row r="81" spans="1:16" ht="13.5" thickBot="1">
      <c r="A81" s="42" t="str">
        <f t="shared" si="6"/>
        <v>BAVM 214 </v>
      </c>
      <c r="B81" s="5" t="str">
        <f t="shared" si="7"/>
        <v>I</v>
      </c>
      <c r="C81" s="42">
        <f t="shared" si="8"/>
        <v>55359.466899999999</v>
      </c>
      <c r="D81" s="18" t="str">
        <f t="shared" si="9"/>
        <v>vis</v>
      </c>
      <c r="E81" s="55">
        <f>VLOOKUP(C81,Active!C$21:E$971,3,FALSE)</f>
        <v>5370.9997282773757</v>
      </c>
      <c r="F81" s="5" t="s">
        <v>98</v>
      </c>
      <c r="G81" s="18" t="str">
        <f t="shared" si="10"/>
        <v>55359.4669</v>
      </c>
      <c r="H81" s="42">
        <f t="shared" si="11"/>
        <v>5371</v>
      </c>
      <c r="I81" s="56" t="s">
        <v>778</v>
      </c>
      <c r="J81" s="57" t="s">
        <v>779</v>
      </c>
      <c r="K81" s="56" t="s">
        <v>775</v>
      </c>
      <c r="L81" s="56" t="s">
        <v>310</v>
      </c>
      <c r="M81" s="57" t="s">
        <v>737</v>
      </c>
      <c r="N81" s="57" t="s">
        <v>98</v>
      </c>
      <c r="O81" s="58" t="s">
        <v>739</v>
      </c>
      <c r="P81" s="59" t="s">
        <v>777</v>
      </c>
    </row>
    <row r="82" spans="1:16" ht="13.5" thickBot="1">
      <c r="A82" s="42" t="str">
        <f t="shared" si="6"/>
        <v>BAVM 214 </v>
      </c>
      <c r="B82" s="5" t="str">
        <f t="shared" si="7"/>
        <v>I</v>
      </c>
      <c r="C82" s="42">
        <f t="shared" si="8"/>
        <v>55359.466899999999</v>
      </c>
      <c r="D82" s="18" t="str">
        <f t="shared" si="9"/>
        <v>vis</v>
      </c>
      <c r="E82" s="55">
        <f>VLOOKUP(C82,Active!C$21:E$971,3,FALSE)</f>
        <v>5370.9997282773757</v>
      </c>
      <c r="F82" s="5" t="s">
        <v>98</v>
      </c>
      <c r="G82" s="18" t="str">
        <f t="shared" si="10"/>
        <v>55359.4669</v>
      </c>
      <c r="H82" s="42">
        <f t="shared" si="11"/>
        <v>5371</v>
      </c>
      <c r="I82" s="56" t="s">
        <v>778</v>
      </c>
      <c r="J82" s="57" t="s">
        <v>779</v>
      </c>
      <c r="K82" s="56" t="s">
        <v>775</v>
      </c>
      <c r="L82" s="56" t="s">
        <v>310</v>
      </c>
      <c r="M82" s="57" t="s">
        <v>737</v>
      </c>
      <c r="N82" s="57" t="s">
        <v>30</v>
      </c>
      <c r="O82" s="58" t="s">
        <v>739</v>
      </c>
      <c r="P82" s="59" t="s">
        <v>777</v>
      </c>
    </row>
    <row r="83" spans="1:16" ht="13.5" thickBot="1">
      <c r="A83" s="42" t="str">
        <f t="shared" si="6"/>
        <v>BAVM 215 </v>
      </c>
      <c r="B83" s="5" t="str">
        <f t="shared" si="7"/>
        <v>II</v>
      </c>
      <c r="C83" s="42">
        <f t="shared" si="8"/>
        <v>55397.529799999997</v>
      </c>
      <c r="D83" s="18" t="str">
        <f t="shared" si="9"/>
        <v>vis</v>
      </c>
      <c r="E83" s="55">
        <f>VLOOKUP(C83,Active!C$21:E$971,3,FALSE)</f>
        <v>5380.5031290296938</v>
      </c>
      <c r="F83" s="5" t="s">
        <v>98</v>
      </c>
      <c r="G83" s="18" t="str">
        <f t="shared" si="10"/>
        <v>55397.5298</v>
      </c>
      <c r="H83" s="42">
        <f t="shared" si="11"/>
        <v>5380.5</v>
      </c>
      <c r="I83" s="56" t="s">
        <v>780</v>
      </c>
      <c r="J83" s="57" t="s">
        <v>781</v>
      </c>
      <c r="K83" s="56" t="s">
        <v>782</v>
      </c>
      <c r="L83" s="56" t="s">
        <v>333</v>
      </c>
      <c r="M83" s="57" t="s">
        <v>737</v>
      </c>
      <c r="N83" s="57">
        <v>0</v>
      </c>
      <c r="O83" s="58" t="s">
        <v>739</v>
      </c>
      <c r="P83" s="59" t="s">
        <v>783</v>
      </c>
    </row>
    <row r="84" spans="1:16" ht="13.5" thickBot="1">
      <c r="A84" s="42" t="str">
        <f t="shared" si="6"/>
        <v> JAAVSO 39;177 </v>
      </c>
      <c r="B84" s="5" t="str">
        <f t="shared" si="7"/>
        <v>I</v>
      </c>
      <c r="C84" s="42">
        <f t="shared" si="8"/>
        <v>55479.621899999998</v>
      </c>
      <c r="D84" s="18" t="str">
        <f t="shared" si="9"/>
        <v>vis</v>
      </c>
      <c r="E84" s="55">
        <f>VLOOKUP(C84,Active!C$21:E$971,3,FALSE)</f>
        <v>5400.9995737277986</v>
      </c>
      <c r="F84" s="5" t="s">
        <v>98</v>
      </c>
      <c r="G84" s="18" t="str">
        <f t="shared" si="10"/>
        <v>55479.6219</v>
      </c>
      <c r="H84" s="42">
        <f t="shared" si="11"/>
        <v>5401</v>
      </c>
      <c r="I84" s="56" t="s">
        <v>784</v>
      </c>
      <c r="J84" s="57" t="s">
        <v>785</v>
      </c>
      <c r="K84" s="56">
        <v>5401</v>
      </c>
      <c r="L84" s="56" t="s">
        <v>786</v>
      </c>
      <c r="M84" s="57" t="s">
        <v>737</v>
      </c>
      <c r="N84" s="57" t="s">
        <v>98</v>
      </c>
      <c r="O84" s="58" t="s">
        <v>388</v>
      </c>
      <c r="P84" s="58" t="s">
        <v>787</v>
      </c>
    </row>
    <row r="85" spans="1:16" ht="13.5" thickBot="1">
      <c r="A85" s="42" t="str">
        <f t="shared" si="6"/>
        <v>OEJV 0160 </v>
      </c>
      <c r="B85" s="5" t="str">
        <f t="shared" si="7"/>
        <v>I</v>
      </c>
      <c r="C85" s="42">
        <f t="shared" si="8"/>
        <v>56096.422740000002</v>
      </c>
      <c r="D85" s="18" t="str">
        <f t="shared" si="9"/>
        <v>vis</v>
      </c>
      <c r="E85" s="55">
        <f>VLOOKUP(C85,Active!C$21:E$971,3,FALSE)</f>
        <v>5555.0000720315866</v>
      </c>
      <c r="F85" s="5" t="s">
        <v>98</v>
      </c>
      <c r="G85" s="18" t="str">
        <f t="shared" si="10"/>
        <v>56096.42274</v>
      </c>
      <c r="H85" s="42">
        <f t="shared" si="11"/>
        <v>5555</v>
      </c>
      <c r="I85" s="56" t="s">
        <v>788</v>
      </c>
      <c r="J85" s="57" t="s">
        <v>789</v>
      </c>
      <c r="K85" s="56">
        <v>5555</v>
      </c>
      <c r="L85" s="56" t="s">
        <v>790</v>
      </c>
      <c r="M85" s="57" t="s">
        <v>737</v>
      </c>
      <c r="N85" s="57" t="s">
        <v>90</v>
      </c>
      <c r="O85" s="58" t="s">
        <v>791</v>
      </c>
      <c r="P85" s="59" t="s">
        <v>792</v>
      </c>
    </row>
    <row r="86" spans="1:16" ht="13.5" thickBot="1">
      <c r="A86" s="42" t="str">
        <f t="shared" si="6"/>
        <v>BAVM 231 </v>
      </c>
      <c r="B86" s="5" t="str">
        <f t="shared" si="7"/>
        <v>II</v>
      </c>
      <c r="C86" s="42">
        <f t="shared" si="8"/>
        <v>56158.515200000002</v>
      </c>
      <c r="D86" s="18" t="str">
        <f t="shared" si="9"/>
        <v>vis</v>
      </c>
      <c r="E86" s="55">
        <f>VLOOKUP(C86,Active!C$21:E$971,3,FALSE)</f>
        <v>5570.5030823402431</v>
      </c>
      <c r="F86" s="5" t="s">
        <v>98</v>
      </c>
      <c r="G86" s="18" t="str">
        <f t="shared" si="10"/>
        <v>56158.5152</v>
      </c>
      <c r="H86" s="42">
        <f t="shared" si="11"/>
        <v>5570.5</v>
      </c>
      <c r="I86" s="56" t="s">
        <v>793</v>
      </c>
      <c r="J86" s="57" t="s">
        <v>794</v>
      </c>
      <c r="K86" s="56">
        <v>5570.5</v>
      </c>
      <c r="L86" s="56" t="s">
        <v>578</v>
      </c>
      <c r="M86" s="57" t="s">
        <v>737</v>
      </c>
      <c r="N86" s="57">
        <v>0</v>
      </c>
      <c r="O86" s="58" t="s">
        <v>739</v>
      </c>
      <c r="P86" s="59" t="s">
        <v>795</v>
      </c>
    </row>
    <row r="87" spans="1:16" ht="13.5" thickBot="1">
      <c r="A87" s="42" t="str">
        <f t="shared" si="6"/>
        <v>IBVS 6093 </v>
      </c>
      <c r="B87" s="5" t="str">
        <f t="shared" si="7"/>
        <v>I</v>
      </c>
      <c r="C87" s="42">
        <f t="shared" si="8"/>
        <v>56448.872000000003</v>
      </c>
      <c r="D87" s="18" t="str">
        <f t="shared" si="9"/>
        <v>vis</v>
      </c>
      <c r="E87" s="55">
        <f>VLOOKUP(C87,Active!C$21:E$971,3,FALSE)</f>
        <v>5642.9982687701022</v>
      </c>
      <c r="F87" s="5" t="s">
        <v>98</v>
      </c>
      <c r="G87" s="18" t="str">
        <f t="shared" si="10"/>
        <v>56448.872</v>
      </c>
      <c r="H87" s="42">
        <f t="shared" si="11"/>
        <v>5643</v>
      </c>
      <c r="I87" s="56" t="s">
        <v>799</v>
      </c>
      <c r="J87" s="57" t="s">
        <v>800</v>
      </c>
      <c r="K87" s="56">
        <v>5643</v>
      </c>
      <c r="L87" s="56" t="s">
        <v>241</v>
      </c>
      <c r="M87" s="57" t="s">
        <v>737</v>
      </c>
      <c r="N87" s="57" t="s">
        <v>98</v>
      </c>
      <c r="O87" s="58" t="s">
        <v>408</v>
      </c>
      <c r="P87" s="59" t="s">
        <v>801</v>
      </c>
    </row>
    <row r="88" spans="1:16" ht="13.5" thickBot="1">
      <c r="A88" s="42" t="str">
        <f t="shared" si="6"/>
        <v>IBVS 6125 </v>
      </c>
      <c r="B88" s="5" t="str">
        <f t="shared" si="7"/>
        <v>I</v>
      </c>
      <c r="C88" s="42">
        <f t="shared" si="8"/>
        <v>56821.362800000003</v>
      </c>
      <c r="D88" s="18" t="str">
        <f t="shared" si="9"/>
        <v>vis</v>
      </c>
      <c r="E88" s="55">
        <f>VLOOKUP(C88,Active!C$21:E$971,3,FALSE)</f>
        <v>5736.0003613314157</v>
      </c>
      <c r="F88" s="5" t="s">
        <v>98</v>
      </c>
      <c r="G88" s="18" t="str">
        <f t="shared" si="10"/>
        <v>56821.3628</v>
      </c>
      <c r="H88" s="42">
        <f t="shared" si="11"/>
        <v>5736</v>
      </c>
      <c r="I88" s="56" t="s">
        <v>802</v>
      </c>
      <c r="J88" s="57" t="s">
        <v>803</v>
      </c>
      <c r="K88" s="56">
        <v>5736</v>
      </c>
      <c r="L88" s="56" t="s">
        <v>621</v>
      </c>
      <c r="M88" s="57" t="s">
        <v>737</v>
      </c>
      <c r="N88" s="57" t="s">
        <v>804</v>
      </c>
      <c r="O88" s="58" t="s">
        <v>805</v>
      </c>
      <c r="P88" s="59" t="s">
        <v>806</v>
      </c>
    </row>
    <row r="89" spans="1:16" ht="13.5" thickBot="1">
      <c r="A89" s="42" t="str">
        <f t="shared" si="6"/>
        <v>BAVM 238 </v>
      </c>
      <c r="B89" s="5" t="str">
        <f t="shared" si="7"/>
        <v>I</v>
      </c>
      <c r="C89" s="42">
        <f t="shared" si="8"/>
        <v>56877.433900000004</v>
      </c>
      <c r="D89" s="18" t="str">
        <f t="shared" si="9"/>
        <v>vis</v>
      </c>
      <c r="E89" s="55">
        <f>VLOOKUP(C89,Active!C$21:E$971,3,FALSE)</f>
        <v>5749.9999812742835</v>
      </c>
      <c r="F89" s="5" t="s">
        <v>98</v>
      </c>
      <c r="G89" s="18" t="str">
        <f t="shared" si="10"/>
        <v>56877.4339</v>
      </c>
      <c r="H89" s="42">
        <f t="shared" si="11"/>
        <v>5750</v>
      </c>
      <c r="I89" s="56" t="s">
        <v>807</v>
      </c>
      <c r="J89" s="57" t="s">
        <v>808</v>
      </c>
      <c r="K89" s="56">
        <v>5750</v>
      </c>
      <c r="L89" s="56" t="s">
        <v>809</v>
      </c>
      <c r="M89" s="57" t="s">
        <v>737</v>
      </c>
      <c r="N89" s="57">
        <v>0</v>
      </c>
      <c r="O89" s="58" t="s">
        <v>739</v>
      </c>
      <c r="P89" s="59" t="s">
        <v>810</v>
      </c>
    </row>
    <row r="90" spans="1:16" ht="12.75" customHeight="1" thickBot="1">
      <c r="A90" s="42" t="str">
        <f t="shared" si="6"/>
        <v> BZ 14.46 </v>
      </c>
      <c r="B90" s="5" t="str">
        <f t="shared" si="7"/>
        <v>II</v>
      </c>
      <c r="C90" s="42">
        <f t="shared" si="8"/>
        <v>26003.437000000002</v>
      </c>
      <c r="D90" s="18" t="str">
        <f t="shared" si="9"/>
        <v>vis</v>
      </c>
      <c r="E90" s="55">
        <f>VLOOKUP(C90,Active!C$21:E$971,3,FALSE)</f>
        <v>-1958.5026647817447</v>
      </c>
      <c r="F90" s="5" t="s">
        <v>98</v>
      </c>
      <c r="G90" s="18" t="str">
        <f t="shared" si="10"/>
        <v>26003.437</v>
      </c>
      <c r="H90" s="42">
        <f t="shared" si="11"/>
        <v>-1958.5</v>
      </c>
      <c r="I90" s="56" t="s">
        <v>101</v>
      </c>
      <c r="J90" s="57" t="s">
        <v>102</v>
      </c>
      <c r="K90" s="56">
        <v>-1958.5</v>
      </c>
      <c r="L90" s="56" t="s">
        <v>103</v>
      </c>
      <c r="M90" s="57" t="s">
        <v>100</v>
      </c>
      <c r="N90" s="57"/>
      <c r="O90" s="58" t="s">
        <v>104</v>
      </c>
      <c r="P90" s="58" t="s">
        <v>105</v>
      </c>
    </row>
    <row r="91" spans="1:16" ht="12.75" customHeight="1" thickBot="1">
      <c r="A91" s="42" t="str">
        <f t="shared" si="6"/>
        <v> AAC 4.54 </v>
      </c>
      <c r="B91" s="5" t="str">
        <f t="shared" si="7"/>
        <v>II</v>
      </c>
      <c r="C91" s="42">
        <f t="shared" si="8"/>
        <v>26616.241999999998</v>
      </c>
      <c r="D91" s="18" t="str">
        <f t="shared" si="9"/>
        <v>vis</v>
      </c>
      <c r="E91" s="55">
        <f>VLOOKUP(C91,Active!C$21:E$971,3,FALSE)</f>
        <v>-1805.4998326794866</v>
      </c>
      <c r="F91" s="5" t="s">
        <v>98</v>
      </c>
      <c r="G91" s="18" t="str">
        <f t="shared" si="10"/>
        <v>26616.242</v>
      </c>
      <c r="H91" s="42">
        <f t="shared" si="11"/>
        <v>-1805.5</v>
      </c>
      <c r="I91" s="56" t="s">
        <v>106</v>
      </c>
      <c r="J91" s="57" t="s">
        <v>107</v>
      </c>
      <c r="K91" s="56">
        <v>-1805.5</v>
      </c>
      <c r="L91" s="56" t="s">
        <v>108</v>
      </c>
      <c r="M91" s="57" t="s">
        <v>109</v>
      </c>
      <c r="N91" s="57"/>
      <c r="O91" s="58" t="s">
        <v>110</v>
      </c>
      <c r="P91" s="58" t="s">
        <v>111</v>
      </c>
    </row>
    <row r="92" spans="1:16" ht="12.75" customHeight="1" thickBot="1">
      <c r="A92" s="42" t="str">
        <f t="shared" si="6"/>
        <v> AAC 4.54 </v>
      </c>
      <c r="B92" s="5" t="str">
        <f t="shared" si="7"/>
        <v>II</v>
      </c>
      <c r="C92" s="42">
        <f t="shared" si="8"/>
        <v>26624.251</v>
      </c>
      <c r="D92" s="18" t="str">
        <f t="shared" si="9"/>
        <v>vis</v>
      </c>
      <c r="E92" s="55">
        <f>VLOOKUP(C92,Active!C$21:E$971,3,FALSE)</f>
        <v>-1803.5001758844094</v>
      </c>
      <c r="F92" s="5" t="s">
        <v>98</v>
      </c>
      <c r="G92" s="18" t="str">
        <f t="shared" si="10"/>
        <v>26624.251</v>
      </c>
      <c r="H92" s="42">
        <f t="shared" si="11"/>
        <v>-1803.5</v>
      </c>
      <c r="I92" s="56" t="s">
        <v>112</v>
      </c>
      <c r="J92" s="57" t="s">
        <v>113</v>
      </c>
      <c r="K92" s="56">
        <v>-1803.5</v>
      </c>
      <c r="L92" s="56" t="s">
        <v>114</v>
      </c>
      <c r="M92" s="57" t="s">
        <v>109</v>
      </c>
      <c r="N92" s="57"/>
      <c r="O92" s="58" t="s">
        <v>110</v>
      </c>
      <c r="P92" s="58" t="s">
        <v>111</v>
      </c>
    </row>
    <row r="93" spans="1:16" ht="12.75" customHeight="1" thickBot="1">
      <c r="A93" s="42" t="str">
        <f t="shared" si="6"/>
        <v> AAC 4.54 </v>
      </c>
      <c r="B93" s="5" t="str">
        <f t="shared" si="7"/>
        <v>I</v>
      </c>
      <c r="C93" s="42">
        <f t="shared" si="8"/>
        <v>26626.25</v>
      </c>
      <c r="D93" s="18" t="str">
        <f t="shared" si="9"/>
        <v>vis</v>
      </c>
      <c r="E93" s="55">
        <f>VLOOKUP(C93,Active!C$21:E$971,3,FALSE)</f>
        <v>-1803.0010731333346</v>
      </c>
      <c r="F93" s="5" t="s">
        <v>98</v>
      </c>
      <c r="G93" s="18" t="str">
        <f t="shared" si="10"/>
        <v>26626.250</v>
      </c>
      <c r="H93" s="42">
        <f t="shared" si="11"/>
        <v>-1803</v>
      </c>
      <c r="I93" s="56" t="s">
        <v>115</v>
      </c>
      <c r="J93" s="57" t="s">
        <v>116</v>
      </c>
      <c r="K93" s="56">
        <v>-1803</v>
      </c>
      <c r="L93" s="56" t="s">
        <v>117</v>
      </c>
      <c r="M93" s="57" t="s">
        <v>109</v>
      </c>
      <c r="N93" s="57"/>
      <c r="O93" s="58" t="s">
        <v>110</v>
      </c>
      <c r="P93" s="58" t="s">
        <v>111</v>
      </c>
    </row>
    <row r="94" spans="1:16" ht="12.75" customHeight="1" thickBot="1">
      <c r="A94" s="42" t="str">
        <f t="shared" si="6"/>
        <v> BZ 14.46 </v>
      </c>
      <c r="B94" s="5" t="str">
        <f t="shared" si="7"/>
        <v>I</v>
      </c>
      <c r="C94" s="42">
        <f t="shared" si="8"/>
        <v>26626.254000000001</v>
      </c>
      <c r="D94" s="18" t="str">
        <f t="shared" si="9"/>
        <v>vis</v>
      </c>
      <c r="E94" s="55">
        <f>VLOOKUP(C94,Active!C$21:E$971,3,FALSE)</f>
        <v>-1803.0000744284798</v>
      </c>
      <c r="F94" s="5" t="s">
        <v>98</v>
      </c>
      <c r="G94" s="18" t="str">
        <f t="shared" si="10"/>
        <v>26626.254</v>
      </c>
      <c r="H94" s="42">
        <f t="shared" si="11"/>
        <v>-1803</v>
      </c>
      <c r="I94" s="56" t="s">
        <v>118</v>
      </c>
      <c r="J94" s="57" t="s">
        <v>119</v>
      </c>
      <c r="K94" s="56">
        <v>-1803</v>
      </c>
      <c r="L94" s="56" t="s">
        <v>120</v>
      </c>
      <c r="M94" s="57" t="s">
        <v>100</v>
      </c>
      <c r="N94" s="57"/>
      <c r="O94" s="58" t="s">
        <v>104</v>
      </c>
      <c r="P94" s="58" t="s">
        <v>105</v>
      </c>
    </row>
    <row r="95" spans="1:16" ht="12.75" customHeight="1" thickBot="1">
      <c r="A95" s="42" t="str">
        <f t="shared" si="6"/>
        <v> BZ 14.46 </v>
      </c>
      <c r="B95" s="5" t="str">
        <f t="shared" si="7"/>
        <v>II</v>
      </c>
      <c r="C95" s="42">
        <f t="shared" si="8"/>
        <v>26648.276999999998</v>
      </c>
      <c r="D95" s="18" t="str">
        <f t="shared" si="9"/>
        <v>vis</v>
      </c>
      <c r="E95" s="55">
        <f>VLOOKUP(C95,Active!C$21:E$971,3,FALSE)</f>
        <v>-1797.5014551753934</v>
      </c>
      <c r="F95" s="5" t="s">
        <v>98</v>
      </c>
      <c r="G95" s="18" t="str">
        <f t="shared" si="10"/>
        <v>26648.277</v>
      </c>
      <c r="H95" s="42">
        <f t="shared" si="11"/>
        <v>-1797.5</v>
      </c>
      <c r="I95" s="56" t="s">
        <v>121</v>
      </c>
      <c r="J95" s="57" t="s">
        <v>122</v>
      </c>
      <c r="K95" s="56">
        <v>-1797.5</v>
      </c>
      <c r="L95" s="56" t="s">
        <v>123</v>
      </c>
      <c r="M95" s="57" t="s">
        <v>100</v>
      </c>
      <c r="N95" s="57"/>
      <c r="O95" s="58" t="s">
        <v>104</v>
      </c>
      <c r="P95" s="58" t="s">
        <v>105</v>
      </c>
    </row>
    <row r="96" spans="1:16" ht="12.75" customHeight="1" thickBot="1">
      <c r="A96" s="42" t="str">
        <f t="shared" si="6"/>
        <v> AAC 4.54 </v>
      </c>
      <c r="B96" s="5" t="str">
        <f t="shared" si="7"/>
        <v>I</v>
      </c>
      <c r="C96" s="42">
        <f t="shared" si="8"/>
        <v>26650.286</v>
      </c>
      <c r="D96" s="18" t="str">
        <f t="shared" si="9"/>
        <v>vis</v>
      </c>
      <c r="E96" s="55">
        <f>VLOOKUP(C96,Active!C$21:E$971,3,FALSE)</f>
        <v>-1796.9998556621817</v>
      </c>
      <c r="F96" s="5" t="s">
        <v>98</v>
      </c>
      <c r="G96" s="18" t="str">
        <f t="shared" si="10"/>
        <v>26650.286</v>
      </c>
      <c r="H96" s="42">
        <f t="shared" si="11"/>
        <v>-1797</v>
      </c>
      <c r="I96" s="56" t="s">
        <v>124</v>
      </c>
      <c r="J96" s="57" t="s">
        <v>125</v>
      </c>
      <c r="K96" s="56">
        <v>-1797</v>
      </c>
      <c r="L96" s="56" t="s">
        <v>126</v>
      </c>
      <c r="M96" s="57" t="s">
        <v>109</v>
      </c>
      <c r="N96" s="57"/>
      <c r="O96" s="58" t="s">
        <v>110</v>
      </c>
      <c r="P96" s="58" t="s">
        <v>111</v>
      </c>
    </row>
    <row r="97" spans="1:16" ht="12.75" customHeight="1" thickBot="1">
      <c r="A97" s="42" t="str">
        <f t="shared" si="6"/>
        <v> AAC 4.54 </v>
      </c>
      <c r="B97" s="5" t="str">
        <f t="shared" si="7"/>
        <v>II</v>
      </c>
      <c r="C97" s="42">
        <f t="shared" si="8"/>
        <v>26652.286</v>
      </c>
      <c r="D97" s="18" t="str">
        <f t="shared" si="9"/>
        <v>vis</v>
      </c>
      <c r="E97" s="55">
        <f>VLOOKUP(C97,Active!C$21:E$971,3,FALSE)</f>
        <v>-1796.5005032348931</v>
      </c>
      <c r="F97" s="5" t="s">
        <v>98</v>
      </c>
      <c r="G97" s="18" t="str">
        <f t="shared" si="10"/>
        <v>26652.286</v>
      </c>
      <c r="H97" s="42">
        <f t="shared" si="11"/>
        <v>-1796.5</v>
      </c>
      <c r="I97" s="56" t="s">
        <v>127</v>
      </c>
      <c r="J97" s="57" t="s">
        <v>128</v>
      </c>
      <c r="K97" s="56">
        <v>-1796.5</v>
      </c>
      <c r="L97" s="56" t="s">
        <v>129</v>
      </c>
      <c r="M97" s="57" t="s">
        <v>109</v>
      </c>
      <c r="N97" s="57"/>
      <c r="O97" s="58" t="s">
        <v>110</v>
      </c>
      <c r="P97" s="58" t="s">
        <v>111</v>
      </c>
    </row>
    <row r="98" spans="1:16" ht="12.75" customHeight="1" thickBot="1">
      <c r="A98" s="42" t="str">
        <f t="shared" si="6"/>
        <v> AAC 4.54 </v>
      </c>
      <c r="B98" s="5" t="str">
        <f t="shared" si="7"/>
        <v>I</v>
      </c>
      <c r="C98" s="42">
        <f t="shared" si="8"/>
        <v>26654.294000000002</v>
      </c>
      <c r="D98" s="18" t="str">
        <f t="shared" si="9"/>
        <v>vis</v>
      </c>
      <c r="E98" s="55">
        <f>VLOOKUP(C98,Active!C$21:E$971,3,FALSE)</f>
        <v>-1795.999153397895</v>
      </c>
      <c r="F98" s="5" t="s">
        <v>98</v>
      </c>
      <c r="G98" s="18" t="str">
        <f t="shared" si="10"/>
        <v>26654.294</v>
      </c>
      <c r="H98" s="42">
        <f t="shared" si="11"/>
        <v>-1796</v>
      </c>
      <c r="I98" s="56" t="s">
        <v>130</v>
      </c>
      <c r="J98" s="57" t="s">
        <v>131</v>
      </c>
      <c r="K98" s="56">
        <v>-1796</v>
      </c>
      <c r="L98" s="56" t="s">
        <v>132</v>
      </c>
      <c r="M98" s="57" t="s">
        <v>109</v>
      </c>
      <c r="N98" s="57"/>
      <c r="O98" s="58" t="s">
        <v>110</v>
      </c>
      <c r="P98" s="58" t="s">
        <v>111</v>
      </c>
    </row>
    <row r="99" spans="1:16" ht="12.75" customHeight="1" thickBot="1">
      <c r="A99" s="42" t="str">
        <f t="shared" si="6"/>
        <v> AAC 4.54 </v>
      </c>
      <c r="B99" s="5" t="str">
        <f t="shared" si="7"/>
        <v>II</v>
      </c>
      <c r="C99" s="42">
        <f t="shared" si="8"/>
        <v>26672.302</v>
      </c>
      <c r="D99" s="18" t="str">
        <f t="shared" si="9"/>
        <v>vis</v>
      </c>
      <c r="E99" s="55">
        <f>VLOOKUP(C99,Active!C$21:E$971,3,FALSE)</f>
        <v>-1791.5029841425901</v>
      </c>
      <c r="F99" s="5" t="s">
        <v>98</v>
      </c>
      <c r="G99" s="18" t="str">
        <f t="shared" si="10"/>
        <v>26672.302</v>
      </c>
      <c r="H99" s="42">
        <f t="shared" si="11"/>
        <v>-1791.5</v>
      </c>
      <c r="I99" s="56" t="s">
        <v>133</v>
      </c>
      <c r="J99" s="57" t="s">
        <v>134</v>
      </c>
      <c r="K99" s="56">
        <v>-1791.5</v>
      </c>
      <c r="L99" s="56" t="s">
        <v>135</v>
      </c>
      <c r="M99" s="57" t="s">
        <v>109</v>
      </c>
      <c r="N99" s="57"/>
      <c r="O99" s="58" t="s">
        <v>110</v>
      </c>
      <c r="P99" s="58" t="s">
        <v>111</v>
      </c>
    </row>
    <row r="100" spans="1:16" ht="12.75" customHeight="1" thickBot="1">
      <c r="A100" s="42" t="str">
        <f t="shared" si="6"/>
        <v> AAC 4.54 </v>
      </c>
      <c r="B100" s="5" t="str">
        <f t="shared" si="7"/>
        <v>II</v>
      </c>
      <c r="C100" s="42">
        <f t="shared" si="8"/>
        <v>26684.321</v>
      </c>
      <c r="D100" s="18" t="str">
        <f t="shared" si="9"/>
        <v>vis</v>
      </c>
      <c r="E100" s="55">
        <f>VLOOKUP(C100,Active!C$21:E$971,3,FALSE)</f>
        <v>-1788.5021257307999</v>
      </c>
      <c r="F100" s="5" t="s">
        <v>98</v>
      </c>
      <c r="G100" s="18" t="str">
        <f t="shared" si="10"/>
        <v>26684.321</v>
      </c>
      <c r="H100" s="42">
        <f t="shared" si="11"/>
        <v>-1788.5</v>
      </c>
      <c r="I100" s="56" t="s">
        <v>136</v>
      </c>
      <c r="J100" s="57" t="s">
        <v>137</v>
      </c>
      <c r="K100" s="56">
        <v>-1788.5</v>
      </c>
      <c r="L100" s="56" t="s">
        <v>138</v>
      </c>
      <c r="M100" s="57" t="s">
        <v>109</v>
      </c>
      <c r="N100" s="57"/>
      <c r="O100" s="58" t="s">
        <v>110</v>
      </c>
      <c r="P100" s="58" t="s">
        <v>111</v>
      </c>
    </row>
    <row r="101" spans="1:16" ht="12.75" customHeight="1" thickBot="1">
      <c r="A101" s="42" t="str">
        <f t="shared" si="6"/>
        <v> AAC 4.54 </v>
      </c>
      <c r="B101" s="5" t="str">
        <f t="shared" si="7"/>
        <v>I</v>
      </c>
      <c r="C101" s="42">
        <f t="shared" si="8"/>
        <v>26686.323</v>
      </c>
      <c r="D101" s="18" t="str">
        <f t="shared" si="9"/>
        <v>vis</v>
      </c>
      <c r="E101" s="55">
        <f>VLOOKUP(C101,Active!C$21:E$971,3,FALSE)</f>
        <v>-1788.0022739510841</v>
      </c>
      <c r="F101" s="5" t="s">
        <v>98</v>
      </c>
      <c r="G101" s="18" t="str">
        <f t="shared" si="10"/>
        <v>26686.323</v>
      </c>
      <c r="H101" s="42">
        <f t="shared" si="11"/>
        <v>-1788</v>
      </c>
      <c r="I101" s="56" t="s">
        <v>139</v>
      </c>
      <c r="J101" s="57" t="s">
        <v>140</v>
      </c>
      <c r="K101" s="56">
        <v>-1788</v>
      </c>
      <c r="L101" s="56" t="s">
        <v>141</v>
      </c>
      <c r="M101" s="57" t="s">
        <v>109</v>
      </c>
      <c r="N101" s="57"/>
      <c r="O101" s="58" t="s">
        <v>110</v>
      </c>
      <c r="P101" s="58" t="s">
        <v>111</v>
      </c>
    </row>
    <row r="102" spans="1:16" ht="12.75" customHeight="1" thickBot="1">
      <c r="A102" s="42" t="str">
        <f t="shared" si="6"/>
        <v> AAC 4.54 </v>
      </c>
      <c r="B102" s="5" t="str">
        <f t="shared" si="7"/>
        <v>I</v>
      </c>
      <c r="C102" s="42">
        <f t="shared" si="8"/>
        <v>26802.478999999999</v>
      </c>
      <c r="D102" s="18" t="str">
        <f t="shared" si="9"/>
        <v>vis</v>
      </c>
      <c r="E102" s="55">
        <f>VLOOKUP(C102,Active!C$21:E$971,3,FALSE)</f>
        <v>-1759.0008836790239</v>
      </c>
      <c r="F102" s="5" t="s">
        <v>98</v>
      </c>
      <c r="G102" s="18" t="str">
        <f t="shared" si="10"/>
        <v>26802.479</v>
      </c>
      <c r="H102" s="42">
        <f t="shared" si="11"/>
        <v>-1759</v>
      </c>
      <c r="I102" s="56" t="s">
        <v>142</v>
      </c>
      <c r="J102" s="57" t="s">
        <v>143</v>
      </c>
      <c r="K102" s="56">
        <v>-1759</v>
      </c>
      <c r="L102" s="56" t="s">
        <v>117</v>
      </c>
      <c r="M102" s="57" t="s">
        <v>109</v>
      </c>
      <c r="N102" s="57"/>
      <c r="O102" s="58" t="s">
        <v>110</v>
      </c>
      <c r="P102" s="58" t="s">
        <v>111</v>
      </c>
    </row>
    <row r="103" spans="1:16" ht="12.75" customHeight="1" thickBot="1">
      <c r="A103" s="42" t="str">
        <f t="shared" si="6"/>
        <v> BZ 14.46 </v>
      </c>
      <c r="B103" s="5" t="str">
        <f t="shared" si="7"/>
        <v>II</v>
      </c>
      <c r="C103" s="42">
        <f t="shared" si="8"/>
        <v>26808.495999999999</v>
      </c>
      <c r="D103" s="18" t="str">
        <f t="shared" si="9"/>
        <v>vis</v>
      </c>
      <c r="E103" s="55">
        <f>VLOOKUP(C103,Active!C$21:E$971,3,FALSE)</f>
        <v>-1757.4985819015264</v>
      </c>
      <c r="F103" s="5" t="s">
        <v>98</v>
      </c>
      <c r="G103" s="18" t="str">
        <f t="shared" si="10"/>
        <v>26808.496</v>
      </c>
      <c r="H103" s="42">
        <f t="shared" si="11"/>
        <v>-1757.5</v>
      </c>
      <c r="I103" s="56" t="s">
        <v>144</v>
      </c>
      <c r="J103" s="57" t="s">
        <v>145</v>
      </c>
      <c r="K103" s="56">
        <v>-1757.5</v>
      </c>
      <c r="L103" s="56" t="s">
        <v>146</v>
      </c>
      <c r="M103" s="57" t="s">
        <v>100</v>
      </c>
      <c r="N103" s="57"/>
      <c r="O103" s="58" t="s">
        <v>104</v>
      </c>
      <c r="P103" s="58" t="s">
        <v>105</v>
      </c>
    </row>
    <row r="104" spans="1:16" ht="12.75" customHeight="1" thickBot="1">
      <c r="A104" s="42" t="str">
        <f t="shared" si="6"/>
        <v> AAC 4.54 </v>
      </c>
      <c r="B104" s="5" t="str">
        <f t="shared" si="7"/>
        <v>I</v>
      </c>
      <c r="C104" s="42">
        <f t="shared" si="8"/>
        <v>26814.491999999998</v>
      </c>
      <c r="D104" s="18" t="str">
        <f t="shared" si="9"/>
        <v>vis</v>
      </c>
      <c r="E104" s="55">
        <f>VLOOKUP(C104,Active!C$21:E$971,3,FALSE)</f>
        <v>-1756.0015233245158</v>
      </c>
      <c r="F104" s="5" t="s">
        <v>98</v>
      </c>
      <c r="G104" s="18" t="str">
        <f t="shared" si="10"/>
        <v>26814.492</v>
      </c>
      <c r="H104" s="42">
        <f t="shared" si="11"/>
        <v>-1756</v>
      </c>
      <c r="I104" s="56" t="s">
        <v>147</v>
      </c>
      <c r="J104" s="57" t="s">
        <v>148</v>
      </c>
      <c r="K104" s="56">
        <v>-1756</v>
      </c>
      <c r="L104" s="56" t="s">
        <v>146</v>
      </c>
      <c r="M104" s="57" t="s">
        <v>109</v>
      </c>
      <c r="N104" s="57"/>
      <c r="O104" s="58" t="s">
        <v>110</v>
      </c>
      <c r="P104" s="58" t="s">
        <v>111</v>
      </c>
    </row>
    <row r="105" spans="1:16" ht="12.75" customHeight="1" thickBot="1">
      <c r="A105" s="42" t="str">
        <f t="shared" si="6"/>
        <v> AAC 4.54 </v>
      </c>
      <c r="B105" s="5" t="str">
        <f t="shared" si="7"/>
        <v>II</v>
      </c>
      <c r="C105" s="42">
        <f t="shared" si="8"/>
        <v>26824.513999999999</v>
      </c>
      <c r="D105" s="18" t="str">
        <f t="shared" si="9"/>
        <v>vis</v>
      </c>
      <c r="E105" s="55">
        <f>VLOOKUP(C105,Active!C$21:E$971,3,FALSE)</f>
        <v>-1753.499268311373</v>
      </c>
      <c r="F105" s="5" t="s">
        <v>98</v>
      </c>
      <c r="G105" s="18" t="str">
        <f t="shared" si="10"/>
        <v>26824.514</v>
      </c>
      <c r="H105" s="42">
        <f t="shared" si="11"/>
        <v>-1753.5</v>
      </c>
      <c r="I105" s="56" t="s">
        <v>149</v>
      </c>
      <c r="J105" s="57" t="s">
        <v>150</v>
      </c>
      <c r="K105" s="56">
        <v>-1753.5</v>
      </c>
      <c r="L105" s="56" t="s">
        <v>141</v>
      </c>
      <c r="M105" s="57" t="s">
        <v>109</v>
      </c>
      <c r="N105" s="57"/>
      <c r="O105" s="58" t="s">
        <v>110</v>
      </c>
      <c r="P105" s="58" t="s">
        <v>111</v>
      </c>
    </row>
    <row r="106" spans="1:16" ht="12.75" customHeight="1" thickBot="1">
      <c r="A106" s="42" t="str">
        <f t="shared" si="6"/>
        <v> AAC 4.54 </v>
      </c>
      <c r="B106" s="5" t="str">
        <f t="shared" si="7"/>
        <v>II</v>
      </c>
      <c r="C106" s="42">
        <f t="shared" si="8"/>
        <v>26828.51</v>
      </c>
      <c r="D106" s="18" t="str">
        <f t="shared" si="9"/>
        <v>vis</v>
      </c>
      <c r="E106" s="55">
        <f>VLOOKUP(C106,Active!C$21:E$971,3,FALSE)</f>
        <v>-1752.501562161651</v>
      </c>
      <c r="F106" s="5" t="s">
        <v>98</v>
      </c>
      <c r="G106" s="18" t="str">
        <f t="shared" si="10"/>
        <v>26828.510</v>
      </c>
      <c r="H106" s="42">
        <f t="shared" si="11"/>
        <v>-1752.5</v>
      </c>
      <c r="I106" s="56" t="s">
        <v>151</v>
      </c>
      <c r="J106" s="57" t="s">
        <v>152</v>
      </c>
      <c r="K106" s="56">
        <v>-1752.5</v>
      </c>
      <c r="L106" s="56" t="s">
        <v>123</v>
      </c>
      <c r="M106" s="57" t="s">
        <v>109</v>
      </c>
      <c r="N106" s="57"/>
      <c r="O106" s="58" t="s">
        <v>110</v>
      </c>
      <c r="P106" s="58" t="s">
        <v>111</v>
      </c>
    </row>
    <row r="107" spans="1:16" ht="12.75" customHeight="1" thickBot="1">
      <c r="A107" s="42" t="str">
        <f t="shared" si="6"/>
        <v> BZ 14.46 </v>
      </c>
      <c r="B107" s="5" t="str">
        <f t="shared" si="7"/>
        <v>II</v>
      </c>
      <c r="C107" s="42">
        <f t="shared" si="8"/>
        <v>26840.532999999999</v>
      </c>
      <c r="D107" s="18" t="str">
        <f t="shared" si="9"/>
        <v>vis</v>
      </c>
      <c r="E107" s="55">
        <f>VLOOKUP(C107,Active!C$21:E$971,3,FALSE)</f>
        <v>-1749.4997050450058</v>
      </c>
      <c r="F107" s="5" t="s">
        <v>98</v>
      </c>
      <c r="G107" s="18" t="str">
        <f t="shared" si="10"/>
        <v>26840.533</v>
      </c>
      <c r="H107" s="42">
        <f t="shared" si="11"/>
        <v>-1749.5</v>
      </c>
      <c r="I107" s="56" t="s">
        <v>153</v>
      </c>
      <c r="J107" s="57" t="s">
        <v>154</v>
      </c>
      <c r="K107" s="56">
        <v>-1749.5</v>
      </c>
      <c r="L107" s="56" t="s">
        <v>108</v>
      </c>
      <c r="M107" s="57" t="s">
        <v>100</v>
      </c>
      <c r="N107" s="57"/>
      <c r="O107" s="58" t="s">
        <v>104</v>
      </c>
      <c r="P107" s="58" t="s">
        <v>105</v>
      </c>
    </row>
    <row r="108" spans="1:16" ht="12.75" customHeight="1" thickBot="1">
      <c r="A108" s="42" t="str">
        <f t="shared" si="6"/>
        <v> BZ 14.46 </v>
      </c>
      <c r="B108" s="5" t="str">
        <f t="shared" si="7"/>
        <v>II</v>
      </c>
      <c r="C108" s="42">
        <f t="shared" si="8"/>
        <v>26860.556</v>
      </c>
      <c r="D108" s="18" t="str">
        <f t="shared" si="9"/>
        <v>vis</v>
      </c>
      <c r="E108" s="55">
        <f>VLOOKUP(C108,Active!C$21:E$971,3,FALSE)</f>
        <v>-1744.5004382192071</v>
      </c>
      <c r="F108" s="5" t="s">
        <v>98</v>
      </c>
      <c r="G108" s="18" t="str">
        <f t="shared" si="10"/>
        <v>26860.556</v>
      </c>
      <c r="H108" s="42">
        <f t="shared" si="11"/>
        <v>-1744.5</v>
      </c>
      <c r="I108" s="56" t="s">
        <v>155</v>
      </c>
      <c r="J108" s="57" t="s">
        <v>156</v>
      </c>
      <c r="K108" s="56">
        <v>-1744.5</v>
      </c>
      <c r="L108" s="56" t="s">
        <v>129</v>
      </c>
      <c r="M108" s="57" t="s">
        <v>100</v>
      </c>
      <c r="N108" s="57"/>
      <c r="O108" s="58" t="s">
        <v>104</v>
      </c>
      <c r="P108" s="58" t="s">
        <v>105</v>
      </c>
    </row>
    <row r="109" spans="1:16" ht="12.75" customHeight="1" thickBot="1">
      <c r="A109" s="42" t="str">
        <f t="shared" si="6"/>
        <v> BZ 14.46 </v>
      </c>
      <c r="B109" s="5" t="str">
        <f t="shared" si="7"/>
        <v>II</v>
      </c>
      <c r="C109" s="42">
        <f t="shared" si="8"/>
        <v>26868.567999999999</v>
      </c>
      <c r="D109" s="18" t="str">
        <f t="shared" si="9"/>
        <v>vis</v>
      </c>
      <c r="E109" s="55">
        <f>VLOOKUP(C109,Active!C$21:E$971,3,FALSE)</f>
        <v>-1742.5000323954896</v>
      </c>
      <c r="F109" s="5" t="s">
        <v>98</v>
      </c>
      <c r="G109" s="18" t="str">
        <f t="shared" si="10"/>
        <v>26868.568</v>
      </c>
      <c r="H109" s="42">
        <f t="shared" si="11"/>
        <v>-1742.5</v>
      </c>
      <c r="I109" s="56" t="s">
        <v>157</v>
      </c>
      <c r="J109" s="57" t="s">
        <v>158</v>
      </c>
      <c r="K109" s="56">
        <v>-1742.5</v>
      </c>
      <c r="L109" s="56" t="s">
        <v>159</v>
      </c>
      <c r="M109" s="57" t="s">
        <v>100</v>
      </c>
      <c r="N109" s="57"/>
      <c r="O109" s="58" t="s">
        <v>104</v>
      </c>
      <c r="P109" s="58" t="s">
        <v>105</v>
      </c>
    </row>
    <row r="110" spans="1:16" ht="12.75" customHeight="1" thickBot="1">
      <c r="A110" s="42" t="str">
        <f t="shared" si="6"/>
        <v> BZ 14.46 </v>
      </c>
      <c r="B110" s="5" t="str">
        <f t="shared" si="7"/>
        <v>I</v>
      </c>
      <c r="C110" s="42">
        <f t="shared" si="8"/>
        <v>26870.572</v>
      </c>
      <c r="D110" s="18" t="str">
        <f t="shared" si="9"/>
        <v>vis</v>
      </c>
      <c r="E110" s="55">
        <f>VLOOKUP(C110,Active!C$21:E$971,3,FALSE)</f>
        <v>-1741.9996812633465</v>
      </c>
      <c r="F110" s="5" t="s">
        <v>98</v>
      </c>
      <c r="G110" s="18" t="str">
        <f t="shared" si="10"/>
        <v>26870.572</v>
      </c>
      <c r="H110" s="42">
        <f t="shared" si="11"/>
        <v>-1742</v>
      </c>
      <c r="I110" s="56" t="s">
        <v>160</v>
      </c>
      <c r="J110" s="57" t="s">
        <v>161</v>
      </c>
      <c r="K110" s="56">
        <v>-1742</v>
      </c>
      <c r="L110" s="56" t="s">
        <v>126</v>
      </c>
      <c r="M110" s="57" t="s">
        <v>100</v>
      </c>
      <c r="N110" s="57"/>
      <c r="O110" s="58" t="s">
        <v>104</v>
      </c>
      <c r="P110" s="58" t="s">
        <v>105</v>
      </c>
    </row>
    <row r="111" spans="1:16" ht="12.75" customHeight="1" thickBot="1">
      <c r="A111" s="42" t="str">
        <f t="shared" si="6"/>
        <v> AAAN 11.5.40 </v>
      </c>
      <c r="B111" s="5" t="str">
        <f t="shared" si="7"/>
        <v>II</v>
      </c>
      <c r="C111" s="42">
        <f t="shared" si="8"/>
        <v>28122.241999999998</v>
      </c>
      <c r="D111" s="18" t="str">
        <f t="shared" si="9"/>
        <v>vis</v>
      </c>
      <c r="E111" s="55">
        <f>VLOOKUP(C111,Active!C$21:E$971,3,FALSE)</f>
        <v>-1429.4874549312599</v>
      </c>
      <c r="F111" s="5" t="s">
        <v>98</v>
      </c>
      <c r="G111" s="18" t="str">
        <f t="shared" si="10"/>
        <v>28122.242</v>
      </c>
      <c r="H111" s="42">
        <f t="shared" si="11"/>
        <v>-1429.5</v>
      </c>
      <c r="I111" s="56" t="s">
        <v>162</v>
      </c>
      <c r="J111" s="57" t="s">
        <v>163</v>
      </c>
      <c r="K111" s="56">
        <v>-1429.5</v>
      </c>
      <c r="L111" s="56" t="s">
        <v>164</v>
      </c>
      <c r="M111" s="57" t="s">
        <v>165</v>
      </c>
      <c r="N111" s="57"/>
      <c r="O111" s="58" t="s">
        <v>166</v>
      </c>
      <c r="P111" s="58" t="s">
        <v>167</v>
      </c>
    </row>
    <row r="112" spans="1:16" ht="12.75" customHeight="1" thickBot="1">
      <c r="A112" s="42" t="str">
        <f t="shared" si="6"/>
        <v> AAAN 11.5.40 </v>
      </c>
      <c r="B112" s="5" t="str">
        <f t="shared" si="7"/>
        <v>I</v>
      </c>
      <c r="C112" s="42">
        <f t="shared" si="8"/>
        <v>28164.304</v>
      </c>
      <c r="D112" s="18" t="str">
        <f t="shared" si="9"/>
        <v>vis</v>
      </c>
      <c r="E112" s="55">
        <f>VLOOKUP(C112,Active!C$21:E$971,3,FALSE)</f>
        <v>-1418.9855740329556</v>
      </c>
      <c r="F112" s="5" t="s">
        <v>98</v>
      </c>
      <c r="G112" s="18" t="str">
        <f t="shared" si="10"/>
        <v>28164.304</v>
      </c>
      <c r="H112" s="42">
        <f t="shared" si="11"/>
        <v>-1419</v>
      </c>
      <c r="I112" s="56" t="s">
        <v>168</v>
      </c>
      <c r="J112" s="57" t="s">
        <v>169</v>
      </c>
      <c r="K112" s="56">
        <v>-1419</v>
      </c>
      <c r="L112" s="56" t="s">
        <v>170</v>
      </c>
      <c r="M112" s="57" t="s">
        <v>165</v>
      </c>
      <c r="N112" s="57"/>
      <c r="O112" s="58" t="s">
        <v>166</v>
      </c>
      <c r="P112" s="58" t="s">
        <v>167</v>
      </c>
    </row>
    <row r="113" spans="1:16" ht="12.75" customHeight="1" thickBot="1">
      <c r="A113" s="42" t="str">
        <f t="shared" si="6"/>
        <v> AAAN 11.5.40 </v>
      </c>
      <c r="B113" s="5" t="str">
        <f t="shared" si="7"/>
        <v>II</v>
      </c>
      <c r="C113" s="42">
        <f t="shared" si="8"/>
        <v>28306.503000000001</v>
      </c>
      <c r="D113" s="18" t="str">
        <f t="shared" si="9"/>
        <v>vis</v>
      </c>
      <c r="E113" s="55">
        <f>VLOOKUP(C113,Active!C$21:E$971,3,FALSE)</f>
        <v>-1383.481866128958</v>
      </c>
      <c r="F113" s="5" t="s">
        <v>98</v>
      </c>
      <c r="G113" s="18" t="str">
        <f t="shared" si="10"/>
        <v>28306.503</v>
      </c>
      <c r="H113" s="42">
        <f t="shared" si="11"/>
        <v>-1383.5</v>
      </c>
      <c r="I113" s="56" t="s">
        <v>171</v>
      </c>
      <c r="J113" s="57" t="s">
        <v>172</v>
      </c>
      <c r="K113" s="56">
        <v>-1383.5</v>
      </c>
      <c r="L113" s="56" t="s">
        <v>173</v>
      </c>
      <c r="M113" s="57" t="s">
        <v>165</v>
      </c>
      <c r="N113" s="57"/>
      <c r="O113" s="58" t="s">
        <v>166</v>
      </c>
      <c r="P113" s="58" t="s">
        <v>167</v>
      </c>
    </row>
    <row r="114" spans="1:16" ht="12.75" customHeight="1" thickBot="1">
      <c r="A114" s="42" t="str">
        <f t="shared" si="6"/>
        <v> AAAN 11.5.40 </v>
      </c>
      <c r="B114" s="5" t="str">
        <f t="shared" si="7"/>
        <v>I</v>
      </c>
      <c r="C114" s="42">
        <f t="shared" si="8"/>
        <v>28308.488000000001</v>
      </c>
      <c r="D114" s="18" t="str">
        <f t="shared" si="9"/>
        <v>vis</v>
      </c>
      <c r="E114" s="55">
        <f>VLOOKUP(C114,Active!C$21:E$971,3,FALSE)</f>
        <v>-1382.9862588448741</v>
      </c>
      <c r="F114" s="5" t="s">
        <v>98</v>
      </c>
      <c r="G114" s="18" t="str">
        <f t="shared" si="10"/>
        <v>28308.488</v>
      </c>
      <c r="H114" s="42">
        <f t="shared" si="11"/>
        <v>-1383</v>
      </c>
      <c r="I114" s="56" t="s">
        <v>174</v>
      </c>
      <c r="J114" s="57" t="s">
        <v>175</v>
      </c>
      <c r="K114" s="56">
        <v>-1383</v>
      </c>
      <c r="L114" s="56" t="s">
        <v>176</v>
      </c>
      <c r="M114" s="57" t="s">
        <v>165</v>
      </c>
      <c r="N114" s="57"/>
      <c r="O114" s="58" t="s">
        <v>166</v>
      </c>
      <c r="P114" s="58" t="s">
        <v>167</v>
      </c>
    </row>
    <row r="115" spans="1:16" ht="12.75" customHeight="1" thickBot="1">
      <c r="A115" s="42" t="str">
        <f t="shared" si="6"/>
        <v> AAAN 11.5.40 </v>
      </c>
      <c r="B115" s="5" t="str">
        <f t="shared" si="7"/>
        <v>I</v>
      </c>
      <c r="C115" s="42">
        <f t="shared" si="8"/>
        <v>28332.467000000001</v>
      </c>
      <c r="D115" s="18" t="str">
        <f t="shared" si="9"/>
        <v>vis</v>
      </c>
      <c r="E115" s="55">
        <f>VLOOKUP(C115,Active!C$21:E$971,3,FALSE)</f>
        <v>-1376.9992729178989</v>
      </c>
      <c r="F115" s="5" t="s">
        <v>98</v>
      </c>
      <c r="G115" s="18" t="str">
        <f t="shared" si="10"/>
        <v>28332.467</v>
      </c>
      <c r="H115" s="42">
        <f t="shared" si="11"/>
        <v>-1377</v>
      </c>
      <c r="I115" s="56" t="s">
        <v>177</v>
      </c>
      <c r="J115" s="57" t="s">
        <v>178</v>
      </c>
      <c r="K115" s="56">
        <v>-1377</v>
      </c>
      <c r="L115" s="56" t="s">
        <v>132</v>
      </c>
      <c r="M115" s="57" t="s">
        <v>165</v>
      </c>
      <c r="N115" s="57"/>
      <c r="O115" s="58" t="s">
        <v>166</v>
      </c>
      <c r="P115" s="58" t="s">
        <v>167</v>
      </c>
    </row>
    <row r="116" spans="1:16" ht="12.75" customHeight="1" thickBot="1">
      <c r="A116" s="42" t="str">
        <f t="shared" si="6"/>
        <v> AAAN 11.5.40 </v>
      </c>
      <c r="B116" s="5" t="str">
        <f t="shared" si="7"/>
        <v>I</v>
      </c>
      <c r="C116" s="42">
        <f t="shared" si="8"/>
        <v>28336.454000000002</v>
      </c>
      <c r="D116" s="18" t="str">
        <f t="shared" si="9"/>
        <v>vis</v>
      </c>
      <c r="E116" s="55">
        <f>VLOOKUP(C116,Active!C$21:E$971,3,FALSE)</f>
        <v>-1376.003813854099</v>
      </c>
      <c r="F116" s="5" t="s">
        <v>98</v>
      </c>
      <c r="G116" s="18" t="str">
        <f t="shared" si="10"/>
        <v>28336.454</v>
      </c>
      <c r="H116" s="42">
        <f t="shared" si="11"/>
        <v>-1376</v>
      </c>
      <c r="I116" s="56" t="s">
        <v>179</v>
      </c>
      <c r="J116" s="57" t="s">
        <v>180</v>
      </c>
      <c r="K116" s="56">
        <v>-1376</v>
      </c>
      <c r="L116" s="56" t="s">
        <v>181</v>
      </c>
      <c r="M116" s="57" t="s">
        <v>165</v>
      </c>
      <c r="N116" s="57"/>
      <c r="O116" s="58" t="s">
        <v>166</v>
      </c>
      <c r="P116" s="58" t="s">
        <v>167</v>
      </c>
    </row>
    <row r="117" spans="1:16" ht="12.75" customHeight="1" thickBot="1">
      <c r="A117" s="42" t="str">
        <f t="shared" si="6"/>
        <v> AAAN 11.5.40 </v>
      </c>
      <c r="B117" s="5" t="str">
        <f t="shared" si="7"/>
        <v>II</v>
      </c>
      <c r="C117" s="42">
        <f t="shared" si="8"/>
        <v>28338.452000000001</v>
      </c>
      <c r="D117" s="18" t="str">
        <f t="shared" si="9"/>
        <v>vis</v>
      </c>
      <c r="E117" s="55">
        <f>VLOOKUP(C117,Active!C$21:E$971,3,FALSE)</f>
        <v>-1375.504960779238</v>
      </c>
      <c r="F117" s="5" t="s">
        <v>98</v>
      </c>
      <c r="G117" s="18" t="str">
        <f t="shared" si="10"/>
        <v>28338.452</v>
      </c>
      <c r="H117" s="42">
        <f t="shared" si="11"/>
        <v>-1375.5</v>
      </c>
      <c r="I117" s="56" t="s">
        <v>182</v>
      </c>
      <c r="J117" s="57" t="s">
        <v>183</v>
      </c>
      <c r="K117" s="56">
        <v>-1375.5</v>
      </c>
      <c r="L117" s="56" t="s">
        <v>184</v>
      </c>
      <c r="M117" s="57" t="s">
        <v>165</v>
      </c>
      <c r="N117" s="57"/>
      <c r="O117" s="58" t="s">
        <v>166</v>
      </c>
      <c r="P117" s="58" t="s">
        <v>167</v>
      </c>
    </row>
    <row r="118" spans="1:16" ht="12.75" customHeight="1" thickBot="1">
      <c r="A118" s="42" t="str">
        <f t="shared" si="6"/>
        <v> AAAN 11.5.40 </v>
      </c>
      <c r="B118" s="5" t="str">
        <f t="shared" si="7"/>
        <v>II</v>
      </c>
      <c r="C118" s="42">
        <f t="shared" si="8"/>
        <v>28362.466</v>
      </c>
      <c r="D118" s="18" t="str">
        <f t="shared" si="9"/>
        <v>vis</v>
      </c>
      <c r="E118" s="55">
        <f>VLOOKUP(C118,Active!C$21:E$971,3,FALSE)</f>
        <v>-1369.5092361847853</v>
      </c>
      <c r="F118" s="5" t="s">
        <v>98</v>
      </c>
      <c r="G118" s="18" t="str">
        <f t="shared" si="10"/>
        <v>28362.466</v>
      </c>
      <c r="H118" s="42">
        <f t="shared" si="11"/>
        <v>-1369.5</v>
      </c>
      <c r="I118" s="56" t="s">
        <v>185</v>
      </c>
      <c r="J118" s="57" t="s">
        <v>186</v>
      </c>
      <c r="K118" s="56">
        <v>-1369.5</v>
      </c>
      <c r="L118" s="56" t="s">
        <v>187</v>
      </c>
      <c r="M118" s="57" t="s">
        <v>165</v>
      </c>
      <c r="N118" s="57"/>
      <c r="O118" s="58" t="s">
        <v>166</v>
      </c>
      <c r="P118" s="58" t="s">
        <v>167</v>
      </c>
    </row>
    <row r="119" spans="1:16" ht="12.75" customHeight="1" thickBot="1">
      <c r="A119" s="42" t="str">
        <f t="shared" si="6"/>
        <v> AAAN 11.5.40 </v>
      </c>
      <c r="B119" s="5" t="str">
        <f t="shared" si="7"/>
        <v>II</v>
      </c>
      <c r="C119" s="42">
        <f t="shared" si="8"/>
        <v>28366.47</v>
      </c>
      <c r="D119" s="18" t="str">
        <f t="shared" si="9"/>
        <v>vis</v>
      </c>
      <c r="E119" s="55">
        <f>VLOOKUP(C119,Active!C$21:E$971,3,FALSE)</f>
        <v>-1368.5095326253536</v>
      </c>
      <c r="F119" s="5" t="s">
        <v>98</v>
      </c>
      <c r="G119" s="18" t="str">
        <f t="shared" si="10"/>
        <v>28366.470</v>
      </c>
      <c r="H119" s="42">
        <f t="shared" si="11"/>
        <v>-1368.5</v>
      </c>
      <c r="I119" s="56" t="s">
        <v>188</v>
      </c>
      <c r="J119" s="57" t="s">
        <v>189</v>
      </c>
      <c r="K119" s="56">
        <v>-1368.5</v>
      </c>
      <c r="L119" s="56" t="s">
        <v>190</v>
      </c>
      <c r="M119" s="57" t="s">
        <v>165</v>
      </c>
      <c r="N119" s="57"/>
      <c r="O119" s="58" t="s">
        <v>166</v>
      </c>
      <c r="P119" s="58" t="s">
        <v>167</v>
      </c>
    </row>
    <row r="120" spans="1:16" ht="12.75" customHeight="1" thickBot="1">
      <c r="A120" s="42" t="str">
        <f t="shared" si="6"/>
        <v> AAAN 11.5.40 </v>
      </c>
      <c r="B120" s="5" t="str">
        <f t="shared" si="7"/>
        <v>II</v>
      </c>
      <c r="C120" s="42">
        <f t="shared" si="8"/>
        <v>28859.216</v>
      </c>
      <c r="D120" s="18" t="str">
        <f t="shared" si="9"/>
        <v>vis</v>
      </c>
      <c r="E120" s="55">
        <f>VLOOKUP(C120,Active!C$21:E$971,3,FALSE)</f>
        <v>-1245.4825770570087</v>
      </c>
      <c r="F120" s="5" t="s">
        <v>98</v>
      </c>
      <c r="G120" s="18" t="str">
        <f t="shared" si="10"/>
        <v>28859.216</v>
      </c>
      <c r="H120" s="42">
        <f t="shared" si="11"/>
        <v>-1245.5</v>
      </c>
      <c r="I120" s="56" t="s">
        <v>191</v>
      </c>
      <c r="J120" s="57" t="s">
        <v>192</v>
      </c>
      <c r="K120" s="56">
        <v>-1245.5</v>
      </c>
      <c r="L120" s="56" t="s">
        <v>170</v>
      </c>
      <c r="M120" s="57" t="s">
        <v>165</v>
      </c>
      <c r="N120" s="57"/>
      <c r="O120" s="58" t="s">
        <v>166</v>
      </c>
      <c r="P120" s="58" t="s">
        <v>167</v>
      </c>
    </row>
    <row r="121" spans="1:16" ht="12.75" customHeight="1" thickBot="1">
      <c r="A121" s="42" t="str">
        <f t="shared" si="6"/>
        <v> AAAN 11.5.40 </v>
      </c>
      <c r="B121" s="5" t="str">
        <f t="shared" si="7"/>
        <v>I</v>
      </c>
      <c r="C121" s="42">
        <f t="shared" si="8"/>
        <v>28865.23</v>
      </c>
      <c r="D121" s="18" t="str">
        <f t="shared" si="9"/>
        <v>vis</v>
      </c>
      <c r="E121" s="55">
        <f>VLOOKUP(C121,Active!C$21:E$971,3,FALSE)</f>
        <v>-1243.9810243081524</v>
      </c>
      <c r="F121" s="5" t="s">
        <v>98</v>
      </c>
      <c r="G121" s="18" t="str">
        <f t="shared" si="10"/>
        <v>28865.230</v>
      </c>
      <c r="H121" s="42">
        <f t="shared" si="11"/>
        <v>-1244</v>
      </c>
      <c r="I121" s="56" t="s">
        <v>193</v>
      </c>
      <c r="J121" s="57" t="s">
        <v>194</v>
      </c>
      <c r="K121" s="56">
        <v>-1244</v>
      </c>
      <c r="L121" s="56" t="s">
        <v>195</v>
      </c>
      <c r="M121" s="57" t="s">
        <v>165</v>
      </c>
      <c r="N121" s="57"/>
      <c r="O121" s="58" t="s">
        <v>166</v>
      </c>
      <c r="P121" s="58" t="s">
        <v>167</v>
      </c>
    </row>
    <row r="122" spans="1:16" ht="12.75" customHeight="1" thickBot="1">
      <c r="A122" s="42" t="str">
        <f t="shared" si="6"/>
        <v> AAAN 11.5.40 </v>
      </c>
      <c r="B122" s="5" t="str">
        <f t="shared" si="7"/>
        <v>I</v>
      </c>
      <c r="C122" s="42">
        <f t="shared" si="8"/>
        <v>29041.463</v>
      </c>
      <c r="D122" s="18" t="str">
        <f t="shared" si="9"/>
        <v>vis</v>
      </c>
      <c r="E122" s="55">
        <f>VLOOKUP(C122,Active!C$21:E$971,3,FALSE)</f>
        <v>-1199.979836148987</v>
      </c>
      <c r="F122" s="5" t="s">
        <v>98</v>
      </c>
      <c r="G122" s="18" t="str">
        <f t="shared" si="10"/>
        <v>29041.463</v>
      </c>
      <c r="H122" s="42">
        <f t="shared" si="11"/>
        <v>-1200</v>
      </c>
      <c r="I122" s="56" t="s">
        <v>196</v>
      </c>
      <c r="J122" s="57" t="s">
        <v>197</v>
      </c>
      <c r="K122" s="56">
        <v>-1200</v>
      </c>
      <c r="L122" s="56" t="s">
        <v>198</v>
      </c>
      <c r="M122" s="57" t="s">
        <v>165</v>
      </c>
      <c r="N122" s="57"/>
      <c r="O122" s="58" t="s">
        <v>166</v>
      </c>
      <c r="P122" s="58" t="s">
        <v>167</v>
      </c>
    </row>
    <row r="123" spans="1:16" ht="12.75" customHeight="1" thickBot="1">
      <c r="A123" s="42" t="str">
        <f t="shared" si="6"/>
        <v> AAC 4.14 </v>
      </c>
      <c r="B123" s="5" t="str">
        <f t="shared" si="7"/>
        <v>I</v>
      </c>
      <c r="C123" s="42">
        <f t="shared" si="8"/>
        <v>29045.394</v>
      </c>
      <c r="D123" s="18" t="str">
        <f t="shared" si="9"/>
        <v>vis</v>
      </c>
      <c r="E123" s="55">
        <f>VLOOKUP(C123,Active!C$21:E$971,3,FALSE)</f>
        <v>-1198.9983589531514</v>
      </c>
      <c r="F123" s="5" t="s">
        <v>98</v>
      </c>
      <c r="G123" s="18" t="str">
        <f t="shared" si="10"/>
        <v>29045.394</v>
      </c>
      <c r="H123" s="42">
        <f t="shared" si="11"/>
        <v>-1199</v>
      </c>
      <c r="I123" s="56" t="s">
        <v>199</v>
      </c>
      <c r="J123" s="57" t="s">
        <v>200</v>
      </c>
      <c r="K123" s="56">
        <v>-1199</v>
      </c>
      <c r="L123" s="56" t="s">
        <v>201</v>
      </c>
      <c r="M123" s="57" t="s">
        <v>109</v>
      </c>
      <c r="N123" s="57"/>
      <c r="O123" s="58" t="s">
        <v>202</v>
      </c>
      <c r="P123" s="58" t="s">
        <v>203</v>
      </c>
    </row>
    <row r="124" spans="1:16" ht="12.75" customHeight="1" thickBot="1">
      <c r="A124" s="42" t="str">
        <f t="shared" si="6"/>
        <v> AAAN 11.5.40 </v>
      </c>
      <c r="B124" s="5" t="str">
        <f t="shared" si="7"/>
        <v>I</v>
      </c>
      <c r="C124" s="42">
        <f t="shared" si="8"/>
        <v>29073.467000000001</v>
      </c>
      <c r="D124" s="18" t="str">
        <f t="shared" si="9"/>
        <v>vis</v>
      </c>
      <c r="E124" s="55">
        <f>VLOOKUP(C124,Active!C$21:E$971,3,FALSE)</f>
        <v>-1191.9891986075165</v>
      </c>
      <c r="F124" s="5" t="s">
        <v>98</v>
      </c>
      <c r="G124" s="18" t="str">
        <f t="shared" si="10"/>
        <v>29073.467</v>
      </c>
      <c r="H124" s="42">
        <f t="shared" si="11"/>
        <v>-1192</v>
      </c>
      <c r="I124" s="56" t="s">
        <v>204</v>
      </c>
      <c r="J124" s="57" t="s">
        <v>205</v>
      </c>
      <c r="K124" s="56">
        <v>-1192</v>
      </c>
      <c r="L124" s="56" t="s">
        <v>206</v>
      </c>
      <c r="M124" s="57" t="s">
        <v>165</v>
      </c>
      <c r="N124" s="57"/>
      <c r="O124" s="58" t="s">
        <v>166</v>
      </c>
      <c r="P124" s="58" t="s">
        <v>167</v>
      </c>
    </row>
    <row r="125" spans="1:16" ht="12.75" customHeight="1" thickBot="1">
      <c r="A125" s="42" t="str">
        <f t="shared" si="6"/>
        <v> AAAN 11.5.40 </v>
      </c>
      <c r="B125" s="5" t="str">
        <f t="shared" si="7"/>
        <v>II</v>
      </c>
      <c r="C125" s="42">
        <f t="shared" si="8"/>
        <v>29143.525000000001</v>
      </c>
      <c r="D125" s="18" t="str">
        <f t="shared" si="9"/>
        <v>vis</v>
      </c>
      <c r="E125" s="55">
        <f>VLOOKUP(C125,Active!C$21:E$971,3,FALSE)</f>
        <v>-1174.497382432028</v>
      </c>
      <c r="F125" s="5" t="s">
        <v>98</v>
      </c>
      <c r="G125" s="18" t="str">
        <f t="shared" si="10"/>
        <v>29143.525</v>
      </c>
      <c r="H125" s="42">
        <f t="shared" si="11"/>
        <v>-1174.5</v>
      </c>
      <c r="I125" s="56" t="s">
        <v>207</v>
      </c>
      <c r="J125" s="57" t="s">
        <v>208</v>
      </c>
      <c r="K125" s="56">
        <v>-1174.5</v>
      </c>
      <c r="L125" s="56" t="s">
        <v>209</v>
      </c>
      <c r="M125" s="57" t="s">
        <v>165</v>
      </c>
      <c r="N125" s="57"/>
      <c r="O125" s="58" t="s">
        <v>166</v>
      </c>
      <c r="P125" s="58" t="s">
        <v>167</v>
      </c>
    </row>
    <row r="126" spans="1:16" ht="12.75" customHeight="1" thickBot="1">
      <c r="A126" s="42" t="str">
        <f t="shared" si="6"/>
        <v> SAC 17.64 </v>
      </c>
      <c r="B126" s="5" t="str">
        <f t="shared" si="7"/>
        <v>II</v>
      </c>
      <c r="C126" s="42">
        <f t="shared" si="8"/>
        <v>29163.539000000001</v>
      </c>
      <c r="D126" s="18" t="str">
        <f t="shared" si="9"/>
        <v>vis</v>
      </c>
      <c r="E126" s="55">
        <f>VLOOKUP(C126,Active!C$21:E$971,3,FALSE)</f>
        <v>-1169.5003626921525</v>
      </c>
      <c r="F126" s="5" t="s">
        <v>98</v>
      </c>
      <c r="G126" s="18" t="str">
        <f t="shared" si="10"/>
        <v>29163.539</v>
      </c>
      <c r="H126" s="42">
        <f t="shared" si="11"/>
        <v>-1169.5</v>
      </c>
      <c r="I126" s="56" t="s">
        <v>210</v>
      </c>
      <c r="J126" s="57" t="s">
        <v>211</v>
      </c>
      <c r="K126" s="56">
        <v>-1169.5</v>
      </c>
      <c r="L126" s="56" t="s">
        <v>114</v>
      </c>
      <c r="M126" s="57" t="s">
        <v>100</v>
      </c>
      <c r="N126" s="57"/>
      <c r="O126" s="58" t="s">
        <v>212</v>
      </c>
      <c r="P126" s="58" t="s">
        <v>213</v>
      </c>
    </row>
    <row r="127" spans="1:16" ht="12.75" customHeight="1" thickBot="1">
      <c r="A127" s="42" t="str">
        <f t="shared" si="6"/>
        <v> HA 113.73 </v>
      </c>
      <c r="B127" s="5" t="str">
        <f t="shared" si="7"/>
        <v>II</v>
      </c>
      <c r="C127" s="42">
        <f t="shared" si="8"/>
        <v>29311.755000000001</v>
      </c>
      <c r="D127" s="18" t="str">
        <f t="shared" si="9"/>
        <v>vis</v>
      </c>
      <c r="E127" s="55">
        <f>VLOOKUP(C127,Active!C$21:E$971,3,FALSE)</f>
        <v>-1132.4943530106575</v>
      </c>
      <c r="F127" s="5" t="s">
        <v>98</v>
      </c>
      <c r="G127" s="18" t="str">
        <f t="shared" si="10"/>
        <v>29311.755</v>
      </c>
      <c r="H127" s="42">
        <f t="shared" si="11"/>
        <v>-1132.5</v>
      </c>
      <c r="I127" s="56" t="s">
        <v>214</v>
      </c>
      <c r="J127" s="57" t="s">
        <v>215</v>
      </c>
      <c r="K127" s="56">
        <v>-1132.5</v>
      </c>
      <c r="L127" s="56" t="s">
        <v>216</v>
      </c>
      <c r="M127" s="57" t="s">
        <v>100</v>
      </c>
      <c r="N127" s="57"/>
      <c r="O127" s="58" t="s">
        <v>217</v>
      </c>
      <c r="P127" s="58" t="s">
        <v>218</v>
      </c>
    </row>
    <row r="128" spans="1:16" ht="12.75" customHeight="1" thickBot="1">
      <c r="A128" s="42" t="str">
        <f t="shared" si="6"/>
        <v> AJ 64.263 </v>
      </c>
      <c r="B128" s="5" t="str">
        <f t="shared" si="7"/>
        <v>II</v>
      </c>
      <c r="C128" s="42">
        <f t="shared" si="8"/>
        <v>32379.701000000001</v>
      </c>
      <c r="D128" s="18" t="str">
        <f t="shared" si="9"/>
        <v>vis</v>
      </c>
      <c r="E128" s="55">
        <f>VLOOKUP(C128,Active!C$21:E$971,3,FALSE)</f>
        <v>-366.50121206566359</v>
      </c>
      <c r="F128" s="5" t="s">
        <v>98</v>
      </c>
      <c r="G128" s="18" t="str">
        <f t="shared" si="10"/>
        <v>32379.701</v>
      </c>
      <c r="H128" s="42">
        <f t="shared" si="11"/>
        <v>-366.5</v>
      </c>
      <c r="I128" s="56" t="s">
        <v>219</v>
      </c>
      <c r="J128" s="57" t="s">
        <v>220</v>
      </c>
      <c r="K128" s="56">
        <v>-366.5</v>
      </c>
      <c r="L128" s="56" t="s">
        <v>221</v>
      </c>
      <c r="M128" s="57" t="s">
        <v>100</v>
      </c>
      <c r="N128" s="57"/>
      <c r="O128" s="58" t="s">
        <v>222</v>
      </c>
      <c r="P128" s="58" t="s">
        <v>223</v>
      </c>
    </row>
    <row r="129" spans="1:16" ht="12.75" customHeight="1" thickBot="1">
      <c r="A129" s="42" t="str">
        <f t="shared" si="6"/>
        <v> AJ 64.263 </v>
      </c>
      <c r="B129" s="5" t="str">
        <f t="shared" si="7"/>
        <v>I</v>
      </c>
      <c r="C129" s="42">
        <f t="shared" si="8"/>
        <v>33126.68</v>
      </c>
      <c r="D129" s="18" t="str">
        <f t="shared" si="9"/>
        <v>vis</v>
      </c>
      <c r="E129" s="55">
        <f>VLOOKUP(C129,Active!C$21:E$971,3,FALSE)</f>
        <v>-179.99832367390241</v>
      </c>
      <c r="F129" s="5" t="s">
        <v>98</v>
      </c>
      <c r="G129" s="18" t="str">
        <f t="shared" si="10"/>
        <v>33126.680</v>
      </c>
      <c r="H129" s="42">
        <f t="shared" si="11"/>
        <v>-180</v>
      </c>
      <c r="I129" s="56" t="s">
        <v>224</v>
      </c>
      <c r="J129" s="57" t="s">
        <v>225</v>
      </c>
      <c r="K129" s="56">
        <v>-180</v>
      </c>
      <c r="L129" s="56" t="s">
        <v>201</v>
      </c>
      <c r="M129" s="57" t="s">
        <v>100</v>
      </c>
      <c r="N129" s="57"/>
      <c r="O129" s="58" t="s">
        <v>222</v>
      </c>
      <c r="P129" s="58" t="s">
        <v>223</v>
      </c>
    </row>
    <row r="130" spans="1:16" ht="12.75" customHeight="1" thickBot="1">
      <c r="A130" s="42" t="str">
        <f t="shared" si="6"/>
        <v> AJ 64.263 </v>
      </c>
      <c r="B130" s="5" t="str">
        <f t="shared" si="7"/>
        <v>I</v>
      </c>
      <c r="C130" s="42">
        <f t="shared" si="8"/>
        <v>33218.790999999997</v>
      </c>
      <c r="D130" s="18" t="str">
        <f t="shared" si="9"/>
        <v>vis</v>
      </c>
      <c r="E130" s="55">
        <f>VLOOKUP(C130,Active!C$21:E$971,3,FALSE)</f>
        <v>-157.00039795891846</v>
      </c>
      <c r="F130" s="5" t="s">
        <v>98</v>
      </c>
      <c r="G130" s="18" t="str">
        <f t="shared" si="10"/>
        <v>33218.791</v>
      </c>
      <c r="H130" s="42">
        <f t="shared" si="11"/>
        <v>-157</v>
      </c>
      <c r="I130" s="56" t="s">
        <v>226</v>
      </c>
      <c r="J130" s="57" t="s">
        <v>227</v>
      </c>
      <c r="K130" s="56">
        <v>-157</v>
      </c>
      <c r="L130" s="56" t="s">
        <v>209</v>
      </c>
      <c r="M130" s="57" t="s">
        <v>100</v>
      </c>
      <c r="N130" s="57"/>
      <c r="O130" s="58" t="s">
        <v>222</v>
      </c>
      <c r="P130" s="58" t="s">
        <v>223</v>
      </c>
    </row>
    <row r="131" spans="1:16" ht="12.75" customHeight="1" thickBot="1">
      <c r="A131" s="42" t="str">
        <f t="shared" si="6"/>
        <v> BTOK 49.385 </v>
      </c>
      <c r="B131" s="5" t="str">
        <f t="shared" si="7"/>
        <v>I</v>
      </c>
      <c r="C131" s="42">
        <f t="shared" si="8"/>
        <v>33471.135999999999</v>
      </c>
      <c r="D131" s="18" t="str">
        <f t="shared" si="9"/>
        <v>vis</v>
      </c>
      <c r="E131" s="55">
        <f>VLOOKUP(C131,Active!C$21:E$971,3,FALSE)</f>
        <v>-93.995853826862231</v>
      </c>
      <c r="F131" s="5" t="s">
        <v>98</v>
      </c>
      <c r="G131" s="18" t="str">
        <f t="shared" si="10"/>
        <v>33471.136</v>
      </c>
      <c r="H131" s="42">
        <f t="shared" si="11"/>
        <v>-94</v>
      </c>
      <c r="I131" s="56" t="s">
        <v>228</v>
      </c>
      <c r="J131" s="57" t="s">
        <v>229</v>
      </c>
      <c r="K131" s="56">
        <v>-94</v>
      </c>
      <c r="L131" s="56" t="s">
        <v>230</v>
      </c>
      <c r="M131" s="57" t="s">
        <v>100</v>
      </c>
      <c r="N131" s="57"/>
      <c r="O131" s="58" t="s">
        <v>231</v>
      </c>
      <c r="P131" s="58" t="s">
        <v>232</v>
      </c>
    </row>
    <row r="132" spans="1:16" ht="12.75" customHeight="1" thickBot="1">
      <c r="A132" s="42" t="str">
        <f t="shared" si="6"/>
        <v> BTAD 35.35 </v>
      </c>
      <c r="B132" s="5" t="str">
        <f t="shared" si="7"/>
        <v>I</v>
      </c>
      <c r="C132" s="42">
        <f t="shared" si="8"/>
        <v>33639.343999999997</v>
      </c>
      <c r="D132" s="18" t="str">
        <f t="shared" si="9"/>
        <v>vis</v>
      </c>
      <c r="E132" s="55">
        <f>VLOOKUP(C132,Active!C$21:E$971,3,FALSE)</f>
        <v>-51.99831728219209</v>
      </c>
      <c r="F132" s="5" t="s">
        <v>98</v>
      </c>
      <c r="G132" s="18" t="str">
        <f t="shared" si="10"/>
        <v>33639.344</v>
      </c>
      <c r="H132" s="42">
        <f t="shared" si="11"/>
        <v>-52</v>
      </c>
      <c r="I132" s="56" t="s">
        <v>233</v>
      </c>
      <c r="J132" s="57" t="s">
        <v>234</v>
      </c>
      <c r="K132" s="56">
        <v>-52</v>
      </c>
      <c r="L132" s="56" t="s">
        <v>201</v>
      </c>
      <c r="M132" s="57" t="s">
        <v>100</v>
      </c>
      <c r="N132" s="57"/>
      <c r="O132" s="58" t="s">
        <v>235</v>
      </c>
      <c r="P132" s="58" t="s">
        <v>236</v>
      </c>
    </row>
    <row r="133" spans="1:16" ht="12.75" customHeight="1" thickBot="1">
      <c r="A133" s="42" t="str">
        <f t="shared" si="6"/>
        <v> AJ 64.263 </v>
      </c>
      <c r="B133" s="5" t="str">
        <f t="shared" si="7"/>
        <v>II</v>
      </c>
      <c r="C133" s="42">
        <f t="shared" si="8"/>
        <v>33849.610999999997</v>
      </c>
      <c r="D133" s="18" t="str">
        <f t="shared" si="9"/>
        <v>vis</v>
      </c>
      <c r="E133" s="55">
        <f>VLOOKUP(C133,Active!C$21:E$971,3,FALSE)</f>
        <v>0.50035113214144533</v>
      </c>
      <c r="F133" s="5" t="s">
        <v>98</v>
      </c>
      <c r="G133" s="18" t="str">
        <f t="shared" si="10"/>
        <v>33849.611</v>
      </c>
      <c r="H133" s="42">
        <f t="shared" si="11"/>
        <v>0.5</v>
      </c>
      <c r="I133" s="56" t="s">
        <v>237</v>
      </c>
      <c r="J133" s="57" t="s">
        <v>238</v>
      </c>
      <c r="K133" s="56">
        <v>0.5</v>
      </c>
      <c r="L133" s="56" t="s">
        <v>108</v>
      </c>
      <c r="M133" s="57" t="s">
        <v>100</v>
      </c>
      <c r="N133" s="57"/>
      <c r="O133" s="58" t="s">
        <v>222</v>
      </c>
      <c r="P133" s="58" t="s">
        <v>223</v>
      </c>
    </row>
    <row r="134" spans="1:16" ht="12.75" customHeight="1" thickBot="1">
      <c r="A134" s="42" t="str">
        <f t="shared" si="6"/>
        <v> AJ 64.263 </v>
      </c>
      <c r="B134" s="5" t="str">
        <f t="shared" si="7"/>
        <v>I</v>
      </c>
      <c r="C134" s="42">
        <f t="shared" si="8"/>
        <v>33919.692999999999</v>
      </c>
      <c r="D134" s="18" t="str">
        <f t="shared" si="9"/>
        <v>vis</v>
      </c>
      <c r="E134" s="55">
        <f>VLOOKUP(C134,Active!C$21:E$971,3,FALSE)</f>
        <v>17.998159536757665</v>
      </c>
      <c r="F134" s="5" t="s">
        <v>98</v>
      </c>
      <c r="G134" s="18" t="str">
        <f t="shared" si="10"/>
        <v>33919.693</v>
      </c>
      <c r="H134" s="42">
        <f t="shared" si="11"/>
        <v>18</v>
      </c>
      <c r="I134" s="56" t="s">
        <v>239</v>
      </c>
      <c r="J134" s="57" t="s">
        <v>240</v>
      </c>
      <c r="K134" s="56">
        <v>18</v>
      </c>
      <c r="L134" s="56" t="s">
        <v>241</v>
      </c>
      <c r="M134" s="57" t="s">
        <v>100</v>
      </c>
      <c r="N134" s="57"/>
      <c r="O134" s="58" t="s">
        <v>222</v>
      </c>
      <c r="P134" s="58" t="s">
        <v>223</v>
      </c>
    </row>
    <row r="135" spans="1:16" ht="12.75" customHeight="1" thickBot="1">
      <c r="A135" s="42" t="str">
        <f t="shared" si="6"/>
        <v> AJ 64.263 </v>
      </c>
      <c r="B135" s="5" t="str">
        <f t="shared" si="7"/>
        <v>I</v>
      </c>
      <c r="C135" s="42">
        <f t="shared" si="8"/>
        <v>34135.974000000002</v>
      </c>
      <c r="D135" s="18" t="str">
        <f t="shared" si="9"/>
        <v>vis</v>
      </c>
      <c r="E135" s="55">
        <f>VLOOKUP(C135,Active!C$21:E$971,3,FALSE)</f>
        <v>71.998380699948385</v>
      </c>
      <c r="F135" s="5" t="s">
        <v>98</v>
      </c>
      <c r="G135" s="18" t="str">
        <f t="shared" si="10"/>
        <v>34135.974</v>
      </c>
      <c r="H135" s="42">
        <f t="shared" si="11"/>
        <v>72</v>
      </c>
      <c r="I135" s="56" t="s">
        <v>242</v>
      </c>
      <c r="J135" s="57" t="s">
        <v>243</v>
      </c>
      <c r="K135" s="56">
        <v>72</v>
      </c>
      <c r="L135" s="56" t="s">
        <v>146</v>
      </c>
      <c r="M135" s="57" t="s">
        <v>100</v>
      </c>
      <c r="N135" s="57"/>
      <c r="O135" s="58" t="s">
        <v>222</v>
      </c>
      <c r="P135" s="58" t="s">
        <v>223</v>
      </c>
    </row>
    <row r="136" spans="1:16" ht="12.75" customHeight="1" thickBot="1">
      <c r="A136" s="42" t="str">
        <f t="shared" si="6"/>
        <v> AJ 64.263 </v>
      </c>
      <c r="B136" s="5" t="str">
        <f t="shared" si="7"/>
        <v>II</v>
      </c>
      <c r="C136" s="42">
        <f t="shared" si="8"/>
        <v>34622.620000000003</v>
      </c>
      <c r="D136" s="18" t="str">
        <f t="shared" si="9"/>
        <v>vis</v>
      </c>
      <c r="E136" s="55">
        <f>VLOOKUP(C136,Active!C$21:E$971,3,FALSE)</f>
        <v>193.50231136506375</v>
      </c>
      <c r="F136" s="5" t="s">
        <v>98</v>
      </c>
      <c r="G136" s="18" t="str">
        <f t="shared" si="10"/>
        <v>34622.620</v>
      </c>
      <c r="H136" s="42">
        <f t="shared" si="11"/>
        <v>193.5</v>
      </c>
      <c r="I136" s="56" t="s">
        <v>244</v>
      </c>
      <c r="J136" s="57" t="s">
        <v>245</v>
      </c>
      <c r="K136" s="56">
        <v>193.5</v>
      </c>
      <c r="L136" s="56" t="s">
        <v>99</v>
      </c>
      <c r="M136" s="57" t="s">
        <v>100</v>
      </c>
      <c r="N136" s="57"/>
      <c r="O136" s="58" t="s">
        <v>222</v>
      </c>
      <c r="P136" s="58" t="s">
        <v>223</v>
      </c>
    </row>
    <row r="137" spans="1:16" ht="12.75" customHeight="1" thickBot="1">
      <c r="A137" s="42" t="str">
        <f t="shared" si="6"/>
        <v> AJ 64.263 </v>
      </c>
      <c r="B137" s="5" t="str">
        <f t="shared" si="7"/>
        <v>I</v>
      </c>
      <c r="C137" s="42">
        <f t="shared" si="8"/>
        <v>35405.624000000003</v>
      </c>
      <c r="D137" s="18" t="str">
        <f t="shared" si="9"/>
        <v>vis</v>
      </c>
      <c r="E137" s="55">
        <f>VLOOKUP(C137,Active!C$21:E$971,3,FALSE)</f>
        <v>388.99978535335907</v>
      </c>
      <c r="F137" s="5" t="s">
        <v>98</v>
      </c>
      <c r="G137" s="18" t="str">
        <f t="shared" si="10"/>
        <v>35405.624</v>
      </c>
      <c r="H137" s="42">
        <f t="shared" si="11"/>
        <v>389</v>
      </c>
      <c r="I137" s="56" t="s">
        <v>246</v>
      </c>
      <c r="J137" s="57" t="s">
        <v>247</v>
      </c>
      <c r="K137" s="56">
        <v>389</v>
      </c>
      <c r="L137" s="56" t="s">
        <v>248</v>
      </c>
      <c r="M137" s="57" t="s">
        <v>100</v>
      </c>
      <c r="N137" s="57"/>
      <c r="O137" s="58" t="s">
        <v>222</v>
      </c>
      <c r="P137" s="58" t="s">
        <v>223</v>
      </c>
    </row>
    <row r="138" spans="1:16" ht="12.75" customHeight="1" thickBot="1">
      <c r="A138" s="42" t="str">
        <f t="shared" si="6"/>
        <v> NAZ 11.30 </v>
      </c>
      <c r="B138" s="5" t="str">
        <f t="shared" si="7"/>
        <v>II</v>
      </c>
      <c r="C138" s="42">
        <f t="shared" si="8"/>
        <v>36080.493999999999</v>
      </c>
      <c r="D138" s="18" t="str">
        <f t="shared" si="9"/>
        <v>vis</v>
      </c>
      <c r="E138" s="55">
        <f>VLOOKUP(C138,Active!C$21:E$971,3,FALSE)</f>
        <v>557.49877165544672</v>
      </c>
      <c r="F138" s="5" t="s">
        <v>98</v>
      </c>
      <c r="G138" s="18" t="str">
        <f t="shared" si="10"/>
        <v>36080.494</v>
      </c>
      <c r="H138" s="42">
        <f t="shared" si="11"/>
        <v>557.5</v>
      </c>
      <c r="I138" s="56" t="s">
        <v>249</v>
      </c>
      <c r="J138" s="57" t="s">
        <v>250</v>
      </c>
      <c r="K138" s="56">
        <v>557.5</v>
      </c>
      <c r="L138" s="56" t="s">
        <v>221</v>
      </c>
      <c r="M138" s="57" t="s">
        <v>109</v>
      </c>
      <c r="N138" s="57"/>
      <c r="O138" s="58" t="s">
        <v>251</v>
      </c>
      <c r="P138" s="58" t="s">
        <v>252</v>
      </c>
    </row>
    <row r="139" spans="1:16" ht="12.75" customHeight="1" thickBot="1">
      <c r="A139" s="42" t="str">
        <f t="shared" ref="A139:A202" si="12">P139</f>
        <v> AN 288.69 </v>
      </c>
      <c r="B139" s="5" t="str">
        <f t="shared" ref="B139:B202" si="13">IF(H139=INT(H139),"I","II")</f>
        <v>I</v>
      </c>
      <c r="C139" s="42">
        <f t="shared" ref="C139:C202" si="14">1*G139</f>
        <v>38289.358</v>
      </c>
      <c r="D139" s="18" t="str">
        <f t="shared" ref="D139:D202" si="15">VLOOKUP(F139,I$1:J$5,2,FALSE)</f>
        <v>vis</v>
      </c>
      <c r="E139" s="55">
        <f>VLOOKUP(C139,Active!C$21:E$971,3,FALSE)</f>
        <v>1108.9995716305193</v>
      </c>
      <c r="F139" s="5" t="s">
        <v>98</v>
      </c>
      <c r="G139" s="18" t="str">
        <f t="shared" ref="G139:G202" si="16">MID(I139,3,LEN(I139)-3)</f>
        <v>38289.358</v>
      </c>
      <c r="H139" s="42">
        <f t="shared" ref="H139:H202" si="17">1*K139</f>
        <v>1109</v>
      </c>
      <c r="I139" s="56" t="s">
        <v>253</v>
      </c>
      <c r="J139" s="57" t="s">
        <v>254</v>
      </c>
      <c r="K139" s="56">
        <v>1109</v>
      </c>
      <c r="L139" s="56" t="s">
        <v>209</v>
      </c>
      <c r="M139" s="57" t="s">
        <v>255</v>
      </c>
      <c r="N139" s="57" t="s">
        <v>256</v>
      </c>
      <c r="O139" s="58" t="s">
        <v>257</v>
      </c>
      <c r="P139" s="58" t="s">
        <v>258</v>
      </c>
    </row>
    <row r="140" spans="1:16" ht="12.75" customHeight="1" thickBot="1">
      <c r="A140" s="42" t="str">
        <f t="shared" si="12"/>
        <v> BRNO 6 </v>
      </c>
      <c r="B140" s="5" t="str">
        <f t="shared" si="13"/>
        <v>II</v>
      </c>
      <c r="C140" s="42">
        <f t="shared" si="14"/>
        <v>38295.377999999997</v>
      </c>
      <c r="D140" s="18" t="str">
        <f t="shared" si="15"/>
        <v>vis</v>
      </c>
      <c r="E140" s="55">
        <f>VLOOKUP(C140,Active!C$21:E$971,3,FALSE)</f>
        <v>1110.5026224366568</v>
      </c>
      <c r="F140" s="5" t="s">
        <v>98</v>
      </c>
      <c r="G140" s="18" t="str">
        <f t="shared" si="16"/>
        <v>38295.378</v>
      </c>
      <c r="H140" s="42">
        <f t="shared" si="17"/>
        <v>1110.5</v>
      </c>
      <c r="I140" s="56" t="s">
        <v>259</v>
      </c>
      <c r="J140" s="57" t="s">
        <v>260</v>
      </c>
      <c r="K140" s="56">
        <v>1110.5</v>
      </c>
      <c r="L140" s="56" t="s">
        <v>209</v>
      </c>
      <c r="M140" s="57" t="s">
        <v>100</v>
      </c>
      <c r="N140" s="57"/>
      <c r="O140" s="58" t="s">
        <v>261</v>
      </c>
      <c r="P140" s="58" t="s">
        <v>262</v>
      </c>
    </row>
    <row r="141" spans="1:16" ht="12.75" customHeight="1" thickBot="1">
      <c r="A141" s="42" t="str">
        <f t="shared" si="12"/>
        <v> AN 289.192 </v>
      </c>
      <c r="B141" s="5" t="str">
        <f t="shared" si="13"/>
        <v>II</v>
      </c>
      <c r="C141" s="42">
        <f t="shared" si="14"/>
        <v>39020.317999999999</v>
      </c>
      <c r="D141" s="18" t="str">
        <f t="shared" si="15"/>
        <v>vis</v>
      </c>
      <c r="E141" s="55">
        <f>VLOOKUP(C141,Active!C$21:E$971,3,FALSE)</f>
        <v>1291.5028967559133</v>
      </c>
      <c r="F141" s="5" t="s">
        <v>98</v>
      </c>
      <c r="G141" s="18" t="str">
        <f t="shared" si="16"/>
        <v>39020.318</v>
      </c>
      <c r="H141" s="42">
        <f t="shared" si="17"/>
        <v>1291.5</v>
      </c>
      <c r="I141" s="56" t="s">
        <v>263</v>
      </c>
      <c r="J141" s="57" t="s">
        <v>264</v>
      </c>
      <c r="K141" s="56">
        <v>1291.5</v>
      </c>
      <c r="L141" s="56" t="s">
        <v>120</v>
      </c>
      <c r="M141" s="57" t="s">
        <v>109</v>
      </c>
      <c r="N141" s="57"/>
      <c r="O141" s="58" t="s">
        <v>265</v>
      </c>
      <c r="P141" s="58" t="s">
        <v>266</v>
      </c>
    </row>
    <row r="142" spans="1:16" ht="12.75" customHeight="1" thickBot="1">
      <c r="A142" s="42" t="str">
        <f t="shared" si="12"/>
        <v> AN 289.192 </v>
      </c>
      <c r="B142" s="5" t="str">
        <f t="shared" si="13"/>
        <v>II</v>
      </c>
      <c r="C142" s="42">
        <f t="shared" si="14"/>
        <v>39020.32</v>
      </c>
      <c r="D142" s="18" t="str">
        <f t="shared" si="15"/>
        <v>vis</v>
      </c>
      <c r="E142" s="55">
        <f>VLOOKUP(C142,Active!C$21:E$971,3,FALSE)</f>
        <v>1291.5033961083407</v>
      </c>
      <c r="F142" s="5" t="s">
        <v>98</v>
      </c>
      <c r="G142" s="18" t="str">
        <f t="shared" si="16"/>
        <v>39020.320</v>
      </c>
      <c r="H142" s="42">
        <f t="shared" si="17"/>
        <v>1291.5</v>
      </c>
      <c r="I142" s="56" t="s">
        <v>267</v>
      </c>
      <c r="J142" s="57" t="s">
        <v>268</v>
      </c>
      <c r="K142" s="56">
        <v>1291.5</v>
      </c>
      <c r="L142" s="56" t="s">
        <v>269</v>
      </c>
      <c r="M142" s="57" t="s">
        <v>109</v>
      </c>
      <c r="N142" s="57"/>
      <c r="O142" s="58" t="s">
        <v>270</v>
      </c>
      <c r="P142" s="58" t="s">
        <v>266</v>
      </c>
    </row>
    <row r="143" spans="1:16" ht="12.75" customHeight="1" thickBot="1">
      <c r="A143" s="42" t="str">
        <f t="shared" si="12"/>
        <v> AN 289.192 </v>
      </c>
      <c r="B143" s="5" t="str">
        <f t="shared" si="13"/>
        <v>II</v>
      </c>
      <c r="C143" s="42">
        <f t="shared" si="14"/>
        <v>39020.322</v>
      </c>
      <c r="D143" s="18" t="str">
        <f t="shared" si="15"/>
        <v>vis</v>
      </c>
      <c r="E143" s="55">
        <f>VLOOKUP(C143,Active!C$21:E$971,3,FALSE)</f>
        <v>1291.503895460768</v>
      </c>
      <c r="F143" s="5" t="s">
        <v>98</v>
      </c>
      <c r="G143" s="18" t="str">
        <f t="shared" si="16"/>
        <v>39020.322</v>
      </c>
      <c r="H143" s="42">
        <f t="shared" si="17"/>
        <v>1291.5</v>
      </c>
      <c r="I143" s="56" t="s">
        <v>271</v>
      </c>
      <c r="J143" s="57" t="s">
        <v>272</v>
      </c>
      <c r="K143" s="56">
        <v>1291.5</v>
      </c>
      <c r="L143" s="56" t="s">
        <v>273</v>
      </c>
      <c r="M143" s="57" t="s">
        <v>109</v>
      </c>
      <c r="N143" s="57"/>
      <c r="O143" s="58" t="s">
        <v>274</v>
      </c>
      <c r="P143" s="58" t="s">
        <v>266</v>
      </c>
    </row>
    <row r="144" spans="1:16" ht="12.75" customHeight="1" thickBot="1">
      <c r="A144" s="42" t="str">
        <f t="shared" si="12"/>
        <v> AN 289.192 </v>
      </c>
      <c r="B144" s="5" t="str">
        <f t="shared" si="13"/>
        <v>I</v>
      </c>
      <c r="C144" s="42">
        <f t="shared" si="14"/>
        <v>39046.341</v>
      </c>
      <c r="D144" s="18" t="str">
        <f t="shared" si="15"/>
        <v>vis</v>
      </c>
      <c r="E144" s="55">
        <f>VLOOKUP(C144,Active!C$21:E$971,3,FALSE)</f>
        <v>1298.0002208635776</v>
      </c>
      <c r="F144" s="5" t="s">
        <v>98</v>
      </c>
      <c r="G144" s="18" t="str">
        <f t="shared" si="16"/>
        <v>39046.341</v>
      </c>
      <c r="H144" s="42">
        <f t="shared" si="17"/>
        <v>1298</v>
      </c>
      <c r="I144" s="56" t="s">
        <v>275</v>
      </c>
      <c r="J144" s="57" t="s">
        <v>276</v>
      </c>
      <c r="K144" s="56">
        <v>1298</v>
      </c>
      <c r="L144" s="56" t="s">
        <v>126</v>
      </c>
      <c r="M144" s="57" t="s">
        <v>255</v>
      </c>
      <c r="N144" s="57" t="s">
        <v>256</v>
      </c>
      <c r="O144" s="58" t="s">
        <v>277</v>
      </c>
      <c r="P144" s="58" t="s">
        <v>266</v>
      </c>
    </row>
    <row r="145" spans="1:16" ht="12.75" customHeight="1" thickBot="1">
      <c r="A145" s="42" t="str">
        <f t="shared" si="12"/>
        <v> COSP 8.162 </v>
      </c>
      <c r="B145" s="5" t="str">
        <f t="shared" si="13"/>
        <v>II</v>
      </c>
      <c r="C145" s="42">
        <f t="shared" si="14"/>
        <v>39048.351600000002</v>
      </c>
      <c r="D145" s="18" t="str">
        <f t="shared" si="15"/>
        <v>vis</v>
      </c>
      <c r="E145" s="55">
        <f>VLOOKUP(C145,Active!C$21:E$971,3,FALSE)</f>
        <v>1298.5022198587312</v>
      </c>
      <c r="F145" s="5" t="s">
        <v>98</v>
      </c>
      <c r="G145" s="18" t="str">
        <f t="shared" si="16"/>
        <v>39048.3516</v>
      </c>
      <c r="H145" s="42">
        <f t="shared" si="17"/>
        <v>1298.5</v>
      </c>
      <c r="I145" s="56" t="s">
        <v>278</v>
      </c>
      <c r="J145" s="57" t="s">
        <v>279</v>
      </c>
      <c r="K145" s="56">
        <v>1298.5</v>
      </c>
      <c r="L145" s="56" t="s">
        <v>280</v>
      </c>
      <c r="M145" s="57" t="s">
        <v>255</v>
      </c>
      <c r="N145" s="57" t="s">
        <v>256</v>
      </c>
      <c r="O145" s="58" t="s">
        <v>281</v>
      </c>
      <c r="P145" s="58" t="s">
        <v>282</v>
      </c>
    </row>
    <row r="146" spans="1:16" ht="12.75" customHeight="1" thickBot="1">
      <c r="A146" s="42" t="str">
        <f t="shared" si="12"/>
        <v> MVS 4.66 </v>
      </c>
      <c r="B146" s="5" t="str">
        <f t="shared" si="13"/>
        <v>II</v>
      </c>
      <c r="C146" s="42">
        <f t="shared" si="14"/>
        <v>39052.349000000002</v>
      </c>
      <c r="D146" s="18" t="str">
        <f t="shared" si="15"/>
        <v>vis</v>
      </c>
      <c r="E146" s="55">
        <f>VLOOKUP(C146,Active!C$21:E$971,3,FALSE)</f>
        <v>1299.5002755551527</v>
      </c>
      <c r="F146" s="5" t="s">
        <v>98</v>
      </c>
      <c r="G146" s="18" t="str">
        <f t="shared" si="16"/>
        <v>39052.349</v>
      </c>
      <c r="H146" s="42">
        <f t="shared" si="17"/>
        <v>1299.5</v>
      </c>
      <c r="I146" s="56" t="s">
        <v>283</v>
      </c>
      <c r="J146" s="57" t="s">
        <v>284</v>
      </c>
      <c r="K146" s="56">
        <v>1299.5</v>
      </c>
      <c r="L146" s="56" t="s">
        <v>108</v>
      </c>
      <c r="M146" s="57" t="s">
        <v>109</v>
      </c>
      <c r="N146" s="57"/>
      <c r="O146" s="58" t="s">
        <v>285</v>
      </c>
      <c r="P146" s="58" t="s">
        <v>286</v>
      </c>
    </row>
    <row r="147" spans="1:16" ht="12.75" customHeight="1" thickBot="1">
      <c r="A147" s="42" t="str">
        <f t="shared" si="12"/>
        <v> MVS 4.66 </v>
      </c>
      <c r="B147" s="5" t="str">
        <f t="shared" si="13"/>
        <v>I</v>
      </c>
      <c r="C147" s="42">
        <f t="shared" si="14"/>
        <v>39054.36</v>
      </c>
      <c r="D147" s="18" t="str">
        <f t="shared" si="15"/>
        <v>vis</v>
      </c>
      <c r="E147" s="55">
        <f>VLOOKUP(C147,Active!C$21:E$971,3,FALSE)</f>
        <v>1300.0023744207908</v>
      </c>
      <c r="F147" s="5" t="s">
        <v>98</v>
      </c>
      <c r="G147" s="18" t="str">
        <f t="shared" si="16"/>
        <v>39054.360</v>
      </c>
      <c r="H147" s="42">
        <f t="shared" si="17"/>
        <v>1300</v>
      </c>
      <c r="I147" s="56" t="s">
        <v>287</v>
      </c>
      <c r="J147" s="57" t="s">
        <v>288</v>
      </c>
      <c r="K147" s="56">
        <v>1300</v>
      </c>
      <c r="L147" s="56" t="s">
        <v>289</v>
      </c>
      <c r="M147" s="57" t="s">
        <v>109</v>
      </c>
      <c r="N147" s="57"/>
      <c r="O147" s="58" t="s">
        <v>285</v>
      </c>
      <c r="P147" s="58" t="s">
        <v>286</v>
      </c>
    </row>
    <row r="148" spans="1:16" ht="12.75" customHeight="1" thickBot="1">
      <c r="A148" s="42" t="str">
        <f t="shared" si="12"/>
        <v> COSP 8.162 </v>
      </c>
      <c r="B148" s="5" t="str">
        <f t="shared" si="13"/>
        <v>II</v>
      </c>
      <c r="C148" s="42">
        <f t="shared" si="14"/>
        <v>39056.362399999998</v>
      </c>
      <c r="D148" s="18" t="str">
        <f t="shared" si="15"/>
        <v>vis</v>
      </c>
      <c r="E148" s="55">
        <f>VLOOKUP(C148,Active!C$21:E$971,3,FALSE)</f>
        <v>1300.5023260709916</v>
      </c>
      <c r="F148" s="5" t="s">
        <v>98</v>
      </c>
      <c r="G148" s="18" t="str">
        <f t="shared" si="16"/>
        <v>39056.3624</v>
      </c>
      <c r="H148" s="42">
        <f t="shared" si="17"/>
        <v>1300.5</v>
      </c>
      <c r="I148" s="56" t="s">
        <v>290</v>
      </c>
      <c r="J148" s="57" t="s">
        <v>291</v>
      </c>
      <c r="K148" s="56">
        <v>1300.5</v>
      </c>
      <c r="L148" s="56" t="s">
        <v>292</v>
      </c>
      <c r="M148" s="57" t="s">
        <v>255</v>
      </c>
      <c r="N148" s="57" t="s">
        <v>256</v>
      </c>
      <c r="O148" s="58" t="s">
        <v>281</v>
      </c>
      <c r="P148" s="58" t="s">
        <v>282</v>
      </c>
    </row>
    <row r="149" spans="1:16" ht="12.75" customHeight="1" thickBot="1">
      <c r="A149" s="42" t="str">
        <f t="shared" si="12"/>
        <v> MVS 4.66 </v>
      </c>
      <c r="B149" s="5" t="str">
        <f t="shared" si="13"/>
        <v>II</v>
      </c>
      <c r="C149" s="42">
        <f t="shared" si="14"/>
        <v>39056.370000000003</v>
      </c>
      <c r="D149" s="18" t="str">
        <f t="shared" si="15"/>
        <v>vis</v>
      </c>
      <c r="E149" s="55">
        <f>VLOOKUP(C149,Active!C$21:E$971,3,FALSE)</f>
        <v>1300.5042236102163</v>
      </c>
      <c r="F149" s="5" t="s">
        <v>98</v>
      </c>
      <c r="G149" s="18" t="str">
        <f t="shared" si="16"/>
        <v>39056.370</v>
      </c>
      <c r="H149" s="42">
        <f t="shared" si="17"/>
        <v>1300.5</v>
      </c>
      <c r="I149" s="56" t="s">
        <v>293</v>
      </c>
      <c r="J149" s="57" t="s">
        <v>294</v>
      </c>
      <c r="K149" s="56">
        <v>1300.5</v>
      </c>
      <c r="L149" s="56" t="s">
        <v>295</v>
      </c>
      <c r="M149" s="57" t="s">
        <v>109</v>
      </c>
      <c r="N149" s="57"/>
      <c r="O149" s="58" t="s">
        <v>285</v>
      </c>
      <c r="P149" s="58" t="s">
        <v>286</v>
      </c>
    </row>
    <row r="150" spans="1:16" ht="12.75" customHeight="1" thickBot="1">
      <c r="A150" s="42" t="str">
        <f t="shared" si="12"/>
        <v> MVS 4.66 </v>
      </c>
      <c r="B150" s="5" t="str">
        <f t="shared" si="13"/>
        <v>I</v>
      </c>
      <c r="C150" s="42">
        <f t="shared" si="14"/>
        <v>39058.337</v>
      </c>
      <c r="D150" s="18" t="str">
        <f t="shared" si="15"/>
        <v>vis</v>
      </c>
      <c r="E150" s="55">
        <f>VLOOKUP(C150,Active!C$21:E$971,3,FALSE)</f>
        <v>1300.9953367224539</v>
      </c>
      <c r="F150" s="5" t="s">
        <v>98</v>
      </c>
      <c r="G150" s="18" t="str">
        <f t="shared" si="16"/>
        <v>39058.337</v>
      </c>
      <c r="H150" s="42">
        <f t="shared" si="17"/>
        <v>1301</v>
      </c>
      <c r="I150" s="56" t="s">
        <v>296</v>
      </c>
      <c r="J150" s="57" t="s">
        <v>297</v>
      </c>
      <c r="K150" s="56">
        <v>1301</v>
      </c>
      <c r="L150" s="56" t="s">
        <v>298</v>
      </c>
      <c r="M150" s="57" t="s">
        <v>109</v>
      </c>
      <c r="N150" s="57"/>
      <c r="O150" s="58" t="s">
        <v>285</v>
      </c>
      <c r="P150" s="58" t="s">
        <v>286</v>
      </c>
    </row>
    <row r="151" spans="1:16" ht="12.75" customHeight="1" thickBot="1">
      <c r="A151" s="42" t="str">
        <f t="shared" si="12"/>
        <v> COSP 8.162 </v>
      </c>
      <c r="B151" s="5" t="str">
        <f t="shared" si="13"/>
        <v>I</v>
      </c>
      <c r="C151" s="42">
        <f t="shared" si="14"/>
        <v>39763.269399999997</v>
      </c>
      <c r="D151" s="18" t="str">
        <f t="shared" si="15"/>
        <v>vis</v>
      </c>
      <c r="E151" s="55">
        <f>VLOOKUP(C151,Active!C$21:E$971,3,FALSE)</f>
        <v>1477.0001892296007</v>
      </c>
      <c r="F151" s="5" t="s">
        <v>98</v>
      </c>
      <c r="G151" s="18" t="str">
        <f t="shared" si="16"/>
        <v>39763.2694</v>
      </c>
      <c r="H151" s="42">
        <f t="shared" si="17"/>
        <v>1477</v>
      </c>
      <c r="I151" s="56" t="s">
        <v>299</v>
      </c>
      <c r="J151" s="57" t="s">
        <v>300</v>
      </c>
      <c r="K151" s="56">
        <v>1477</v>
      </c>
      <c r="L151" s="56" t="s">
        <v>301</v>
      </c>
      <c r="M151" s="57" t="s">
        <v>255</v>
      </c>
      <c r="N151" s="57" t="s">
        <v>256</v>
      </c>
      <c r="O151" s="58" t="s">
        <v>281</v>
      </c>
      <c r="P151" s="58" t="s">
        <v>282</v>
      </c>
    </row>
    <row r="152" spans="1:16" ht="12.75" customHeight="1" thickBot="1">
      <c r="A152" s="42" t="str">
        <f t="shared" si="12"/>
        <v> COSP 8.162 </v>
      </c>
      <c r="B152" s="5" t="str">
        <f t="shared" si="13"/>
        <v>I</v>
      </c>
      <c r="C152" s="42">
        <f t="shared" si="14"/>
        <v>39783.294399999999</v>
      </c>
      <c r="D152" s="18" t="str">
        <f t="shared" si="15"/>
        <v>vis</v>
      </c>
      <c r="E152" s="55">
        <f>VLOOKUP(C152,Active!C$21:E$971,3,FALSE)</f>
        <v>1481.999955407827</v>
      </c>
      <c r="F152" s="5" t="s">
        <v>98</v>
      </c>
      <c r="G152" s="18" t="str">
        <f t="shared" si="16"/>
        <v>39783.2944</v>
      </c>
      <c r="H152" s="42">
        <f t="shared" si="17"/>
        <v>1482</v>
      </c>
      <c r="I152" s="56" t="s">
        <v>302</v>
      </c>
      <c r="J152" s="57" t="s">
        <v>303</v>
      </c>
      <c r="K152" s="56">
        <v>1482</v>
      </c>
      <c r="L152" s="56" t="s">
        <v>304</v>
      </c>
      <c r="M152" s="57" t="s">
        <v>255</v>
      </c>
      <c r="N152" s="57" t="s">
        <v>256</v>
      </c>
      <c r="O152" s="58" t="s">
        <v>281</v>
      </c>
      <c r="P152" s="58" t="s">
        <v>282</v>
      </c>
    </row>
    <row r="153" spans="1:16" ht="12.75" customHeight="1" thickBot="1">
      <c r="A153" s="42" t="str">
        <f t="shared" si="12"/>
        <v> COSP 8.162 </v>
      </c>
      <c r="B153" s="5" t="str">
        <f t="shared" si="13"/>
        <v>II</v>
      </c>
      <c r="C153" s="42">
        <f t="shared" si="14"/>
        <v>40494.2232</v>
      </c>
      <c r="D153" s="18" t="str">
        <f t="shared" si="15"/>
        <v>vis</v>
      </c>
      <c r="E153" s="55">
        <f>VLOOKUP(C153,Active!C$21:E$971,3,FALSE)</f>
        <v>1659.5019663624712</v>
      </c>
      <c r="F153" s="5" t="s">
        <v>98</v>
      </c>
      <c r="G153" s="18" t="str">
        <f t="shared" si="16"/>
        <v>40494.2232</v>
      </c>
      <c r="H153" s="42">
        <f t="shared" si="17"/>
        <v>1659.5</v>
      </c>
      <c r="I153" s="56" t="s">
        <v>305</v>
      </c>
      <c r="J153" s="57" t="s">
        <v>306</v>
      </c>
      <c r="K153" s="56">
        <v>1659.5</v>
      </c>
      <c r="L153" s="56" t="s">
        <v>307</v>
      </c>
      <c r="M153" s="57" t="s">
        <v>255</v>
      </c>
      <c r="N153" s="57" t="s">
        <v>256</v>
      </c>
      <c r="O153" s="58" t="s">
        <v>281</v>
      </c>
      <c r="P153" s="58" t="s">
        <v>282</v>
      </c>
    </row>
    <row r="154" spans="1:16" ht="12.75" customHeight="1" thickBot="1">
      <c r="A154" s="42" t="str">
        <f t="shared" si="12"/>
        <v> COSP 8.162 </v>
      </c>
      <c r="B154" s="5" t="str">
        <f t="shared" si="13"/>
        <v>I</v>
      </c>
      <c r="C154" s="42">
        <f t="shared" si="14"/>
        <v>41249.192000000003</v>
      </c>
      <c r="D154" s="18" t="str">
        <f t="shared" si="15"/>
        <v>vis</v>
      </c>
      <c r="E154" s="55">
        <f>VLOOKUP(C154,Active!C$21:E$971,3,FALSE)</f>
        <v>1847.9997177660077</v>
      </c>
      <c r="F154" s="5" t="s">
        <v>98</v>
      </c>
      <c r="G154" s="18" t="str">
        <f t="shared" si="16"/>
        <v>41249.1920</v>
      </c>
      <c r="H154" s="42">
        <f t="shared" si="17"/>
        <v>1848</v>
      </c>
      <c r="I154" s="56" t="s">
        <v>308</v>
      </c>
      <c r="J154" s="57" t="s">
        <v>309</v>
      </c>
      <c r="K154" s="56">
        <v>1848</v>
      </c>
      <c r="L154" s="56" t="s">
        <v>310</v>
      </c>
      <c r="M154" s="57" t="s">
        <v>255</v>
      </c>
      <c r="N154" s="57" t="s">
        <v>256</v>
      </c>
      <c r="O154" s="58" t="s">
        <v>311</v>
      </c>
      <c r="P154" s="58" t="s">
        <v>282</v>
      </c>
    </row>
    <row r="155" spans="1:16" ht="12.75" customHeight="1" thickBot="1">
      <c r="A155" s="42" t="str">
        <f t="shared" si="12"/>
        <v> COSP 8.162 </v>
      </c>
      <c r="B155" s="5" t="str">
        <f t="shared" si="13"/>
        <v>I</v>
      </c>
      <c r="C155" s="42">
        <f t="shared" si="14"/>
        <v>41461.468800000002</v>
      </c>
      <c r="D155" s="18" t="str">
        <f t="shared" si="15"/>
        <v>vis</v>
      </c>
      <c r="E155" s="55">
        <f>VLOOKUP(C155,Active!C$21:E$971,3,FALSE)</f>
        <v>1901.0001854345235</v>
      </c>
      <c r="F155" s="5" t="s">
        <v>98</v>
      </c>
      <c r="G155" s="18" t="str">
        <f t="shared" si="16"/>
        <v>41461.4688</v>
      </c>
      <c r="H155" s="42">
        <f t="shared" si="17"/>
        <v>1901</v>
      </c>
      <c r="I155" s="56" t="s">
        <v>312</v>
      </c>
      <c r="J155" s="57" t="s">
        <v>313</v>
      </c>
      <c r="K155" s="56">
        <v>1901</v>
      </c>
      <c r="L155" s="56" t="s">
        <v>314</v>
      </c>
      <c r="M155" s="57" t="s">
        <v>255</v>
      </c>
      <c r="N155" s="57" t="s">
        <v>256</v>
      </c>
      <c r="O155" s="58" t="s">
        <v>311</v>
      </c>
      <c r="P155" s="58" t="s">
        <v>282</v>
      </c>
    </row>
    <row r="156" spans="1:16" ht="12.75" customHeight="1" thickBot="1">
      <c r="A156" s="42" t="str">
        <f t="shared" si="12"/>
        <v> AJ 80.983 </v>
      </c>
      <c r="B156" s="5" t="str">
        <f t="shared" si="13"/>
        <v>II</v>
      </c>
      <c r="C156" s="42">
        <f t="shared" si="14"/>
        <v>41563.610999999997</v>
      </c>
      <c r="D156" s="18" t="str">
        <f t="shared" si="15"/>
        <v>vis</v>
      </c>
      <c r="E156" s="55">
        <f>VLOOKUP(C156,Active!C$21:E$971,3,FALSE)</f>
        <v>1926.502663183815</v>
      </c>
      <c r="F156" s="5" t="s">
        <v>98</v>
      </c>
      <c r="G156" s="18" t="str">
        <f t="shared" si="16"/>
        <v>41563.6110</v>
      </c>
      <c r="H156" s="42">
        <f t="shared" si="17"/>
        <v>1926.5</v>
      </c>
      <c r="I156" s="56" t="s">
        <v>315</v>
      </c>
      <c r="J156" s="57" t="s">
        <v>316</v>
      </c>
      <c r="K156" s="56">
        <v>1926.5</v>
      </c>
      <c r="L156" s="56" t="s">
        <v>317</v>
      </c>
      <c r="M156" s="57" t="s">
        <v>255</v>
      </c>
      <c r="N156" s="57" t="s">
        <v>256</v>
      </c>
      <c r="O156" s="58" t="s">
        <v>318</v>
      </c>
      <c r="P156" s="58" t="s">
        <v>319</v>
      </c>
    </row>
    <row r="157" spans="1:16" ht="12.75" customHeight="1" thickBot="1">
      <c r="A157" s="42" t="str">
        <f t="shared" si="12"/>
        <v> AJ 80.983 </v>
      </c>
      <c r="B157" s="5" t="str">
        <f t="shared" si="13"/>
        <v>I</v>
      </c>
      <c r="C157" s="42">
        <f t="shared" si="14"/>
        <v>41585.628900000003</v>
      </c>
      <c r="D157" s="18" t="str">
        <f t="shared" si="15"/>
        <v>PE</v>
      </c>
      <c r="E157" s="55">
        <f>VLOOKUP(C157,Active!C$21:E$971,3,FALSE)</f>
        <v>1932.000009088214</v>
      </c>
      <c r="F157" s="5" t="str">
        <f>LEFT(M157,1)</f>
        <v>E</v>
      </c>
      <c r="G157" s="18" t="str">
        <f t="shared" si="16"/>
        <v>41585.6289</v>
      </c>
      <c r="H157" s="42">
        <f t="shared" si="17"/>
        <v>1932</v>
      </c>
      <c r="I157" s="56" t="s">
        <v>320</v>
      </c>
      <c r="J157" s="57" t="s">
        <v>321</v>
      </c>
      <c r="K157" s="56">
        <v>1932</v>
      </c>
      <c r="L157" s="56" t="s">
        <v>322</v>
      </c>
      <c r="M157" s="57" t="s">
        <v>255</v>
      </c>
      <c r="N157" s="57" t="s">
        <v>256</v>
      </c>
      <c r="O157" s="58" t="s">
        <v>318</v>
      </c>
      <c r="P157" s="58" t="s">
        <v>319</v>
      </c>
    </row>
    <row r="158" spans="1:16" ht="12.75" customHeight="1" thickBot="1">
      <c r="A158" s="42" t="str">
        <f t="shared" si="12"/>
        <v> AJ 80.983 </v>
      </c>
      <c r="B158" s="5" t="str">
        <f t="shared" si="13"/>
        <v>II</v>
      </c>
      <c r="C158" s="42">
        <f t="shared" si="14"/>
        <v>41599.654300000002</v>
      </c>
      <c r="D158" s="18" t="str">
        <f t="shared" si="15"/>
        <v>PE</v>
      </c>
      <c r="E158" s="55">
        <f>VLOOKUP(C158,Active!C$21:E$971,3,FALSE)</f>
        <v>1935.5018178550597</v>
      </c>
      <c r="F158" s="5" t="str">
        <f>LEFT(M158,1)</f>
        <v>E</v>
      </c>
      <c r="G158" s="18" t="str">
        <f t="shared" si="16"/>
        <v>41599.6543</v>
      </c>
      <c r="H158" s="42">
        <f t="shared" si="17"/>
        <v>1935.5</v>
      </c>
      <c r="I158" s="56" t="s">
        <v>323</v>
      </c>
      <c r="J158" s="57" t="s">
        <v>324</v>
      </c>
      <c r="K158" s="56">
        <v>1935.5</v>
      </c>
      <c r="L158" s="56" t="s">
        <v>325</v>
      </c>
      <c r="M158" s="57" t="s">
        <v>255</v>
      </c>
      <c r="N158" s="57" t="s">
        <v>256</v>
      </c>
      <c r="O158" s="58" t="s">
        <v>318</v>
      </c>
      <c r="P158" s="58" t="s">
        <v>319</v>
      </c>
    </row>
    <row r="159" spans="1:16" ht="12.75" customHeight="1" thickBot="1">
      <c r="A159" s="42" t="str">
        <f t="shared" si="12"/>
        <v> AJ 80.983 </v>
      </c>
      <c r="B159" s="5" t="str">
        <f t="shared" si="13"/>
        <v>I</v>
      </c>
      <c r="C159" s="42">
        <f t="shared" si="14"/>
        <v>41601.650300000001</v>
      </c>
      <c r="D159" s="18" t="str">
        <f t="shared" si="15"/>
        <v>PE</v>
      </c>
      <c r="E159" s="55">
        <f>VLOOKUP(C159,Active!C$21:E$971,3,FALSE)</f>
        <v>1936.0001715774933</v>
      </c>
      <c r="F159" s="5" t="str">
        <f>LEFT(M159,1)</f>
        <v>E</v>
      </c>
      <c r="G159" s="18" t="str">
        <f t="shared" si="16"/>
        <v>41601.6503</v>
      </c>
      <c r="H159" s="42">
        <f t="shared" si="17"/>
        <v>1936</v>
      </c>
      <c r="I159" s="56" t="s">
        <v>326</v>
      </c>
      <c r="J159" s="57" t="s">
        <v>327</v>
      </c>
      <c r="K159" s="56">
        <v>1936</v>
      </c>
      <c r="L159" s="56" t="s">
        <v>314</v>
      </c>
      <c r="M159" s="57" t="s">
        <v>255</v>
      </c>
      <c r="N159" s="57" t="s">
        <v>256</v>
      </c>
      <c r="O159" s="58" t="s">
        <v>318</v>
      </c>
      <c r="P159" s="58" t="s">
        <v>319</v>
      </c>
    </row>
    <row r="160" spans="1:16" ht="12.75" customHeight="1" thickBot="1">
      <c r="A160" s="42" t="str">
        <f t="shared" si="12"/>
        <v> AJ 80.983 </v>
      </c>
      <c r="B160" s="5" t="str">
        <f t="shared" si="13"/>
        <v>II</v>
      </c>
      <c r="C160" s="42">
        <f t="shared" si="14"/>
        <v>41603.660000000003</v>
      </c>
      <c r="D160" s="18" t="str">
        <f t="shared" si="15"/>
        <v>PE</v>
      </c>
      <c r="E160" s="55">
        <f>VLOOKUP(C160,Active!C$21:E$971,3,FALSE)</f>
        <v>1936.5019458640547</v>
      </c>
      <c r="F160" s="5" t="str">
        <f>LEFT(M160,1)</f>
        <v>E</v>
      </c>
      <c r="G160" s="18" t="str">
        <f t="shared" si="16"/>
        <v>41603.6600</v>
      </c>
      <c r="H160" s="42">
        <f t="shared" si="17"/>
        <v>1936.5</v>
      </c>
      <c r="I160" s="56" t="s">
        <v>328</v>
      </c>
      <c r="J160" s="57" t="s">
        <v>329</v>
      </c>
      <c r="K160" s="56">
        <v>1936.5</v>
      </c>
      <c r="L160" s="56" t="s">
        <v>330</v>
      </c>
      <c r="M160" s="57" t="s">
        <v>255</v>
      </c>
      <c r="N160" s="57" t="s">
        <v>256</v>
      </c>
      <c r="O160" s="58" t="s">
        <v>318</v>
      </c>
      <c r="P160" s="58" t="s">
        <v>319</v>
      </c>
    </row>
    <row r="161" spans="1:16" ht="12.75" customHeight="1" thickBot="1">
      <c r="A161" s="42" t="str">
        <f t="shared" si="12"/>
        <v> AJ 86.112 </v>
      </c>
      <c r="B161" s="5" t="str">
        <f t="shared" si="13"/>
        <v>I</v>
      </c>
      <c r="C161" s="42">
        <f t="shared" si="14"/>
        <v>41805.914700000001</v>
      </c>
      <c r="D161" s="18" t="str">
        <f t="shared" si="15"/>
        <v>PE</v>
      </c>
      <c r="E161" s="55">
        <f>VLOOKUP(C161,Active!C$21:E$971,3,FALSE)</f>
        <v>1987.0001335518059</v>
      </c>
      <c r="F161" s="5" t="str">
        <f>LEFT(M161,1)</f>
        <v>E</v>
      </c>
      <c r="G161" s="18" t="str">
        <f t="shared" si="16"/>
        <v>41805.9147</v>
      </c>
      <c r="H161" s="42">
        <f t="shared" si="17"/>
        <v>1987</v>
      </c>
      <c r="I161" s="56" t="s">
        <v>331</v>
      </c>
      <c r="J161" s="57" t="s">
        <v>332</v>
      </c>
      <c r="K161" s="56">
        <v>1987</v>
      </c>
      <c r="L161" s="56" t="s">
        <v>333</v>
      </c>
      <c r="M161" s="57" t="s">
        <v>255</v>
      </c>
      <c r="N161" s="57" t="s">
        <v>256</v>
      </c>
      <c r="O161" s="58" t="s">
        <v>334</v>
      </c>
      <c r="P161" s="58" t="s">
        <v>335</v>
      </c>
    </row>
    <row r="162" spans="1:16" ht="12.75" customHeight="1" thickBot="1">
      <c r="A162" s="42" t="str">
        <f t="shared" si="12"/>
        <v> AJ 80.983 </v>
      </c>
      <c r="B162" s="5" t="str">
        <f t="shared" si="13"/>
        <v>I</v>
      </c>
      <c r="C162" s="42">
        <f t="shared" si="14"/>
        <v>42302.557500000003</v>
      </c>
      <c r="D162" s="18" t="str">
        <f t="shared" si="15"/>
        <v>vis</v>
      </c>
      <c r="E162" s="55">
        <f>VLOOKUP(C162,Active!C$21:E$971,3,FALSE)</f>
        <v>2111.0000273894802</v>
      </c>
      <c r="F162" s="5" t="s">
        <v>98</v>
      </c>
      <c r="G162" s="18" t="str">
        <f t="shared" si="16"/>
        <v>42302.5575</v>
      </c>
      <c r="H162" s="42">
        <f t="shared" si="17"/>
        <v>2111</v>
      </c>
      <c r="I162" s="56" t="s">
        <v>341</v>
      </c>
      <c r="J162" s="57" t="s">
        <v>342</v>
      </c>
      <c r="K162" s="56">
        <v>2111</v>
      </c>
      <c r="L162" s="56" t="s">
        <v>343</v>
      </c>
      <c r="M162" s="57" t="s">
        <v>255</v>
      </c>
      <c r="N162" s="57" t="s">
        <v>256</v>
      </c>
      <c r="O162" s="58" t="s">
        <v>318</v>
      </c>
      <c r="P162" s="58" t="s">
        <v>319</v>
      </c>
    </row>
    <row r="163" spans="1:16" ht="12.75" customHeight="1" thickBot="1">
      <c r="A163" s="42" t="str">
        <f t="shared" si="12"/>
        <v> AJ 80.983 </v>
      </c>
      <c r="B163" s="5" t="str">
        <f t="shared" si="13"/>
        <v>I</v>
      </c>
      <c r="C163" s="42">
        <f t="shared" si="14"/>
        <v>42306.562299999998</v>
      </c>
      <c r="D163" s="18" t="str">
        <f t="shared" si="15"/>
        <v>vis</v>
      </c>
      <c r="E163" s="55">
        <f>VLOOKUP(C163,Active!C$21:E$971,3,FALSE)</f>
        <v>2111.9999306898817</v>
      </c>
      <c r="F163" s="5" t="s">
        <v>98</v>
      </c>
      <c r="G163" s="18" t="str">
        <f t="shared" si="16"/>
        <v>42306.5623</v>
      </c>
      <c r="H163" s="42">
        <f t="shared" si="17"/>
        <v>2112</v>
      </c>
      <c r="I163" s="56" t="s">
        <v>344</v>
      </c>
      <c r="J163" s="57" t="s">
        <v>345</v>
      </c>
      <c r="K163" s="56">
        <v>2112</v>
      </c>
      <c r="L163" s="56" t="s">
        <v>346</v>
      </c>
      <c r="M163" s="57" t="s">
        <v>255</v>
      </c>
      <c r="N163" s="57" t="s">
        <v>256</v>
      </c>
      <c r="O163" s="58" t="s">
        <v>318</v>
      </c>
      <c r="P163" s="58" t="s">
        <v>319</v>
      </c>
    </row>
    <row r="164" spans="1:16" ht="12.75" customHeight="1" thickBot="1">
      <c r="A164" s="42" t="str">
        <f t="shared" si="12"/>
        <v> COSP 8.162 </v>
      </c>
      <c r="B164" s="5" t="str">
        <f t="shared" si="13"/>
        <v>II</v>
      </c>
      <c r="C164" s="42">
        <f t="shared" si="14"/>
        <v>42308.573900000003</v>
      </c>
      <c r="D164" s="18" t="str">
        <f t="shared" si="15"/>
        <v>vis</v>
      </c>
      <c r="E164" s="55">
        <f>VLOOKUP(C164,Active!C$21:E$971,3,FALSE)</f>
        <v>2112.5021793612495</v>
      </c>
      <c r="F164" s="5" t="s">
        <v>98</v>
      </c>
      <c r="G164" s="18" t="str">
        <f t="shared" si="16"/>
        <v>42308.5739</v>
      </c>
      <c r="H164" s="42">
        <f t="shared" si="17"/>
        <v>2112.5</v>
      </c>
      <c r="I164" s="56" t="s">
        <v>347</v>
      </c>
      <c r="J164" s="57" t="s">
        <v>348</v>
      </c>
      <c r="K164" s="56">
        <v>2112.5</v>
      </c>
      <c r="L164" s="56" t="s">
        <v>349</v>
      </c>
      <c r="M164" s="57" t="s">
        <v>255</v>
      </c>
      <c r="N164" s="57" t="s">
        <v>256</v>
      </c>
      <c r="O164" s="58" t="s">
        <v>281</v>
      </c>
      <c r="P164" s="58" t="s">
        <v>282</v>
      </c>
    </row>
    <row r="165" spans="1:16" ht="12.75" customHeight="1" thickBot="1">
      <c r="A165" s="42" t="str">
        <f t="shared" si="12"/>
        <v> AJ 80.983 </v>
      </c>
      <c r="B165" s="5" t="str">
        <f t="shared" si="13"/>
        <v>II</v>
      </c>
      <c r="C165" s="42">
        <f t="shared" si="14"/>
        <v>42320.589399999997</v>
      </c>
      <c r="D165" s="18" t="str">
        <f t="shared" si="15"/>
        <v>vis</v>
      </c>
      <c r="E165" s="55">
        <f>VLOOKUP(C165,Active!C$21:E$971,3,FALSE)</f>
        <v>2115.5021639062907</v>
      </c>
      <c r="F165" s="5" t="s">
        <v>98</v>
      </c>
      <c r="G165" s="18" t="str">
        <f t="shared" si="16"/>
        <v>42320.5894</v>
      </c>
      <c r="H165" s="42">
        <f t="shared" si="17"/>
        <v>2115.5</v>
      </c>
      <c r="I165" s="56" t="s">
        <v>350</v>
      </c>
      <c r="J165" s="57" t="s">
        <v>351</v>
      </c>
      <c r="K165" s="56">
        <v>2115.5</v>
      </c>
      <c r="L165" s="56" t="s">
        <v>349</v>
      </c>
      <c r="M165" s="57" t="s">
        <v>255</v>
      </c>
      <c r="N165" s="57" t="s">
        <v>256</v>
      </c>
      <c r="O165" s="58" t="s">
        <v>318</v>
      </c>
      <c r="P165" s="58" t="s">
        <v>319</v>
      </c>
    </row>
    <row r="166" spans="1:16" ht="12.75" customHeight="1" thickBot="1">
      <c r="A166" s="42" t="str">
        <f t="shared" si="12"/>
        <v> AJ 80.983 </v>
      </c>
      <c r="B166" s="5" t="str">
        <f t="shared" si="13"/>
        <v>II</v>
      </c>
      <c r="C166" s="42">
        <f t="shared" si="14"/>
        <v>42324.595000000001</v>
      </c>
      <c r="D166" s="18" t="str">
        <f t="shared" si="15"/>
        <v>vis</v>
      </c>
      <c r="E166" s="55">
        <f>VLOOKUP(C166,Active!C$21:E$971,3,FALSE)</f>
        <v>2116.5022669476648</v>
      </c>
      <c r="F166" s="5" t="s">
        <v>98</v>
      </c>
      <c r="G166" s="18" t="str">
        <f t="shared" si="16"/>
        <v>42324.5950</v>
      </c>
      <c r="H166" s="42">
        <f t="shared" si="17"/>
        <v>2116.5</v>
      </c>
      <c r="I166" s="56" t="s">
        <v>352</v>
      </c>
      <c r="J166" s="57" t="s">
        <v>353</v>
      </c>
      <c r="K166" s="56">
        <v>2116.5</v>
      </c>
      <c r="L166" s="56" t="s">
        <v>354</v>
      </c>
      <c r="M166" s="57" t="s">
        <v>255</v>
      </c>
      <c r="N166" s="57" t="s">
        <v>256</v>
      </c>
      <c r="O166" s="58" t="s">
        <v>318</v>
      </c>
      <c r="P166" s="58" t="s">
        <v>319</v>
      </c>
    </row>
    <row r="167" spans="1:16" ht="12.75" customHeight="1" thickBot="1">
      <c r="A167" s="42" t="str">
        <f t="shared" si="12"/>
        <v> AJ 80.983 </v>
      </c>
      <c r="B167" s="5" t="str">
        <f t="shared" si="13"/>
        <v>I</v>
      </c>
      <c r="C167" s="42">
        <f t="shared" si="14"/>
        <v>42338.603300000002</v>
      </c>
      <c r="D167" s="18" t="str">
        <f t="shared" si="15"/>
        <v>vis</v>
      </c>
      <c r="E167" s="55">
        <f>VLOOKUP(C167,Active!C$21:E$971,3,FALSE)</f>
        <v>2119.9998062512577</v>
      </c>
      <c r="F167" s="5" t="s">
        <v>98</v>
      </c>
      <c r="G167" s="18" t="str">
        <f t="shared" si="16"/>
        <v>42338.6033</v>
      </c>
      <c r="H167" s="42">
        <f t="shared" si="17"/>
        <v>2120</v>
      </c>
      <c r="I167" s="56" t="s">
        <v>355</v>
      </c>
      <c r="J167" s="57" t="s">
        <v>356</v>
      </c>
      <c r="K167" s="56">
        <v>2120</v>
      </c>
      <c r="L167" s="56" t="s">
        <v>357</v>
      </c>
      <c r="M167" s="57" t="s">
        <v>255</v>
      </c>
      <c r="N167" s="57" t="s">
        <v>256</v>
      </c>
      <c r="O167" s="58" t="s">
        <v>318</v>
      </c>
      <c r="P167" s="58" t="s">
        <v>319</v>
      </c>
    </row>
    <row r="168" spans="1:16" ht="12.75" customHeight="1" thickBot="1">
      <c r="A168" s="42" t="str">
        <f t="shared" si="12"/>
        <v> AJ 80.983 </v>
      </c>
      <c r="B168" s="5" t="str">
        <f t="shared" si="13"/>
        <v>II</v>
      </c>
      <c r="C168" s="42">
        <f t="shared" si="14"/>
        <v>42372.658600000002</v>
      </c>
      <c r="D168" s="18" t="str">
        <f t="shared" si="15"/>
        <v>vis</v>
      </c>
      <c r="E168" s="55">
        <f>VLOOKUP(C168,Active!C$21:E$971,3,FALSE)</f>
        <v>2128.5026046097764</v>
      </c>
      <c r="F168" s="5" t="s">
        <v>98</v>
      </c>
      <c r="G168" s="18" t="str">
        <f t="shared" si="16"/>
        <v>42372.6586</v>
      </c>
      <c r="H168" s="42">
        <f t="shared" si="17"/>
        <v>2128.5</v>
      </c>
      <c r="I168" s="56" t="s">
        <v>358</v>
      </c>
      <c r="J168" s="57" t="s">
        <v>359</v>
      </c>
      <c r="K168" s="56">
        <v>2128.5</v>
      </c>
      <c r="L168" s="56" t="s">
        <v>360</v>
      </c>
      <c r="M168" s="57" t="s">
        <v>255</v>
      </c>
      <c r="N168" s="57" t="s">
        <v>256</v>
      </c>
      <c r="O168" s="58" t="s">
        <v>318</v>
      </c>
      <c r="P168" s="58" t="s">
        <v>319</v>
      </c>
    </row>
    <row r="169" spans="1:16" ht="12.75" customHeight="1" thickBot="1">
      <c r="A169" s="42" t="str">
        <f t="shared" si="12"/>
        <v> AJ 80.983 </v>
      </c>
      <c r="B169" s="5" t="str">
        <f t="shared" si="13"/>
        <v>I</v>
      </c>
      <c r="C169" s="42">
        <f t="shared" si="14"/>
        <v>42378.653899999998</v>
      </c>
      <c r="D169" s="18" t="str">
        <f t="shared" si="15"/>
        <v>vis</v>
      </c>
      <c r="E169" s="55">
        <f>VLOOKUP(C169,Active!C$21:E$971,3,FALSE)</f>
        <v>2129.9994884134367</v>
      </c>
      <c r="F169" s="5" t="s">
        <v>98</v>
      </c>
      <c r="G169" s="18" t="str">
        <f t="shared" si="16"/>
        <v>42378.6539</v>
      </c>
      <c r="H169" s="42">
        <f t="shared" si="17"/>
        <v>2130</v>
      </c>
      <c r="I169" s="56" t="s">
        <v>361</v>
      </c>
      <c r="J169" s="57" t="s">
        <v>362</v>
      </c>
      <c r="K169" s="56">
        <v>2130</v>
      </c>
      <c r="L169" s="56" t="s">
        <v>363</v>
      </c>
      <c r="M169" s="57" t="s">
        <v>255</v>
      </c>
      <c r="N169" s="57" t="s">
        <v>256</v>
      </c>
      <c r="O169" s="58" t="s">
        <v>318</v>
      </c>
      <c r="P169" s="58" t="s">
        <v>319</v>
      </c>
    </row>
    <row r="170" spans="1:16" ht="12.75" customHeight="1" thickBot="1">
      <c r="A170" s="42" t="str">
        <f t="shared" si="12"/>
        <v> VSSC 73 </v>
      </c>
      <c r="B170" s="5" t="str">
        <f t="shared" si="13"/>
        <v>I</v>
      </c>
      <c r="C170" s="42">
        <f t="shared" si="14"/>
        <v>47677.519699999997</v>
      </c>
      <c r="D170" s="18" t="str">
        <f t="shared" si="15"/>
        <v>vis</v>
      </c>
      <c r="E170" s="55">
        <f>VLOOKUP(C170,Active!C$21:E$971,3,FALSE)</f>
        <v>3453.0002379663974</v>
      </c>
      <c r="F170" s="5" t="s">
        <v>98</v>
      </c>
      <c r="G170" s="18" t="str">
        <f t="shared" si="16"/>
        <v>47677.5197</v>
      </c>
      <c r="H170" s="42">
        <f t="shared" si="17"/>
        <v>3453</v>
      </c>
      <c r="I170" s="56" t="s">
        <v>438</v>
      </c>
      <c r="J170" s="57" t="s">
        <v>439</v>
      </c>
      <c r="K170" s="56">
        <v>3453</v>
      </c>
      <c r="L170" s="56" t="s">
        <v>440</v>
      </c>
      <c r="M170" s="57" t="s">
        <v>255</v>
      </c>
      <c r="N170" s="57" t="s">
        <v>256</v>
      </c>
      <c r="O170" s="58" t="s">
        <v>441</v>
      </c>
      <c r="P170" s="58" t="s">
        <v>442</v>
      </c>
    </row>
    <row r="171" spans="1:16" ht="12.75" customHeight="1" thickBot="1">
      <c r="A171" s="42" t="str">
        <f t="shared" si="12"/>
        <v> BRNO 32 </v>
      </c>
      <c r="B171" s="5" t="str">
        <f t="shared" si="13"/>
        <v>I</v>
      </c>
      <c r="C171" s="42">
        <f t="shared" si="14"/>
        <v>49920.414499999999</v>
      </c>
      <c r="D171" s="18" t="str">
        <f t="shared" si="15"/>
        <v>vis</v>
      </c>
      <c r="E171" s="55">
        <f>VLOOKUP(C171,Active!C$21:E$971,3,FALSE)</f>
        <v>4012.9977192327547</v>
      </c>
      <c r="F171" s="5" t="s">
        <v>98</v>
      </c>
      <c r="G171" s="18" t="str">
        <f t="shared" si="16"/>
        <v>49920.4145</v>
      </c>
      <c r="H171" s="42">
        <f t="shared" si="17"/>
        <v>4013</v>
      </c>
      <c r="I171" s="56" t="s">
        <v>530</v>
      </c>
      <c r="J171" s="57" t="s">
        <v>531</v>
      </c>
      <c r="K171" s="56">
        <v>4013</v>
      </c>
      <c r="L171" s="56" t="s">
        <v>532</v>
      </c>
      <c r="M171" s="57" t="s">
        <v>109</v>
      </c>
      <c r="N171" s="57"/>
      <c r="O171" s="58" t="s">
        <v>533</v>
      </c>
      <c r="P171" s="58" t="s">
        <v>534</v>
      </c>
    </row>
    <row r="172" spans="1:16" ht="12.75" customHeight="1" thickBot="1">
      <c r="A172" s="42" t="str">
        <f t="shared" si="12"/>
        <v> BRNO 32 </v>
      </c>
      <c r="B172" s="5" t="str">
        <f t="shared" si="13"/>
        <v>I</v>
      </c>
      <c r="C172" s="42">
        <f t="shared" si="14"/>
        <v>49920.4179</v>
      </c>
      <c r="D172" s="18" t="str">
        <f t="shared" si="15"/>
        <v>vis</v>
      </c>
      <c r="E172" s="55">
        <f>VLOOKUP(C172,Active!C$21:E$971,3,FALSE)</f>
        <v>4012.9985681318813</v>
      </c>
      <c r="F172" s="5" t="s">
        <v>98</v>
      </c>
      <c r="G172" s="18" t="str">
        <f t="shared" si="16"/>
        <v>49920.4179</v>
      </c>
      <c r="H172" s="42">
        <f t="shared" si="17"/>
        <v>4013</v>
      </c>
      <c r="I172" s="56" t="s">
        <v>535</v>
      </c>
      <c r="J172" s="57" t="s">
        <v>536</v>
      </c>
      <c r="K172" s="56">
        <v>4013</v>
      </c>
      <c r="L172" s="56" t="s">
        <v>537</v>
      </c>
      <c r="M172" s="57" t="s">
        <v>109</v>
      </c>
      <c r="N172" s="57"/>
      <c r="O172" s="58" t="s">
        <v>538</v>
      </c>
      <c r="P172" s="58" t="s">
        <v>534</v>
      </c>
    </row>
    <row r="173" spans="1:16" ht="12.75" customHeight="1" thickBot="1">
      <c r="A173" s="42" t="str">
        <f t="shared" si="12"/>
        <v> BRNO 32 </v>
      </c>
      <c r="B173" s="5" t="str">
        <f t="shared" si="13"/>
        <v>I</v>
      </c>
      <c r="C173" s="42">
        <f t="shared" si="14"/>
        <v>49920.424899999998</v>
      </c>
      <c r="D173" s="18" t="str">
        <f t="shared" si="15"/>
        <v>vis</v>
      </c>
      <c r="E173" s="55">
        <f>VLOOKUP(C173,Active!C$21:E$971,3,FALSE)</f>
        <v>4013.0003158653763</v>
      </c>
      <c r="F173" s="5" t="s">
        <v>98</v>
      </c>
      <c r="G173" s="18" t="str">
        <f t="shared" si="16"/>
        <v>49920.4249</v>
      </c>
      <c r="H173" s="42">
        <f t="shared" si="17"/>
        <v>4013</v>
      </c>
      <c r="I173" s="56" t="s">
        <v>541</v>
      </c>
      <c r="J173" s="57" t="s">
        <v>542</v>
      </c>
      <c r="K173" s="56">
        <v>4013</v>
      </c>
      <c r="L173" s="56" t="s">
        <v>543</v>
      </c>
      <c r="M173" s="57" t="s">
        <v>109</v>
      </c>
      <c r="N173" s="57"/>
      <c r="O173" s="58" t="s">
        <v>544</v>
      </c>
      <c r="P173" s="58" t="s">
        <v>534</v>
      </c>
    </row>
    <row r="174" spans="1:16" ht="12.75" customHeight="1" thickBot="1">
      <c r="A174" s="42" t="str">
        <f t="shared" si="12"/>
        <v> BRNO 32 </v>
      </c>
      <c r="B174" s="5" t="str">
        <f t="shared" si="13"/>
        <v>I</v>
      </c>
      <c r="C174" s="42">
        <f t="shared" si="14"/>
        <v>49920.426299999999</v>
      </c>
      <c r="D174" s="18" t="str">
        <f t="shared" si="15"/>
        <v>vis</v>
      </c>
      <c r="E174" s="55">
        <f>VLOOKUP(C174,Active!C$21:E$971,3,FALSE)</f>
        <v>4013.0006654120757</v>
      </c>
      <c r="F174" s="5" t="s">
        <v>98</v>
      </c>
      <c r="G174" s="18" t="str">
        <f t="shared" si="16"/>
        <v>49920.4263</v>
      </c>
      <c r="H174" s="42">
        <f t="shared" si="17"/>
        <v>4013</v>
      </c>
      <c r="I174" s="56" t="s">
        <v>545</v>
      </c>
      <c r="J174" s="57" t="s">
        <v>546</v>
      </c>
      <c r="K174" s="56">
        <v>4013</v>
      </c>
      <c r="L174" s="56" t="s">
        <v>547</v>
      </c>
      <c r="M174" s="57" t="s">
        <v>109</v>
      </c>
      <c r="N174" s="57"/>
      <c r="O174" s="58" t="s">
        <v>548</v>
      </c>
      <c r="P174" s="58" t="s">
        <v>534</v>
      </c>
    </row>
    <row r="175" spans="1:16" ht="12.75" customHeight="1" thickBot="1">
      <c r="A175" s="42" t="str">
        <f t="shared" si="12"/>
        <v> BRNO 32 </v>
      </c>
      <c r="B175" s="5" t="str">
        <f t="shared" si="13"/>
        <v>I</v>
      </c>
      <c r="C175" s="42">
        <f t="shared" si="14"/>
        <v>49924.402699999999</v>
      </c>
      <c r="D175" s="18" t="str">
        <f t="shared" si="15"/>
        <v>vis</v>
      </c>
      <c r="E175" s="55">
        <f>VLOOKUP(C175,Active!C$21:E$971,3,FALSE)</f>
        <v>4013.9934779080104</v>
      </c>
      <c r="F175" s="5" t="s">
        <v>98</v>
      </c>
      <c r="G175" s="18" t="str">
        <f t="shared" si="16"/>
        <v>49924.4027</v>
      </c>
      <c r="H175" s="42">
        <f t="shared" si="17"/>
        <v>4014</v>
      </c>
      <c r="I175" s="56" t="s">
        <v>549</v>
      </c>
      <c r="J175" s="57" t="s">
        <v>550</v>
      </c>
      <c r="K175" s="56">
        <v>4014</v>
      </c>
      <c r="L175" s="56" t="s">
        <v>551</v>
      </c>
      <c r="M175" s="57" t="s">
        <v>109</v>
      </c>
      <c r="N175" s="57"/>
      <c r="O175" s="58" t="s">
        <v>552</v>
      </c>
      <c r="P175" s="58" t="s">
        <v>534</v>
      </c>
    </row>
    <row r="176" spans="1:16" ht="12.75" customHeight="1" thickBot="1">
      <c r="A176" s="42" t="str">
        <f t="shared" si="12"/>
        <v> BRNO 32 </v>
      </c>
      <c r="B176" s="5" t="str">
        <f t="shared" si="13"/>
        <v>I</v>
      </c>
      <c r="C176" s="42">
        <f t="shared" si="14"/>
        <v>49924.415200000003</v>
      </c>
      <c r="D176" s="18" t="str">
        <f t="shared" si="15"/>
        <v>vis</v>
      </c>
      <c r="E176" s="55">
        <f>VLOOKUP(C176,Active!C$21:E$971,3,FALSE)</f>
        <v>4013.9965988606823</v>
      </c>
      <c r="F176" s="5" t="s">
        <v>98</v>
      </c>
      <c r="G176" s="18" t="str">
        <f t="shared" si="16"/>
        <v>49924.4152</v>
      </c>
      <c r="H176" s="42">
        <f t="shared" si="17"/>
        <v>4014</v>
      </c>
      <c r="I176" s="56" t="s">
        <v>553</v>
      </c>
      <c r="J176" s="57" t="s">
        <v>554</v>
      </c>
      <c r="K176" s="56">
        <v>4014</v>
      </c>
      <c r="L176" s="56" t="s">
        <v>555</v>
      </c>
      <c r="M176" s="57" t="s">
        <v>109</v>
      </c>
      <c r="N176" s="57"/>
      <c r="O176" s="58" t="s">
        <v>518</v>
      </c>
      <c r="P176" s="58" t="s">
        <v>534</v>
      </c>
    </row>
    <row r="177" spans="1:16" ht="12.75" customHeight="1" thickBot="1">
      <c r="A177" s="42" t="str">
        <f t="shared" si="12"/>
        <v> BRNO 32 </v>
      </c>
      <c r="B177" s="5" t="str">
        <f t="shared" si="13"/>
        <v>I</v>
      </c>
      <c r="C177" s="42">
        <f t="shared" si="14"/>
        <v>49924.420100000003</v>
      </c>
      <c r="D177" s="18" t="str">
        <f t="shared" si="15"/>
        <v>vis</v>
      </c>
      <c r="E177" s="55">
        <f>VLOOKUP(C177,Active!C$21:E$971,3,FALSE)</f>
        <v>4013.9978222741288</v>
      </c>
      <c r="F177" s="5" t="s">
        <v>98</v>
      </c>
      <c r="G177" s="18" t="str">
        <f t="shared" si="16"/>
        <v>49924.4201</v>
      </c>
      <c r="H177" s="42">
        <f t="shared" si="17"/>
        <v>4014</v>
      </c>
      <c r="I177" s="56" t="s">
        <v>556</v>
      </c>
      <c r="J177" s="57" t="s">
        <v>557</v>
      </c>
      <c r="K177" s="56">
        <v>4014</v>
      </c>
      <c r="L177" s="56" t="s">
        <v>558</v>
      </c>
      <c r="M177" s="57" t="s">
        <v>109</v>
      </c>
      <c r="N177" s="57"/>
      <c r="O177" s="58" t="s">
        <v>559</v>
      </c>
      <c r="P177" s="58" t="s">
        <v>534</v>
      </c>
    </row>
    <row r="178" spans="1:16" ht="12.75" customHeight="1" thickBot="1">
      <c r="A178" s="42" t="str">
        <f t="shared" si="12"/>
        <v> BRNO 32 </v>
      </c>
      <c r="B178" s="5" t="str">
        <f t="shared" si="13"/>
        <v>I</v>
      </c>
      <c r="C178" s="42">
        <f t="shared" si="14"/>
        <v>49924.4208</v>
      </c>
      <c r="D178" s="18" t="str">
        <f t="shared" si="15"/>
        <v>vis</v>
      </c>
      <c r="E178" s="55">
        <f>VLOOKUP(C178,Active!C$21:E$971,3,FALSE)</f>
        <v>4013.9979970474778</v>
      </c>
      <c r="F178" s="5" t="s">
        <v>98</v>
      </c>
      <c r="G178" s="18" t="str">
        <f t="shared" si="16"/>
        <v>49924.4208</v>
      </c>
      <c r="H178" s="42">
        <f t="shared" si="17"/>
        <v>4014</v>
      </c>
      <c r="I178" s="56" t="s">
        <v>560</v>
      </c>
      <c r="J178" s="57" t="s">
        <v>561</v>
      </c>
      <c r="K178" s="56">
        <v>4014</v>
      </c>
      <c r="L178" s="56" t="s">
        <v>562</v>
      </c>
      <c r="M178" s="57" t="s">
        <v>109</v>
      </c>
      <c r="N178" s="57"/>
      <c r="O178" s="58" t="s">
        <v>533</v>
      </c>
      <c r="P178" s="58" t="s">
        <v>534</v>
      </c>
    </row>
    <row r="179" spans="1:16" ht="12.75" customHeight="1" thickBot="1">
      <c r="A179" s="42" t="str">
        <f t="shared" si="12"/>
        <v> BRNO 32 </v>
      </c>
      <c r="B179" s="5" t="str">
        <f t="shared" si="13"/>
        <v>I</v>
      </c>
      <c r="C179" s="42">
        <f t="shared" si="14"/>
        <v>49924.423600000002</v>
      </c>
      <c r="D179" s="18" t="str">
        <f t="shared" si="15"/>
        <v>vis</v>
      </c>
      <c r="E179" s="55">
        <f>VLOOKUP(C179,Active!C$21:E$971,3,FALSE)</f>
        <v>4013.9986961408763</v>
      </c>
      <c r="F179" s="5" t="s">
        <v>98</v>
      </c>
      <c r="G179" s="18" t="str">
        <f t="shared" si="16"/>
        <v>49924.4236</v>
      </c>
      <c r="H179" s="42">
        <f t="shared" si="17"/>
        <v>4014</v>
      </c>
      <c r="I179" s="56" t="s">
        <v>563</v>
      </c>
      <c r="J179" s="57" t="s">
        <v>564</v>
      </c>
      <c r="K179" s="56">
        <v>4014</v>
      </c>
      <c r="L179" s="56" t="s">
        <v>379</v>
      </c>
      <c r="M179" s="57" t="s">
        <v>109</v>
      </c>
      <c r="N179" s="57"/>
      <c r="O179" s="58" t="s">
        <v>461</v>
      </c>
      <c r="P179" s="58" t="s">
        <v>534</v>
      </c>
    </row>
    <row r="180" spans="1:16" ht="12.75" customHeight="1" thickBot="1">
      <c r="A180" s="42" t="str">
        <f t="shared" si="12"/>
        <v> BRNO 32 </v>
      </c>
      <c r="B180" s="5" t="str">
        <f t="shared" si="13"/>
        <v>I</v>
      </c>
      <c r="C180" s="42">
        <f t="shared" si="14"/>
        <v>49924.4257</v>
      </c>
      <c r="D180" s="18" t="str">
        <f t="shared" si="15"/>
        <v>vis</v>
      </c>
      <c r="E180" s="55">
        <f>VLOOKUP(C180,Active!C$21:E$971,3,FALSE)</f>
        <v>4013.9992204609248</v>
      </c>
      <c r="F180" s="5" t="s">
        <v>98</v>
      </c>
      <c r="G180" s="18" t="str">
        <f t="shared" si="16"/>
        <v>49924.4257</v>
      </c>
      <c r="H180" s="42">
        <f t="shared" si="17"/>
        <v>4014</v>
      </c>
      <c r="I180" s="56" t="s">
        <v>565</v>
      </c>
      <c r="J180" s="57" t="s">
        <v>566</v>
      </c>
      <c r="K180" s="56">
        <v>4014</v>
      </c>
      <c r="L180" s="56" t="s">
        <v>280</v>
      </c>
      <c r="M180" s="57" t="s">
        <v>109</v>
      </c>
      <c r="N180" s="57"/>
      <c r="O180" s="58" t="s">
        <v>472</v>
      </c>
      <c r="P180" s="58" t="s">
        <v>534</v>
      </c>
    </row>
    <row r="181" spans="1:16" ht="12.75" customHeight="1" thickBot="1">
      <c r="A181" s="42" t="str">
        <f t="shared" si="12"/>
        <v> BRNO 32 </v>
      </c>
      <c r="B181" s="5" t="str">
        <f t="shared" si="13"/>
        <v>I</v>
      </c>
      <c r="C181" s="42">
        <f t="shared" si="14"/>
        <v>49924.426299999999</v>
      </c>
      <c r="D181" s="18" t="str">
        <f t="shared" si="15"/>
        <v>vis</v>
      </c>
      <c r="E181" s="55">
        <f>VLOOKUP(C181,Active!C$21:E$971,3,FALSE)</f>
        <v>4013.9993702666525</v>
      </c>
      <c r="F181" s="5" t="s">
        <v>98</v>
      </c>
      <c r="G181" s="18" t="str">
        <f t="shared" si="16"/>
        <v>49924.4263</v>
      </c>
      <c r="H181" s="42">
        <f t="shared" si="17"/>
        <v>4014</v>
      </c>
      <c r="I181" s="56" t="s">
        <v>567</v>
      </c>
      <c r="J181" s="57" t="s">
        <v>566</v>
      </c>
      <c r="K181" s="56">
        <v>4014</v>
      </c>
      <c r="L181" s="56" t="s">
        <v>568</v>
      </c>
      <c r="M181" s="57" t="s">
        <v>109</v>
      </c>
      <c r="N181" s="57"/>
      <c r="O181" s="58" t="s">
        <v>548</v>
      </c>
      <c r="P181" s="58" t="s">
        <v>534</v>
      </c>
    </row>
    <row r="182" spans="1:16" ht="12.75" customHeight="1" thickBot="1">
      <c r="A182" s="42" t="str">
        <f t="shared" si="12"/>
        <v> BRNO 32 </v>
      </c>
      <c r="B182" s="5" t="str">
        <f t="shared" si="13"/>
        <v>I</v>
      </c>
      <c r="C182" s="42">
        <f t="shared" si="14"/>
        <v>49924.427000000003</v>
      </c>
      <c r="D182" s="18" t="str">
        <f t="shared" si="15"/>
        <v>vis</v>
      </c>
      <c r="E182" s="55">
        <f>VLOOKUP(C182,Active!C$21:E$971,3,FALSE)</f>
        <v>4013.9995450400033</v>
      </c>
      <c r="F182" s="5" t="s">
        <v>98</v>
      </c>
      <c r="G182" s="18" t="str">
        <f t="shared" si="16"/>
        <v>49924.4270</v>
      </c>
      <c r="H182" s="42">
        <f t="shared" si="17"/>
        <v>4014</v>
      </c>
      <c r="I182" s="56" t="s">
        <v>569</v>
      </c>
      <c r="J182" s="57" t="s">
        <v>570</v>
      </c>
      <c r="K182" s="56">
        <v>4014</v>
      </c>
      <c r="L182" s="56" t="s">
        <v>571</v>
      </c>
      <c r="M182" s="57" t="s">
        <v>109</v>
      </c>
      <c r="N182" s="57"/>
      <c r="O182" s="58" t="s">
        <v>544</v>
      </c>
      <c r="P182" s="58" t="s">
        <v>534</v>
      </c>
    </row>
    <row r="183" spans="1:16" ht="12.75" customHeight="1" thickBot="1">
      <c r="A183" s="42" t="str">
        <f t="shared" si="12"/>
        <v> BRNO 32 </v>
      </c>
      <c r="B183" s="5" t="str">
        <f t="shared" si="13"/>
        <v>I</v>
      </c>
      <c r="C183" s="42">
        <f t="shared" si="14"/>
        <v>49924.428399999997</v>
      </c>
      <c r="D183" s="18" t="str">
        <f t="shared" si="15"/>
        <v>vis</v>
      </c>
      <c r="E183" s="55">
        <f>VLOOKUP(C183,Active!C$21:E$971,3,FALSE)</f>
        <v>4013.9998945867005</v>
      </c>
      <c r="F183" s="5" t="s">
        <v>98</v>
      </c>
      <c r="G183" s="18" t="str">
        <f t="shared" si="16"/>
        <v>49924.4284</v>
      </c>
      <c r="H183" s="42">
        <f t="shared" si="17"/>
        <v>4014</v>
      </c>
      <c r="I183" s="56" t="s">
        <v>572</v>
      </c>
      <c r="J183" s="57" t="s">
        <v>573</v>
      </c>
      <c r="K183" s="56">
        <v>4014</v>
      </c>
      <c r="L183" s="56" t="s">
        <v>574</v>
      </c>
      <c r="M183" s="57" t="s">
        <v>109</v>
      </c>
      <c r="N183" s="57"/>
      <c r="O183" s="58" t="s">
        <v>575</v>
      </c>
      <c r="P183" s="58" t="s">
        <v>534</v>
      </c>
    </row>
    <row r="184" spans="1:16" ht="12.75" customHeight="1" thickBot="1">
      <c r="A184" s="42" t="str">
        <f t="shared" si="12"/>
        <v> BRNO 32 </v>
      </c>
      <c r="B184" s="5" t="str">
        <f t="shared" si="13"/>
        <v>I</v>
      </c>
      <c r="C184" s="42">
        <f t="shared" si="14"/>
        <v>49924.429100000001</v>
      </c>
      <c r="D184" s="18" t="str">
        <f t="shared" si="15"/>
        <v>vis</v>
      </c>
      <c r="E184" s="55">
        <f>VLOOKUP(C184,Active!C$21:E$971,3,FALSE)</f>
        <v>4014.0000693600514</v>
      </c>
      <c r="F184" s="5" t="s">
        <v>98</v>
      </c>
      <c r="G184" s="18" t="str">
        <f t="shared" si="16"/>
        <v>49924.4291</v>
      </c>
      <c r="H184" s="42">
        <f t="shared" si="17"/>
        <v>4014</v>
      </c>
      <c r="I184" s="56" t="s">
        <v>576</v>
      </c>
      <c r="J184" s="57" t="s">
        <v>577</v>
      </c>
      <c r="K184" s="56">
        <v>4014</v>
      </c>
      <c r="L184" s="56" t="s">
        <v>578</v>
      </c>
      <c r="M184" s="57" t="s">
        <v>109</v>
      </c>
      <c r="N184" s="57"/>
      <c r="O184" s="58" t="s">
        <v>579</v>
      </c>
      <c r="P184" s="58" t="s">
        <v>534</v>
      </c>
    </row>
    <row r="185" spans="1:16" ht="12.75" customHeight="1" thickBot="1">
      <c r="A185" s="42" t="str">
        <f t="shared" si="12"/>
        <v> BRNO 32 </v>
      </c>
      <c r="B185" s="5" t="str">
        <f t="shared" si="13"/>
        <v>I</v>
      </c>
      <c r="C185" s="42">
        <f t="shared" si="14"/>
        <v>49924.429100000001</v>
      </c>
      <c r="D185" s="18" t="str">
        <f t="shared" si="15"/>
        <v>vis</v>
      </c>
      <c r="E185" s="55">
        <f>VLOOKUP(C185,Active!C$21:E$971,3,FALSE)</f>
        <v>4014.0000693600514</v>
      </c>
      <c r="F185" s="5" t="s">
        <v>98</v>
      </c>
      <c r="G185" s="18" t="str">
        <f t="shared" si="16"/>
        <v>49924.4291</v>
      </c>
      <c r="H185" s="42">
        <f t="shared" si="17"/>
        <v>4014</v>
      </c>
      <c r="I185" s="56" t="s">
        <v>576</v>
      </c>
      <c r="J185" s="57" t="s">
        <v>577</v>
      </c>
      <c r="K185" s="56">
        <v>4014</v>
      </c>
      <c r="L185" s="56" t="s">
        <v>578</v>
      </c>
      <c r="M185" s="57" t="s">
        <v>109</v>
      </c>
      <c r="N185" s="57"/>
      <c r="O185" s="58" t="s">
        <v>580</v>
      </c>
      <c r="P185" s="58" t="s">
        <v>534</v>
      </c>
    </row>
    <row r="186" spans="1:16" ht="12.75" customHeight="1" thickBot="1">
      <c r="A186" s="42" t="str">
        <f t="shared" si="12"/>
        <v> BRNO 32 </v>
      </c>
      <c r="B186" s="5" t="str">
        <f t="shared" si="13"/>
        <v>I</v>
      </c>
      <c r="C186" s="42">
        <f t="shared" si="14"/>
        <v>49924.429799999998</v>
      </c>
      <c r="D186" s="18" t="str">
        <f t="shared" si="15"/>
        <v>vis</v>
      </c>
      <c r="E186" s="55">
        <f>VLOOKUP(C186,Active!C$21:E$971,3,FALSE)</f>
        <v>4014.0002441334</v>
      </c>
      <c r="F186" s="5" t="s">
        <v>98</v>
      </c>
      <c r="G186" s="18" t="str">
        <f t="shared" si="16"/>
        <v>49924.4298</v>
      </c>
      <c r="H186" s="42">
        <f t="shared" si="17"/>
        <v>4014</v>
      </c>
      <c r="I186" s="56" t="s">
        <v>581</v>
      </c>
      <c r="J186" s="57" t="s">
        <v>582</v>
      </c>
      <c r="K186" s="56">
        <v>4014</v>
      </c>
      <c r="L186" s="56" t="s">
        <v>440</v>
      </c>
      <c r="M186" s="57" t="s">
        <v>109</v>
      </c>
      <c r="N186" s="57"/>
      <c r="O186" s="58" t="s">
        <v>583</v>
      </c>
      <c r="P186" s="58" t="s">
        <v>534</v>
      </c>
    </row>
    <row r="187" spans="1:16" ht="12.75" customHeight="1" thickBot="1">
      <c r="A187" s="42" t="str">
        <f t="shared" si="12"/>
        <v> BRNO 32 </v>
      </c>
      <c r="B187" s="5" t="str">
        <f t="shared" si="13"/>
        <v>I</v>
      </c>
      <c r="C187" s="42">
        <f t="shared" si="14"/>
        <v>49924.430500000002</v>
      </c>
      <c r="D187" s="18" t="str">
        <f t="shared" si="15"/>
        <v>vis</v>
      </c>
      <c r="E187" s="55">
        <f>VLOOKUP(C187,Active!C$21:E$971,3,FALSE)</f>
        <v>4014.0004189067508</v>
      </c>
      <c r="F187" s="5" t="s">
        <v>98</v>
      </c>
      <c r="G187" s="18" t="str">
        <f t="shared" si="16"/>
        <v>49924.4305</v>
      </c>
      <c r="H187" s="42">
        <f t="shared" si="17"/>
        <v>4014</v>
      </c>
      <c r="I187" s="56" t="s">
        <v>584</v>
      </c>
      <c r="J187" s="57" t="s">
        <v>585</v>
      </c>
      <c r="K187" s="56">
        <v>4014</v>
      </c>
      <c r="L187" s="56" t="s">
        <v>586</v>
      </c>
      <c r="M187" s="57" t="s">
        <v>109</v>
      </c>
      <c r="N187" s="57"/>
      <c r="O187" s="58" t="s">
        <v>587</v>
      </c>
      <c r="P187" s="58" t="s">
        <v>534</v>
      </c>
    </row>
    <row r="188" spans="1:16" ht="12.75" customHeight="1" thickBot="1">
      <c r="A188" s="42" t="str">
        <f t="shared" si="12"/>
        <v> BRNO 32 </v>
      </c>
      <c r="B188" s="5" t="str">
        <f t="shared" si="13"/>
        <v>I</v>
      </c>
      <c r="C188" s="42">
        <f t="shared" si="14"/>
        <v>49924.433299999997</v>
      </c>
      <c r="D188" s="18" t="str">
        <f t="shared" si="15"/>
        <v>vis</v>
      </c>
      <c r="E188" s="55">
        <f>VLOOKUP(C188,Active!C$21:E$971,3,FALSE)</f>
        <v>4014.0011180001475</v>
      </c>
      <c r="F188" s="5" t="s">
        <v>98</v>
      </c>
      <c r="G188" s="18" t="str">
        <f t="shared" si="16"/>
        <v>49924.4333</v>
      </c>
      <c r="H188" s="42">
        <f t="shared" si="17"/>
        <v>4014</v>
      </c>
      <c r="I188" s="56" t="s">
        <v>588</v>
      </c>
      <c r="J188" s="57" t="s">
        <v>589</v>
      </c>
      <c r="K188" s="56">
        <v>4014</v>
      </c>
      <c r="L188" s="56" t="s">
        <v>590</v>
      </c>
      <c r="M188" s="57" t="s">
        <v>109</v>
      </c>
      <c r="N188" s="57"/>
      <c r="O188" s="58" t="s">
        <v>458</v>
      </c>
      <c r="P188" s="58" t="s">
        <v>534</v>
      </c>
    </row>
    <row r="189" spans="1:16" ht="13.5" thickBot="1">
      <c r="A189" s="42" t="str">
        <f t="shared" si="12"/>
        <v> BRNO 32 </v>
      </c>
      <c r="B189" s="5" t="str">
        <f t="shared" si="13"/>
        <v>I</v>
      </c>
      <c r="C189" s="42">
        <f t="shared" si="14"/>
        <v>49924.4395</v>
      </c>
      <c r="D189" s="18" t="str">
        <f t="shared" si="15"/>
        <v>vis</v>
      </c>
      <c r="E189" s="55">
        <f>VLOOKUP(C189,Active!C$21:E$971,3,FALSE)</f>
        <v>4014.002665992673</v>
      </c>
      <c r="F189" s="5" t="s">
        <v>98</v>
      </c>
      <c r="G189" s="18" t="str">
        <f t="shared" si="16"/>
        <v>49924.4395</v>
      </c>
      <c r="H189" s="42">
        <f t="shared" si="17"/>
        <v>4014</v>
      </c>
      <c r="I189" s="56" t="s">
        <v>594</v>
      </c>
      <c r="J189" s="57" t="s">
        <v>595</v>
      </c>
      <c r="K189" s="56">
        <v>4014</v>
      </c>
      <c r="L189" s="56" t="s">
        <v>596</v>
      </c>
      <c r="M189" s="57" t="s">
        <v>109</v>
      </c>
      <c r="N189" s="57"/>
      <c r="O189" s="58" t="s">
        <v>466</v>
      </c>
      <c r="P189" s="58" t="s">
        <v>534</v>
      </c>
    </row>
    <row r="190" spans="1:16" ht="13.5" thickBot="1">
      <c r="A190" s="42" t="str">
        <f t="shared" si="12"/>
        <v> BRNO 32 </v>
      </c>
      <c r="B190" s="5" t="str">
        <f t="shared" si="13"/>
        <v>II</v>
      </c>
      <c r="C190" s="42">
        <f t="shared" si="14"/>
        <v>49926.422899999998</v>
      </c>
      <c r="D190" s="18" t="str">
        <f t="shared" si="15"/>
        <v>vis</v>
      </c>
      <c r="E190" s="55">
        <f>VLOOKUP(C190,Active!C$21:E$971,3,FALSE)</f>
        <v>4014.4978737948145</v>
      </c>
      <c r="F190" s="5" t="s">
        <v>98</v>
      </c>
      <c r="G190" s="18" t="str">
        <f t="shared" si="16"/>
        <v>49926.4229</v>
      </c>
      <c r="H190" s="42">
        <f t="shared" si="17"/>
        <v>4014.5</v>
      </c>
      <c r="I190" s="56" t="s">
        <v>597</v>
      </c>
      <c r="J190" s="57" t="s">
        <v>598</v>
      </c>
      <c r="K190" s="56">
        <v>4014.5</v>
      </c>
      <c r="L190" s="56" t="s">
        <v>599</v>
      </c>
      <c r="M190" s="57" t="s">
        <v>109</v>
      </c>
      <c r="N190" s="57"/>
      <c r="O190" s="58" t="s">
        <v>559</v>
      </c>
      <c r="P190" s="58" t="s">
        <v>534</v>
      </c>
    </row>
    <row r="191" spans="1:16" ht="13.5" thickBot="1">
      <c r="A191" s="42" t="str">
        <f t="shared" si="12"/>
        <v> BRNO 32 </v>
      </c>
      <c r="B191" s="5" t="str">
        <f t="shared" si="13"/>
        <v>II</v>
      </c>
      <c r="C191" s="42">
        <f t="shared" si="14"/>
        <v>49926.433299999997</v>
      </c>
      <c r="D191" s="18" t="str">
        <f t="shared" si="15"/>
        <v>vis</v>
      </c>
      <c r="E191" s="55">
        <f>VLOOKUP(C191,Active!C$21:E$971,3,FALSE)</f>
        <v>4014.5004704274361</v>
      </c>
      <c r="F191" s="5" t="s">
        <v>98</v>
      </c>
      <c r="G191" s="18" t="str">
        <f t="shared" si="16"/>
        <v>49926.4333</v>
      </c>
      <c r="H191" s="42">
        <f t="shared" si="17"/>
        <v>4014.5</v>
      </c>
      <c r="I191" s="56" t="s">
        <v>600</v>
      </c>
      <c r="J191" s="57" t="s">
        <v>601</v>
      </c>
      <c r="K191" s="56">
        <v>4014.5</v>
      </c>
      <c r="L191" s="56" t="s">
        <v>602</v>
      </c>
      <c r="M191" s="57" t="s">
        <v>109</v>
      </c>
      <c r="N191" s="57"/>
      <c r="O191" s="58" t="s">
        <v>603</v>
      </c>
      <c r="P191" s="58" t="s">
        <v>534</v>
      </c>
    </row>
    <row r="192" spans="1:16" ht="13.5" thickBot="1">
      <c r="A192" s="42" t="str">
        <f t="shared" si="12"/>
        <v> BRNO 32 </v>
      </c>
      <c r="B192" s="5" t="str">
        <f t="shared" si="13"/>
        <v>II</v>
      </c>
      <c r="C192" s="42">
        <f t="shared" si="14"/>
        <v>49926.438900000001</v>
      </c>
      <c r="D192" s="18" t="str">
        <f t="shared" si="15"/>
        <v>vis</v>
      </c>
      <c r="E192" s="55">
        <f>VLOOKUP(C192,Active!C$21:E$971,3,FALSE)</f>
        <v>4014.5018686142334</v>
      </c>
      <c r="F192" s="5" t="s">
        <v>98</v>
      </c>
      <c r="G192" s="18" t="str">
        <f t="shared" si="16"/>
        <v>49926.4389</v>
      </c>
      <c r="H192" s="42">
        <f t="shared" si="17"/>
        <v>4014.5</v>
      </c>
      <c r="I192" s="56" t="s">
        <v>604</v>
      </c>
      <c r="J192" s="57" t="s">
        <v>605</v>
      </c>
      <c r="K192" s="56">
        <v>4014.5</v>
      </c>
      <c r="L192" s="56" t="s">
        <v>606</v>
      </c>
      <c r="M192" s="57" t="s">
        <v>109</v>
      </c>
      <c r="N192" s="57"/>
      <c r="O192" s="58" t="s">
        <v>466</v>
      </c>
      <c r="P192" s="58" t="s">
        <v>534</v>
      </c>
    </row>
    <row r="193" spans="1:16" ht="13.5" thickBot="1">
      <c r="A193" s="42" t="str">
        <f t="shared" si="12"/>
        <v> BRNO 32 </v>
      </c>
      <c r="B193" s="5" t="str">
        <f t="shared" si="13"/>
        <v>II</v>
      </c>
      <c r="C193" s="42">
        <f t="shared" si="14"/>
        <v>49926.439599999998</v>
      </c>
      <c r="D193" s="18" t="str">
        <f t="shared" si="15"/>
        <v>vis</v>
      </c>
      <c r="E193" s="55">
        <f>VLOOKUP(C193,Active!C$21:E$971,3,FALSE)</f>
        <v>4014.502043387582</v>
      </c>
      <c r="F193" s="5" t="s">
        <v>98</v>
      </c>
      <c r="G193" s="18" t="str">
        <f t="shared" si="16"/>
        <v>49926.4396</v>
      </c>
      <c r="H193" s="42">
        <f t="shared" si="17"/>
        <v>4014.5</v>
      </c>
      <c r="I193" s="56" t="s">
        <v>607</v>
      </c>
      <c r="J193" s="57" t="s">
        <v>608</v>
      </c>
      <c r="K193" s="56">
        <v>4014.5</v>
      </c>
      <c r="L193" s="56" t="s">
        <v>609</v>
      </c>
      <c r="M193" s="57" t="s">
        <v>109</v>
      </c>
      <c r="N193" s="57"/>
      <c r="O193" s="58" t="s">
        <v>548</v>
      </c>
      <c r="P193" s="58" t="s">
        <v>534</v>
      </c>
    </row>
    <row r="194" spans="1:16" ht="13.5" thickBot="1">
      <c r="A194" s="42" t="str">
        <f t="shared" si="12"/>
        <v> BRNO 32 </v>
      </c>
      <c r="B194" s="5" t="str">
        <f t="shared" si="13"/>
        <v>II</v>
      </c>
      <c r="C194" s="42">
        <f t="shared" si="14"/>
        <v>49926.4424</v>
      </c>
      <c r="D194" s="18" t="str">
        <f t="shared" si="15"/>
        <v>vis</v>
      </c>
      <c r="E194" s="55">
        <f>VLOOKUP(C194,Active!C$21:E$971,3,FALSE)</f>
        <v>4014.5027424809809</v>
      </c>
      <c r="F194" s="5" t="s">
        <v>98</v>
      </c>
      <c r="G194" s="18" t="str">
        <f t="shared" si="16"/>
        <v>49926.4424</v>
      </c>
      <c r="H194" s="42">
        <f t="shared" si="17"/>
        <v>4014.5</v>
      </c>
      <c r="I194" s="56" t="s">
        <v>610</v>
      </c>
      <c r="J194" s="57" t="s">
        <v>611</v>
      </c>
      <c r="K194" s="56">
        <v>4014.5</v>
      </c>
      <c r="L194" s="56" t="s">
        <v>612</v>
      </c>
      <c r="M194" s="57" t="s">
        <v>109</v>
      </c>
      <c r="N194" s="57"/>
      <c r="O194" s="58" t="s">
        <v>544</v>
      </c>
      <c r="P194" s="58" t="s">
        <v>534</v>
      </c>
    </row>
    <row r="195" spans="1:16" ht="13.5" thickBot="1">
      <c r="A195" s="42" t="str">
        <f t="shared" si="12"/>
        <v> BRNO 32 </v>
      </c>
      <c r="B195" s="5" t="str">
        <f t="shared" si="13"/>
        <v>II</v>
      </c>
      <c r="C195" s="42">
        <f t="shared" si="14"/>
        <v>49926.4424</v>
      </c>
      <c r="D195" s="18" t="str">
        <f t="shared" si="15"/>
        <v>vis</v>
      </c>
      <c r="E195" s="55">
        <f>VLOOKUP(C195,Active!C$21:E$971,3,FALSE)</f>
        <v>4014.5027424809809</v>
      </c>
      <c r="F195" s="5" t="s">
        <v>98</v>
      </c>
      <c r="G195" s="18" t="str">
        <f t="shared" si="16"/>
        <v>49926.4424</v>
      </c>
      <c r="H195" s="42">
        <f t="shared" si="17"/>
        <v>4014.5</v>
      </c>
      <c r="I195" s="56" t="s">
        <v>610</v>
      </c>
      <c r="J195" s="57" t="s">
        <v>611</v>
      </c>
      <c r="K195" s="56">
        <v>4014.5</v>
      </c>
      <c r="L195" s="56" t="s">
        <v>612</v>
      </c>
      <c r="M195" s="57" t="s">
        <v>109</v>
      </c>
      <c r="N195" s="57"/>
      <c r="O195" s="58" t="s">
        <v>472</v>
      </c>
      <c r="P195" s="58" t="s">
        <v>534</v>
      </c>
    </row>
    <row r="196" spans="1:16" ht="13.5" thickBot="1">
      <c r="A196" s="42" t="str">
        <f t="shared" si="12"/>
        <v> BRNO 32 </v>
      </c>
      <c r="B196" s="5" t="str">
        <f t="shared" si="13"/>
        <v>I</v>
      </c>
      <c r="C196" s="42">
        <f t="shared" si="14"/>
        <v>49928.4306</v>
      </c>
      <c r="D196" s="18" t="str">
        <f t="shared" si="15"/>
        <v>vis</v>
      </c>
      <c r="E196" s="55">
        <f>VLOOKUP(C196,Active!C$21:E$971,3,FALSE)</f>
        <v>4014.9991487289485</v>
      </c>
      <c r="F196" s="5" t="s">
        <v>98</v>
      </c>
      <c r="G196" s="18" t="str">
        <f t="shared" si="16"/>
        <v>49928.4306</v>
      </c>
      <c r="H196" s="42">
        <f t="shared" si="17"/>
        <v>4015</v>
      </c>
      <c r="I196" s="56" t="s">
        <v>613</v>
      </c>
      <c r="J196" s="57" t="s">
        <v>614</v>
      </c>
      <c r="K196" s="56">
        <v>4015</v>
      </c>
      <c r="L196" s="56" t="s">
        <v>615</v>
      </c>
      <c r="M196" s="57" t="s">
        <v>109</v>
      </c>
      <c r="N196" s="57"/>
      <c r="O196" s="58" t="s">
        <v>548</v>
      </c>
      <c r="P196" s="58" t="s">
        <v>534</v>
      </c>
    </row>
    <row r="197" spans="1:16" ht="13.5" thickBot="1">
      <c r="A197" s="42" t="str">
        <f t="shared" si="12"/>
        <v> BRNO 32 </v>
      </c>
      <c r="B197" s="5" t="str">
        <f t="shared" si="13"/>
        <v>I</v>
      </c>
      <c r="C197" s="42">
        <f t="shared" si="14"/>
        <v>49928.433400000002</v>
      </c>
      <c r="D197" s="18" t="str">
        <f t="shared" si="15"/>
        <v>vis</v>
      </c>
      <c r="E197" s="55">
        <f>VLOOKUP(C197,Active!C$21:E$971,3,FALSE)</f>
        <v>4014.999847822347</v>
      </c>
      <c r="F197" s="5" t="s">
        <v>98</v>
      </c>
      <c r="G197" s="18" t="str">
        <f t="shared" si="16"/>
        <v>49928.4334</v>
      </c>
      <c r="H197" s="42">
        <f t="shared" si="17"/>
        <v>4015</v>
      </c>
      <c r="I197" s="56" t="s">
        <v>616</v>
      </c>
      <c r="J197" s="57" t="s">
        <v>617</v>
      </c>
      <c r="K197" s="56">
        <v>4015</v>
      </c>
      <c r="L197" s="56" t="s">
        <v>618</v>
      </c>
      <c r="M197" s="57" t="s">
        <v>109</v>
      </c>
      <c r="N197" s="57"/>
      <c r="O197" s="58" t="s">
        <v>579</v>
      </c>
      <c r="P197" s="58" t="s">
        <v>534</v>
      </c>
    </row>
    <row r="198" spans="1:16" ht="13.5" thickBot="1">
      <c r="A198" s="42" t="str">
        <f t="shared" si="12"/>
        <v> BRNO 32 </v>
      </c>
      <c r="B198" s="5" t="str">
        <f t="shared" si="13"/>
        <v>I</v>
      </c>
      <c r="C198" s="42">
        <f t="shared" si="14"/>
        <v>49928.435400000002</v>
      </c>
      <c r="D198" s="18" t="str">
        <f t="shared" si="15"/>
        <v>vis</v>
      </c>
      <c r="E198" s="55">
        <f>VLOOKUP(C198,Active!C$21:E$971,3,FALSE)</f>
        <v>4015.0003471747746</v>
      </c>
      <c r="F198" s="5" t="s">
        <v>98</v>
      </c>
      <c r="G198" s="18" t="str">
        <f t="shared" si="16"/>
        <v>49928.4354</v>
      </c>
      <c r="H198" s="42">
        <f t="shared" si="17"/>
        <v>4015</v>
      </c>
      <c r="I198" s="56" t="s">
        <v>619</v>
      </c>
      <c r="J198" s="57" t="s">
        <v>620</v>
      </c>
      <c r="K198" s="56">
        <v>4015</v>
      </c>
      <c r="L198" s="56" t="s">
        <v>621</v>
      </c>
      <c r="M198" s="57" t="s">
        <v>109</v>
      </c>
      <c r="N198" s="57"/>
      <c r="O198" s="58" t="s">
        <v>472</v>
      </c>
      <c r="P198" s="58" t="s">
        <v>534</v>
      </c>
    </row>
    <row r="199" spans="1:16" ht="13.5" thickBot="1">
      <c r="A199" s="42" t="str">
        <f t="shared" si="12"/>
        <v> BRNO 32 </v>
      </c>
      <c r="B199" s="5" t="str">
        <f t="shared" si="13"/>
        <v>I</v>
      </c>
      <c r="C199" s="42">
        <f t="shared" si="14"/>
        <v>49928.439599999998</v>
      </c>
      <c r="D199" s="18" t="str">
        <f t="shared" si="15"/>
        <v>vis</v>
      </c>
      <c r="E199" s="55">
        <f>VLOOKUP(C199,Active!C$21:E$971,3,FALSE)</f>
        <v>4015.0013958148706</v>
      </c>
      <c r="F199" s="5" t="s">
        <v>98</v>
      </c>
      <c r="G199" s="18" t="str">
        <f t="shared" si="16"/>
        <v>49928.4396</v>
      </c>
      <c r="H199" s="42">
        <f t="shared" si="17"/>
        <v>4015</v>
      </c>
      <c r="I199" s="56" t="s">
        <v>622</v>
      </c>
      <c r="J199" s="57" t="s">
        <v>623</v>
      </c>
      <c r="K199" s="56">
        <v>4015</v>
      </c>
      <c r="L199" s="56" t="s">
        <v>624</v>
      </c>
      <c r="M199" s="57" t="s">
        <v>109</v>
      </c>
      <c r="N199" s="57"/>
      <c r="O199" s="58" t="s">
        <v>544</v>
      </c>
      <c r="P199" s="58" t="s">
        <v>534</v>
      </c>
    </row>
    <row r="200" spans="1:16" ht="13.5" thickBot="1">
      <c r="A200" s="42" t="str">
        <f t="shared" si="12"/>
        <v> BRNO 32 </v>
      </c>
      <c r="B200" s="5" t="str">
        <f t="shared" si="13"/>
        <v>I</v>
      </c>
      <c r="C200" s="42">
        <f t="shared" si="14"/>
        <v>49928.439599999998</v>
      </c>
      <c r="D200" s="18" t="str">
        <f t="shared" si="15"/>
        <v>vis</v>
      </c>
      <c r="E200" s="55">
        <f>VLOOKUP(C200,Active!C$21:E$971,3,FALSE)</f>
        <v>4015.0013958148706</v>
      </c>
      <c r="F200" s="5" t="s">
        <v>98</v>
      </c>
      <c r="G200" s="18" t="str">
        <f t="shared" si="16"/>
        <v>49928.4396</v>
      </c>
      <c r="H200" s="42">
        <f t="shared" si="17"/>
        <v>4015</v>
      </c>
      <c r="I200" s="56" t="s">
        <v>622</v>
      </c>
      <c r="J200" s="57" t="s">
        <v>623</v>
      </c>
      <c r="K200" s="56">
        <v>4015</v>
      </c>
      <c r="L200" s="56" t="s">
        <v>624</v>
      </c>
      <c r="M200" s="57" t="s">
        <v>109</v>
      </c>
      <c r="N200" s="57"/>
      <c r="O200" s="58" t="s">
        <v>538</v>
      </c>
      <c r="P200" s="58" t="s">
        <v>534</v>
      </c>
    </row>
    <row r="201" spans="1:16" ht="13.5" thickBot="1">
      <c r="A201" s="42" t="str">
        <f t="shared" si="12"/>
        <v> BRNO 32 </v>
      </c>
      <c r="B201" s="5" t="str">
        <f t="shared" si="13"/>
        <v>I</v>
      </c>
      <c r="C201" s="42">
        <f t="shared" si="14"/>
        <v>49928.440999999999</v>
      </c>
      <c r="D201" s="18" t="str">
        <f t="shared" si="15"/>
        <v>vis</v>
      </c>
      <c r="E201" s="55">
        <f>VLOOKUP(C201,Active!C$21:E$971,3,FALSE)</f>
        <v>4015.0017453615701</v>
      </c>
      <c r="F201" s="5" t="s">
        <v>98</v>
      </c>
      <c r="G201" s="18" t="str">
        <f t="shared" si="16"/>
        <v>49928.4410</v>
      </c>
      <c r="H201" s="42">
        <f t="shared" si="17"/>
        <v>4015</v>
      </c>
      <c r="I201" s="56" t="s">
        <v>625</v>
      </c>
      <c r="J201" s="57" t="s">
        <v>626</v>
      </c>
      <c r="K201" s="56">
        <v>4015</v>
      </c>
      <c r="L201" s="56" t="s">
        <v>627</v>
      </c>
      <c r="M201" s="57" t="s">
        <v>109</v>
      </c>
      <c r="N201" s="57"/>
      <c r="O201" s="58" t="s">
        <v>580</v>
      </c>
      <c r="P201" s="58" t="s">
        <v>534</v>
      </c>
    </row>
    <row r="202" spans="1:16" ht="13.5" thickBot="1">
      <c r="A202" s="42" t="str">
        <f t="shared" si="12"/>
        <v> BRNO 32 </v>
      </c>
      <c r="B202" s="5" t="str">
        <f t="shared" si="13"/>
        <v>I</v>
      </c>
      <c r="C202" s="42">
        <f t="shared" si="14"/>
        <v>49928.440999999999</v>
      </c>
      <c r="D202" s="18" t="str">
        <f t="shared" si="15"/>
        <v>vis</v>
      </c>
      <c r="E202" s="55">
        <f>VLOOKUP(C202,Active!C$21:E$971,3,FALSE)</f>
        <v>4015.0017453615701</v>
      </c>
      <c r="F202" s="5" t="s">
        <v>98</v>
      </c>
      <c r="G202" s="18" t="str">
        <f t="shared" si="16"/>
        <v>49928.4410</v>
      </c>
      <c r="H202" s="42">
        <f t="shared" si="17"/>
        <v>4015</v>
      </c>
      <c r="I202" s="56" t="s">
        <v>625</v>
      </c>
      <c r="J202" s="57" t="s">
        <v>626</v>
      </c>
      <c r="K202" s="56">
        <v>4015</v>
      </c>
      <c r="L202" s="56" t="s">
        <v>627</v>
      </c>
      <c r="M202" s="57" t="s">
        <v>109</v>
      </c>
      <c r="N202" s="57"/>
      <c r="O202" s="58" t="s">
        <v>510</v>
      </c>
      <c r="P202" s="58" t="s">
        <v>534</v>
      </c>
    </row>
    <row r="203" spans="1:16" ht="13.5" thickBot="1">
      <c r="A203" s="42" t="str">
        <f t="shared" ref="A203:A236" si="18">P203</f>
        <v> BRNO 32 </v>
      </c>
      <c r="B203" s="5" t="str">
        <f t="shared" ref="B203:B236" si="19">IF(H203=INT(H203),"I","II")</f>
        <v>I</v>
      </c>
      <c r="C203" s="42">
        <f t="shared" ref="C203:C236" si="20">1*G203</f>
        <v>49928.4424</v>
      </c>
      <c r="D203" s="18" t="str">
        <f t="shared" ref="D203:D236" si="21">VLOOKUP(F203,I$1:J$5,2,FALSE)</f>
        <v>vis</v>
      </c>
      <c r="E203" s="55">
        <f>VLOOKUP(C203,Active!C$21:E$971,3,FALSE)</f>
        <v>4015.0020949082696</v>
      </c>
      <c r="F203" s="5" t="s">
        <v>98</v>
      </c>
      <c r="G203" s="18" t="str">
        <f t="shared" ref="G203:G236" si="22">MID(I203,3,LEN(I203)-3)</f>
        <v>49928.4424</v>
      </c>
      <c r="H203" s="42">
        <f t="shared" ref="H203:H236" si="23">1*K203</f>
        <v>4015</v>
      </c>
      <c r="I203" s="56" t="s">
        <v>628</v>
      </c>
      <c r="J203" s="57" t="s">
        <v>629</v>
      </c>
      <c r="K203" s="56">
        <v>4015</v>
      </c>
      <c r="L203" s="56" t="s">
        <v>630</v>
      </c>
      <c r="M203" s="57" t="s">
        <v>109</v>
      </c>
      <c r="N203" s="57"/>
      <c r="O203" s="58" t="s">
        <v>587</v>
      </c>
      <c r="P203" s="58" t="s">
        <v>534</v>
      </c>
    </row>
    <row r="204" spans="1:16" ht="13.5" thickBot="1">
      <c r="A204" s="42" t="str">
        <f t="shared" si="18"/>
        <v> BRNO 32 </v>
      </c>
      <c r="B204" s="5" t="str">
        <f t="shared" si="19"/>
        <v>I</v>
      </c>
      <c r="C204" s="42">
        <f t="shared" si="20"/>
        <v>49928.4424</v>
      </c>
      <c r="D204" s="18" t="str">
        <f t="shared" si="21"/>
        <v>vis</v>
      </c>
      <c r="E204" s="55">
        <f>VLOOKUP(C204,Active!C$21:E$971,3,FALSE)</f>
        <v>4015.0020949082696</v>
      </c>
      <c r="F204" s="5" t="s">
        <v>98</v>
      </c>
      <c r="G204" s="18" t="str">
        <f t="shared" si="22"/>
        <v>49928.4424</v>
      </c>
      <c r="H204" s="42">
        <f t="shared" si="23"/>
        <v>4015</v>
      </c>
      <c r="I204" s="56" t="s">
        <v>628</v>
      </c>
      <c r="J204" s="57" t="s">
        <v>629</v>
      </c>
      <c r="K204" s="56">
        <v>4015</v>
      </c>
      <c r="L204" s="56" t="s">
        <v>630</v>
      </c>
      <c r="M204" s="57" t="s">
        <v>109</v>
      </c>
      <c r="N204" s="57"/>
      <c r="O204" s="58" t="s">
        <v>466</v>
      </c>
      <c r="P204" s="58" t="s">
        <v>534</v>
      </c>
    </row>
    <row r="205" spans="1:16" ht="13.5" thickBot="1">
      <c r="A205" s="42" t="str">
        <f t="shared" si="18"/>
        <v> BRNO 32 </v>
      </c>
      <c r="B205" s="5" t="str">
        <f t="shared" si="19"/>
        <v>I</v>
      </c>
      <c r="C205" s="42">
        <f t="shared" si="20"/>
        <v>49928.447899999999</v>
      </c>
      <c r="D205" s="18" t="str">
        <f t="shared" si="21"/>
        <v>vis</v>
      </c>
      <c r="E205" s="55">
        <f>VLOOKUP(C205,Active!C$21:E$971,3,FALSE)</f>
        <v>4015.0034681274442</v>
      </c>
      <c r="F205" s="5" t="s">
        <v>98</v>
      </c>
      <c r="G205" s="18" t="str">
        <f t="shared" si="22"/>
        <v>49928.4479</v>
      </c>
      <c r="H205" s="42">
        <f t="shared" si="23"/>
        <v>4015</v>
      </c>
      <c r="I205" s="56" t="s">
        <v>631</v>
      </c>
      <c r="J205" s="57" t="s">
        <v>632</v>
      </c>
      <c r="K205" s="56">
        <v>4015</v>
      </c>
      <c r="L205" s="56" t="s">
        <v>633</v>
      </c>
      <c r="M205" s="57" t="s">
        <v>109</v>
      </c>
      <c r="N205" s="57"/>
      <c r="O205" s="58" t="s">
        <v>552</v>
      </c>
      <c r="P205" s="58" t="s">
        <v>534</v>
      </c>
    </row>
    <row r="206" spans="1:16" ht="13.5" thickBot="1">
      <c r="A206" s="42" t="str">
        <f t="shared" si="18"/>
        <v> BRNO 32 </v>
      </c>
      <c r="B206" s="5" t="str">
        <f t="shared" si="19"/>
        <v>I</v>
      </c>
      <c r="C206" s="42">
        <f t="shared" si="20"/>
        <v>49928.452100000002</v>
      </c>
      <c r="D206" s="18" t="str">
        <f t="shared" si="21"/>
        <v>vis</v>
      </c>
      <c r="E206" s="55">
        <f>VLOOKUP(C206,Active!C$21:E$971,3,FALSE)</f>
        <v>4015.0045167675426</v>
      </c>
      <c r="F206" s="5" t="s">
        <v>98</v>
      </c>
      <c r="G206" s="18" t="str">
        <f t="shared" si="22"/>
        <v>49928.4521</v>
      </c>
      <c r="H206" s="42">
        <f t="shared" si="23"/>
        <v>4015</v>
      </c>
      <c r="I206" s="56" t="s">
        <v>634</v>
      </c>
      <c r="J206" s="57" t="s">
        <v>635</v>
      </c>
      <c r="K206" s="56">
        <v>4015</v>
      </c>
      <c r="L206" s="56" t="s">
        <v>636</v>
      </c>
      <c r="M206" s="57" t="s">
        <v>109</v>
      </c>
      <c r="N206" s="57"/>
      <c r="O206" s="58" t="s">
        <v>518</v>
      </c>
      <c r="P206" s="58" t="s">
        <v>534</v>
      </c>
    </row>
    <row r="207" spans="1:16" ht="13.5" thickBot="1">
      <c r="A207" s="42" t="str">
        <f t="shared" si="18"/>
        <v> BRNO 32 </v>
      </c>
      <c r="B207" s="5" t="str">
        <f t="shared" si="19"/>
        <v>II</v>
      </c>
      <c r="C207" s="42">
        <f t="shared" si="20"/>
        <v>49930.428500000002</v>
      </c>
      <c r="D207" s="18" t="str">
        <f t="shared" si="21"/>
        <v>vis</v>
      </c>
      <c r="E207" s="55">
        <f>VLOOKUP(C207,Active!C$21:E$971,3,FALSE)</f>
        <v>4015.4979768361886</v>
      </c>
      <c r="F207" s="5" t="s">
        <v>98</v>
      </c>
      <c r="G207" s="18" t="str">
        <f t="shared" si="22"/>
        <v>49930.4285</v>
      </c>
      <c r="H207" s="42">
        <f t="shared" si="23"/>
        <v>4015.5</v>
      </c>
      <c r="I207" s="56" t="s">
        <v>637</v>
      </c>
      <c r="J207" s="57" t="s">
        <v>638</v>
      </c>
      <c r="K207" s="56">
        <v>4015.5</v>
      </c>
      <c r="L207" s="56" t="s">
        <v>639</v>
      </c>
      <c r="M207" s="57" t="s">
        <v>109</v>
      </c>
      <c r="N207" s="57"/>
      <c r="O207" s="58" t="s">
        <v>559</v>
      </c>
      <c r="P207" s="58" t="s">
        <v>534</v>
      </c>
    </row>
    <row r="208" spans="1:16" ht="13.5" thickBot="1">
      <c r="A208" s="42" t="str">
        <f t="shared" si="18"/>
        <v> BRNO 32 </v>
      </c>
      <c r="B208" s="5" t="str">
        <f t="shared" si="19"/>
        <v>II</v>
      </c>
      <c r="C208" s="42">
        <f t="shared" si="20"/>
        <v>49930.429199999999</v>
      </c>
      <c r="D208" s="18" t="str">
        <f t="shared" si="21"/>
        <v>vis</v>
      </c>
      <c r="E208" s="55">
        <f>VLOOKUP(C208,Active!C$21:E$971,3,FALSE)</f>
        <v>4015.4981516095377</v>
      </c>
      <c r="F208" s="5" t="s">
        <v>98</v>
      </c>
      <c r="G208" s="18" t="str">
        <f t="shared" si="22"/>
        <v>49930.4292</v>
      </c>
      <c r="H208" s="42">
        <f t="shared" si="23"/>
        <v>4015.5</v>
      </c>
      <c r="I208" s="56" t="s">
        <v>640</v>
      </c>
      <c r="J208" s="57" t="s">
        <v>641</v>
      </c>
      <c r="K208" s="56">
        <v>4015.5</v>
      </c>
      <c r="L208" s="56" t="s">
        <v>642</v>
      </c>
      <c r="M208" s="57" t="s">
        <v>109</v>
      </c>
      <c r="N208" s="57"/>
      <c r="O208" s="58" t="s">
        <v>538</v>
      </c>
      <c r="P208" s="58" t="s">
        <v>534</v>
      </c>
    </row>
    <row r="209" spans="1:16" ht="13.5" thickBot="1">
      <c r="A209" s="42" t="str">
        <f t="shared" si="18"/>
        <v> BRNO 32 </v>
      </c>
      <c r="B209" s="5" t="str">
        <f t="shared" si="19"/>
        <v>II</v>
      </c>
      <c r="C209" s="42">
        <f t="shared" si="20"/>
        <v>49930.434099999999</v>
      </c>
      <c r="D209" s="18" t="str">
        <f t="shared" si="21"/>
        <v>vis</v>
      </c>
      <c r="E209" s="55">
        <f>VLOOKUP(C209,Active!C$21:E$971,3,FALSE)</f>
        <v>4015.4993750229842</v>
      </c>
      <c r="F209" s="5" t="s">
        <v>98</v>
      </c>
      <c r="G209" s="18" t="str">
        <f t="shared" si="22"/>
        <v>49930.4341</v>
      </c>
      <c r="H209" s="42">
        <f t="shared" si="23"/>
        <v>4015.5</v>
      </c>
      <c r="I209" s="56" t="s">
        <v>643</v>
      </c>
      <c r="J209" s="57" t="s">
        <v>644</v>
      </c>
      <c r="K209" s="56">
        <v>4015.5</v>
      </c>
      <c r="L209" s="56" t="s">
        <v>645</v>
      </c>
      <c r="M209" s="57" t="s">
        <v>109</v>
      </c>
      <c r="N209" s="57"/>
      <c r="O209" s="58" t="s">
        <v>548</v>
      </c>
      <c r="P209" s="58" t="s">
        <v>534</v>
      </c>
    </row>
    <row r="210" spans="1:16" ht="13.5" thickBot="1">
      <c r="A210" s="42" t="str">
        <f t="shared" si="18"/>
        <v> BRNO 32 </v>
      </c>
      <c r="B210" s="5" t="str">
        <f t="shared" si="19"/>
        <v>II</v>
      </c>
      <c r="C210" s="42">
        <f t="shared" si="20"/>
        <v>49930.4355</v>
      </c>
      <c r="D210" s="18" t="str">
        <f t="shared" si="21"/>
        <v>vis</v>
      </c>
      <c r="E210" s="55">
        <f>VLOOKUP(C210,Active!C$21:E$971,3,FALSE)</f>
        <v>4015.4997245696836</v>
      </c>
      <c r="F210" s="5" t="s">
        <v>98</v>
      </c>
      <c r="G210" s="18" t="str">
        <f t="shared" si="22"/>
        <v>49930.4355</v>
      </c>
      <c r="H210" s="42">
        <f t="shared" si="23"/>
        <v>4015.5</v>
      </c>
      <c r="I210" s="56" t="s">
        <v>646</v>
      </c>
      <c r="J210" s="57" t="s">
        <v>647</v>
      </c>
      <c r="K210" s="56">
        <v>4015.5</v>
      </c>
      <c r="L210" s="56" t="s">
        <v>648</v>
      </c>
      <c r="M210" s="57" t="s">
        <v>109</v>
      </c>
      <c r="N210" s="57"/>
      <c r="O210" s="58" t="s">
        <v>472</v>
      </c>
      <c r="P210" s="58" t="s">
        <v>534</v>
      </c>
    </row>
    <row r="211" spans="1:16" ht="13.5" thickBot="1">
      <c r="A211" s="42" t="str">
        <f t="shared" si="18"/>
        <v> BRNO 32 </v>
      </c>
      <c r="B211" s="5" t="str">
        <f t="shared" si="19"/>
        <v>II</v>
      </c>
      <c r="C211" s="42">
        <f t="shared" si="20"/>
        <v>49930.4424</v>
      </c>
      <c r="D211" s="18" t="str">
        <f t="shared" si="21"/>
        <v>vis</v>
      </c>
      <c r="E211" s="55">
        <f>VLOOKUP(C211,Active!C$21:E$971,3,FALSE)</f>
        <v>4015.5014473355577</v>
      </c>
      <c r="F211" s="5" t="s">
        <v>98</v>
      </c>
      <c r="G211" s="18" t="str">
        <f t="shared" si="22"/>
        <v>49930.4424</v>
      </c>
      <c r="H211" s="42">
        <f t="shared" si="23"/>
        <v>4015.5</v>
      </c>
      <c r="I211" s="56" t="s">
        <v>649</v>
      </c>
      <c r="J211" s="57" t="s">
        <v>650</v>
      </c>
      <c r="K211" s="56">
        <v>4015.5</v>
      </c>
      <c r="L211" s="56" t="s">
        <v>651</v>
      </c>
      <c r="M211" s="57" t="s">
        <v>109</v>
      </c>
      <c r="N211" s="57"/>
      <c r="O211" s="58" t="s">
        <v>466</v>
      </c>
      <c r="P211" s="58" t="s">
        <v>534</v>
      </c>
    </row>
    <row r="212" spans="1:16" ht="13.5" thickBot="1">
      <c r="A212" s="42" t="str">
        <f t="shared" si="18"/>
        <v> BRNO 32 </v>
      </c>
      <c r="B212" s="5" t="str">
        <f t="shared" si="19"/>
        <v>II</v>
      </c>
      <c r="C212" s="42">
        <f t="shared" si="20"/>
        <v>49930.443099999997</v>
      </c>
      <c r="D212" s="18" t="str">
        <f t="shared" si="21"/>
        <v>vis</v>
      </c>
      <c r="E212" s="55">
        <f>VLOOKUP(C212,Active!C$21:E$971,3,FALSE)</f>
        <v>4015.5016221089068</v>
      </c>
      <c r="F212" s="5" t="s">
        <v>98</v>
      </c>
      <c r="G212" s="18" t="str">
        <f t="shared" si="22"/>
        <v>49930.4431</v>
      </c>
      <c r="H212" s="42">
        <f t="shared" si="23"/>
        <v>4015.5</v>
      </c>
      <c r="I212" s="56" t="s">
        <v>652</v>
      </c>
      <c r="J212" s="57" t="s">
        <v>653</v>
      </c>
      <c r="K212" s="56">
        <v>4015.5</v>
      </c>
      <c r="L212" s="56" t="s">
        <v>654</v>
      </c>
      <c r="M212" s="57" t="s">
        <v>109</v>
      </c>
      <c r="N212" s="57"/>
      <c r="O212" s="58" t="s">
        <v>552</v>
      </c>
      <c r="P212" s="58" t="s">
        <v>534</v>
      </c>
    </row>
    <row r="213" spans="1:16" ht="13.5" thickBot="1">
      <c r="A213" s="42" t="str">
        <f t="shared" si="18"/>
        <v> BRNO 32 </v>
      </c>
      <c r="B213" s="5" t="str">
        <f t="shared" si="19"/>
        <v>II</v>
      </c>
      <c r="C213" s="42">
        <f t="shared" si="20"/>
        <v>49930.444499999998</v>
      </c>
      <c r="D213" s="18" t="str">
        <f t="shared" si="21"/>
        <v>vis</v>
      </c>
      <c r="E213" s="55">
        <f>VLOOKUP(C213,Active!C$21:E$971,3,FALSE)</f>
        <v>4015.5019716556062</v>
      </c>
      <c r="F213" s="5" t="s">
        <v>98</v>
      </c>
      <c r="G213" s="18" t="str">
        <f t="shared" si="22"/>
        <v>49930.4445</v>
      </c>
      <c r="H213" s="42">
        <f t="shared" si="23"/>
        <v>4015.5</v>
      </c>
      <c r="I213" s="56" t="s">
        <v>655</v>
      </c>
      <c r="J213" s="57" t="s">
        <v>656</v>
      </c>
      <c r="K213" s="56">
        <v>4015.5</v>
      </c>
      <c r="L213" s="56" t="s">
        <v>307</v>
      </c>
      <c r="M213" s="57" t="s">
        <v>109</v>
      </c>
      <c r="N213" s="57"/>
      <c r="O213" s="58" t="s">
        <v>544</v>
      </c>
      <c r="P213" s="58" t="s">
        <v>534</v>
      </c>
    </row>
    <row r="214" spans="1:16" ht="13.5" thickBot="1">
      <c r="A214" s="42" t="str">
        <f t="shared" si="18"/>
        <v> BRNO 32 </v>
      </c>
      <c r="B214" s="5" t="str">
        <f t="shared" si="19"/>
        <v>II</v>
      </c>
      <c r="C214" s="42">
        <f t="shared" si="20"/>
        <v>49930.452799999999</v>
      </c>
      <c r="D214" s="18" t="str">
        <f t="shared" si="21"/>
        <v>vis</v>
      </c>
      <c r="E214" s="55">
        <f>VLOOKUP(C214,Active!C$21:E$971,3,FALSE)</f>
        <v>4015.5040439681798</v>
      </c>
      <c r="F214" s="5" t="s">
        <v>98</v>
      </c>
      <c r="G214" s="18" t="str">
        <f t="shared" si="22"/>
        <v>49930.4528</v>
      </c>
      <c r="H214" s="42">
        <f t="shared" si="23"/>
        <v>4015.5</v>
      </c>
      <c r="I214" s="56" t="s">
        <v>657</v>
      </c>
      <c r="J214" s="57" t="s">
        <v>658</v>
      </c>
      <c r="K214" s="56">
        <v>4015.5</v>
      </c>
      <c r="L214" s="56" t="s">
        <v>659</v>
      </c>
      <c r="M214" s="57" t="s">
        <v>109</v>
      </c>
      <c r="N214" s="57"/>
      <c r="O214" s="58" t="s">
        <v>660</v>
      </c>
      <c r="P214" s="58" t="s">
        <v>534</v>
      </c>
    </row>
    <row r="215" spans="1:16" ht="13.5" thickBot="1">
      <c r="A215" s="42" t="str">
        <f t="shared" si="18"/>
        <v> BRNO 32 </v>
      </c>
      <c r="B215" s="5" t="str">
        <f t="shared" si="19"/>
        <v>I</v>
      </c>
      <c r="C215" s="42">
        <f t="shared" si="20"/>
        <v>49932.423000000003</v>
      </c>
      <c r="D215" s="18" t="str">
        <f t="shared" si="21"/>
        <v>vis</v>
      </c>
      <c r="E215" s="55">
        <f>VLOOKUP(C215,Active!C$21:E$971,3,FALSE)</f>
        <v>4015.9959560443021</v>
      </c>
      <c r="F215" s="5" t="s">
        <v>98</v>
      </c>
      <c r="G215" s="18" t="str">
        <f t="shared" si="22"/>
        <v>49932.4230</v>
      </c>
      <c r="H215" s="42">
        <f t="shared" si="23"/>
        <v>4016</v>
      </c>
      <c r="I215" s="56" t="s">
        <v>661</v>
      </c>
      <c r="J215" s="57" t="s">
        <v>662</v>
      </c>
      <c r="K215" s="56">
        <v>4016</v>
      </c>
      <c r="L215" s="56" t="s">
        <v>663</v>
      </c>
      <c r="M215" s="57" t="s">
        <v>109</v>
      </c>
      <c r="N215" s="57"/>
      <c r="O215" s="58" t="s">
        <v>458</v>
      </c>
      <c r="P215" s="58" t="s">
        <v>534</v>
      </c>
    </row>
    <row r="216" spans="1:16" ht="13.5" thickBot="1">
      <c r="A216" s="42" t="str">
        <f t="shared" si="18"/>
        <v> BRNO 32 </v>
      </c>
      <c r="B216" s="5" t="str">
        <f t="shared" si="19"/>
        <v>I</v>
      </c>
      <c r="C216" s="42">
        <f t="shared" si="20"/>
        <v>49932.425799999997</v>
      </c>
      <c r="D216" s="18" t="str">
        <f t="shared" si="21"/>
        <v>vis</v>
      </c>
      <c r="E216" s="55">
        <f>VLOOKUP(C216,Active!C$21:E$971,3,FALSE)</f>
        <v>4015.9966551376992</v>
      </c>
      <c r="F216" s="5" t="s">
        <v>98</v>
      </c>
      <c r="G216" s="18" t="str">
        <f t="shared" si="22"/>
        <v>49932.4258</v>
      </c>
      <c r="H216" s="42">
        <f t="shared" si="23"/>
        <v>4016</v>
      </c>
      <c r="I216" s="56" t="s">
        <v>664</v>
      </c>
      <c r="J216" s="57" t="s">
        <v>665</v>
      </c>
      <c r="K216" s="56">
        <v>4016</v>
      </c>
      <c r="L216" s="56" t="s">
        <v>666</v>
      </c>
      <c r="M216" s="57" t="s">
        <v>109</v>
      </c>
      <c r="N216" s="57"/>
      <c r="O216" s="58" t="s">
        <v>667</v>
      </c>
      <c r="P216" s="58" t="s">
        <v>534</v>
      </c>
    </row>
    <row r="217" spans="1:16" ht="13.5" thickBot="1">
      <c r="A217" s="42" t="str">
        <f t="shared" si="18"/>
        <v> BRNO 32 </v>
      </c>
      <c r="B217" s="5" t="str">
        <f t="shared" si="19"/>
        <v>I</v>
      </c>
      <c r="C217" s="42">
        <f t="shared" si="20"/>
        <v>49932.431299999997</v>
      </c>
      <c r="D217" s="18" t="str">
        <f t="shared" si="21"/>
        <v>vis</v>
      </c>
      <c r="E217" s="55">
        <f>VLOOKUP(C217,Active!C$21:E$971,3,FALSE)</f>
        <v>4015.9980283568743</v>
      </c>
      <c r="F217" s="5" t="s">
        <v>98</v>
      </c>
      <c r="G217" s="18" t="str">
        <f t="shared" si="22"/>
        <v>49932.4313</v>
      </c>
      <c r="H217" s="42">
        <f t="shared" si="23"/>
        <v>4016</v>
      </c>
      <c r="I217" s="56" t="s">
        <v>668</v>
      </c>
      <c r="J217" s="57" t="s">
        <v>669</v>
      </c>
      <c r="K217" s="56">
        <v>4016</v>
      </c>
      <c r="L217" s="56" t="s">
        <v>670</v>
      </c>
      <c r="M217" s="57" t="s">
        <v>109</v>
      </c>
      <c r="N217" s="57"/>
      <c r="O217" s="58" t="s">
        <v>579</v>
      </c>
      <c r="P217" s="58" t="s">
        <v>534</v>
      </c>
    </row>
    <row r="218" spans="1:16" ht="13.5" thickBot="1">
      <c r="A218" s="42" t="str">
        <f t="shared" si="18"/>
        <v> BRNO 32 </v>
      </c>
      <c r="B218" s="5" t="str">
        <f t="shared" si="19"/>
        <v>I</v>
      </c>
      <c r="C218" s="42">
        <f t="shared" si="20"/>
        <v>49932.434800000003</v>
      </c>
      <c r="D218" s="18" t="str">
        <f t="shared" si="21"/>
        <v>vis</v>
      </c>
      <c r="E218" s="55">
        <f>VLOOKUP(C218,Active!C$21:E$971,3,FALSE)</f>
        <v>4015.9989022236232</v>
      </c>
      <c r="F218" s="5" t="s">
        <v>98</v>
      </c>
      <c r="G218" s="18" t="str">
        <f t="shared" si="22"/>
        <v>49932.4348</v>
      </c>
      <c r="H218" s="42">
        <f t="shared" si="23"/>
        <v>4016</v>
      </c>
      <c r="I218" s="56" t="s">
        <v>671</v>
      </c>
      <c r="J218" s="57" t="s">
        <v>672</v>
      </c>
      <c r="K218" s="56">
        <v>4016</v>
      </c>
      <c r="L218" s="56" t="s">
        <v>673</v>
      </c>
      <c r="M218" s="57" t="s">
        <v>109</v>
      </c>
      <c r="N218" s="57"/>
      <c r="O218" s="58" t="s">
        <v>587</v>
      </c>
      <c r="P218" s="58" t="s">
        <v>534</v>
      </c>
    </row>
    <row r="219" spans="1:16" ht="13.5" thickBot="1">
      <c r="A219" s="42" t="str">
        <f t="shared" si="18"/>
        <v> BRNO 32 </v>
      </c>
      <c r="B219" s="5" t="str">
        <f t="shared" si="19"/>
        <v>I</v>
      </c>
      <c r="C219" s="42">
        <f t="shared" si="20"/>
        <v>49932.440300000002</v>
      </c>
      <c r="D219" s="18" t="str">
        <f t="shared" si="21"/>
        <v>vis</v>
      </c>
      <c r="E219" s="55">
        <f>VLOOKUP(C219,Active!C$21:E$971,3,FALSE)</f>
        <v>4016.0002754427983</v>
      </c>
      <c r="F219" s="5" t="s">
        <v>98</v>
      </c>
      <c r="G219" s="18" t="str">
        <f t="shared" si="22"/>
        <v>49932.4403</v>
      </c>
      <c r="H219" s="42">
        <f t="shared" si="23"/>
        <v>4016</v>
      </c>
      <c r="I219" s="56" t="s">
        <v>674</v>
      </c>
      <c r="J219" s="57" t="s">
        <v>675</v>
      </c>
      <c r="K219" s="56">
        <v>4016</v>
      </c>
      <c r="L219" s="56" t="s">
        <v>676</v>
      </c>
      <c r="M219" s="57" t="s">
        <v>109</v>
      </c>
      <c r="N219" s="57"/>
      <c r="O219" s="58" t="s">
        <v>533</v>
      </c>
      <c r="P219" s="58" t="s">
        <v>534</v>
      </c>
    </row>
    <row r="220" spans="1:16" ht="13.5" thickBot="1">
      <c r="A220" s="42" t="str">
        <f t="shared" si="18"/>
        <v> BRNO 32 </v>
      </c>
      <c r="B220" s="5" t="str">
        <f t="shared" si="19"/>
        <v>I</v>
      </c>
      <c r="C220" s="42">
        <f t="shared" si="20"/>
        <v>49932.440300000002</v>
      </c>
      <c r="D220" s="18" t="str">
        <f t="shared" si="21"/>
        <v>vis</v>
      </c>
      <c r="E220" s="55">
        <f>VLOOKUP(C220,Active!C$21:E$971,3,FALSE)</f>
        <v>4016.0002754427983</v>
      </c>
      <c r="F220" s="5" t="s">
        <v>98</v>
      </c>
      <c r="G220" s="18" t="str">
        <f t="shared" si="22"/>
        <v>49932.4403</v>
      </c>
      <c r="H220" s="42">
        <f t="shared" si="23"/>
        <v>4016</v>
      </c>
      <c r="I220" s="56" t="s">
        <v>674</v>
      </c>
      <c r="J220" s="57" t="s">
        <v>675</v>
      </c>
      <c r="K220" s="56">
        <v>4016</v>
      </c>
      <c r="L220" s="56" t="s">
        <v>676</v>
      </c>
      <c r="M220" s="57" t="s">
        <v>109</v>
      </c>
      <c r="N220" s="57"/>
      <c r="O220" s="58" t="s">
        <v>538</v>
      </c>
      <c r="P220" s="58" t="s">
        <v>534</v>
      </c>
    </row>
    <row r="221" spans="1:16" ht="13.5" thickBot="1">
      <c r="A221" s="42" t="str">
        <f t="shared" si="18"/>
        <v> BRNO 32 </v>
      </c>
      <c r="B221" s="5" t="str">
        <f t="shared" si="19"/>
        <v>I</v>
      </c>
      <c r="C221" s="42">
        <f t="shared" si="20"/>
        <v>49932.447999999997</v>
      </c>
      <c r="D221" s="18" t="str">
        <f t="shared" si="21"/>
        <v>vis</v>
      </c>
      <c r="E221" s="55">
        <f>VLOOKUP(C221,Active!C$21:E$971,3,FALSE)</f>
        <v>4016.0021979496419</v>
      </c>
      <c r="F221" s="5" t="s">
        <v>98</v>
      </c>
      <c r="G221" s="18" t="str">
        <f t="shared" si="22"/>
        <v>49932.4480</v>
      </c>
      <c r="H221" s="42">
        <f t="shared" si="23"/>
        <v>4016</v>
      </c>
      <c r="I221" s="56" t="s">
        <v>677</v>
      </c>
      <c r="J221" s="57" t="s">
        <v>678</v>
      </c>
      <c r="K221" s="56">
        <v>4016</v>
      </c>
      <c r="L221" s="56" t="s">
        <v>679</v>
      </c>
      <c r="M221" s="57" t="s">
        <v>109</v>
      </c>
      <c r="N221" s="57"/>
      <c r="O221" s="58" t="s">
        <v>518</v>
      </c>
      <c r="P221" s="58" t="s">
        <v>534</v>
      </c>
    </row>
    <row r="222" spans="1:16" ht="13.5" thickBot="1">
      <c r="A222" s="42" t="str">
        <f t="shared" si="18"/>
        <v> BRNO 32 </v>
      </c>
      <c r="B222" s="5" t="str">
        <f t="shared" si="19"/>
        <v>I</v>
      </c>
      <c r="C222" s="42">
        <f t="shared" si="20"/>
        <v>49932.449399999998</v>
      </c>
      <c r="D222" s="18" t="str">
        <f t="shared" si="21"/>
        <v>vis</v>
      </c>
      <c r="E222" s="55">
        <f>VLOOKUP(C222,Active!C$21:E$971,3,FALSE)</f>
        <v>4016.0025474963413</v>
      </c>
      <c r="F222" s="5" t="s">
        <v>98</v>
      </c>
      <c r="G222" s="18" t="str">
        <f t="shared" si="22"/>
        <v>49932.4494</v>
      </c>
      <c r="H222" s="42">
        <f t="shared" si="23"/>
        <v>4016</v>
      </c>
      <c r="I222" s="56" t="s">
        <v>680</v>
      </c>
      <c r="J222" s="57" t="s">
        <v>681</v>
      </c>
      <c r="K222" s="56">
        <v>4016</v>
      </c>
      <c r="L222" s="56" t="s">
        <v>682</v>
      </c>
      <c r="M222" s="57" t="s">
        <v>109</v>
      </c>
      <c r="N222" s="57"/>
      <c r="O222" s="58" t="s">
        <v>683</v>
      </c>
      <c r="P222" s="58" t="s">
        <v>534</v>
      </c>
    </row>
    <row r="223" spans="1:16" ht="13.5" thickBot="1">
      <c r="A223" s="42" t="str">
        <f t="shared" si="18"/>
        <v> BRNO 32 </v>
      </c>
      <c r="B223" s="5" t="str">
        <f t="shared" si="19"/>
        <v>I</v>
      </c>
      <c r="C223" s="42">
        <f t="shared" si="20"/>
        <v>49932.450799999999</v>
      </c>
      <c r="D223" s="18" t="str">
        <f t="shared" si="21"/>
        <v>vis</v>
      </c>
      <c r="E223" s="55">
        <f>VLOOKUP(C223,Active!C$21:E$971,3,FALSE)</f>
        <v>4016.0028970430408</v>
      </c>
      <c r="F223" s="5" t="s">
        <v>98</v>
      </c>
      <c r="G223" s="18" t="str">
        <f t="shared" si="22"/>
        <v>49932.4508</v>
      </c>
      <c r="H223" s="42">
        <f t="shared" si="23"/>
        <v>4016</v>
      </c>
      <c r="I223" s="56" t="s">
        <v>684</v>
      </c>
      <c r="J223" s="57" t="s">
        <v>685</v>
      </c>
      <c r="K223" s="56">
        <v>4016</v>
      </c>
      <c r="L223" s="56" t="s">
        <v>686</v>
      </c>
      <c r="M223" s="57" t="s">
        <v>109</v>
      </c>
      <c r="N223" s="57"/>
      <c r="O223" s="58" t="s">
        <v>660</v>
      </c>
      <c r="P223" s="58" t="s">
        <v>534</v>
      </c>
    </row>
    <row r="224" spans="1:16" ht="13.5" thickBot="1">
      <c r="A224" s="42" t="str">
        <f t="shared" si="18"/>
        <v> BRNO 32 </v>
      </c>
      <c r="B224" s="5" t="str">
        <f t="shared" si="19"/>
        <v>II</v>
      </c>
      <c r="C224" s="42">
        <f t="shared" si="20"/>
        <v>49934.443800000001</v>
      </c>
      <c r="D224" s="18" t="str">
        <f t="shared" si="21"/>
        <v>vis</v>
      </c>
      <c r="E224" s="55">
        <f>VLOOKUP(C224,Active!C$21:E$971,3,FALSE)</f>
        <v>4016.5005017368344</v>
      </c>
      <c r="F224" s="5" t="s">
        <v>98</v>
      </c>
      <c r="G224" s="18" t="str">
        <f t="shared" si="22"/>
        <v>49934.4438</v>
      </c>
      <c r="H224" s="42">
        <f t="shared" si="23"/>
        <v>4016.5</v>
      </c>
      <c r="I224" s="56" t="s">
        <v>687</v>
      </c>
      <c r="J224" s="57" t="s">
        <v>688</v>
      </c>
      <c r="K224" s="56">
        <v>4016.5</v>
      </c>
      <c r="L224" s="56" t="s">
        <v>689</v>
      </c>
      <c r="M224" s="57" t="s">
        <v>109</v>
      </c>
      <c r="N224" s="57"/>
      <c r="O224" s="58" t="s">
        <v>587</v>
      </c>
      <c r="P224" s="58" t="s">
        <v>534</v>
      </c>
    </row>
    <row r="225" spans="1:16" ht="13.5" thickBot="1">
      <c r="A225" s="42" t="str">
        <f t="shared" si="18"/>
        <v> BRNO 32 </v>
      </c>
      <c r="B225" s="5" t="str">
        <f t="shared" si="19"/>
        <v>II</v>
      </c>
      <c r="C225" s="42">
        <f t="shared" si="20"/>
        <v>49934.445200000002</v>
      </c>
      <c r="D225" s="18" t="str">
        <f t="shared" si="21"/>
        <v>vis</v>
      </c>
      <c r="E225" s="55">
        <f>VLOOKUP(C225,Active!C$21:E$971,3,FALSE)</f>
        <v>4016.5008512835334</v>
      </c>
      <c r="F225" s="5" t="s">
        <v>98</v>
      </c>
      <c r="G225" s="18" t="str">
        <f t="shared" si="22"/>
        <v>49934.4452</v>
      </c>
      <c r="H225" s="42">
        <f t="shared" si="23"/>
        <v>4016.5</v>
      </c>
      <c r="I225" s="56" t="s">
        <v>690</v>
      </c>
      <c r="J225" s="57" t="s">
        <v>691</v>
      </c>
      <c r="K225" s="56">
        <v>4016.5</v>
      </c>
      <c r="L225" s="56" t="s">
        <v>692</v>
      </c>
      <c r="M225" s="57" t="s">
        <v>109</v>
      </c>
      <c r="N225" s="57"/>
      <c r="O225" s="58" t="s">
        <v>538</v>
      </c>
      <c r="P225" s="58" t="s">
        <v>534</v>
      </c>
    </row>
    <row r="226" spans="1:16" ht="13.5" thickBot="1">
      <c r="A226" s="42" t="str">
        <f t="shared" si="18"/>
        <v> BRNO 32 </v>
      </c>
      <c r="B226" s="5" t="str">
        <f t="shared" si="19"/>
        <v>II</v>
      </c>
      <c r="C226" s="42">
        <f t="shared" si="20"/>
        <v>49934.452899999997</v>
      </c>
      <c r="D226" s="18" t="str">
        <f t="shared" si="21"/>
        <v>vis</v>
      </c>
      <c r="E226" s="55">
        <f>VLOOKUP(C226,Active!C$21:E$971,3,FALSE)</f>
        <v>4016.5027737903774</v>
      </c>
      <c r="F226" s="5" t="s">
        <v>98</v>
      </c>
      <c r="G226" s="18" t="str">
        <f t="shared" si="22"/>
        <v>49934.4529</v>
      </c>
      <c r="H226" s="42">
        <f t="shared" si="23"/>
        <v>4016.5</v>
      </c>
      <c r="I226" s="56" t="s">
        <v>693</v>
      </c>
      <c r="J226" s="57" t="s">
        <v>694</v>
      </c>
      <c r="K226" s="56">
        <v>4016.5</v>
      </c>
      <c r="L226" s="56" t="s">
        <v>695</v>
      </c>
      <c r="M226" s="57" t="s">
        <v>109</v>
      </c>
      <c r="N226" s="57"/>
      <c r="O226" s="58" t="s">
        <v>579</v>
      </c>
      <c r="P226" s="58" t="s">
        <v>534</v>
      </c>
    </row>
    <row r="227" spans="1:16" ht="13.5" thickBot="1">
      <c r="A227" s="42" t="str">
        <f t="shared" si="18"/>
        <v> BRNO 32 </v>
      </c>
      <c r="B227" s="5" t="str">
        <f t="shared" si="19"/>
        <v>II</v>
      </c>
      <c r="C227" s="42">
        <f t="shared" si="20"/>
        <v>49934.455600000001</v>
      </c>
      <c r="D227" s="18" t="str">
        <f t="shared" si="21"/>
        <v>vis</v>
      </c>
      <c r="E227" s="55">
        <f>VLOOKUP(C227,Active!C$21:E$971,3,FALSE)</f>
        <v>4016.5034479161554</v>
      </c>
      <c r="F227" s="5" t="s">
        <v>98</v>
      </c>
      <c r="G227" s="18" t="str">
        <f t="shared" si="22"/>
        <v>49934.4556</v>
      </c>
      <c r="H227" s="42">
        <f t="shared" si="23"/>
        <v>4016.5</v>
      </c>
      <c r="I227" s="56" t="s">
        <v>696</v>
      </c>
      <c r="J227" s="57" t="s">
        <v>697</v>
      </c>
      <c r="K227" s="56">
        <v>4016.5</v>
      </c>
      <c r="L227" s="56" t="s">
        <v>698</v>
      </c>
      <c r="M227" s="57" t="s">
        <v>109</v>
      </c>
      <c r="N227" s="57"/>
      <c r="O227" s="58" t="s">
        <v>458</v>
      </c>
      <c r="P227" s="58" t="s">
        <v>534</v>
      </c>
    </row>
    <row r="228" spans="1:16" ht="13.5" thickBot="1">
      <c r="A228" s="42" t="str">
        <f t="shared" si="18"/>
        <v> BRNO 32 </v>
      </c>
      <c r="B228" s="5" t="str">
        <f t="shared" si="19"/>
        <v>II</v>
      </c>
      <c r="C228" s="42">
        <f t="shared" si="20"/>
        <v>49934.463300000003</v>
      </c>
      <c r="D228" s="18" t="str">
        <f t="shared" si="21"/>
        <v>vis</v>
      </c>
      <c r="E228" s="55">
        <f>VLOOKUP(C228,Active!C$21:E$971,3,FALSE)</f>
        <v>4016.5053704230008</v>
      </c>
      <c r="F228" s="5" t="s">
        <v>98</v>
      </c>
      <c r="G228" s="18" t="str">
        <f t="shared" si="22"/>
        <v>49934.4633</v>
      </c>
      <c r="H228" s="42">
        <f t="shared" si="23"/>
        <v>4016.5</v>
      </c>
      <c r="I228" s="56" t="s">
        <v>699</v>
      </c>
      <c r="J228" s="57" t="s">
        <v>700</v>
      </c>
      <c r="K228" s="56">
        <v>4016.5</v>
      </c>
      <c r="L228" s="56" t="s">
        <v>701</v>
      </c>
      <c r="M228" s="57" t="s">
        <v>109</v>
      </c>
      <c r="N228" s="57"/>
      <c r="O228" s="58" t="s">
        <v>702</v>
      </c>
      <c r="P228" s="58" t="s">
        <v>534</v>
      </c>
    </row>
    <row r="229" spans="1:16" ht="13.5" thickBot="1">
      <c r="A229" s="42" t="str">
        <f t="shared" si="18"/>
        <v> BRNO 32 </v>
      </c>
      <c r="B229" s="5" t="str">
        <f t="shared" si="19"/>
        <v>II</v>
      </c>
      <c r="C229" s="42">
        <f t="shared" si="20"/>
        <v>49934.468099999998</v>
      </c>
      <c r="D229" s="18" t="str">
        <f t="shared" si="21"/>
        <v>vis</v>
      </c>
      <c r="E229" s="55">
        <f>VLOOKUP(C229,Active!C$21:E$971,3,FALSE)</f>
        <v>4016.5065688688251</v>
      </c>
      <c r="F229" s="5" t="s">
        <v>98</v>
      </c>
      <c r="G229" s="18" t="str">
        <f t="shared" si="22"/>
        <v>49934.4681</v>
      </c>
      <c r="H229" s="42">
        <f t="shared" si="23"/>
        <v>4016.5</v>
      </c>
      <c r="I229" s="56" t="s">
        <v>703</v>
      </c>
      <c r="J229" s="57" t="s">
        <v>704</v>
      </c>
      <c r="K229" s="56">
        <v>4016.5</v>
      </c>
      <c r="L229" s="56" t="s">
        <v>705</v>
      </c>
      <c r="M229" s="57" t="s">
        <v>109</v>
      </c>
      <c r="N229" s="57"/>
      <c r="O229" s="58" t="s">
        <v>518</v>
      </c>
      <c r="P229" s="58" t="s">
        <v>534</v>
      </c>
    </row>
    <row r="230" spans="1:16" ht="13.5" thickBot="1">
      <c r="A230" s="42" t="str">
        <f t="shared" si="18"/>
        <v> BRNO 32 </v>
      </c>
      <c r="B230" s="5" t="str">
        <f t="shared" si="19"/>
        <v>II</v>
      </c>
      <c r="C230" s="42">
        <f t="shared" si="20"/>
        <v>49942.461900000002</v>
      </c>
      <c r="D230" s="18" t="str">
        <f t="shared" si="21"/>
        <v>vis</v>
      </c>
      <c r="E230" s="55">
        <f>VLOOKUP(C230,Active!C$21:E$971,3,FALSE)</f>
        <v>4018.5024305854554</v>
      </c>
      <c r="F230" s="5" t="s">
        <v>98</v>
      </c>
      <c r="G230" s="18" t="str">
        <f t="shared" si="22"/>
        <v>49942.4619</v>
      </c>
      <c r="H230" s="42">
        <f t="shared" si="23"/>
        <v>4018.5</v>
      </c>
      <c r="I230" s="56" t="s">
        <v>708</v>
      </c>
      <c r="J230" s="57" t="s">
        <v>709</v>
      </c>
      <c r="K230" s="56">
        <v>4018.5</v>
      </c>
      <c r="L230" s="56" t="s">
        <v>710</v>
      </c>
      <c r="M230" s="57" t="s">
        <v>109</v>
      </c>
      <c r="N230" s="57"/>
      <c r="O230" s="58" t="s">
        <v>538</v>
      </c>
      <c r="P230" s="58" t="s">
        <v>534</v>
      </c>
    </row>
    <row r="231" spans="1:16" ht="13.5" thickBot="1">
      <c r="A231" s="42" t="str">
        <f t="shared" si="18"/>
        <v> BRNO 32 </v>
      </c>
      <c r="B231" s="5" t="str">
        <f t="shared" si="19"/>
        <v>II</v>
      </c>
      <c r="C231" s="42">
        <f t="shared" si="20"/>
        <v>50667.415399999998</v>
      </c>
      <c r="D231" s="18" t="str">
        <f t="shared" si="21"/>
        <v>vis</v>
      </c>
      <c r="E231" s="55">
        <f>VLOOKUP(C231,Active!C$21:E$971,3,FALSE)</f>
        <v>4199.5060755335944</v>
      </c>
      <c r="F231" s="5" t="s">
        <v>98</v>
      </c>
      <c r="G231" s="18" t="str">
        <f t="shared" si="22"/>
        <v>50667.4154</v>
      </c>
      <c r="H231" s="42">
        <f t="shared" si="23"/>
        <v>4199.5</v>
      </c>
      <c r="I231" s="56" t="s">
        <v>718</v>
      </c>
      <c r="J231" s="57" t="s">
        <v>719</v>
      </c>
      <c r="K231" s="56">
        <v>4199.5</v>
      </c>
      <c r="L231" s="56" t="s">
        <v>720</v>
      </c>
      <c r="M231" s="57" t="s">
        <v>109</v>
      </c>
      <c r="N231" s="57"/>
      <c r="O231" s="58" t="s">
        <v>721</v>
      </c>
      <c r="P231" s="58" t="s">
        <v>534</v>
      </c>
    </row>
    <row r="232" spans="1:16" ht="13.5" thickBot="1">
      <c r="A232" s="42" t="str">
        <f t="shared" si="18"/>
        <v> BRNO 32 </v>
      </c>
      <c r="B232" s="5" t="str">
        <f t="shared" si="19"/>
        <v>II</v>
      </c>
      <c r="C232" s="42">
        <f t="shared" si="20"/>
        <v>50691.436800000003</v>
      </c>
      <c r="D232" s="18" t="str">
        <f t="shared" si="21"/>
        <v>vis</v>
      </c>
      <c r="E232" s="55">
        <f>VLOOKUP(C232,Active!C$21:E$971,3,FALSE)</f>
        <v>4205.50364773203</v>
      </c>
      <c r="F232" s="5" t="s">
        <v>98</v>
      </c>
      <c r="G232" s="18" t="str">
        <f t="shared" si="22"/>
        <v>50691.4368</v>
      </c>
      <c r="H232" s="42">
        <f t="shared" si="23"/>
        <v>4205.5</v>
      </c>
      <c r="I232" s="56" t="s">
        <v>722</v>
      </c>
      <c r="J232" s="57" t="s">
        <v>723</v>
      </c>
      <c r="K232" s="56">
        <v>4205.5</v>
      </c>
      <c r="L232" s="56" t="s">
        <v>724</v>
      </c>
      <c r="M232" s="57" t="s">
        <v>109</v>
      </c>
      <c r="N232" s="57"/>
      <c r="O232" s="58" t="s">
        <v>683</v>
      </c>
      <c r="P232" s="58" t="s">
        <v>534</v>
      </c>
    </row>
    <row r="233" spans="1:16" ht="13.5" thickBot="1">
      <c r="A233" s="42" t="str">
        <f t="shared" si="18"/>
        <v> AOEB 12 </v>
      </c>
      <c r="B233" s="5" t="str">
        <f t="shared" si="19"/>
        <v>I</v>
      </c>
      <c r="C233" s="42">
        <f t="shared" si="20"/>
        <v>53977.677900000002</v>
      </c>
      <c r="D233" s="18" t="str">
        <f t="shared" si="21"/>
        <v>vis</v>
      </c>
      <c r="E233" s="55">
        <f>VLOOKUP(C233,Active!C$21:E$971,3,FALSE)</f>
        <v>5025.9998827021145</v>
      </c>
      <c r="F233" s="5" t="s">
        <v>98</v>
      </c>
      <c r="G233" s="18" t="str">
        <f t="shared" si="22"/>
        <v>53977.6779</v>
      </c>
      <c r="H233" s="42">
        <f t="shared" si="23"/>
        <v>5026</v>
      </c>
      <c r="I233" s="56" t="s">
        <v>746</v>
      </c>
      <c r="J233" s="57" t="s">
        <v>747</v>
      </c>
      <c r="K233" s="56" t="s">
        <v>748</v>
      </c>
      <c r="L233" s="56" t="s">
        <v>749</v>
      </c>
      <c r="M233" s="57" t="s">
        <v>737</v>
      </c>
      <c r="N233" s="57" t="s">
        <v>750</v>
      </c>
      <c r="O233" s="58" t="s">
        <v>751</v>
      </c>
      <c r="P233" s="58" t="s">
        <v>752</v>
      </c>
    </row>
    <row r="234" spans="1:16" ht="13.5" thickBot="1">
      <c r="A234" s="42" t="str">
        <f t="shared" si="18"/>
        <v>OEJV 0094 </v>
      </c>
      <c r="B234" s="5" t="str">
        <f t="shared" si="19"/>
        <v>I</v>
      </c>
      <c r="C234" s="42">
        <f t="shared" si="20"/>
        <v>54594.477599999998</v>
      </c>
      <c r="D234" s="18" t="str">
        <f t="shared" si="21"/>
        <v>vis</v>
      </c>
      <c r="E234" s="55" t="e">
        <f>VLOOKUP(C234,Active!C$21:E$971,3,FALSE)</f>
        <v>#N/A</v>
      </c>
      <c r="F234" s="5" t="s">
        <v>98</v>
      </c>
      <c r="G234" s="18" t="str">
        <f t="shared" si="22"/>
        <v>54594.4776</v>
      </c>
      <c r="H234" s="42">
        <f t="shared" si="23"/>
        <v>5180</v>
      </c>
      <c r="I234" s="56" t="s">
        <v>759</v>
      </c>
      <c r="J234" s="57" t="s">
        <v>760</v>
      </c>
      <c r="K234" s="56" t="s">
        <v>755</v>
      </c>
      <c r="L234" s="56" t="s">
        <v>761</v>
      </c>
      <c r="M234" s="57" t="s">
        <v>737</v>
      </c>
      <c r="N234" s="57" t="s">
        <v>98</v>
      </c>
      <c r="O234" s="58" t="s">
        <v>757</v>
      </c>
      <c r="P234" s="59" t="s">
        <v>758</v>
      </c>
    </row>
    <row r="235" spans="1:16" ht="13.5" thickBot="1">
      <c r="A235" s="42" t="str">
        <f t="shared" si="18"/>
        <v>OEJV 0094 </v>
      </c>
      <c r="B235" s="5" t="str">
        <f t="shared" si="19"/>
        <v>I</v>
      </c>
      <c r="C235" s="42">
        <f t="shared" si="20"/>
        <v>54594.477700000003</v>
      </c>
      <c r="D235" s="18" t="str">
        <f t="shared" si="21"/>
        <v>vis</v>
      </c>
      <c r="E235" s="55" t="e">
        <f>VLOOKUP(C235,Active!C$21:E$971,3,FALSE)</f>
        <v>#N/A</v>
      </c>
      <c r="F235" s="5" t="s">
        <v>98</v>
      </c>
      <c r="G235" s="18" t="str">
        <f t="shared" si="22"/>
        <v>54594.4777</v>
      </c>
      <c r="H235" s="42">
        <f t="shared" si="23"/>
        <v>5180</v>
      </c>
      <c r="I235" s="56" t="s">
        <v>762</v>
      </c>
      <c r="J235" s="57" t="s">
        <v>760</v>
      </c>
      <c r="K235" s="56" t="s">
        <v>755</v>
      </c>
      <c r="L235" s="56" t="s">
        <v>333</v>
      </c>
      <c r="M235" s="57" t="s">
        <v>737</v>
      </c>
      <c r="N235" s="57" t="s">
        <v>61</v>
      </c>
      <c r="O235" s="58" t="s">
        <v>757</v>
      </c>
      <c r="P235" s="59" t="s">
        <v>758</v>
      </c>
    </row>
    <row r="236" spans="1:16" ht="13.5" thickBot="1">
      <c r="A236" s="42" t="str">
        <f t="shared" si="18"/>
        <v> JAAVSO 41;122 </v>
      </c>
      <c r="B236" s="5" t="str">
        <f t="shared" si="19"/>
        <v>I</v>
      </c>
      <c r="C236" s="42">
        <f t="shared" si="20"/>
        <v>56196.552499999998</v>
      </c>
      <c r="D236" s="18" t="str">
        <f t="shared" si="21"/>
        <v>vis</v>
      </c>
      <c r="E236" s="55">
        <f>VLOOKUP(C236,Active!C$21:E$971,3,FALSE)</f>
        <v>5580.0000913814929</v>
      </c>
      <c r="F236" s="5" t="s">
        <v>98</v>
      </c>
      <c r="G236" s="18" t="str">
        <f t="shared" si="22"/>
        <v>56196.5525</v>
      </c>
      <c r="H236" s="42">
        <f t="shared" si="23"/>
        <v>5580</v>
      </c>
      <c r="I236" s="56" t="s">
        <v>796</v>
      </c>
      <c r="J236" s="57" t="s">
        <v>797</v>
      </c>
      <c r="K236" s="56">
        <v>5580</v>
      </c>
      <c r="L236" s="56" t="s">
        <v>761</v>
      </c>
      <c r="M236" s="57" t="s">
        <v>737</v>
      </c>
      <c r="N236" s="57" t="s">
        <v>98</v>
      </c>
      <c r="O236" s="58" t="s">
        <v>388</v>
      </c>
      <c r="P236" s="58" t="s">
        <v>798</v>
      </c>
    </row>
    <row r="237" spans="1:16">
      <c r="B237" s="5"/>
      <c r="E237" s="55"/>
      <c r="F237" s="5"/>
    </row>
    <row r="238" spans="1:16">
      <c r="B238" s="5"/>
      <c r="E238" s="55"/>
      <c r="F238" s="5"/>
    </row>
    <row r="239" spans="1:16">
      <c r="B239" s="5"/>
      <c r="E239" s="55"/>
      <c r="F239" s="5"/>
    </row>
    <row r="240" spans="1:16">
      <c r="B240" s="5"/>
      <c r="E240" s="55"/>
      <c r="F240" s="5"/>
    </row>
    <row r="241" spans="2:6">
      <c r="B241" s="5"/>
      <c r="E241" s="55"/>
      <c r="F241" s="5"/>
    </row>
    <row r="242" spans="2:6">
      <c r="B242" s="5"/>
      <c r="E242" s="55"/>
      <c r="F242" s="5"/>
    </row>
    <row r="243" spans="2:6">
      <c r="B243" s="5"/>
      <c r="E243" s="55"/>
      <c r="F243" s="5"/>
    </row>
    <row r="244" spans="2:6">
      <c r="B244" s="5"/>
      <c r="E244" s="55"/>
      <c r="F244" s="5"/>
    </row>
    <row r="245" spans="2:6">
      <c r="B245" s="5"/>
      <c r="E245" s="55"/>
      <c r="F245" s="5"/>
    </row>
    <row r="246" spans="2:6">
      <c r="B246" s="5"/>
      <c r="E246" s="55"/>
      <c r="F246" s="5"/>
    </row>
    <row r="247" spans="2:6">
      <c r="B247" s="5"/>
      <c r="E247" s="55"/>
      <c r="F247" s="5"/>
    </row>
    <row r="248" spans="2:6">
      <c r="B248" s="5"/>
      <c r="E248" s="55"/>
      <c r="F248" s="5"/>
    </row>
    <row r="249" spans="2:6">
      <c r="B249" s="5"/>
      <c r="E249" s="55"/>
      <c r="F249" s="5"/>
    </row>
    <row r="250" spans="2:6">
      <c r="B250" s="5"/>
      <c r="E250" s="55"/>
      <c r="F250" s="5"/>
    </row>
    <row r="251" spans="2:6">
      <c r="B251" s="5"/>
      <c r="E251" s="55"/>
      <c r="F251" s="5"/>
    </row>
    <row r="252" spans="2:6">
      <c r="B252" s="5"/>
      <c r="E252" s="55"/>
      <c r="F252" s="5"/>
    </row>
    <row r="253" spans="2:6">
      <c r="B253" s="5"/>
      <c r="E253" s="55"/>
      <c r="F253" s="5"/>
    </row>
    <row r="254" spans="2:6">
      <c r="B254" s="5"/>
      <c r="E254" s="55"/>
      <c r="F254" s="5"/>
    </row>
    <row r="255" spans="2:6">
      <c r="B255" s="5"/>
      <c r="E255" s="55"/>
      <c r="F255" s="5"/>
    </row>
    <row r="256" spans="2:6">
      <c r="B256" s="5"/>
      <c r="E256" s="55"/>
      <c r="F256" s="5"/>
    </row>
    <row r="257" spans="2:6">
      <c r="B257" s="5"/>
      <c r="E257" s="55"/>
      <c r="F257" s="5"/>
    </row>
    <row r="258" spans="2:6">
      <c r="B258" s="5"/>
      <c r="E258" s="55"/>
      <c r="F258" s="5"/>
    </row>
    <row r="259" spans="2:6">
      <c r="B259" s="5"/>
      <c r="E259" s="55"/>
      <c r="F259" s="5"/>
    </row>
    <row r="260" spans="2:6">
      <c r="B260" s="5"/>
      <c r="E260" s="55"/>
      <c r="F260" s="5"/>
    </row>
    <row r="261" spans="2:6">
      <c r="B261" s="5"/>
      <c r="E261" s="55"/>
      <c r="F261" s="5"/>
    </row>
    <row r="262" spans="2:6">
      <c r="B262" s="5"/>
      <c r="E262" s="55"/>
      <c r="F262" s="5"/>
    </row>
    <row r="263" spans="2:6">
      <c r="B263" s="5"/>
      <c r="E263" s="55"/>
      <c r="F263" s="5"/>
    </row>
    <row r="264" spans="2:6">
      <c r="B264" s="5"/>
      <c r="E264" s="55"/>
      <c r="F264" s="5"/>
    </row>
    <row r="265" spans="2:6">
      <c r="B265" s="5"/>
      <c r="E265" s="55"/>
      <c r="F265" s="5"/>
    </row>
    <row r="266" spans="2:6">
      <c r="B266" s="5"/>
      <c r="E266" s="55"/>
      <c r="F266" s="5"/>
    </row>
    <row r="267" spans="2:6">
      <c r="B267" s="5"/>
      <c r="E267" s="55"/>
      <c r="F267" s="5"/>
    </row>
    <row r="268" spans="2:6">
      <c r="B268" s="5"/>
      <c r="E268" s="55"/>
      <c r="F268" s="5"/>
    </row>
    <row r="269" spans="2:6">
      <c r="B269" s="5"/>
      <c r="E269" s="55"/>
      <c r="F269" s="5"/>
    </row>
    <row r="270" spans="2:6">
      <c r="B270" s="5"/>
      <c r="E270" s="55"/>
      <c r="F270" s="5"/>
    </row>
    <row r="271" spans="2:6">
      <c r="B271" s="5"/>
      <c r="E271" s="55"/>
      <c r="F271" s="5"/>
    </row>
    <row r="272" spans="2:6">
      <c r="B272" s="5"/>
      <c r="E272" s="55"/>
      <c r="F272" s="5"/>
    </row>
    <row r="273" spans="2:6">
      <c r="B273" s="5"/>
      <c r="E273" s="55"/>
      <c r="F273" s="5"/>
    </row>
    <row r="274" spans="2:6">
      <c r="B274" s="5"/>
      <c r="E274" s="55"/>
      <c r="F274" s="5"/>
    </row>
    <row r="275" spans="2:6">
      <c r="B275" s="5"/>
      <c r="E275" s="55"/>
      <c r="F275" s="5"/>
    </row>
    <row r="276" spans="2:6">
      <c r="B276" s="5"/>
      <c r="E276" s="55"/>
      <c r="F276" s="5"/>
    </row>
    <row r="277" spans="2:6">
      <c r="B277" s="5"/>
      <c r="E277" s="55"/>
      <c r="F277" s="5"/>
    </row>
    <row r="278" spans="2:6">
      <c r="B278" s="5"/>
      <c r="E278" s="55"/>
      <c r="F278" s="5"/>
    </row>
    <row r="279" spans="2:6">
      <c r="B279" s="5"/>
      <c r="E279" s="55"/>
      <c r="F279" s="5"/>
    </row>
    <row r="280" spans="2:6">
      <c r="B280" s="5"/>
      <c r="E280" s="55"/>
      <c r="F280" s="5"/>
    </row>
    <row r="281" spans="2:6">
      <c r="B281" s="5"/>
      <c r="E281" s="55"/>
      <c r="F281" s="5"/>
    </row>
    <row r="282" spans="2:6">
      <c r="B282" s="5"/>
      <c r="E282" s="55"/>
      <c r="F282" s="5"/>
    </row>
    <row r="283" spans="2:6">
      <c r="B283" s="5"/>
      <c r="E283" s="55"/>
      <c r="F283" s="5"/>
    </row>
    <row r="284" spans="2:6">
      <c r="B284" s="5"/>
      <c r="E284" s="55"/>
      <c r="F284" s="5"/>
    </row>
    <row r="285" spans="2:6">
      <c r="B285" s="5"/>
      <c r="E285" s="55"/>
      <c r="F285" s="5"/>
    </row>
    <row r="286" spans="2:6">
      <c r="B286" s="5"/>
      <c r="E286" s="55"/>
      <c r="F286" s="5"/>
    </row>
    <row r="287" spans="2:6">
      <c r="B287" s="5"/>
      <c r="E287" s="55"/>
      <c r="F287" s="5"/>
    </row>
    <row r="288" spans="2:6">
      <c r="B288" s="5"/>
      <c r="E288" s="55"/>
      <c r="F288" s="5"/>
    </row>
    <row r="289" spans="2:6">
      <c r="B289" s="5"/>
      <c r="E289" s="55"/>
      <c r="F289" s="5"/>
    </row>
    <row r="290" spans="2:6">
      <c r="B290" s="5"/>
      <c r="E290" s="55"/>
      <c r="F290" s="5"/>
    </row>
    <row r="291" spans="2:6">
      <c r="B291" s="5"/>
      <c r="E291" s="55"/>
      <c r="F291" s="5"/>
    </row>
    <row r="292" spans="2:6">
      <c r="B292" s="5"/>
      <c r="E292" s="55"/>
      <c r="F292" s="5"/>
    </row>
    <row r="293" spans="2:6">
      <c r="B293" s="5"/>
      <c r="E293" s="55"/>
      <c r="F293" s="5"/>
    </row>
    <row r="294" spans="2:6">
      <c r="B294" s="5"/>
      <c r="E294" s="55"/>
      <c r="F294" s="5"/>
    </row>
    <row r="295" spans="2:6">
      <c r="B295" s="5"/>
      <c r="E295" s="55"/>
      <c r="F295" s="5"/>
    </row>
    <row r="296" spans="2:6">
      <c r="B296" s="5"/>
      <c r="E296" s="55"/>
      <c r="F296" s="5"/>
    </row>
    <row r="297" spans="2:6">
      <c r="B297" s="5"/>
      <c r="E297" s="55"/>
      <c r="F297" s="5"/>
    </row>
    <row r="298" spans="2:6">
      <c r="B298" s="5"/>
      <c r="E298" s="55"/>
      <c r="F298" s="5"/>
    </row>
    <row r="299" spans="2:6">
      <c r="B299" s="5"/>
      <c r="E299" s="55"/>
      <c r="F299" s="5"/>
    </row>
    <row r="300" spans="2:6">
      <c r="B300" s="5"/>
      <c r="E300" s="55"/>
      <c r="F300" s="5"/>
    </row>
    <row r="301" spans="2:6">
      <c r="B301" s="5"/>
      <c r="E301" s="55"/>
      <c r="F301" s="5"/>
    </row>
    <row r="302" spans="2:6">
      <c r="B302" s="5"/>
      <c r="E302" s="55"/>
      <c r="F302" s="5"/>
    </row>
    <row r="303" spans="2:6">
      <c r="B303" s="5"/>
      <c r="E303" s="55"/>
      <c r="F303" s="5"/>
    </row>
    <row r="304" spans="2:6">
      <c r="B304" s="5"/>
      <c r="E304" s="55"/>
      <c r="F304" s="5"/>
    </row>
    <row r="305" spans="2:6">
      <c r="B305" s="5"/>
      <c r="E305" s="55"/>
      <c r="F305" s="5"/>
    </row>
    <row r="306" spans="2:6">
      <c r="B306" s="5"/>
      <c r="E306" s="55"/>
      <c r="F306" s="5"/>
    </row>
    <row r="307" spans="2:6">
      <c r="B307" s="5"/>
      <c r="E307" s="55"/>
      <c r="F307" s="5"/>
    </row>
    <row r="308" spans="2:6">
      <c r="B308" s="5"/>
      <c r="E308" s="55"/>
      <c r="F308" s="5"/>
    </row>
    <row r="309" spans="2:6">
      <c r="B309" s="5"/>
      <c r="E309" s="55"/>
      <c r="F309" s="5"/>
    </row>
    <row r="310" spans="2:6">
      <c r="B310" s="5"/>
      <c r="E310" s="55"/>
      <c r="F310" s="5"/>
    </row>
    <row r="311" spans="2:6">
      <c r="B311" s="5"/>
      <c r="E311" s="55"/>
      <c r="F311" s="5"/>
    </row>
    <row r="312" spans="2:6">
      <c r="B312" s="5"/>
      <c r="E312" s="55"/>
      <c r="F312" s="5"/>
    </row>
    <row r="313" spans="2:6">
      <c r="B313" s="5"/>
      <c r="E313" s="55"/>
      <c r="F313" s="5"/>
    </row>
    <row r="314" spans="2:6">
      <c r="B314" s="5"/>
      <c r="E314" s="55"/>
      <c r="F314" s="5"/>
    </row>
    <row r="315" spans="2:6">
      <c r="B315" s="5"/>
      <c r="E315" s="55"/>
      <c r="F315" s="5"/>
    </row>
    <row r="316" spans="2:6">
      <c r="B316" s="5"/>
      <c r="E316" s="55"/>
      <c r="F316" s="5"/>
    </row>
    <row r="317" spans="2:6">
      <c r="B317" s="5"/>
      <c r="E317" s="55"/>
      <c r="F317" s="5"/>
    </row>
    <row r="318" spans="2:6">
      <c r="B318" s="5"/>
      <c r="E318" s="55"/>
      <c r="F318" s="5"/>
    </row>
    <row r="319" spans="2:6">
      <c r="B319" s="5"/>
      <c r="E319" s="55"/>
      <c r="F319" s="5"/>
    </row>
    <row r="320" spans="2:6">
      <c r="B320" s="5"/>
      <c r="E320" s="55"/>
      <c r="F320" s="5"/>
    </row>
    <row r="321" spans="2:6">
      <c r="B321" s="5"/>
      <c r="E321" s="55"/>
      <c r="F321" s="5"/>
    </row>
    <row r="322" spans="2:6">
      <c r="B322" s="5"/>
      <c r="E322" s="55"/>
      <c r="F322" s="5"/>
    </row>
    <row r="323" spans="2:6">
      <c r="B323" s="5"/>
      <c r="E323" s="55"/>
      <c r="F323" s="5"/>
    </row>
    <row r="324" spans="2:6">
      <c r="B324" s="5"/>
      <c r="E324" s="55"/>
      <c r="F324" s="5"/>
    </row>
    <row r="325" spans="2:6">
      <c r="B325" s="5"/>
      <c r="E325" s="55"/>
      <c r="F325" s="5"/>
    </row>
    <row r="326" spans="2:6">
      <c r="B326" s="5"/>
      <c r="E326" s="55"/>
      <c r="F326" s="5"/>
    </row>
    <row r="327" spans="2:6">
      <c r="B327" s="5"/>
      <c r="E327" s="55"/>
      <c r="F327" s="5"/>
    </row>
    <row r="328" spans="2:6">
      <c r="B328" s="5"/>
      <c r="E328" s="55"/>
      <c r="F328" s="5"/>
    </row>
    <row r="329" spans="2:6">
      <c r="B329" s="5"/>
      <c r="E329" s="55"/>
      <c r="F329" s="5"/>
    </row>
    <row r="330" spans="2:6">
      <c r="B330" s="5"/>
      <c r="E330" s="55"/>
      <c r="F330" s="5"/>
    </row>
    <row r="331" spans="2:6">
      <c r="B331" s="5"/>
      <c r="E331" s="55"/>
      <c r="F331" s="5"/>
    </row>
    <row r="332" spans="2:6">
      <c r="B332" s="5"/>
      <c r="E332" s="55"/>
      <c r="F332" s="5"/>
    </row>
    <row r="333" spans="2:6">
      <c r="B333" s="5"/>
      <c r="E333" s="55"/>
      <c r="F333" s="5"/>
    </row>
    <row r="334" spans="2:6">
      <c r="B334" s="5"/>
      <c r="E334" s="55"/>
      <c r="F334" s="5"/>
    </row>
    <row r="335" spans="2:6">
      <c r="B335" s="5"/>
      <c r="E335" s="55"/>
      <c r="F335" s="5"/>
    </row>
    <row r="336" spans="2:6">
      <c r="B336" s="5"/>
      <c r="E336" s="55"/>
      <c r="F336" s="5"/>
    </row>
    <row r="337" spans="2:6">
      <c r="B337" s="5"/>
      <c r="E337" s="55"/>
      <c r="F337" s="5"/>
    </row>
    <row r="338" spans="2:6">
      <c r="B338" s="5"/>
      <c r="E338" s="55"/>
      <c r="F338" s="5"/>
    </row>
    <row r="339" spans="2:6">
      <c r="B339" s="5"/>
      <c r="E339" s="55"/>
      <c r="F339" s="5"/>
    </row>
    <row r="340" spans="2:6">
      <c r="B340" s="5"/>
      <c r="E340" s="55"/>
      <c r="F340" s="5"/>
    </row>
    <row r="341" spans="2:6">
      <c r="B341" s="5"/>
      <c r="E341" s="55"/>
      <c r="F341" s="5"/>
    </row>
    <row r="342" spans="2:6">
      <c r="B342" s="5"/>
      <c r="E342" s="55"/>
      <c r="F342" s="5"/>
    </row>
    <row r="343" spans="2:6">
      <c r="B343" s="5"/>
      <c r="E343" s="55"/>
      <c r="F343" s="5"/>
    </row>
    <row r="344" spans="2:6">
      <c r="B344" s="5"/>
      <c r="E344" s="55"/>
      <c r="F344" s="5"/>
    </row>
    <row r="345" spans="2:6">
      <c r="B345" s="5"/>
      <c r="E345" s="55"/>
      <c r="F345" s="5"/>
    </row>
    <row r="346" spans="2:6">
      <c r="B346" s="5"/>
      <c r="E346" s="55"/>
      <c r="F346" s="5"/>
    </row>
    <row r="347" spans="2:6">
      <c r="B347" s="5"/>
      <c r="E347" s="55"/>
      <c r="F347" s="5"/>
    </row>
    <row r="348" spans="2:6">
      <c r="B348" s="5"/>
      <c r="E348" s="55"/>
      <c r="F348" s="5"/>
    </row>
    <row r="349" spans="2:6">
      <c r="B349" s="5"/>
      <c r="E349" s="55"/>
      <c r="F349" s="5"/>
    </row>
    <row r="350" spans="2:6">
      <c r="B350" s="5"/>
      <c r="E350" s="55"/>
      <c r="F350" s="5"/>
    </row>
    <row r="351" spans="2:6">
      <c r="B351" s="5"/>
      <c r="E351" s="5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  <row r="830" spans="2:6">
      <c r="B830" s="5"/>
      <c r="F830" s="5"/>
    </row>
    <row r="831" spans="2:6">
      <c r="B831" s="5"/>
      <c r="F831" s="5"/>
    </row>
    <row r="832" spans="2:6">
      <c r="B832" s="5"/>
      <c r="F832" s="5"/>
    </row>
    <row r="833" spans="2:6">
      <c r="B833" s="5"/>
      <c r="F833" s="5"/>
    </row>
    <row r="834" spans="2:6">
      <c r="B834" s="5"/>
      <c r="F834" s="5"/>
    </row>
    <row r="835" spans="2:6">
      <c r="B835" s="5"/>
      <c r="F835" s="5"/>
    </row>
    <row r="836" spans="2:6">
      <c r="B836" s="5"/>
      <c r="F836" s="5"/>
    </row>
    <row r="837" spans="2:6">
      <c r="B837" s="5"/>
      <c r="F837" s="5"/>
    </row>
    <row r="838" spans="2:6">
      <c r="B838" s="5"/>
      <c r="F838" s="5"/>
    </row>
    <row r="839" spans="2:6">
      <c r="B839" s="5"/>
      <c r="F839" s="5"/>
    </row>
    <row r="840" spans="2:6">
      <c r="B840" s="5"/>
      <c r="F840" s="5"/>
    </row>
    <row r="841" spans="2:6">
      <c r="B841" s="5"/>
      <c r="F841" s="5"/>
    </row>
    <row r="842" spans="2:6">
      <c r="B842" s="5"/>
      <c r="F842" s="5"/>
    </row>
    <row r="843" spans="2:6">
      <c r="B843" s="5"/>
      <c r="F843" s="5"/>
    </row>
    <row r="844" spans="2:6">
      <c r="B844" s="5"/>
      <c r="F844" s="5"/>
    </row>
    <row r="845" spans="2:6">
      <c r="B845" s="5"/>
      <c r="F845" s="5"/>
    </row>
    <row r="846" spans="2:6">
      <c r="B846" s="5"/>
      <c r="F846" s="5"/>
    </row>
    <row r="847" spans="2:6">
      <c r="B847" s="5"/>
      <c r="F847" s="5"/>
    </row>
    <row r="848" spans="2:6">
      <c r="B848" s="5"/>
      <c r="F848" s="5"/>
    </row>
    <row r="849" spans="2:6">
      <c r="B849" s="5"/>
      <c r="F849" s="5"/>
    </row>
    <row r="850" spans="2:6">
      <c r="B850" s="5"/>
      <c r="F850" s="5"/>
    </row>
    <row r="851" spans="2:6">
      <c r="B851" s="5"/>
      <c r="F851" s="5"/>
    </row>
    <row r="852" spans="2:6">
      <c r="B852" s="5"/>
      <c r="F852" s="5"/>
    </row>
    <row r="853" spans="2:6">
      <c r="B853" s="5"/>
      <c r="F853" s="5"/>
    </row>
    <row r="854" spans="2:6">
      <c r="B854" s="5"/>
      <c r="F854" s="5"/>
    </row>
    <row r="855" spans="2:6">
      <c r="B855" s="5"/>
      <c r="F855" s="5"/>
    </row>
    <row r="856" spans="2:6">
      <c r="B856" s="5"/>
      <c r="F856" s="5"/>
    </row>
    <row r="857" spans="2:6">
      <c r="B857" s="5"/>
      <c r="F857" s="5"/>
    </row>
    <row r="858" spans="2:6">
      <c r="B858" s="5"/>
      <c r="F858" s="5"/>
    </row>
    <row r="859" spans="2:6">
      <c r="B859" s="5"/>
      <c r="F859" s="5"/>
    </row>
    <row r="860" spans="2:6">
      <c r="B860" s="5"/>
      <c r="F860" s="5"/>
    </row>
    <row r="861" spans="2:6">
      <c r="B861" s="5"/>
      <c r="F861" s="5"/>
    </row>
    <row r="862" spans="2:6">
      <c r="B862" s="5"/>
      <c r="F862" s="5"/>
    </row>
    <row r="863" spans="2:6">
      <c r="B863" s="5"/>
      <c r="F863" s="5"/>
    </row>
    <row r="864" spans="2:6">
      <c r="B864" s="5"/>
      <c r="F864" s="5"/>
    </row>
    <row r="865" spans="2:6">
      <c r="B865" s="5"/>
      <c r="F865" s="5"/>
    </row>
    <row r="866" spans="2:6">
      <c r="B866" s="5"/>
      <c r="F866" s="5"/>
    </row>
    <row r="867" spans="2:6">
      <c r="B867" s="5"/>
      <c r="F867" s="5"/>
    </row>
    <row r="868" spans="2:6">
      <c r="B868" s="5"/>
      <c r="F868" s="5"/>
    </row>
    <row r="869" spans="2:6">
      <c r="B869" s="5"/>
      <c r="F869" s="5"/>
    </row>
    <row r="870" spans="2:6">
      <c r="B870" s="5"/>
      <c r="F870" s="5"/>
    </row>
    <row r="871" spans="2:6">
      <c r="B871" s="5"/>
      <c r="F871" s="5"/>
    </row>
    <row r="872" spans="2:6">
      <c r="B872" s="5"/>
      <c r="F872" s="5"/>
    </row>
    <row r="873" spans="2:6">
      <c r="B873" s="5"/>
      <c r="F873" s="5"/>
    </row>
    <row r="874" spans="2:6">
      <c r="B874" s="5"/>
      <c r="F874" s="5"/>
    </row>
    <row r="875" spans="2:6">
      <c r="B875" s="5"/>
      <c r="F875" s="5"/>
    </row>
    <row r="876" spans="2:6">
      <c r="B876" s="5"/>
      <c r="F876" s="5"/>
    </row>
    <row r="877" spans="2:6">
      <c r="B877" s="5"/>
      <c r="F877" s="5"/>
    </row>
    <row r="878" spans="2:6">
      <c r="B878" s="5"/>
      <c r="F878" s="5"/>
    </row>
    <row r="879" spans="2:6">
      <c r="B879" s="5"/>
      <c r="F879" s="5"/>
    </row>
    <row r="880" spans="2:6">
      <c r="B880" s="5"/>
      <c r="F880" s="5"/>
    </row>
    <row r="881" spans="2:6">
      <c r="B881" s="5"/>
      <c r="F881" s="5"/>
    </row>
    <row r="882" spans="2:6">
      <c r="B882" s="5"/>
      <c r="F882" s="5"/>
    </row>
    <row r="883" spans="2:6">
      <c r="B883" s="5"/>
      <c r="F883" s="5"/>
    </row>
    <row r="884" spans="2:6">
      <c r="B884" s="5"/>
      <c r="F884" s="5"/>
    </row>
    <row r="885" spans="2:6">
      <c r="B885" s="5"/>
      <c r="F885" s="5"/>
    </row>
    <row r="886" spans="2:6">
      <c r="B886" s="5"/>
      <c r="F886" s="5"/>
    </row>
    <row r="887" spans="2:6">
      <c r="B887" s="5"/>
      <c r="F887" s="5"/>
    </row>
    <row r="888" spans="2:6">
      <c r="B888" s="5"/>
      <c r="F888" s="5"/>
    </row>
    <row r="889" spans="2:6">
      <c r="B889" s="5"/>
      <c r="F889" s="5"/>
    </row>
    <row r="890" spans="2:6">
      <c r="B890" s="5"/>
      <c r="F890" s="5"/>
    </row>
    <row r="891" spans="2:6">
      <c r="B891" s="5"/>
      <c r="F891" s="5"/>
    </row>
    <row r="892" spans="2:6">
      <c r="B892" s="5"/>
      <c r="F892" s="5"/>
    </row>
    <row r="893" spans="2:6">
      <c r="B893" s="5"/>
      <c r="F893" s="5"/>
    </row>
    <row r="894" spans="2:6">
      <c r="B894" s="5"/>
      <c r="F894" s="5"/>
    </row>
    <row r="895" spans="2:6">
      <c r="B895" s="5"/>
      <c r="F895" s="5"/>
    </row>
    <row r="896" spans="2:6">
      <c r="B896" s="5"/>
      <c r="F896" s="5"/>
    </row>
    <row r="897" spans="2:6">
      <c r="B897" s="5"/>
      <c r="F897" s="5"/>
    </row>
    <row r="898" spans="2:6">
      <c r="B898" s="5"/>
      <c r="F898" s="5"/>
    </row>
    <row r="899" spans="2:6">
      <c r="B899" s="5"/>
      <c r="F899" s="5"/>
    </row>
    <row r="900" spans="2:6">
      <c r="B900" s="5"/>
      <c r="F900" s="5"/>
    </row>
    <row r="901" spans="2:6">
      <c r="B901" s="5"/>
      <c r="F901" s="5"/>
    </row>
    <row r="902" spans="2:6">
      <c r="B902" s="5"/>
      <c r="F902" s="5"/>
    </row>
    <row r="903" spans="2:6">
      <c r="B903" s="5"/>
      <c r="F903" s="5"/>
    </row>
    <row r="904" spans="2:6">
      <c r="B904" s="5"/>
      <c r="F904" s="5"/>
    </row>
    <row r="905" spans="2:6">
      <c r="B905" s="5"/>
      <c r="F905" s="5"/>
    </row>
    <row r="906" spans="2:6">
      <c r="B906" s="5"/>
      <c r="F906" s="5"/>
    </row>
    <row r="907" spans="2:6">
      <c r="B907" s="5"/>
      <c r="F907" s="5"/>
    </row>
    <row r="908" spans="2:6">
      <c r="B908" s="5"/>
      <c r="F908" s="5"/>
    </row>
    <row r="909" spans="2:6">
      <c r="B909" s="5"/>
      <c r="F909" s="5"/>
    </row>
    <row r="910" spans="2:6">
      <c r="B910" s="5"/>
      <c r="F910" s="5"/>
    </row>
    <row r="911" spans="2:6">
      <c r="B911" s="5"/>
      <c r="F911" s="5"/>
    </row>
    <row r="912" spans="2:6">
      <c r="B912" s="5"/>
      <c r="F912" s="5"/>
    </row>
    <row r="913" spans="2:6">
      <c r="B913" s="5"/>
      <c r="F913" s="5"/>
    </row>
    <row r="914" spans="2:6">
      <c r="B914" s="5"/>
      <c r="F914" s="5"/>
    </row>
    <row r="915" spans="2:6">
      <c r="B915" s="5"/>
      <c r="F915" s="5"/>
    </row>
    <row r="916" spans="2:6">
      <c r="B916" s="5"/>
      <c r="F916" s="5"/>
    </row>
    <row r="917" spans="2:6">
      <c r="B917" s="5"/>
      <c r="F917" s="5"/>
    </row>
    <row r="918" spans="2:6">
      <c r="B918" s="5"/>
      <c r="F918" s="5"/>
    </row>
    <row r="919" spans="2:6">
      <c r="B919" s="5"/>
      <c r="F919" s="5"/>
    </row>
    <row r="920" spans="2:6">
      <c r="B920" s="5"/>
      <c r="F920" s="5"/>
    </row>
    <row r="921" spans="2:6">
      <c r="B921" s="5"/>
      <c r="F921" s="5"/>
    </row>
    <row r="922" spans="2:6">
      <c r="B922" s="5"/>
      <c r="F922" s="5"/>
    </row>
    <row r="923" spans="2:6">
      <c r="B923" s="5"/>
      <c r="F923" s="5"/>
    </row>
    <row r="924" spans="2:6">
      <c r="B924" s="5"/>
      <c r="F924" s="5"/>
    </row>
    <row r="925" spans="2:6">
      <c r="B925" s="5"/>
      <c r="F925" s="5"/>
    </row>
    <row r="926" spans="2:6">
      <c r="B926" s="5"/>
      <c r="F926" s="5"/>
    </row>
    <row r="927" spans="2:6">
      <c r="B927" s="5"/>
      <c r="F927" s="5"/>
    </row>
    <row r="928" spans="2:6">
      <c r="B928" s="5"/>
      <c r="F928" s="5"/>
    </row>
    <row r="929" spans="2:6">
      <c r="B929" s="5"/>
      <c r="F929" s="5"/>
    </row>
    <row r="930" spans="2:6">
      <c r="B930" s="5"/>
      <c r="F930" s="5"/>
    </row>
    <row r="931" spans="2:6">
      <c r="B931" s="5"/>
      <c r="F931" s="5"/>
    </row>
    <row r="932" spans="2:6">
      <c r="B932" s="5"/>
      <c r="F932" s="5"/>
    </row>
    <row r="933" spans="2:6">
      <c r="B933" s="5"/>
      <c r="F933" s="5"/>
    </row>
    <row r="934" spans="2:6">
      <c r="B934" s="5"/>
      <c r="F934" s="5"/>
    </row>
    <row r="935" spans="2:6">
      <c r="B935" s="5"/>
      <c r="F935" s="5"/>
    </row>
    <row r="936" spans="2:6">
      <c r="B936" s="5"/>
      <c r="F936" s="5"/>
    </row>
    <row r="937" spans="2:6">
      <c r="B937" s="5"/>
      <c r="F937" s="5"/>
    </row>
    <row r="938" spans="2:6">
      <c r="B938" s="5"/>
      <c r="F938" s="5"/>
    </row>
    <row r="939" spans="2:6">
      <c r="B939" s="5"/>
      <c r="F939" s="5"/>
    </row>
    <row r="940" spans="2:6">
      <c r="B940" s="5"/>
      <c r="F940" s="5"/>
    </row>
    <row r="941" spans="2:6">
      <c r="B941" s="5"/>
      <c r="F941" s="5"/>
    </row>
    <row r="942" spans="2:6">
      <c r="B942" s="5"/>
      <c r="F942" s="5"/>
    </row>
    <row r="943" spans="2:6">
      <c r="B943" s="5"/>
      <c r="F943" s="5"/>
    </row>
    <row r="944" spans="2:6">
      <c r="B944" s="5"/>
      <c r="F944" s="5"/>
    </row>
    <row r="945" spans="2:6">
      <c r="B945" s="5"/>
      <c r="F945" s="5"/>
    </row>
    <row r="946" spans="2:6">
      <c r="B946" s="5"/>
      <c r="F946" s="5"/>
    </row>
    <row r="947" spans="2:6">
      <c r="B947" s="5"/>
      <c r="F947" s="5"/>
    </row>
    <row r="948" spans="2:6">
      <c r="B948" s="5"/>
      <c r="F948" s="5"/>
    </row>
    <row r="949" spans="2:6">
      <c r="B949" s="5"/>
      <c r="F949" s="5"/>
    </row>
    <row r="950" spans="2:6">
      <c r="B950" s="5"/>
      <c r="F950" s="5"/>
    </row>
    <row r="951" spans="2:6">
      <c r="B951" s="5"/>
      <c r="F951" s="5"/>
    </row>
    <row r="952" spans="2:6">
      <c r="B952" s="5"/>
      <c r="F952" s="5"/>
    </row>
    <row r="953" spans="2:6">
      <c r="B953" s="5"/>
      <c r="F953" s="5"/>
    </row>
    <row r="954" spans="2:6">
      <c r="B954" s="5"/>
      <c r="F954" s="5"/>
    </row>
    <row r="955" spans="2:6">
      <c r="B955" s="5"/>
      <c r="F955" s="5"/>
    </row>
    <row r="956" spans="2:6">
      <c r="B956" s="5"/>
      <c r="F956" s="5"/>
    </row>
    <row r="957" spans="2:6">
      <c r="B957" s="5"/>
      <c r="F957" s="5"/>
    </row>
    <row r="958" spans="2:6">
      <c r="B958" s="5"/>
      <c r="F958" s="5"/>
    </row>
    <row r="959" spans="2:6">
      <c r="B959" s="5"/>
      <c r="F959" s="5"/>
    </row>
    <row r="960" spans="2:6">
      <c r="B960" s="5"/>
      <c r="F960" s="5"/>
    </row>
    <row r="961" spans="2:6">
      <c r="B961" s="5"/>
      <c r="F961" s="5"/>
    </row>
    <row r="962" spans="2:6">
      <c r="B962" s="5"/>
      <c r="F962" s="5"/>
    </row>
    <row r="963" spans="2:6">
      <c r="B963" s="5"/>
      <c r="F963" s="5"/>
    </row>
    <row r="964" spans="2:6">
      <c r="B964" s="5"/>
      <c r="F964" s="5"/>
    </row>
    <row r="965" spans="2:6">
      <c r="B965" s="5"/>
      <c r="F965" s="5"/>
    </row>
    <row r="966" spans="2:6">
      <c r="B966" s="5"/>
      <c r="F966" s="5"/>
    </row>
    <row r="967" spans="2:6">
      <c r="B967" s="5"/>
      <c r="F967" s="5"/>
    </row>
    <row r="968" spans="2:6">
      <c r="B968" s="5"/>
      <c r="F968" s="5"/>
    </row>
    <row r="969" spans="2:6">
      <c r="B969" s="5"/>
      <c r="F969" s="5"/>
    </row>
    <row r="970" spans="2:6">
      <c r="B970" s="5"/>
      <c r="F970" s="5"/>
    </row>
    <row r="971" spans="2:6">
      <c r="B971" s="5"/>
      <c r="F971" s="5"/>
    </row>
    <row r="972" spans="2:6">
      <c r="B972" s="5"/>
      <c r="F972" s="5"/>
    </row>
    <row r="973" spans="2:6">
      <c r="B973" s="5"/>
      <c r="F973" s="5"/>
    </row>
    <row r="974" spans="2:6">
      <c r="B974" s="5"/>
      <c r="F974" s="5"/>
    </row>
    <row r="975" spans="2:6">
      <c r="B975" s="5"/>
      <c r="F975" s="5"/>
    </row>
    <row r="976" spans="2:6">
      <c r="B976" s="5"/>
      <c r="F976" s="5"/>
    </row>
    <row r="977" spans="2:6">
      <c r="B977" s="5"/>
      <c r="F977" s="5"/>
    </row>
    <row r="978" spans="2:6">
      <c r="B978" s="5"/>
      <c r="F978" s="5"/>
    </row>
    <row r="979" spans="2:6">
      <c r="B979" s="5"/>
      <c r="F979" s="5"/>
    </row>
    <row r="980" spans="2:6">
      <c r="B980" s="5"/>
      <c r="F980" s="5"/>
    </row>
    <row r="981" spans="2:6">
      <c r="B981" s="5"/>
      <c r="F981" s="5"/>
    </row>
    <row r="982" spans="2:6">
      <c r="B982" s="5"/>
      <c r="F982" s="5"/>
    </row>
    <row r="983" spans="2:6">
      <c r="B983" s="5"/>
      <c r="F983" s="5"/>
    </row>
    <row r="984" spans="2:6">
      <c r="B984" s="5"/>
      <c r="F984" s="5"/>
    </row>
    <row r="985" spans="2:6">
      <c r="B985" s="5"/>
      <c r="F985" s="5"/>
    </row>
    <row r="986" spans="2:6">
      <c r="B986" s="5"/>
      <c r="F986" s="5"/>
    </row>
    <row r="987" spans="2:6">
      <c r="B987" s="5"/>
      <c r="F987" s="5"/>
    </row>
    <row r="988" spans="2:6">
      <c r="B988" s="5"/>
      <c r="F988" s="5"/>
    </row>
    <row r="989" spans="2:6">
      <c r="B989" s="5"/>
      <c r="F989" s="5"/>
    </row>
    <row r="990" spans="2:6">
      <c r="B990" s="5"/>
      <c r="F990" s="5"/>
    </row>
    <row r="991" spans="2:6">
      <c r="B991" s="5"/>
      <c r="F991" s="5"/>
    </row>
    <row r="992" spans="2:6">
      <c r="B992" s="5"/>
      <c r="F992" s="5"/>
    </row>
    <row r="993" spans="2:6">
      <c r="B993" s="5"/>
      <c r="F993" s="5"/>
    </row>
    <row r="994" spans="2:6">
      <c r="B994" s="5"/>
      <c r="F994" s="5"/>
    </row>
    <row r="995" spans="2:6">
      <c r="B995" s="5"/>
      <c r="F995" s="5"/>
    </row>
    <row r="996" spans="2:6">
      <c r="B996" s="5"/>
      <c r="F996" s="5"/>
    </row>
    <row r="997" spans="2:6">
      <c r="B997" s="5"/>
      <c r="F997" s="5"/>
    </row>
    <row r="998" spans="2:6">
      <c r="B998" s="5"/>
      <c r="F998" s="5"/>
    </row>
    <row r="999" spans="2:6">
      <c r="B999" s="5"/>
      <c r="F999" s="5"/>
    </row>
    <row r="1000" spans="2:6">
      <c r="B1000" s="5"/>
      <c r="F1000" s="5"/>
    </row>
    <row r="1001" spans="2:6">
      <c r="B1001" s="5"/>
      <c r="F1001" s="5"/>
    </row>
    <row r="1002" spans="2:6">
      <c r="B1002" s="5"/>
      <c r="F1002" s="5"/>
    </row>
    <row r="1003" spans="2:6">
      <c r="B1003" s="5"/>
      <c r="F1003" s="5"/>
    </row>
    <row r="1004" spans="2:6">
      <c r="B1004" s="5"/>
      <c r="F1004" s="5"/>
    </row>
    <row r="1005" spans="2:6">
      <c r="B1005" s="5"/>
      <c r="F1005" s="5"/>
    </row>
    <row r="1006" spans="2:6">
      <c r="B1006" s="5"/>
      <c r="F1006" s="5"/>
    </row>
    <row r="1007" spans="2:6">
      <c r="B1007" s="5"/>
      <c r="F1007" s="5"/>
    </row>
    <row r="1008" spans="2:6">
      <c r="B1008" s="5"/>
      <c r="F1008" s="5"/>
    </row>
    <row r="1009" spans="2:6">
      <c r="B1009" s="5"/>
      <c r="F1009" s="5"/>
    </row>
    <row r="1010" spans="2:6">
      <c r="B1010" s="5"/>
      <c r="F1010" s="5"/>
    </row>
    <row r="1011" spans="2:6">
      <c r="B1011" s="5"/>
      <c r="F1011" s="5"/>
    </row>
    <row r="1012" spans="2:6">
      <c r="B1012" s="5"/>
      <c r="F1012" s="5"/>
    </row>
    <row r="1013" spans="2:6">
      <c r="B1013" s="5"/>
      <c r="F1013" s="5"/>
    </row>
    <row r="1014" spans="2:6">
      <c r="B1014" s="5"/>
      <c r="F1014" s="5"/>
    </row>
    <row r="1015" spans="2:6">
      <c r="B1015" s="5"/>
      <c r="F1015" s="5"/>
    </row>
    <row r="1016" spans="2:6">
      <c r="B1016" s="5"/>
      <c r="F1016" s="5"/>
    </row>
    <row r="1017" spans="2:6">
      <c r="B1017" s="5"/>
      <c r="F1017" s="5"/>
    </row>
    <row r="1018" spans="2:6">
      <c r="B1018" s="5"/>
      <c r="F1018" s="5"/>
    </row>
    <row r="1019" spans="2:6">
      <c r="B1019" s="5"/>
      <c r="F1019" s="5"/>
    </row>
    <row r="1020" spans="2:6">
      <c r="B1020" s="5"/>
      <c r="F1020" s="5"/>
    </row>
    <row r="1021" spans="2:6">
      <c r="B1021" s="5"/>
      <c r="F1021" s="5"/>
    </row>
    <row r="1022" spans="2:6">
      <c r="B1022" s="5"/>
      <c r="F1022" s="5"/>
    </row>
    <row r="1023" spans="2:6">
      <c r="B1023" s="5"/>
      <c r="F1023" s="5"/>
    </row>
    <row r="1024" spans="2:6">
      <c r="B1024" s="5"/>
      <c r="F1024" s="5"/>
    </row>
    <row r="1025" spans="2:6">
      <c r="B1025" s="5"/>
      <c r="F1025" s="5"/>
    </row>
    <row r="1026" spans="2:6">
      <c r="B1026" s="5"/>
      <c r="F1026" s="5"/>
    </row>
    <row r="1027" spans="2:6">
      <c r="B1027" s="5"/>
      <c r="F1027" s="5"/>
    </row>
    <row r="1028" spans="2:6">
      <c r="B1028" s="5"/>
      <c r="F1028" s="5"/>
    </row>
    <row r="1029" spans="2:6">
      <c r="B1029" s="5"/>
      <c r="F1029" s="5"/>
    </row>
    <row r="1030" spans="2:6">
      <c r="B1030" s="5"/>
      <c r="F1030" s="5"/>
    </row>
    <row r="1031" spans="2:6">
      <c r="B1031" s="5"/>
      <c r="F1031" s="5"/>
    </row>
    <row r="1032" spans="2:6">
      <c r="B1032" s="5"/>
      <c r="F1032" s="5"/>
    </row>
    <row r="1033" spans="2:6">
      <c r="B1033" s="5"/>
      <c r="F1033" s="5"/>
    </row>
    <row r="1034" spans="2:6">
      <c r="B1034" s="5"/>
      <c r="F1034" s="5"/>
    </row>
    <row r="1035" spans="2:6">
      <c r="B1035" s="5"/>
      <c r="F1035" s="5"/>
    </row>
    <row r="1036" spans="2:6">
      <c r="B1036" s="5"/>
      <c r="F1036" s="5"/>
    </row>
    <row r="1037" spans="2:6">
      <c r="B1037" s="5"/>
      <c r="F1037" s="5"/>
    </row>
    <row r="1038" spans="2:6">
      <c r="B1038" s="5"/>
      <c r="F1038" s="5"/>
    </row>
    <row r="1039" spans="2:6">
      <c r="B1039" s="5"/>
      <c r="F1039" s="5"/>
    </row>
    <row r="1040" spans="2:6">
      <c r="B1040" s="5"/>
      <c r="F1040" s="5"/>
    </row>
    <row r="1041" spans="2:6">
      <c r="B1041" s="5"/>
      <c r="F1041" s="5"/>
    </row>
    <row r="1042" spans="2:6">
      <c r="B1042" s="5"/>
      <c r="F1042" s="5"/>
    </row>
    <row r="1043" spans="2:6">
      <c r="B1043" s="5"/>
      <c r="F1043" s="5"/>
    </row>
    <row r="1044" spans="2:6">
      <c r="B1044" s="5"/>
      <c r="F1044" s="5"/>
    </row>
    <row r="1045" spans="2:6">
      <c r="B1045" s="5"/>
      <c r="F1045" s="5"/>
    </row>
    <row r="1046" spans="2:6">
      <c r="B1046" s="5"/>
      <c r="F1046" s="5"/>
    </row>
    <row r="1047" spans="2:6">
      <c r="B1047" s="5"/>
      <c r="F1047" s="5"/>
    </row>
    <row r="1048" spans="2:6">
      <c r="B1048" s="5"/>
      <c r="F1048" s="5"/>
    </row>
    <row r="1049" spans="2:6">
      <c r="B1049" s="5"/>
      <c r="F1049" s="5"/>
    </row>
    <row r="1050" spans="2:6">
      <c r="B1050" s="5"/>
      <c r="F1050" s="5"/>
    </row>
    <row r="1051" spans="2:6">
      <c r="B1051" s="5"/>
      <c r="F1051" s="5"/>
    </row>
    <row r="1052" spans="2:6">
      <c r="B1052" s="5"/>
      <c r="F1052" s="5"/>
    </row>
    <row r="1053" spans="2:6">
      <c r="B1053" s="5"/>
      <c r="F1053" s="5"/>
    </row>
    <row r="1054" spans="2:6">
      <c r="B1054" s="5"/>
      <c r="F1054" s="5"/>
    </row>
    <row r="1055" spans="2:6">
      <c r="B1055" s="5"/>
      <c r="F1055" s="5"/>
    </row>
    <row r="1056" spans="2:6">
      <c r="B1056" s="5"/>
      <c r="F1056" s="5"/>
    </row>
    <row r="1057" spans="2:6">
      <c r="B1057" s="5"/>
      <c r="F1057" s="5"/>
    </row>
    <row r="1058" spans="2:6">
      <c r="B1058" s="5"/>
      <c r="F1058" s="5"/>
    </row>
    <row r="1059" spans="2:6">
      <c r="B1059" s="5"/>
      <c r="F1059" s="5"/>
    </row>
    <row r="1060" spans="2:6">
      <c r="B1060" s="5"/>
      <c r="F1060" s="5"/>
    </row>
    <row r="1061" spans="2:6">
      <c r="B1061" s="5"/>
      <c r="F1061" s="5"/>
    </row>
    <row r="1062" spans="2:6">
      <c r="B1062" s="5"/>
      <c r="F1062" s="5"/>
    </row>
    <row r="1063" spans="2:6">
      <c r="B1063" s="5"/>
      <c r="F1063" s="5"/>
    </row>
    <row r="1064" spans="2:6">
      <c r="B1064" s="5"/>
      <c r="F1064" s="5"/>
    </row>
    <row r="1065" spans="2:6">
      <c r="B1065" s="5"/>
      <c r="F1065" s="5"/>
    </row>
    <row r="1066" spans="2:6">
      <c r="B1066" s="5"/>
      <c r="F1066" s="5"/>
    </row>
    <row r="1067" spans="2:6">
      <c r="B1067" s="5"/>
      <c r="F1067" s="5"/>
    </row>
    <row r="1068" spans="2:6">
      <c r="B1068" s="5"/>
      <c r="F1068" s="5"/>
    </row>
    <row r="1069" spans="2:6">
      <c r="B1069" s="5"/>
      <c r="F1069" s="5"/>
    </row>
    <row r="1070" spans="2:6">
      <c r="B1070" s="5"/>
      <c r="F1070" s="5"/>
    </row>
    <row r="1071" spans="2:6">
      <c r="B1071" s="5"/>
      <c r="F1071" s="5"/>
    </row>
    <row r="1072" spans="2:6">
      <c r="B1072" s="5"/>
      <c r="F1072" s="5"/>
    </row>
    <row r="1073" spans="2:6">
      <c r="B1073" s="5"/>
      <c r="F1073" s="5"/>
    </row>
    <row r="1074" spans="2:6">
      <c r="B1074" s="5"/>
      <c r="F1074" s="5"/>
    </row>
    <row r="1075" spans="2:6">
      <c r="B1075" s="5"/>
      <c r="F1075" s="5"/>
    </row>
    <row r="1076" spans="2:6">
      <c r="B1076" s="5"/>
      <c r="F1076" s="5"/>
    </row>
    <row r="1077" spans="2:6">
      <c r="B1077" s="5"/>
      <c r="F1077" s="5"/>
    </row>
    <row r="1078" spans="2:6">
      <c r="B1078" s="5"/>
      <c r="F1078" s="5"/>
    </row>
    <row r="1079" spans="2:6">
      <c r="B1079" s="5"/>
      <c r="F1079" s="5"/>
    </row>
    <row r="1080" spans="2:6">
      <c r="B1080" s="5"/>
      <c r="F1080" s="5"/>
    </row>
    <row r="1081" spans="2:6">
      <c r="B1081" s="5"/>
      <c r="F1081" s="5"/>
    </row>
    <row r="1082" spans="2:6">
      <c r="B1082" s="5"/>
      <c r="F1082" s="5"/>
    </row>
    <row r="1083" spans="2:6">
      <c r="B1083" s="5"/>
      <c r="F1083" s="5"/>
    </row>
    <row r="1084" spans="2:6">
      <c r="B1084" s="5"/>
      <c r="F1084" s="5"/>
    </row>
    <row r="1085" spans="2:6">
      <c r="B1085" s="5"/>
      <c r="F1085" s="5"/>
    </row>
    <row r="1086" spans="2:6">
      <c r="B1086" s="5"/>
      <c r="F1086" s="5"/>
    </row>
    <row r="1087" spans="2:6">
      <c r="B1087" s="5"/>
      <c r="F1087" s="5"/>
    </row>
    <row r="1088" spans="2:6">
      <c r="B1088" s="5"/>
      <c r="F1088" s="5"/>
    </row>
    <row r="1089" spans="2:6">
      <c r="B1089" s="5"/>
      <c r="F1089" s="5"/>
    </row>
    <row r="1090" spans="2:6">
      <c r="B1090" s="5"/>
      <c r="F1090" s="5"/>
    </row>
    <row r="1091" spans="2:6">
      <c r="B1091" s="5"/>
      <c r="F1091" s="5"/>
    </row>
    <row r="1092" spans="2:6">
      <c r="B1092" s="5"/>
      <c r="F1092" s="5"/>
    </row>
    <row r="1093" spans="2:6">
      <c r="B1093" s="5"/>
      <c r="F1093" s="5"/>
    </row>
    <row r="1094" spans="2:6">
      <c r="B1094" s="5"/>
      <c r="F1094" s="5"/>
    </row>
    <row r="1095" spans="2:6">
      <c r="B1095" s="5"/>
      <c r="F1095" s="5"/>
    </row>
    <row r="1096" spans="2:6">
      <c r="B1096" s="5"/>
      <c r="F1096" s="5"/>
    </row>
    <row r="1097" spans="2:6">
      <c r="B1097" s="5"/>
      <c r="F1097" s="5"/>
    </row>
    <row r="1098" spans="2:6">
      <c r="B1098" s="5"/>
      <c r="F1098" s="5"/>
    </row>
    <row r="1099" spans="2:6">
      <c r="B1099" s="5"/>
      <c r="F1099" s="5"/>
    </row>
    <row r="1100" spans="2:6">
      <c r="B1100" s="5"/>
      <c r="F1100" s="5"/>
    </row>
    <row r="1101" spans="2:6">
      <c r="B1101" s="5"/>
      <c r="F1101" s="5"/>
    </row>
    <row r="1102" spans="2:6">
      <c r="B1102" s="5"/>
      <c r="F1102" s="5"/>
    </row>
    <row r="1103" spans="2:6">
      <c r="B1103" s="5"/>
      <c r="F1103" s="5"/>
    </row>
    <row r="1104" spans="2:6">
      <c r="B1104" s="5"/>
      <c r="F1104" s="5"/>
    </row>
    <row r="1105" spans="2:6">
      <c r="B1105" s="5"/>
      <c r="F1105" s="5"/>
    </row>
    <row r="1106" spans="2:6">
      <c r="B1106" s="5"/>
      <c r="F1106" s="5"/>
    </row>
    <row r="1107" spans="2:6">
      <c r="B1107" s="5"/>
      <c r="F1107" s="5"/>
    </row>
    <row r="1108" spans="2:6">
      <c r="B1108" s="5"/>
      <c r="F1108" s="5"/>
    </row>
    <row r="1109" spans="2:6">
      <c r="B1109" s="5"/>
      <c r="F1109" s="5"/>
    </row>
    <row r="1110" spans="2:6">
      <c r="B1110" s="5"/>
      <c r="F1110" s="5"/>
    </row>
    <row r="1111" spans="2:6">
      <c r="B1111" s="5"/>
      <c r="F1111" s="5"/>
    </row>
    <row r="1112" spans="2:6">
      <c r="B1112" s="5"/>
      <c r="F1112" s="5"/>
    </row>
    <row r="1113" spans="2:6">
      <c r="B1113" s="5"/>
      <c r="F1113" s="5"/>
    </row>
    <row r="1114" spans="2:6">
      <c r="B1114" s="5"/>
      <c r="F1114" s="5"/>
    </row>
    <row r="1115" spans="2:6">
      <c r="B1115" s="5"/>
      <c r="F1115" s="5"/>
    </row>
    <row r="1116" spans="2:6">
      <c r="B1116" s="5"/>
      <c r="F1116" s="5"/>
    </row>
    <row r="1117" spans="2:6">
      <c r="B1117" s="5"/>
      <c r="F1117" s="5"/>
    </row>
    <row r="1118" spans="2:6">
      <c r="B1118" s="5"/>
      <c r="F1118" s="5"/>
    </row>
    <row r="1119" spans="2:6">
      <c r="B1119" s="5"/>
      <c r="F1119" s="5"/>
    </row>
    <row r="1120" spans="2:6">
      <c r="B1120" s="5"/>
      <c r="F1120" s="5"/>
    </row>
    <row r="1121" spans="2:6">
      <c r="B1121" s="5"/>
      <c r="F1121" s="5"/>
    </row>
    <row r="1122" spans="2:6">
      <c r="B1122" s="5"/>
      <c r="F1122" s="5"/>
    </row>
    <row r="1123" spans="2:6">
      <c r="B1123" s="5"/>
      <c r="F1123" s="5"/>
    </row>
    <row r="1124" spans="2:6">
      <c r="B1124" s="5"/>
      <c r="F1124" s="5"/>
    </row>
    <row r="1125" spans="2:6">
      <c r="B1125" s="5"/>
      <c r="F1125" s="5"/>
    </row>
    <row r="1126" spans="2:6">
      <c r="B1126" s="5"/>
      <c r="F1126" s="5"/>
    </row>
    <row r="1127" spans="2:6">
      <c r="B1127" s="5"/>
      <c r="F1127" s="5"/>
    </row>
    <row r="1128" spans="2:6">
      <c r="B1128" s="5"/>
      <c r="F1128" s="5"/>
    </row>
    <row r="1129" spans="2:6">
      <c r="B1129" s="5"/>
      <c r="F1129" s="5"/>
    </row>
    <row r="1130" spans="2:6">
      <c r="B1130" s="5"/>
      <c r="F1130" s="5"/>
    </row>
    <row r="1131" spans="2:6">
      <c r="B1131" s="5"/>
      <c r="F1131" s="5"/>
    </row>
    <row r="1132" spans="2:6">
      <c r="B1132" s="5"/>
      <c r="F1132" s="5"/>
    </row>
    <row r="1133" spans="2:6">
      <c r="B1133" s="5"/>
      <c r="F1133" s="5"/>
    </row>
    <row r="1134" spans="2:6">
      <c r="B1134" s="5"/>
      <c r="F1134" s="5"/>
    </row>
    <row r="1135" spans="2:6">
      <c r="B1135" s="5"/>
      <c r="F1135" s="5"/>
    </row>
    <row r="1136" spans="2:6">
      <c r="B1136" s="5"/>
      <c r="F1136" s="5"/>
    </row>
    <row r="1137" spans="2:6">
      <c r="B1137" s="5"/>
      <c r="F1137" s="5"/>
    </row>
    <row r="1138" spans="2:6">
      <c r="B1138" s="5"/>
      <c r="F1138" s="5"/>
    </row>
    <row r="1139" spans="2:6">
      <c r="B1139" s="5"/>
      <c r="F1139" s="5"/>
    </row>
  </sheetData>
  <phoneticPr fontId="8" type="noConversion"/>
  <hyperlinks>
    <hyperlink ref="P11" r:id="rId1" display="http://www.konkoly.hu/cgi-bin/IBVS?1053" xr:uid="{00000000-0004-0000-0100-000000000000}"/>
    <hyperlink ref="P16" r:id="rId2" display="http://www.konkoly.hu/cgi-bin/IBVS?1358" xr:uid="{00000000-0004-0000-0100-000001000000}"/>
    <hyperlink ref="P21" r:id="rId3" display="http://www.bav-astro.de/sfs/BAVM_link.php?BAVMnr=31" xr:uid="{00000000-0004-0000-0100-000002000000}"/>
    <hyperlink ref="P22" r:id="rId4" display="http://www.bav-astro.de/sfs/BAVM_link.php?BAVMnr=31" xr:uid="{00000000-0004-0000-0100-000003000000}"/>
    <hyperlink ref="P52" r:id="rId5" display="http://var.astro.cz/oejv/issues/oejv0060.pdf" xr:uid="{00000000-0004-0000-0100-000004000000}"/>
    <hyperlink ref="P65" r:id="rId6" display="http://var.astro.cz/oejv/issues/oejv0060.pdf" xr:uid="{00000000-0004-0000-0100-000005000000}"/>
    <hyperlink ref="P66" r:id="rId7" display="http://var.astro.cz/oejv/issues/oejv0060.pdf" xr:uid="{00000000-0004-0000-0100-000006000000}"/>
    <hyperlink ref="P67" r:id="rId8" display="http://var.astro.cz/oejv/issues/oejv0060.pdf" xr:uid="{00000000-0004-0000-0100-000007000000}"/>
    <hyperlink ref="P68" r:id="rId9" display="http://var.astro.cz/oejv/issues/oejv0060.pdf" xr:uid="{00000000-0004-0000-0100-000008000000}"/>
    <hyperlink ref="P69" r:id="rId10" display="http://var.astro.cz/oejv/issues/oejv0060.pdf" xr:uid="{00000000-0004-0000-0100-000009000000}"/>
    <hyperlink ref="P73" r:id="rId11" display="http://www.konkoly.hu/cgi-bin/IBVS?5595" xr:uid="{00000000-0004-0000-0100-00000A000000}"/>
    <hyperlink ref="P74" r:id="rId12" display="http://www.konkoly.hu/cgi-bin/IBVS?5595" xr:uid="{00000000-0004-0000-0100-00000B000000}"/>
    <hyperlink ref="P75" r:id="rId13" display="http://www.bav-astro.de/sfs/BAVM_link.php?BAVMnr=178" xr:uid="{00000000-0004-0000-0100-00000C000000}"/>
    <hyperlink ref="P76" r:id="rId14" display="http://www.bav-astro.de/sfs/BAVM_link.php?BAVMnr=178" xr:uid="{00000000-0004-0000-0100-00000D000000}"/>
    <hyperlink ref="P77" r:id="rId15" display="http://var.astro.cz/oejv/issues/oejv0094.pdf" xr:uid="{00000000-0004-0000-0100-00000E000000}"/>
    <hyperlink ref="P234" r:id="rId16" display="http://var.astro.cz/oejv/issues/oejv0094.pdf" xr:uid="{00000000-0004-0000-0100-00000F000000}"/>
    <hyperlink ref="P235" r:id="rId17" display="http://var.astro.cz/oejv/issues/oejv0094.pdf" xr:uid="{00000000-0004-0000-0100-000010000000}"/>
    <hyperlink ref="P78" r:id="rId18" display="http://www.aavso.org/sites/default/files/jaavso/v36n2/186.pdf" xr:uid="{00000000-0004-0000-0100-000011000000}"/>
    <hyperlink ref="P79" r:id="rId19" display="http://www.aavso.org/sites/default/files/jaavso/v36n2/186.pdf" xr:uid="{00000000-0004-0000-0100-000012000000}"/>
    <hyperlink ref="P80" r:id="rId20" display="http://www.bav-astro.de/sfs/BAVM_link.php?BAVMnr=214" xr:uid="{00000000-0004-0000-0100-000013000000}"/>
    <hyperlink ref="P81" r:id="rId21" display="http://www.bav-astro.de/sfs/BAVM_link.php?BAVMnr=214" xr:uid="{00000000-0004-0000-0100-000014000000}"/>
    <hyperlink ref="P82" r:id="rId22" display="http://www.bav-astro.de/sfs/BAVM_link.php?BAVMnr=214" xr:uid="{00000000-0004-0000-0100-000015000000}"/>
    <hyperlink ref="P83" r:id="rId23" display="http://www.bav-astro.de/sfs/BAVM_link.php?BAVMnr=215" xr:uid="{00000000-0004-0000-0100-000016000000}"/>
    <hyperlink ref="P85" r:id="rId24" display="http://var.astro.cz/oejv/issues/oejv0160.pdf" xr:uid="{00000000-0004-0000-0100-000017000000}"/>
    <hyperlink ref="P86" r:id="rId25" display="http://www.bav-astro.de/sfs/BAVM_link.php?BAVMnr=231" xr:uid="{00000000-0004-0000-0100-000018000000}"/>
    <hyperlink ref="P87" r:id="rId26" display="http://www.konkoly.hu/cgi-bin/IBVS?6093" xr:uid="{00000000-0004-0000-0100-000019000000}"/>
    <hyperlink ref="P88" r:id="rId27" display="http://www.konkoly.hu/cgi-bin/IBVS?6125" xr:uid="{00000000-0004-0000-0100-00001A000000}"/>
    <hyperlink ref="P89" r:id="rId28" display="http://www.bav-astro.de/sfs/BAVM_link.php?BAVMnr=238" xr:uid="{00000000-0004-0000-0100-00001B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2023-08-06T08:51:32Z</dcterms:modified>
</cp:coreProperties>
</file>