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5F87109-85AF-4D1A-A30F-5B34BAA88D7C}" xr6:coauthVersionLast="47" xr6:coauthVersionMax="47" xr10:uidLastSave="{00000000-0000-0000-0000-000000000000}"/>
  <bookViews>
    <workbookView xWindow="13875" yWindow="390" windowWidth="14325" windowHeight="14490"/>
  </bookViews>
  <sheets>
    <sheet name="A" sheetId="1" r:id="rId1"/>
  </sheets>
  <calcPr calcId="181029"/>
</workbook>
</file>

<file path=xl/calcChain.xml><?xml version="1.0" encoding="utf-8"?>
<calcChain xmlns="http://schemas.openxmlformats.org/spreadsheetml/2006/main">
  <c r="F24" i="1" l="1"/>
  <c r="Q24" i="1"/>
  <c r="G24" i="1"/>
  <c r="K24" i="1"/>
  <c r="E24" i="1"/>
  <c r="E23" i="1"/>
  <c r="F23" i="1"/>
  <c r="G23" i="1"/>
  <c r="I23" i="1"/>
  <c r="E21" i="1"/>
  <c r="F21" i="1"/>
  <c r="G21" i="1"/>
  <c r="I21" i="1"/>
  <c r="E22" i="1"/>
  <c r="F22" i="1"/>
  <c r="G22" i="1"/>
  <c r="I22" i="1"/>
  <c r="Q23" i="1"/>
  <c r="Q21" i="1"/>
  <c r="Q22" i="1"/>
  <c r="D9" i="1"/>
  <c r="E9" i="1"/>
  <c r="F16" i="1"/>
  <c r="C17" i="1"/>
  <c r="C11" i="1"/>
  <c r="C12" i="1"/>
  <c r="C16" i="1" l="1"/>
  <c r="D18" i="1" s="1"/>
  <c r="O24" i="1"/>
  <c r="O21" i="1"/>
  <c r="C15" i="1"/>
  <c r="F18" i="1" s="1"/>
  <c r="O22" i="1"/>
  <c r="O23" i="1"/>
  <c r="F17" i="1"/>
  <c r="C18" i="1" l="1"/>
  <c r="F19" i="1"/>
</calcChain>
</file>

<file path=xl/sharedStrings.xml><?xml version="1.0" encoding="utf-8"?>
<sst xmlns="http://schemas.openxmlformats.org/spreadsheetml/2006/main" count="62" uniqueCount="52">
  <si>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</si>
  <si>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</si>
  <si>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</si>
  <si>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</si>
  <si>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</si>
  <si>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</si>
  <si>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</si>
  <si>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</si>
  <si>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</si>
  <si>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</si>
  <si>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</si>
  <si>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</si>
  <si>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</si>
  <si>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</si>
  <si>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</si>
  <si>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</si>
  <si>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</si>
  <si>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</si>
  <si>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</si>
  <si>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</si>
  <si>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</si>
  <si>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</si>
  <si>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</si>
  <si>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</si>
  <si>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</si>
  <si>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</si>
  <si>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</si>
  <si>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</si>
  <si>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</si>
  <si>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</si>
  <si>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</si>
  <si>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</si>
  <si>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</si>
  <si>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</si>
  <si>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</si>
  <si>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</si>
  <si>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</si>
  <si>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</si>
  <si>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</si>
  <si>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</si>
  <si>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</si>
  <si>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</si>
  <si>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G2703-1235</t>
  </si>
  <si>
    <t>2019G</t>
  </si>
  <si>
    <t>EW</t>
  </si>
  <si>
    <t>pr_</t>
  </si>
  <si>
    <t>2019-07-12</t>
  </si>
  <si>
    <t>VSX</t>
  </si>
  <si>
    <t>OEJV 0160</t>
  </si>
  <si>
    <t>I</t>
  </si>
  <si>
    <t>RHN 2021</t>
  </si>
  <si>
    <t>NSVS 8702136 / GSC 2703-1235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</si>
</sst>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8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9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24" borderId="11" xfId="0" applyFont="1" applyFill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15" fillId="24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6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18" fillId="0" borderId="0" xfId="0" quotePrefix="1" applyFont="1">
      <alignment vertical="top"/>
    </xf>
    <xf numFmtId="0" fontId="33" fillId="0" borderId="0" xfId="41" applyFont="1" applyAlignment="1">
      <alignment horizontal="left" vertical="center"/>
    </xf>
    <xf numFmtId="0" fontId="33" fillId="0" borderId="0" xfId="41" applyFont="1" applyAlignment="1">
      <alignment horizontal="center" vertical="center"/>
    </xf>
    <xf numFmtId="0" fontId="33" fillId="0" borderId="0" xfId="41" applyFont="1" applyAlignment="1">
      <alignment horizontal="left"/>
    </xf>
    <xf numFmtId="0" fontId="6" fillId="0" borderId="0" xfId="0" applyFont="1" applyAlignment="1">
      <alignment horizontal="left"/>
    </xf>
    <xf numFmtId="0" fontId="0" fillId="26" borderId="0" xfId="0" applyFill="1" applyAlignme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2703-1235 -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A!$D$21:$D$239</c:f>
                <c:numCache>
                  <c:formatCode>General</c:formatCode>
                  <c:ptCount val="219"/>
                  <c:pt idx="0">
                    <c:v>5.0000000000000001E-4</c:v>
                  </c:pt>
                  <c:pt idx="1">
                    <c:v>1E-3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A!$D$21:$D$239</c:f>
                <c:numCache>
                  <c:formatCode>General</c:formatCode>
                  <c:ptCount val="219"/>
                  <c:pt idx="0">
                    <c:v>5.0000000000000001E-4</c:v>
                  </c:pt>
                  <c:pt idx="1">
                    <c:v>1E-3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-1691.5</c:v>
                </c:pt>
                <c:pt idx="1">
                  <c:v>-1689</c:v>
                </c:pt>
                <c:pt idx="2">
                  <c:v>0</c:v>
                </c:pt>
                <c:pt idx="3">
                  <c:v>7465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0E-487F-8AF2-4A5A8C33F76C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1E-3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1E-3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-1691.5</c:v>
                </c:pt>
                <c:pt idx="1">
                  <c:v>-1689</c:v>
                </c:pt>
                <c:pt idx="2">
                  <c:v>0</c:v>
                </c:pt>
                <c:pt idx="3">
                  <c:v>7465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  <c:pt idx="0">
                  <c:v>6.6701999996439554E-2</c:v>
                </c:pt>
                <c:pt idx="1">
                  <c:v>6.2731999998504762E-2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70E-487F-8AF2-4A5A8C33F76C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1E-3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1E-3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-1691.5</c:v>
                </c:pt>
                <c:pt idx="1">
                  <c:v>-1689</c:v>
                </c:pt>
                <c:pt idx="2">
                  <c:v>0</c:v>
                </c:pt>
                <c:pt idx="3">
                  <c:v>7465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70E-487F-8AF2-4A5A8C33F76C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1E-3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1E-3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-1691.5</c:v>
                </c:pt>
                <c:pt idx="1">
                  <c:v>-1689</c:v>
                </c:pt>
                <c:pt idx="2">
                  <c:v>0</c:v>
                </c:pt>
                <c:pt idx="3">
                  <c:v>7465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  <c:pt idx="3">
                  <c:v>-0.26441999999951804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70E-487F-8AF2-4A5A8C33F76C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1E-3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1E-3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-1691.5</c:v>
                </c:pt>
                <c:pt idx="1">
                  <c:v>-1689</c:v>
                </c:pt>
                <c:pt idx="2">
                  <c:v>0</c:v>
                </c:pt>
                <c:pt idx="3">
                  <c:v>7465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70E-487F-8AF2-4A5A8C33F76C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1E-3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1E-3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-1691.5</c:v>
                </c:pt>
                <c:pt idx="1">
                  <c:v>-1689</c:v>
                </c:pt>
                <c:pt idx="2">
                  <c:v>0</c:v>
                </c:pt>
                <c:pt idx="3">
                  <c:v>7465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70E-487F-8AF2-4A5A8C33F76C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1E-3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5.0000000000000001E-4</c:v>
                  </c:pt>
                  <c:pt idx="1">
                    <c:v>1E-3</c:v>
                  </c:pt>
                  <c:pt idx="2">
                    <c:v>0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-1691.5</c:v>
                </c:pt>
                <c:pt idx="1">
                  <c:v>-1689</c:v>
                </c:pt>
                <c:pt idx="2">
                  <c:v>0</c:v>
                </c:pt>
                <c:pt idx="3">
                  <c:v>7465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70E-487F-8AF2-4A5A8C33F76C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-1691.5</c:v>
                </c:pt>
                <c:pt idx="1">
                  <c:v>-1689</c:v>
                </c:pt>
                <c:pt idx="2">
                  <c:v>0</c:v>
                </c:pt>
                <c:pt idx="3">
                  <c:v>7465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6.3583187294405499E-2</c:v>
                </c:pt>
                <c:pt idx="1">
                  <c:v>6.3493486647158315E-2</c:v>
                </c:pt>
                <c:pt idx="2">
                  <c:v>2.8917293669658353E-3</c:v>
                </c:pt>
                <c:pt idx="3">
                  <c:v>-0.26495440331310338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70E-487F-8AF2-4A5A8C33F76C}"/>
            </c:ext>
          </c:extLst>
        </c:ser>
        <c:ser>
          <c:idx val="8"/>
          <c:order val="8"/>
          <c:tx>
            <c:strRef>
              <c:f>A!$U$20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A!$F$21:$F$999</c:f>
              <c:numCache>
                <c:formatCode>General</c:formatCode>
                <c:ptCount val="979"/>
                <c:pt idx="0">
                  <c:v>-1691.5</c:v>
                </c:pt>
                <c:pt idx="1">
                  <c:v>-1689</c:v>
                </c:pt>
                <c:pt idx="2">
                  <c:v>0</c:v>
                </c:pt>
                <c:pt idx="3">
                  <c:v>7465</c:v>
                </c:pt>
              </c:numCache>
            </c:numRef>
          </c:xVal>
          <c:yVal>
            <c:numRef>
              <c:f>A!$U$21:$U$999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70E-487F-8AF2-4A5A8C33F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4588336"/>
        <c:axId val="1"/>
      </c:scatterChart>
      <c:valAx>
        <c:axId val="754588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45883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3594047-03E0-225E-AC40-629D11D95B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51</v>
      </c>
      <c r="F1" s="35" t="s">
        <v>42</v>
      </c>
      <c r="G1" s="31" t="s">
        <v>43</v>
      </c>
      <c r="H1" s="32"/>
      <c r="I1" s="36" t="s">
        <v>42</v>
      </c>
      <c r="J1" s="37" t="s">
        <v>42</v>
      </c>
      <c r="K1" s="38">
        <v>21.213999999999999</v>
      </c>
      <c r="L1" s="38">
        <v>30.360800000000001</v>
      </c>
      <c r="M1" s="39">
        <v>56464.408100000001</v>
      </c>
      <c r="N1" s="39">
        <v>0.39312799999999998</v>
      </c>
      <c r="O1" s="40" t="s">
        <v>44</v>
      </c>
      <c r="P1" s="40">
        <v>11.94</v>
      </c>
      <c r="Q1" s="40">
        <v>12.69</v>
      </c>
      <c r="R1" s="41" t="s">
        <v>45</v>
      </c>
      <c r="S1" s="42" t="s">
        <v>13</v>
      </c>
    </row>
    <row r="2" spans="1:19" x14ac:dyDescent="0.2">
      <c r="A2" t="s">
        <v>23</v>
      </c>
      <c r="B2" t="s">
        <v>44</v>
      </c>
      <c r="C2" s="30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7" t="s">
        <v>37</v>
      </c>
      <c r="D4" s="28" t="s">
        <v>37</v>
      </c>
      <c r="E4" s="43" t="s">
        <v>46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8">
        <v>56464.408100000001</v>
      </c>
      <c r="D7" s="29" t="s">
        <v>47</v>
      </c>
    </row>
    <row r="8" spans="1:19" x14ac:dyDescent="0.2">
      <c r="A8" t="s">
        <v>3</v>
      </c>
      <c r="C8" s="8">
        <v>0.39312799999999998</v>
      </c>
      <c r="D8" s="29" t="s">
        <v>47</v>
      </c>
    </row>
    <row r="9" spans="1:19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INTERCEPT(INDIRECT($E$9):G992,INDIRECT($D$9):F992)</f>
        <v>2.8917293669658353E-3</v>
      </c>
      <c r="D11" s="3"/>
      <c r="E11" s="10"/>
    </row>
    <row r="12" spans="1:19" x14ac:dyDescent="0.2">
      <c r="A12" s="10" t="s">
        <v>16</v>
      </c>
      <c r="B12" s="10"/>
      <c r="C12" s="21">
        <f ca="1">SLOPE(INDIRECT($E$9):G992,INDIRECT($D$9):F992)</f>
        <v>-3.5880258898870626E-5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59398.843665596687</v>
      </c>
      <c r="E15" s="14" t="s">
        <v>34</v>
      </c>
      <c r="F15" s="33">
        <v>1</v>
      </c>
    </row>
    <row r="16" spans="1:19" x14ac:dyDescent="0.2">
      <c r="A16" s="16" t="s">
        <v>4</v>
      </c>
      <c r="B16" s="10"/>
      <c r="C16" s="17">
        <f ca="1">+C8+C12</f>
        <v>0.39309211974110109</v>
      </c>
      <c r="E16" s="14" t="s">
        <v>30</v>
      </c>
      <c r="F16" s="34">
        <f ca="1">NOW()+15018.5+$C$5/24</f>
        <v>60186.597848379628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35</v>
      </c>
      <c r="F17" s="15">
        <f ca="1">ROUND(2*(F16-$C$7)/$C$8,0)/2+F15</f>
        <v>9469</v>
      </c>
    </row>
    <row r="18" spans="1:21" ht="14.25" thickTop="1" thickBot="1" x14ac:dyDescent="0.25">
      <c r="A18" s="16" t="s">
        <v>5</v>
      </c>
      <c r="B18" s="10"/>
      <c r="C18" s="19">
        <f ca="1">+C15</f>
        <v>59398.843665596687</v>
      </c>
      <c r="D18" s="20">
        <f ca="1">+C16</f>
        <v>0.39309211974110109</v>
      </c>
      <c r="E18" s="14" t="s">
        <v>36</v>
      </c>
      <c r="F18" s="23">
        <f ca="1">ROUND(2*(F16-$C$15)/$C$16,0)/2+F15</f>
        <v>2005</v>
      </c>
    </row>
    <row r="19" spans="1:21" ht="13.5" thickTop="1" x14ac:dyDescent="0.2">
      <c r="E19" s="14" t="s">
        <v>31</v>
      </c>
      <c r="F19" s="18">
        <f ca="1">+$C$15+$C$16*F18-15018.5-$C$5/24</f>
        <v>45168.889199010933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48</v>
      </c>
      <c r="B21" s="45" t="s">
        <v>49</v>
      </c>
      <c r="C21" s="46">
        <v>55799.498789999998</v>
      </c>
      <c r="D21" s="46">
        <v>5.0000000000000001E-4</v>
      </c>
      <c r="E21">
        <f>+(C21-C$7)/C$8</f>
        <v>-1691.3303300706202</v>
      </c>
      <c r="F21">
        <f>ROUND(2*E21,0)/2</f>
        <v>-1691.5</v>
      </c>
      <c r="G21">
        <f>+C21-(C$7+F21*C$8)</f>
        <v>6.6701999996439554E-2</v>
      </c>
      <c r="I21">
        <f>+G21</f>
        <v>6.6701999996439554E-2</v>
      </c>
      <c r="O21">
        <f ca="1">+C$11+C$12*$F21</f>
        <v>6.3583187294405499E-2</v>
      </c>
      <c r="Q21" s="2">
        <f>+C21-15018.5</f>
        <v>40780.998789999998</v>
      </c>
    </row>
    <row r="22" spans="1:21" x14ac:dyDescent="0.2">
      <c r="A22" s="44" t="s">
        <v>48</v>
      </c>
      <c r="B22" s="45" t="s">
        <v>49</v>
      </c>
      <c r="C22" s="46">
        <v>55800.477639999997</v>
      </c>
      <c r="D22" s="46">
        <v>1E-3</v>
      </c>
      <c r="E22">
        <f>+(C22-C$7)/C$8</f>
        <v>-1688.8404285627157</v>
      </c>
      <c r="F22">
        <f>ROUND(2*E22,0)/2</f>
        <v>-1689</v>
      </c>
      <c r="G22">
        <f>+C22-(C$7+F22*C$8)</f>
        <v>6.2731999998504762E-2</v>
      </c>
      <c r="I22">
        <f>+G22</f>
        <v>6.2731999998504762E-2</v>
      </c>
      <c r="O22">
        <f ca="1">+C$11+C$12*$F22</f>
        <v>6.3493486647158315E-2</v>
      </c>
      <c r="Q22" s="2">
        <f>+C22-15018.5</f>
        <v>40781.977639999997</v>
      </c>
    </row>
    <row r="23" spans="1:21" x14ac:dyDescent="0.2">
      <c r="A23" t="s">
        <v>47</v>
      </c>
      <c r="C23" s="8">
        <v>56464.408100000001</v>
      </c>
      <c r="D23" s="8" t="s">
        <v>13</v>
      </c>
      <c r="E23">
        <f>+(C23-C$7)/C$8</f>
        <v>0</v>
      </c>
      <c r="F23">
        <f>ROUND(2*E23,0)/2</f>
        <v>0</v>
      </c>
      <c r="G23">
        <f>+C23-(C$7+F23*C$8)</f>
        <v>0</v>
      </c>
      <c r="I23">
        <f>+G23</f>
        <v>0</v>
      </c>
      <c r="O23">
        <f ca="1">+C$11+C$12*$F23</f>
        <v>2.8917293669658353E-3</v>
      </c>
      <c r="Q23" s="2">
        <f>+C23-15018.5</f>
        <v>41445.908100000001</v>
      </c>
    </row>
    <row r="24" spans="1:21" x14ac:dyDescent="0.2">
      <c r="A24" s="5" t="s">
        <v>50</v>
      </c>
      <c r="C24" s="47">
        <v>59398.8442</v>
      </c>
      <c r="D24" s="8">
        <v>2.0000000000000001E-4</v>
      </c>
      <c r="E24">
        <f>+(C24-C$7)/C$8</f>
        <v>7464.3273946399113</v>
      </c>
      <c r="F24" s="48">
        <f>ROUND(2*E24,0)/2+0.5</f>
        <v>7465</v>
      </c>
      <c r="G24">
        <f>+C24-(C$7+F24*C$8)</f>
        <v>-0.26441999999951804</v>
      </c>
      <c r="K24">
        <f>G24</f>
        <v>-0.26441999999951804</v>
      </c>
      <c r="O24">
        <f ca="1">+C$11+C$12*$F24</f>
        <v>-0.26495440331310338</v>
      </c>
      <c r="Q24" s="2">
        <f>+C24-15018.5</f>
        <v>44380.3442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2023-08-30T02:20:54Z</dcterms:modified>
</cp:coreProperties>
</file>