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d only\"/>
    </mc:Choice>
  </mc:AlternateContent>
  <xr:revisionPtr revIDLastSave="0" documentId="13_ncr:1_{5F654D8E-0D3D-41D2-A38E-B991BFF2864D}" xr6:coauthVersionLast="47" xr6:coauthVersionMax="47" xr10:uidLastSave="{00000000-0000-0000-0000-000000000000}"/>
  <bookViews>
    <workbookView xWindow="13755" yWindow="1290" windowWidth="12975" windowHeight="14640" xr2:uid="{00000000-000D-0000-FFFF-FFFF00000000}"/>
  </bookViews>
  <sheets>
    <sheet name="Active 1" sheetId="1" r:id="rId1"/>
    <sheet name="Active 2" sheetId="5" r:id="rId2"/>
    <sheet name="Active 3" sheetId="6" r:id="rId3"/>
    <sheet name="Active 4" sheetId="7" r:id="rId4"/>
    <sheet name="A (old)" sheetId="3" r:id="rId5"/>
    <sheet name="BAV" sheetId="2" r:id="rId6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94" i="6" l="1"/>
  <c r="F94" i="6" s="1"/>
  <c r="G94" i="6" s="1"/>
  <c r="I94" i="6" s="1"/>
  <c r="Q94" i="6"/>
  <c r="E94" i="5"/>
  <c r="F94" i="5"/>
  <c r="G94" i="5" s="1"/>
  <c r="I94" i="5" s="1"/>
  <c r="Q94" i="5"/>
  <c r="E94" i="7"/>
  <c r="F94" i="7" s="1"/>
  <c r="G94" i="7" s="1"/>
  <c r="I94" i="7" s="1"/>
  <c r="Q94" i="7"/>
  <c r="E94" i="1"/>
  <c r="F94" i="1"/>
  <c r="G94" i="1"/>
  <c r="I94" i="1" s="1"/>
  <c r="Q94" i="1"/>
  <c r="C7" i="7"/>
  <c r="C9" i="7"/>
  <c r="D9" i="7"/>
  <c r="F16" i="7"/>
  <c r="F17" i="7" s="1"/>
  <c r="C17" i="7"/>
  <c r="Q21" i="7"/>
  <c r="Q22" i="7"/>
  <c r="Q23" i="7"/>
  <c r="Q24" i="7"/>
  <c r="Q25" i="7"/>
  <c r="Q26" i="7"/>
  <c r="Q27" i="7"/>
  <c r="Q28" i="7"/>
  <c r="Q29" i="7"/>
  <c r="Q30" i="7"/>
  <c r="Q31" i="7"/>
  <c r="Q32" i="7"/>
  <c r="Q33" i="7"/>
  <c r="Q34" i="7"/>
  <c r="Q35" i="7"/>
  <c r="Q36" i="7"/>
  <c r="Q37" i="7"/>
  <c r="Q38" i="7"/>
  <c r="Q39" i="7"/>
  <c r="Q40" i="7"/>
  <c r="Q41" i="7"/>
  <c r="Q42" i="7"/>
  <c r="Q43" i="7"/>
  <c r="Q44" i="7"/>
  <c r="Q45" i="7"/>
  <c r="Q46" i="7"/>
  <c r="Q47" i="7"/>
  <c r="Q48" i="7"/>
  <c r="Q49" i="7"/>
  <c r="Q50" i="7"/>
  <c r="Q51" i="7"/>
  <c r="Q52" i="7"/>
  <c r="Q53" i="7"/>
  <c r="Q54" i="7"/>
  <c r="Q55" i="7"/>
  <c r="Q56" i="7"/>
  <c r="Q57" i="7"/>
  <c r="Q58" i="7"/>
  <c r="Q59" i="7"/>
  <c r="Q60" i="7"/>
  <c r="Q61" i="7"/>
  <c r="Q62" i="7"/>
  <c r="Q63" i="7"/>
  <c r="Q64" i="7"/>
  <c r="Q65" i="7"/>
  <c r="Q66" i="7"/>
  <c r="Q67" i="7"/>
  <c r="Q68" i="7"/>
  <c r="Q69" i="7"/>
  <c r="Q70" i="7"/>
  <c r="Q71" i="7"/>
  <c r="Q72" i="7"/>
  <c r="Q73" i="7"/>
  <c r="Q74" i="7"/>
  <c r="Q75" i="7"/>
  <c r="Q76" i="7"/>
  <c r="Q77" i="7"/>
  <c r="Q78" i="7"/>
  <c r="Q79" i="7"/>
  <c r="Q80" i="7"/>
  <c r="Q81" i="7"/>
  <c r="Q82" i="7"/>
  <c r="Q83" i="7"/>
  <c r="Q84" i="7"/>
  <c r="Q85" i="7"/>
  <c r="Q86" i="7"/>
  <c r="Q87" i="7"/>
  <c r="Q88" i="7"/>
  <c r="Q89" i="7"/>
  <c r="Q90" i="7"/>
  <c r="Q91" i="7"/>
  <c r="Q92" i="7"/>
  <c r="Q93" i="7"/>
  <c r="C7" i="6"/>
  <c r="C9" i="6"/>
  <c r="D9" i="6"/>
  <c r="F16" i="6"/>
  <c r="F17" i="6" s="1"/>
  <c r="C17" i="6"/>
  <c r="Q21" i="6"/>
  <c r="Q22" i="6"/>
  <c r="Q23" i="6"/>
  <c r="Q24" i="6"/>
  <c r="Q25" i="6"/>
  <c r="Q26" i="6"/>
  <c r="Q27" i="6"/>
  <c r="Q28" i="6"/>
  <c r="Q29" i="6"/>
  <c r="Q30" i="6"/>
  <c r="Q31" i="6"/>
  <c r="Q32" i="6"/>
  <c r="Q33" i="6"/>
  <c r="Q34" i="6"/>
  <c r="Q35" i="6"/>
  <c r="Q36" i="6"/>
  <c r="Q37" i="6"/>
  <c r="Q38" i="6"/>
  <c r="Q39" i="6"/>
  <c r="Q40" i="6"/>
  <c r="Q41" i="6"/>
  <c r="Q42" i="6"/>
  <c r="Q43" i="6"/>
  <c r="Q44" i="6"/>
  <c r="Q45" i="6"/>
  <c r="Q46" i="6"/>
  <c r="Q47" i="6"/>
  <c r="Q48" i="6"/>
  <c r="Q49" i="6"/>
  <c r="Q50" i="6"/>
  <c r="Q51" i="6"/>
  <c r="Q52" i="6"/>
  <c r="Q53" i="6"/>
  <c r="Q54" i="6"/>
  <c r="Q55" i="6"/>
  <c r="Q56" i="6"/>
  <c r="Q57" i="6"/>
  <c r="Q58" i="6"/>
  <c r="Q59" i="6"/>
  <c r="Q60" i="6"/>
  <c r="Q61" i="6"/>
  <c r="Q62" i="6"/>
  <c r="Q63" i="6"/>
  <c r="Q64" i="6"/>
  <c r="Q65" i="6"/>
  <c r="Q66" i="6"/>
  <c r="Q67" i="6"/>
  <c r="Q68" i="6"/>
  <c r="Q69" i="6"/>
  <c r="Q70" i="6"/>
  <c r="Q71" i="6"/>
  <c r="Q72" i="6"/>
  <c r="Q73" i="6"/>
  <c r="Q74" i="6"/>
  <c r="Q75" i="6"/>
  <c r="Q76" i="6"/>
  <c r="Q77" i="6"/>
  <c r="Q78" i="6"/>
  <c r="Q79" i="6"/>
  <c r="Q80" i="6"/>
  <c r="Q81" i="6"/>
  <c r="Q82" i="6"/>
  <c r="Q83" i="6"/>
  <c r="Q84" i="6"/>
  <c r="Q85" i="6"/>
  <c r="Q86" i="6"/>
  <c r="Q87" i="6"/>
  <c r="Q88" i="6"/>
  <c r="Q89" i="6"/>
  <c r="Q90" i="6"/>
  <c r="Q91" i="6"/>
  <c r="Q92" i="6"/>
  <c r="Q93" i="6"/>
  <c r="C7" i="5"/>
  <c r="C9" i="5"/>
  <c r="D9" i="5"/>
  <c r="F16" i="5"/>
  <c r="F17" i="5" s="1"/>
  <c r="C17" i="5"/>
  <c r="Q21" i="5"/>
  <c r="Q22" i="5"/>
  <c r="Q23" i="5"/>
  <c r="Q24" i="5"/>
  <c r="Q25" i="5"/>
  <c r="Q26" i="5"/>
  <c r="Q27" i="5"/>
  <c r="Q28" i="5"/>
  <c r="Q29" i="5"/>
  <c r="Q30" i="5"/>
  <c r="Q31" i="5"/>
  <c r="Q32" i="5"/>
  <c r="Q33" i="5"/>
  <c r="Q34" i="5"/>
  <c r="Q35" i="5"/>
  <c r="Q36" i="5"/>
  <c r="Q37" i="5"/>
  <c r="Q38" i="5"/>
  <c r="Q39" i="5"/>
  <c r="Q40" i="5"/>
  <c r="Q41" i="5"/>
  <c r="Q42" i="5"/>
  <c r="Q43" i="5"/>
  <c r="Q44" i="5"/>
  <c r="Q45" i="5"/>
  <c r="Q46" i="5"/>
  <c r="Q47" i="5"/>
  <c r="Q48" i="5"/>
  <c r="Q49" i="5"/>
  <c r="Q50" i="5"/>
  <c r="Q51" i="5"/>
  <c r="Q52" i="5"/>
  <c r="Q53" i="5"/>
  <c r="Q54" i="5"/>
  <c r="Q55" i="5"/>
  <c r="Q56" i="5"/>
  <c r="Q57" i="5"/>
  <c r="Q58" i="5"/>
  <c r="Q59" i="5"/>
  <c r="Q60" i="5"/>
  <c r="Q61" i="5"/>
  <c r="Q62" i="5"/>
  <c r="Q63" i="5"/>
  <c r="Q64" i="5"/>
  <c r="Q65" i="5"/>
  <c r="Q66" i="5"/>
  <c r="Q67" i="5"/>
  <c r="Q68" i="5"/>
  <c r="Q69" i="5"/>
  <c r="Q70" i="5"/>
  <c r="Q71" i="5"/>
  <c r="Q72" i="5"/>
  <c r="Q73" i="5"/>
  <c r="Q74" i="5"/>
  <c r="Q75" i="5"/>
  <c r="Q76" i="5"/>
  <c r="Q77" i="5"/>
  <c r="Q78" i="5"/>
  <c r="Q79" i="5"/>
  <c r="Q80" i="5"/>
  <c r="Q81" i="5"/>
  <c r="Q82" i="5"/>
  <c r="Q83" i="5"/>
  <c r="Q84" i="5"/>
  <c r="Q85" i="5"/>
  <c r="Q86" i="5"/>
  <c r="Q87" i="5"/>
  <c r="Q88" i="5"/>
  <c r="Q89" i="5"/>
  <c r="Q90" i="5"/>
  <c r="Q91" i="5"/>
  <c r="Q92" i="5"/>
  <c r="Q93" i="5"/>
  <c r="C7" i="3"/>
  <c r="E22" i="3"/>
  <c r="F22" i="3"/>
  <c r="C8" i="3"/>
  <c r="E26" i="3"/>
  <c r="F26" i="3"/>
  <c r="C9" i="3"/>
  <c r="D9" i="3"/>
  <c r="F16" i="3"/>
  <c r="F17" i="3" s="1"/>
  <c r="C17" i="3"/>
  <c r="E21" i="3"/>
  <c r="F21" i="3"/>
  <c r="G21" i="3"/>
  <c r="H21" i="3"/>
  <c r="Q21" i="3"/>
  <c r="G22" i="3"/>
  <c r="N22" i="3"/>
  <c r="Q22" i="3"/>
  <c r="E23" i="3"/>
  <c r="F23" i="3"/>
  <c r="Q23" i="3"/>
  <c r="E24" i="3"/>
  <c r="F24" i="3"/>
  <c r="G24" i="3"/>
  <c r="I24" i="3"/>
  <c r="Q24" i="3"/>
  <c r="E25" i="3"/>
  <c r="F25" i="3"/>
  <c r="G25" i="3"/>
  <c r="I25" i="3"/>
  <c r="Q25" i="3"/>
  <c r="G26" i="3"/>
  <c r="I26" i="3"/>
  <c r="Q26" i="3"/>
  <c r="E27" i="3"/>
  <c r="F27" i="3"/>
  <c r="G27" i="3"/>
  <c r="I27" i="3"/>
  <c r="Q27" i="3"/>
  <c r="E28" i="3"/>
  <c r="F28" i="3"/>
  <c r="G28" i="3"/>
  <c r="I28" i="3"/>
  <c r="Q28" i="3"/>
  <c r="E29" i="3"/>
  <c r="F29" i="3"/>
  <c r="G29" i="3"/>
  <c r="I29" i="3"/>
  <c r="Q29" i="3"/>
  <c r="Q30" i="3"/>
  <c r="E31" i="3"/>
  <c r="F31" i="3"/>
  <c r="G31" i="3"/>
  <c r="I31" i="3"/>
  <c r="Q31" i="3"/>
  <c r="E32" i="3"/>
  <c r="F32" i="3"/>
  <c r="G32" i="3"/>
  <c r="I32" i="3"/>
  <c r="Q32" i="3"/>
  <c r="E33" i="3"/>
  <c r="F33" i="3"/>
  <c r="G33" i="3"/>
  <c r="I33" i="3"/>
  <c r="Q33" i="3"/>
  <c r="Q34" i="3"/>
  <c r="E35" i="3"/>
  <c r="F35" i="3"/>
  <c r="G35" i="3"/>
  <c r="I35" i="3"/>
  <c r="Q35" i="3"/>
  <c r="E36" i="3"/>
  <c r="F36" i="3"/>
  <c r="G36" i="3"/>
  <c r="I36" i="3"/>
  <c r="Q36" i="3"/>
  <c r="E37" i="3"/>
  <c r="F37" i="3"/>
  <c r="G37" i="3"/>
  <c r="I37" i="3"/>
  <c r="Q37" i="3"/>
  <c r="Q38" i="3"/>
  <c r="E39" i="3"/>
  <c r="F39" i="3"/>
  <c r="G39" i="3"/>
  <c r="I39" i="3"/>
  <c r="Q39" i="3"/>
  <c r="E40" i="3"/>
  <c r="F40" i="3"/>
  <c r="G40" i="3"/>
  <c r="I40" i="3"/>
  <c r="Q40" i="3"/>
  <c r="E41" i="3"/>
  <c r="F41" i="3"/>
  <c r="G41" i="3"/>
  <c r="I41" i="3"/>
  <c r="Q41" i="3"/>
  <c r="Q42" i="3"/>
  <c r="E43" i="3"/>
  <c r="F43" i="3"/>
  <c r="G43" i="3"/>
  <c r="I43" i="3"/>
  <c r="Q43" i="3"/>
  <c r="E44" i="3"/>
  <c r="F44" i="3"/>
  <c r="G44" i="3"/>
  <c r="I44" i="3"/>
  <c r="Q44" i="3"/>
  <c r="E45" i="3"/>
  <c r="F45" i="3"/>
  <c r="G45" i="3"/>
  <c r="I45" i="3"/>
  <c r="Q45" i="3"/>
  <c r="E46" i="3"/>
  <c r="F46" i="3"/>
  <c r="G46" i="3"/>
  <c r="I46" i="3"/>
  <c r="Q46" i="3"/>
  <c r="E47" i="3"/>
  <c r="F47" i="3"/>
  <c r="G47" i="3"/>
  <c r="I47" i="3"/>
  <c r="Q47" i="3"/>
  <c r="E48" i="3"/>
  <c r="F48" i="3"/>
  <c r="G48" i="3"/>
  <c r="I48" i="3"/>
  <c r="Q48" i="3"/>
  <c r="E49" i="3"/>
  <c r="F49" i="3"/>
  <c r="G49" i="3"/>
  <c r="I49" i="3"/>
  <c r="Q49" i="3"/>
  <c r="E50" i="3"/>
  <c r="F50" i="3"/>
  <c r="G50" i="3"/>
  <c r="I50" i="3"/>
  <c r="Q50" i="3"/>
  <c r="E51" i="3"/>
  <c r="F51" i="3"/>
  <c r="G51" i="3"/>
  <c r="I51" i="3"/>
  <c r="Q51" i="3"/>
  <c r="E52" i="3"/>
  <c r="F52" i="3"/>
  <c r="G52" i="3"/>
  <c r="I52" i="3"/>
  <c r="Q52" i="3"/>
  <c r="E53" i="3"/>
  <c r="F53" i="3"/>
  <c r="G53" i="3"/>
  <c r="I53" i="3"/>
  <c r="Q53" i="3"/>
  <c r="E54" i="3"/>
  <c r="F54" i="3"/>
  <c r="G54" i="3"/>
  <c r="I54" i="3"/>
  <c r="Q54" i="3"/>
  <c r="E55" i="3"/>
  <c r="F55" i="3"/>
  <c r="G55" i="3"/>
  <c r="I55" i="3"/>
  <c r="Q55" i="3"/>
  <c r="E56" i="3"/>
  <c r="F56" i="3"/>
  <c r="G56" i="3"/>
  <c r="I56" i="3"/>
  <c r="Q56" i="3"/>
  <c r="E57" i="3"/>
  <c r="F57" i="3"/>
  <c r="G57" i="3"/>
  <c r="I57" i="3"/>
  <c r="Q57" i="3"/>
  <c r="E58" i="3"/>
  <c r="F58" i="3"/>
  <c r="G58" i="3"/>
  <c r="I58" i="3"/>
  <c r="Q58" i="3"/>
  <c r="E59" i="3"/>
  <c r="F59" i="3"/>
  <c r="G59" i="3"/>
  <c r="I59" i="3"/>
  <c r="Q59" i="3"/>
  <c r="E60" i="3"/>
  <c r="F60" i="3"/>
  <c r="G60" i="3"/>
  <c r="I60" i="3"/>
  <c r="Q60" i="3"/>
  <c r="E61" i="3"/>
  <c r="F61" i="3"/>
  <c r="G61" i="3"/>
  <c r="I61" i="3"/>
  <c r="Q61" i="3"/>
  <c r="E62" i="3"/>
  <c r="F62" i="3"/>
  <c r="G62" i="3"/>
  <c r="I62" i="3"/>
  <c r="Q62" i="3"/>
  <c r="E63" i="3"/>
  <c r="F63" i="3"/>
  <c r="G63" i="3"/>
  <c r="I63" i="3"/>
  <c r="Q63" i="3"/>
  <c r="E64" i="3"/>
  <c r="F64" i="3"/>
  <c r="G64" i="3"/>
  <c r="I64" i="3"/>
  <c r="Q64" i="3"/>
  <c r="E65" i="3"/>
  <c r="F65" i="3"/>
  <c r="G65" i="3"/>
  <c r="I65" i="3"/>
  <c r="Q65" i="3"/>
  <c r="E66" i="3"/>
  <c r="F66" i="3"/>
  <c r="G66" i="3"/>
  <c r="I66" i="3"/>
  <c r="Q66" i="3"/>
  <c r="E67" i="3"/>
  <c r="F67" i="3"/>
  <c r="G67" i="3"/>
  <c r="I67" i="3"/>
  <c r="Q67" i="3"/>
  <c r="E68" i="3"/>
  <c r="F68" i="3"/>
  <c r="G68" i="3"/>
  <c r="I68" i="3"/>
  <c r="Q68" i="3"/>
  <c r="E69" i="3"/>
  <c r="F69" i="3"/>
  <c r="G69" i="3"/>
  <c r="I69" i="3"/>
  <c r="Q69" i="3"/>
  <c r="E70" i="3"/>
  <c r="F70" i="3"/>
  <c r="G70" i="3"/>
  <c r="I70" i="3"/>
  <c r="Q70" i="3"/>
  <c r="E71" i="3"/>
  <c r="F71" i="3"/>
  <c r="G71" i="3"/>
  <c r="I71" i="3"/>
  <c r="Q71" i="3"/>
  <c r="E72" i="3"/>
  <c r="F72" i="3"/>
  <c r="G72" i="3"/>
  <c r="I72" i="3"/>
  <c r="Q72" i="3"/>
  <c r="E73" i="3"/>
  <c r="F73" i="3"/>
  <c r="G73" i="3"/>
  <c r="I73" i="3"/>
  <c r="Q73" i="3"/>
  <c r="E74" i="3"/>
  <c r="F74" i="3"/>
  <c r="G74" i="3"/>
  <c r="I74" i="3"/>
  <c r="Q74" i="3"/>
  <c r="E75" i="3"/>
  <c r="F75" i="3"/>
  <c r="G75" i="3"/>
  <c r="I75" i="3"/>
  <c r="Q75" i="3"/>
  <c r="E76" i="3"/>
  <c r="F76" i="3"/>
  <c r="G76" i="3"/>
  <c r="I76" i="3"/>
  <c r="Q76" i="3"/>
  <c r="E77" i="3"/>
  <c r="F77" i="3"/>
  <c r="G77" i="3"/>
  <c r="I77" i="3"/>
  <c r="Q77" i="3"/>
  <c r="E78" i="3"/>
  <c r="F78" i="3"/>
  <c r="G78" i="3"/>
  <c r="I78" i="3"/>
  <c r="Q78" i="3"/>
  <c r="E79" i="3"/>
  <c r="F79" i="3"/>
  <c r="G79" i="3"/>
  <c r="I79" i="3"/>
  <c r="Q79" i="3"/>
  <c r="E80" i="3"/>
  <c r="F80" i="3"/>
  <c r="G80" i="3"/>
  <c r="I80" i="3"/>
  <c r="Q80" i="3"/>
  <c r="E81" i="3"/>
  <c r="F81" i="3"/>
  <c r="G81" i="3"/>
  <c r="I81" i="3"/>
  <c r="Q81" i="3"/>
  <c r="E82" i="3"/>
  <c r="F82" i="3"/>
  <c r="G82" i="3"/>
  <c r="I82" i="3"/>
  <c r="Q82" i="3"/>
  <c r="E83" i="3"/>
  <c r="F83" i="3"/>
  <c r="G83" i="3"/>
  <c r="I83" i="3"/>
  <c r="Q83" i="3"/>
  <c r="E84" i="3"/>
  <c r="F84" i="3"/>
  <c r="G84" i="3"/>
  <c r="I84" i="3"/>
  <c r="Q84" i="3"/>
  <c r="E85" i="3"/>
  <c r="F85" i="3"/>
  <c r="G85" i="3"/>
  <c r="I85" i="3"/>
  <c r="Q85" i="3"/>
  <c r="E86" i="3"/>
  <c r="F86" i="3"/>
  <c r="G86" i="3"/>
  <c r="I86" i="3"/>
  <c r="Q86" i="3"/>
  <c r="E87" i="3"/>
  <c r="F87" i="3"/>
  <c r="G87" i="3"/>
  <c r="I87" i="3"/>
  <c r="Q87" i="3"/>
  <c r="E88" i="3"/>
  <c r="F88" i="3"/>
  <c r="G88" i="3"/>
  <c r="I88" i="3"/>
  <c r="Q88" i="3"/>
  <c r="E89" i="3"/>
  <c r="F89" i="3"/>
  <c r="G89" i="3"/>
  <c r="I89" i="3"/>
  <c r="Q89" i="3"/>
  <c r="E90" i="3"/>
  <c r="F90" i="3"/>
  <c r="G90" i="3"/>
  <c r="I90" i="3"/>
  <c r="Q90" i="3"/>
  <c r="E91" i="3"/>
  <c r="F91" i="3"/>
  <c r="G91" i="3"/>
  <c r="I91" i="3"/>
  <c r="Q91" i="3"/>
  <c r="E92" i="3"/>
  <c r="F92" i="3"/>
  <c r="G92" i="3"/>
  <c r="I92" i="3"/>
  <c r="Q92" i="3"/>
  <c r="E93" i="3"/>
  <c r="F93" i="3"/>
  <c r="G93" i="3"/>
  <c r="I93" i="3"/>
  <c r="Q93" i="3"/>
  <c r="C17" i="1"/>
  <c r="F16" i="1"/>
  <c r="D9" i="1"/>
  <c r="C9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G82" i="2"/>
  <c r="C82" i="2"/>
  <c r="G81" i="2"/>
  <c r="C81" i="2"/>
  <c r="G14" i="2"/>
  <c r="C14" i="2"/>
  <c r="G13" i="2"/>
  <c r="C13" i="2"/>
  <c r="G12" i="2"/>
  <c r="C12" i="2"/>
  <c r="G80" i="2"/>
  <c r="C80" i="2"/>
  <c r="G11" i="2"/>
  <c r="C11" i="2"/>
  <c r="G79" i="2"/>
  <c r="C79" i="2"/>
  <c r="G78" i="2"/>
  <c r="C78" i="2"/>
  <c r="G77" i="2"/>
  <c r="C77" i="2"/>
  <c r="G76" i="2"/>
  <c r="C76" i="2"/>
  <c r="G75" i="2"/>
  <c r="C75" i="2"/>
  <c r="G74" i="2"/>
  <c r="C74" i="2"/>
  <c r="G73" i="2"/>
  <c r="C73" i="2"/>
  <c r="G72" i="2"/>
  <c r="C72" i="2"/>
  <c r="G71" i="2"/>
  <c r="C71" i="2"/>
  <c r="G70" i="2"/>
  <c r="C70" i="2"/>
  <c r="G69" i="2"/>
  <c r="C69" i="2"/>
  <c r="G68" i="2"/>
  <c r="C68" i="2"/>
  <c r="G67" i="2"/>
  <c r="C67" i="2"/>
  <c r="G66" i="2"/>
  <c r="C66" i="2"/>
  <c r="G65" i="2"/>
  <c r="C65" i="2"/>
  <c r="G64" i="2"/>
  <c r="C64" i="2"/>
  <c r="G63" i="2"/>
  <c r="C63" i="2"/>
  <c r="G62" i="2"/>
  <c r="C62" i="2"/>
  <c r="G61" i="2"/>
  <c r="C61" i="2"/>
  <c r="G60" i="2"/>
  <c r="C60" i="2"/>
  <c r="G59" i="2"/>
  <c r="C59" i="2"/>
  <c r="G58" i="2"/>
  <c r="C58" i="2"/>
  <c r="G57" i="2"/>
  <c r="C57" i="2"/>
  <c r="G56" i="2"/>
  <c r="C56" i="2"/>
  <c r="G55" i="2"/>
  <c r="C55" i="2"/>
  <c r="G54" i="2"/>
  <c r="C54" i="2"/>
  <c r="G53" i="2"/>
  <c r="C53" i="2"/>
  <c r="G52" i="2"/>
  <c r="C52" i="2"/>
  <c r="G51" i="2"/>
  <c r="C51" i="2"/>
  <c r="G50" i="2"/>
  <c r="C50" i="2"/>
  <c r="G49" i="2"/>
  <c r="C49" i="2"/>
  <c r="G48" i="2"/>
  <c r="C48" i="2"/>
  <c r="G47" i="2"/>
  <c r="C47" i="2"/>
  <c r="G46" i="2"/>
  <c r="C46" i="2"/>
  <c r="G45" i="2"/>
  <c r="C45" i="2"/>
  <c r="G44" i="2"/>
  <c r="C44" i="2"/>
  <c r="G43" i="2"/>
  <c r="C43" i="2"/>
  <c r="G42" i="2"/>
  <c r="C42" i="2"/>
  <c r="G41" i="2"/>
  <c r="C41" i="2"/>
  <c r="G40" i="2"/>
  <c r="C40" i="2"/>
  <c r="G39" i="2"/>
  <c r="C39" i="2"/>
  <c r="G38" i="2"/>
  <c r="C38" i="2"/>
  <c r="G37" i="2"/>
  <c r="C37" i="2"/>
  <c r="G36" i="2"/>
  <c r="C36" i="2"/>
  <c r="G35" i="2"/>
  <c r="C35" i="2"/>
  <c r="G34" i="2"/>
  <c r="C34" i="2"/>
  <c r="G33" i="2"/>
  <c r="C33" i="2"/>
  <c r="G32" i="2"/>
  <c r="C32" i="2"/>
  <c r="G31" i="2"/>
  <c r="C31" i="2"/>
  <c r="G30" i="2"/>
  <c r="C30" i="2"/>
  <c r="G29" i="2"/>
  <c r="C29" i="2"/>
  <c r="G28" i="2"/>
  <c r="C28" i="2"/>
  <c r="G27" i="2"/>
  <c r="C27" i="2"/>
  <c r="G26" i="2"/>
  <c r="C26" i="2"/>
  <c r="G25" i="2"/>
  <c r="C25" i="2"/>
  <c r="G24" i="2"/>
  <c r="C24" i="2"/>
  <c r="G23" i="2"/>
  <c r="C23" i="2"/>
  <c r="G22" i="2"/>
  <c r="C22" i="2"/>
  <c r="G21" i="2"/>
  <c r="C21" i="2"/>
  <c r="G20" i="2"/>
  <c r="C20" i="2"/>
  <c r="G19" i="2"/>
  <c r="C19" i="2"/>
  <c r="G18" i="2"/>
  <c r="C18" i="2"/>
  <c r="G17" i="2"/>
  <c r="C17" i="2"/>
  <c r="G16" i="2"/>
  <c r="C16" i="2"/>
  <c r="G15" i="2"/>
  <c r="C15" i="2"/>
  <c r="H82" i="2"/>
  <c r="B82" i="2"/>
  <c r="F82" i="2"/>
  <c r="D82" i="2"/>
  <c r="A82" i="2"/>
  <c r="H81" i="2"/>
  <c r="F81" i="2"/>
  <c r="D81" i="2"/>
  <c r="B81" i="2"/>
  <c r="A81" i="2"/>
  <c r="H14" i="2"/>
  <c r="B14" i="2"/>
  <c r="F14" i="2"/>
  <c r="D14" i="2"/>
  <c r="A14" i="2"/>
  <c r="H13" i="2"/>
  <c r="F13" i="2"/>
  <c r="D13" i="2"/>
  <c r="B13" i="2"/>
  <c r="A13" i="2"/>
  <c r="H12" i="2"/>
  <c r="B12" i="2"/>
  <c r="F12" i="2"/>
  <c r="D12" i="2"/>
  <c r="A12" i="2"/>
  <c r="H80" i="2"/>
  <c r="B80" i="2"/>
  <c r="D80" i="2"/>
  <c r="A80" i="2"/>
  <c r="H11" i="2"/>
  <c r="B11" i="2"/>
  <c r="D11" i="2"/>
  <c r="A11" i="2"/>
  <c r="H79" i="2"/>
  <c r="B79" i="2"/>
  <c r="D79" i="2"/>
  <c r="A79" i="2"/>
  <c r="H78" i="2"/>
  <c r="B78" i="2"/>
  <c r="D78" i="2"/>
  <c r="A78" i="2"/>
  <c r="H77" i="2"/>
  <c r="B77" i="2"/>
  <c r="D77" i="2"/>
  <c r="A77" i="2"/>
  <c r="H76" i="2"/>
  <c r="B76" i="2"/>
  <c r="D76" i="2"/>
  <c r="A76" i="2"/>
  <c r="H75" i="2"/>
  <c r="B75" i="2"/>
  <c r="D75" i="2"/>
  <c r="A75" i="2"/>
  <c r="H74" i="2"/>
  <c r="B74" i="2"/>
  <c r="D74" i="2"/>
  <c r="A74" i="2"/>
  <c r="H73" i="2"/>
  <c r="B73" i="2"/>
  <c r="D73" i="2"/>
  <c r="A73" i="2"/>
  <c r="H72" i="2"/>
  <c r="B72" i="2"/>
  <c r="D72" i="2"/>
  <c r="A72" i="2"/>
  <c r="H71" i="2"/>
  <c r="B71" i="2"/>
  <c r="D71" i="2"/>
  <c r="A71" i="2"/>
  <c r="H70" i="2"/>
  <c r="B70" i="2"/>
  <c r="D70" i="2"/>
  <c r="A70" i="2"/>
  <c r="H69" i="2"/>
  <c r="D69" i="2"/>
  <c r="B69" i="2"/>
  <c r="A69" i="2"/>
  <c r="H68" i="2"/>
  <c r="B68" i="2"/>
  <c r="D68" i="2"/>
  <c r="A68" i="2"/>
  <c r="H67" i="2"/>
  <c r="D67" i="2"/>
  <c r="B67" i="2"/>
  <c r="A67" i="2"/>
  <c r="H66" i="2"/>
  <c r="B66" i="2"/>
  <c r="D66" i="2"/>
  <c r="A66" i="2"/>
  <c r="H65" i="2"/>
  <c r="B65" i="2"/>
  <c r="D65" i="2"/>
  <c r="A65" i="2"/>
  <c r="H64" i="2"/>
  <c r="B64" i="2"/>
  <c r="D64" i="2"/>
  <c r="A64" i="2"/>
  <c r="H63" i="2"/>
  <c r="B63" i="2"/>
  <c r="D63" i="2"/>
  <c r="A63" i="2"/>
  <c r="H62" i="2"/>
  <c r="B62" i="2"/>
  <c r="D62" i="2"/>
  <c r="A62" i="2"/>
  <c r="H61" i="2"/>
  <c r="B61" i="2"/>
  <c r="D61" i="2"/>
  <c r="A61" i="2"/>
  <c r="H60" i="2"/>
  <c r="B60" i="2"/>
  <c r="D60" i="2"/>
  <c r="A60" i="2"/>
  <c r="H59" i="2"/>
  <c r="B59" i="2"/>
  <c r="D59" i="2"/>
  <c r="A59" i="2"/>
  <c r="H58" i="2"/>
  <c r="B58" i="2"/>
  <c r="D58" i="2"/>
  <c r="A58" i="2"/>
  <c r="H57" i="2"/>
  <c r="B57" i="2"/>
  <c r="D57" i="2"/>
  <c r="A57" i="2"/>
  <c r="H56" i="2"/>
  <c r="B56" i="2"/>
  <c r="D56" i="2"/>
  <c r="A56" i="2"/>
  <c r="H55" i="2"/>
  <c r="B55" i="2"/>
  <c r="D55" i="2"/>
  <c r="A55" i="2"/>
  <c r="H54" i="2"/>
  <c r="B54" i="2"/>
  <c r="D54" i="2"/>
  <c r="A54" i="2"/>
  <c r="H53" i="2"/>
  <c r="B53" i="2"/>
  <c r="D53" i="2"/>
  <c r="A53" i="2"/>
  <c r="H52" i="2"/>
  <c r="B52" i="2"/>
  <c r="D52" i="2"/>
  <c r="A52" i="2"/>
  <c r="H51" i="2"/>
  <c r="B51" i="2"/>
  <c r="D51" i="2"/>
  <c r="A51" i="2"/>
  <c r="H50" i="2"/>
  <c r="B50" i="2"/>
  <c r="D50" i="2"/>
  <c r="A50" i="2"/>
  <c r="H49" i="2"/>
  <c r="B49" i="2"/>
  <c r="D49" i="2"/>
  <c r="A49" i="2"/>
  <c r="H48" i="2"/>
  <c r="B48" i="2"/>
  <c r="D48" i="2"/>
  <c r="A48" i="2"/>
  <c r="H47" i="2"/>
  <c r="B47" i="2"/>
  <c r="D47" i="2"/>
  <c r="A47" i="2"/>
  <c r="H46" i="2"/>
  <c r="B46" i="2"/>
  <c r="D46" i="2"/>
  <c r="A46" i="2"/>
  <c r="H45" i="2"/>
  <c r="B45" i="2"/>
  <c r="D45" i="2"/>
  <c r="A45" i="2"/>
  <c r="H44" i="2"/>
  <c r="B44" i="2"/>
  <c r="D44" i="2"/>
  <c r="A44" i="2"/>
  <c r="H43" i="2"/>
  <c r="B43" i="2"/>
  <c r="D43" i="2"/>
  <c r="A43" i="2"/>
  <c r="H42" i="2"/>
  <c r="B42" i="2"/>
  <c r="D42" i="2"/>
  <c r="A42" i="2"/>
  <c r="H41" i="2"/>
  <c r="B41" i="2"/>
  <c r="D41" i="2"/>
  <c r="A41" i="2"/>
  <c r="H40" i="2"/>
  <c r="B40" i="2"/>
  <c r="D40" i="2"/>
  <c r="A40" i="2"/>
  <c r="H39" i="2"/>
  <c r="B39" i="2"/>
  <c r="D39" i="2"/>
  <c r="A39" i="2"/>
  <c r="H38" i="2"/>
  <c r="B38" i="2"/>
  <c r="D38" i="2"/>
  <c r="A38" i="2"/>
  <c r="H37" i="2"/>
  <c r="B37" i="2"/>
  <c r="D37" i="2"/>
  <c r="A37" i="2"/>
  <c r="H36" i="2"/>
  <c r="B36" i="2"/>
  <c r="D36" i="2"/>
  <c r="A36" i="2"/>
  <c r="H35" i="2"/>
  <c r="B35" i="2"/>
  <c r="D35" i="2"/>
  <c r="A35" i="2"/>
  <c r="H34" i="2"/>
  <c r="B34" i="2"/>
  <c r="D34" i="2"/>
  <c r="A34" i="2"/>
  <c r="H33" i="2"/>
  <c r="B33" i="2"/>
  <c r="D33" i="2"/>
  <c r="A33" i="2"/>
  <c r="H32" i="2"/>
  <c r="B32" i="2"/>
  <c r="D32" i="2"/>
  <c r="A32" i="2"/>
  <c r="H31" i="2"/>
  <c r="B31" i="2"/>
  <c r="D31" i="2"/>
  <c r="A31" i="2"/>
  <c r="H30" i="2"/>
  <c r="B30" i="2"/>
  <c r="D30" i="2"/>
  <c r="A30" i="2"/>
  <c r="H29" i="2"/>
  <c r="B29" i="2"/>
  <c r="D29" i="2"/>
  <c r="A29" i="2"/>
  <c r="H28" i="2"/>
  <c r="B28" i="2"/>
  <c r="D28" i="2"/>
  <c r="A28" i="2"/>
  <c r="H27" i="2"/>
  <c r="B27" i="2"/>
  <c r="D27" i="2"/>
  <c r="A27" i="2"/>
  <c r="H26" i="2"/>
  <c r="B26" i="2"/>
  <c r="D26" i="2"/>
  <c r="A26" i="2"/>
  <c r="H25" i="2"/>
  <c r="B25" i="2"/>
  <c r="D25" i="2"/>
  <c r="A25" i="2"/>
  <c r="H24" i="2"/>
  <c r="B24" i="2"/>
  <c r="D24" i="2"/>
  <c r="A24" i="2"/>
  <c r="H23" i="2"/>
  <c r="B23" i="2"/>
  <c r="D23" i="2"/>
  <c r="A23" i="2"/>
  <c r="H22" i="2"/>
  <c r="B22" i="2"/>
  <c r="D22" i="2"/>
  <c r="A22" i="2"/>
  <c r="H21" i="2"/>
  <c r="B21" i="2"/>
  <c r="D21" i="2"/>
  <c r="A21" i="2"/>
  <c r="H20" i="2"/>
  <c r="B20" i="2"/>
  <c r="D20" i="2"/>
  <c r="A20" i="2"/>
  <c r="H19" i="2"/>
  <c r="B19" i="2"/>
  <c r="D19" i="2"/>
  <c r="A19" i="2"/>
  <c r="H18" i="2"/>
  <c r="B18" i="2"/>
  <c r="D18" i="2"/>
  <c r="A18" i="2"/>
  <c r="H17" i="2"/>
  <c r="B17" i="2"/>
  <c r="D17" i="2"/>
  <c r="A17" i="2"/>
  <c r="H16" i="2"/>
  <c r="B16" i="2"/>
  <c r="D16" i="2"/>
  <c r="A16" i="2"/>
  <c r="H15" i="2"/>
  <c r="B15" i="2"/>
  <c r="D15" i="2"/>
  <c r="A15" i="2"/>
  <c r="Q22" i="1"/>
  <c r="Q23" i="1"/>
  <c r="Q24" i="1"/>
  <c r="Q25" i="1"/>
  <c r="C7" i="1"/>
  <c r="E50" i="1"/>
  <c r="F50" i="1"/>
  <c r="Q21" i="1"/>
  <c r="E86" i="1"/>
  <c r="F86" i="1"/>
  <c r="E24" i="1"/>
  <c r="F24" i="1"/>
  <c r="E32" i="1"/>
  <c r="F32" i="1"/>
  <c r="G32" i="1"/>
  <c r="I32" i="1"/>
  <c r="E40" i="1"/>
  <c r="F40" i="1"/>
  <c r="E48" i="1"/>
  <c r="F48" i="1"/>
  <c r="G48" i="1"/>
  <c r="I48" i="1"/>
  <c r="G50" i="1"/>
  <c r="I50" i="1"/>
  <c r="E56" i="1"/>
  <c r="F56" i="1"/>
  <c r="E64" i="1"/>
  <c r="F64" i="1"/>
  <c r="G64" i="1"/>
  <c r="I64" i="1"/>
  <c r="E72" i="1"/>
  <c r="F72" i="1"/>
  <c r="E80" i="1"/>
  <c r="F80" i="1"/>
  <c r="E88" i="1"/>
  <c r="F88" i="1"/>
  <c r="E27" i="1"/>
  <c r="F27" i="1"/>
  <c r="E35" i="1"/>
  <c r="F35" i="1"/>
  <c r="E43" i="1"/>
  <c r="F43" i="1"/>
  <c r="E51" i="1"/>
  <c r="F51" i="1"/>
  <c r="E59" i="1"/>
  <c r="F59" i="1"/>
  <c r="E67" i="1"/>
  <c r="F67" i="1"/>
  <c r="E75" i="1"/>
  <c r="F75" i="1"/>
  <c r="E83" i="1"/>
  <c r="F83" i="1"/>
  <c r="E91" i="1"/>
  <c r="F91" i="1"/>
  <c r="E22" i="1"/>
  <c r="F22" i="1"/>
  <c r="G24" i="1"/>
  <c r="I24" i="1"/>
  <c r="E30" i="1"/>
  <c r="F30" i="1"/>
  <c r="E38" i="1"/>
  <c r="F38" i="1"/>
  <c r="G40" i="1"/>
  <c r="I40" i="1"/>
  <c r="E46" i="1"/>
  <c r="F46" i="1"/>
  <c r="E54" i="1"/>
  <c r="F54" i="1"/>
  <c r="G56" i="1"/>
  <c r="I56" i="1"/>
  <c r="E25" i="1"/>
  <c r="F25" i="1"/>
  <c r="G27" i="1"/>
  <c r="I27" i="1"/>
  <c r="E33" i="1"/>
  <c r="F33" i="1"/>
  <c r="G35" i="1"/>
  <c r="I35" i="1"/>
  <c r="E41" i="1"/>
  <c r="F41" i="1"/>
  <c r="G43" i="1"/>
  <c r="I43" i="1"/>
  <c r="E49" i="1"/>
  <c r="F49" i="1"/>
  <c r="G51" i="1"/>
  <c r="I51" i="1"/>
  <c r="E57" i="1"/>
  <c r="F57" i="1"/>
  <c r="G59" i="1"/>
  <c r="I59" i="1"/>
  <c r="E65" i="1"/>
  <c r="F65" i="1"/>
  <c r="G67" i="1"/>
  <c r="I67" i="1"/>
  <c r="E73" i="1"/>
  <c r="F73" i="1"/>
  <c r="G75" i="1"/>
  <c r="I75" i="1"/>
  <c r="E81" i="1"/>
  <c r="F81" i="1"/>
  <c r="G83" i="1"/>
  <c r="I83" i="1"/>
  <c r="E89" i="1"/>
  <c r="F89" i="1"/>
  <c r="G91" i="1"/>
  <c r="I91" i="1"/>
  <c r="G22" i="1"/>
  <c r="N22" i="1"/>
  <c r="E28" i="1"/>
  <c r="F28" i="1"/>
  <c r="G30" i="1"/>
  <c r="I30" i="1"/>
  <c r="E36" i="1"/>
  <c r="F36" i="1"/>
  <c r="G38" i="1"/>
  <c r="I38" i="1"/>
  <c r="E44" i="1"/>
  <c r="F44" i="1"/>
  <c r="G46" i="1"/>
  <c r="I46" i="1"/>
  <c r="E52" i="1"/>
  <c r="F52" i="1"/>
  <c r="G54" i="1"/>
  <c r="I54" i="1"/>
  <c r="E60" i="1"/>
  <c r="F60" i="1"/>
  <c r="E68" i="1"/>
  <c r="F68" i="1"/>
  <c r="E76" i="1"/>
  <c r="F76" i="1"/>
  <c r="E84" i="1"/>
  <c r="F84" i="1"/>
  <c r="G86" i="1"/>
  <c r="I86" i="1"/>
  <c r="E92" i="1"/>
  <c r="F92" i="1"/>
  <c r="E23" i="1"/>
  <c r="F23" i="1"/>
  <c r="G25" i="1"/>
  <c r="I25" i="1"/>
  <c r="E31" i="1"/>
  <c r="F31" i="1"/>
  <c r="G33" i="1"/>
  <c r="I33" i="1"/>
  <c r="E39" i="1"/>
  <c r="F39" i="1"/>
  <c r="G41" i="1"/>
  <c r="I41" i="1"/>
  <c r="E47" i="1"/>
  <c r="F47" i="1"/>
  <c r="G49" i="1"/>
  <c r="I49" i="1"/>
  <c r="E55" i="1"/>
  <c r="F55" i="1"/>
  <c r="G57" i="1"/>
  <c r="I57" i="1"/>
  <c r="E63" i="1"/>
  <c r="F63" i="1"/>
  <c r="G65" i="1"/>
  <c r="I65" i="1"/>
  <c r="E71" i="1"/>
  <c r="F71" i="1"/>
  <c r="G73" i="1"/>
  <c r="I73" i="1"/>
  <c r="E79" i="1"/>
  <c r="F79" i="1"/>
  <c r="G81" i="1"/>
  <c r="I81" i="1"/>
  <c r="E87" i="1"/>
  <c r="F87" i="1"/>
  <c r="G89" i="1"/>
  <c r="I89" i="1"/>
  <c r="E26" i="1"/>
  <c r="F26" i="1"/>
  <c r="G26" i="1"/>
  <c r="I26" i="1"/>
  <c r="G28" i="1"/>
  <c r="I28" i="1"/>
  <c r="E34" i="1"/>
  <c r="F34" i="1"/>
  <c r="G34" i="1"/>
  <c r="I34" i="1"/>
  <c r="G36" i="1"/>
  <c r="I36" i="1"/>
  <c r="E21" i="1"/>
  <c r="F21" i="1"/>
  <c r="G21" i="1"/>
  <c r="H21" i="1"/>
  <c r="G23" i="1"/>
  <c r="N23" i="1"/>
  <c r="E29" i="1"/>
  <c r="F29" i="1"/>
  <c r="G29" i="1"/>
  <c r="I29" i="1"/>
  <c r="G31" i="1"/>
  <c r="I31" i="1"/>
  <c r="E37" i="1"/>
  <c r="F37" i="1"/>
  <c r="G37" i="1"/>
  <c r="I37" i="1"/>
  <c r="G39" i="1"/>
  <c r="I39" i="1"/>
  <c r="E45" i="1"/>
  <c r="F45" i="1"/>
  <c r="G45" i="1"/>
  <c r="I45" i="1"/>
  <c r="G47" i="1"/>
  <c r="I47" i="1"/>
  <c r="E53" i="1"/>
  <c r="F53" i="1"/>
  <c r="G53" i="1"/>
  <c r="I53" i="1"/>
  <c r="G55" i="1"/>
  <c r="I55" i="1"/>
  <c r="E61" i="1"/>
  <c r="F61" i="1"/>
  <c r="G61" i="1"/>
  <c r="I61" i="1"/>
  <c r="G63" i="1"/>
  <c r="I63" i="1"/>
  <c r="E69" i="1"/>
  <c r="F69" i="1"/>
  <c r="G69" i="1"/>
  <c r="I69" i="1"/>
  <c r="G71" i="1"/>
  <c r="I71" i="1"/>
  <c r="E77" i="1"/>
  <c r="F77" i="1"/>
  <c r="G77" i="1"/>
  <c r="I77" i="1"/>
  <c r="G79" i="1"/>
  <c r="I79" i="1"/>
  <c r="E85" i="1"/>
  <c r="F85" i="1"/>
  <c r="G85" i="1"/>
  <c r="I85" i="1"/>
  <c r="G87" i="1"/>
  <c r="I87" i="1"/>
  <c r="E93" i="1"/>
  <c r="F93" i="1"/>
  <c r="G93" i="1"/>
  <c r="I93" i="1"/>
  <c r="G84" i="1"/>
  <c r="I84" i="1"/>
  <c r="E74" i="1"/>
  <c r="F74" i="1"/>
  <c r="G74" i="1"/>
  <c r="I74" i="1"/>
  <c r="E17" i="2"/>
  <c r="E21" i="2"/>
  <c r="E25" i="2"/>
  <c r="E29" i="2"/>
  <c r="E33" i="2"/>
  <c r="E37" i="2"/>
  <c r="E41" i="2"/>
  <c r="E45" i="2"/>
  <c r="E49" i="2"/>
  <c r="E53" i="2"/>
  <c r="E57" i="2"/>
  <c r="E61" i="2"/>
  <c r="E65" i="2"/>
  <c r="E69" i="2"/>
  <c r="E73" i="2"/>
  <c r="E77" i="2"/>
  <c r="E80" i="2"/>
  <c r="E81" i="2"/>
  <c r="G72" i="1"/>
  <c r="I72" i="1"/>
  <c r="E62" i="1"/>
  <c r="F62" i="1"/>
  <c r="G62" i="1"/>
  <c r="I62" i="1"/>
  <c r="G44" i="1"/>
  <c r="I44" i="1"/>
  <c r="G92" i="1"/>
  <c r="I92" i="1"/>
  <c r="E82" i="1"/>
  <c r="F82" i="1"/>
  <c r="G82" i="1"/>
  <c r="I82" i="1"/>
  <c r="G60" i="1"/>
  <c r="I60" i="1"/>
  <c r="E42" i="1"/>
  <c r="F42" i="1"/>
  <c r="G42" i="1"/>
  <c r="I42" i="1"/>
  <c r="G80" i="1"/>
  <c r="I80" i="1"/>
  <c r="E70" i="1"/>
  <c r="F70" i="1"/>
  <c r="G70" i="1"/>
  <c r="I70" i="1"/>
  <c r="E90" i="1"/>
  <c r="F90" i="1"/>
  <c r="G90" i="1"/>
  <c r="I90" i="1"/>
  <c r="G68" i="1"/>
  <c r="I68" i="1"/>
  <c r="E58" i="1"/>
  <c r="F58" i="1"/>
  <c r="G58" i="1"/>
  <c r="I58" i="1"/>
  <c r="E15" i="2"/>
  <c r="E19" i="2"/>
  <c r="E23" i="2"/>
  <c r="E27" i="2"/>
  <c r="E31" i="2"/>
  <c r="E35" i="2"/>
  <c r="E39" i="2"/>
  <c r="E43" i="2"/>
  <c r="E47" i="2"/>
  <c r="E51" i="2"/>
  <c r="E59" i="2"/>
  <c r="E63" i="2"/>
  <c r="E71" i="2"/>
  <c r="E75" i="2"/>
  <c r="E79" i="2"/>
  <c r="E13" i="2"/>
  <c r="G88" i="1"/>
  <c r="I88" i="1"/>
  <c r="E78" i="1"/>
  <c r="F78" i="1"/>
  <c r="G78" i="1"/>
  <c r="I78" i="1"/>
  <c r="G76" i="1"/>
  <c r="I76" i="1"/>
  <c r="E66" i="1"/>
  <c r="F66" i="1"/>
  <c r="G66" i="1"/>
  <c r="I66" i="1"/>
  <c r="G52" i="1"/>
  <c r="I52" i="1"/>
  <c r="F17" i="1"/>
  <c r="E21" i="5"/>
  <c r="F21" i="5"/>
  <c r="E22" i="5"/>
  <c r="F22" i="5"/>
  <c r="E26" i="5"/>
  <c r="F26" i="5"/>
  <c r="G26" i="5"/>
  <c r="I26" i="5"/>
  <c r="E30" i="5"/>
  <c r="F30" i="5"/>
  <c r="E34" i="5"/>
  <c r="F34" i="5"/>
  <c r="G34" i="5"/>
  <c r="I34" i="5"/>
  <c r="E38" i="5"/>
  <c r="F38" i="5"/>
  <c r="E42" i="5"/>
  <c r="F42" i="5"/>
  <c r="G42" i="5"/>
  <c r="I42" i="5"/>
  <c r="E46" i="5"/>
  <c r="F46" i="5"/>
  <c r="E50" i="5"/>
  <c r="F50" i="5"/>
  <c r="G50" i="5"/>
  <c r="I50" i="5"/>
  <c r="E54" i="5"/>
  <c r="F54" i="5"/>
  <c r="E58" i="5"/>
  <c r="F58" i="5"/>
  <c r="G58" i="5"/>
  <c r="I58" i="5"/>
  <c r="E62" i="5"/>
  <c r="F62" i="5"/>
  <c r="E66" i="5"/>
  <c r="F66" i="5"/>
  <c r="G66" i="5"/>
  <c r="I66" i="5"/>
  <c r="E70" i="5"/>
  <c r="F70" i="5"/>
  <c r="E74" i="5"/>
  <c r="F74" i="5"/>
  <c r="G74" i="5"/>
  <c r="I74" i="5"/>
  <c r="E78" i="5"/>
  <c r="F78" i="5"/>
  <c r="E82" i="5"/>
  <c r="F82" i="5"/>
  <c r="G82" i="5"/>
  <c r="I82" i="5"/>
  <c r="E86" i="5"/>
  <c r="F86" i="5"/>
  <c r="E90" i="5"/>
  <c r="F90" i="5"/>
  <c r="G90" i="5"/>
  <c r="I90" i="5"/>
  <c r="E23" i="5"/>
  <c r="F23" i="5"/>
  <c r="E27" i="5"/>
  <c r="F27" i="5"/>
  <c r="G27" i="5"/>
  <c r="I27" i="5"/>
  <c r="E31" i="5"/>
  <c r="F31" i="5"/>
  <c r="E35" i="5"/>
  <c r="F35" i="5"/>
  <c r="G35" i="5"/>
  <c r="I35" i="5"/>
  <c r="E39" i="5"/>
  <c r="F39" i="5"/>
  <c r="E43" i="5"/>
  <c r="F43" i="5"/>
  <c r="G43" i="5"/>
  <c r="I43" i="5"/>
  <c r="E47" i="5"/>
  <c r="F47" i="5"/>
  <c r="E51" i="5"/>
  <c r="F51" i="5"/>
  <c r="G51" i="5"/>
  <c r="I51" i="5"/>
  <c r="E55" i="5"/>
  <c r="F55" i="5"/>
  <c r="E59" i="5"/>
  <c r="F59" i="5"/>
  <c r="G59" i="5"/>
  <c r="I59" i="5"/>
  <c r="E63" i="5"/>
  <c r="F63" i="5"/>
  <c r="E67" i="5"/>
  <c r="F67" i="5"/>
  <c r="G67" i="5"/>
  <c r="I67" i="5"/>
  <c r="E71" i="5"/>
  <c r="F71" i="5"/>
  <c r="E75" i="5"/>
  <c r="F75" i="5"/>
  <c r="G75" i="5"/>
  <c r="I75" i="5"/>
  <c r="E79" i="5"/>
  <c r="F79" i="5"/>
  <c r="E83" i="5"/>
  <c r="F83" i="5"/>
  <c r="G83" i="5"/>
  <c r="I83" i="5"/>
  <c r="E87" i="5"/>
  <c r="F87" i="5"/>
  <c r="E91" i="5"/>
  <c r="F91" i="5"/>
  <c r="G91" i="5"/>
  <c r="I91" i="5"/>
  <c r="E24" i="5"/>
  <c r="F24" i="5"/>
  <c r="G24" i="5"/>
  <c r="I24" i="5"/>
  <c r="E28" i="5"/>
  <c r="F28" i="5"/>
  <c r="G28" i="5"/>
  <c r="I28" i="5"/>
  <c r="E32" i="5"/>
  <c r="F32" i="5"/>
  <c r="G32" i="5"/>
  <c r="I32" i="5"/>
  <c r="E36" i="5"/>
  <c r="F36" i="5"/>
  <c r="G36" i="5"/>
  <c r="I36" i="5"/>
  <c r="E40" i="5"/>
  <c r="F40" i="5"/>
  <c r="G40" i="5"/>
  <c r="I40" i="5"/>
  <c r="E44" i="5"/>
  <c r="F44" i="5"/>
  <c r="G44" i="5"/>
  <c r="I44" i="5"/>
  <c r="E48" i="5"/>
  <c r="F48" i="5"/>
  <c r="G48" i="5"/>
  <c r="I48" i="5"/>
  <c r="E52" i="5"/>
  <c r="F52" i="5"/>
  <c r="G52" i="5"/>
  <c r="I52" i="5"/>
  <c r="E56" i="5"/>
  <c r="F56" i="5"/>
  <c r="G56" i="5"/>
  <c r="I56" i="5"/>
  <c r="E60" i="5"/>
  <c r="F60" i="5"/>
  <c r="G60" i="5"/>
  <c r="I60" i="5"/>
  <c r="E64" i="5"/>
  <c r="F64" i="5"/>
  <c r="G64" i="5"/>
  <c r="I64" i="5"/>
  <c r="E68" i="5"/>
  <c r="F68" i="5"/>
  <c r="G68" i="5"/>
  <c r="I68" i="5"/>
  <c r="E72" i="5"/>
  <c r="F72" i="5"/>
  <c r="G72" i="5"/>
  <c r="I72" i="5"/>
  <c r="E76" i="5"/>
  <c r="F76" i="5"/>
  <c r="G76" i="5"/>
  <c r="I76" i="5"/>
  <c r="E80" i="5"/>
  <c r="F80" i="5"/>
  <c r="G80" i="5"/>
  <c r="I80" i="5"/>
  <c r="E84" i="5"/>
  <c r="F84" i="5"/>
  <c r="G84" i="5"/>
  <c r="I84" i="5"/>
  <c r="E88" i="5"/>
  <c r="F88" i="5"/>
  <c r="G88" i="5"/>
  <c r="I88" i="5"/>
  <c r="E92" i="5"/>
  <c r="F92" i="5"/>
  <c r="G92" i="5"/>
  <c r="I92" i="5"/>
  <c r="E25" i="5"/>
  <c r="F25" i="5"/>
  <c r="G25" i="5"/>
  <c r="I25" i="5"/>
  <c r="E29" i="5"/>
  <c r="F29" i="5"/>
  <c r="E33" i="5"/>
  <c r="F33" i="5"/>
  <c r="G33" i="5"/>
  <c r="I33" i="5"/>
  <c r="E37" i="5"/>
  <c r="F37" i="5"/>
  <c r="E41" i="5"/>
  <c r="F41" i="5"/>
  <c r="G41" i="5"/>
  <c r="I41" i="5"/>
  <c r="E45" i="5"/>
  <c r="F45" i="5"/>
  <c r="E49" i="5"/>
  <c r="F49" i="5"/>
  <c r="G49" i="5"/>
  <c r="I49" i="5"/>
  <c r="E53" i="5"/>
  <c r="F53" i="5"/>
  <c r="E57" i="5"/>
  <c r="F57" i="5"/>
  <c r="G57" i="5"/>
  <c r="I57" i="5"/>
  <c r="E61" i="5"/>
  <c r="F61" i="5"/>
  <c r="E65" i="5"/>
  <c r="F65" i="5"/>
  <c r="G65" i="5"/>
  <c r="I65" i="5"/>
  <c r="E69" i="5"/>
  <c r="F69" i="5"/>
  <c r="E73" i="5"/>
  <c r="F73" i="5"/>
  <c r="G73" i="5"/>
  <c r="I73" i="5"/>
  <c r="E77" i="5"/>
  <c r="F77" i="5"/>
  <c r="E81" i="5"/>
  <c r="F81" i="5"/>
  <c r="G81" i="5"/>
  <c r="I81" i="5"/>
  <c r="E85" i="5"/>
  <c r="F85" i="5"/>
  <c r="E89" i="5"/>
  <c r="F89" i="5"/>
  <c r="G89" i="5"/>
  <c r="I89" i="5"/>
  <c r="E93" i="5"/>
  <c r="F93" i="5"/>
  <c r="G93" i="5"/>
  <c r="I93" i="5"/>
  <c r="G87" i="5"/>
  <c r="I87" i="5"/>
  <c r="G79" i="5"/>
  <c r="I79" i="5"/>
  <c r="G71" i="5"/>
  <c r="I71" i="5"/>
  <c r="G63" i="5"/>
  <c r="I63" i="5"/>
  <c r="G55" i="5"/>
  <c r="I55" i="5"/>
  <c r="G47" i="5"/>
  <c r="I47" i="5"/>
  <c r="G39" i="5"/>
  <c r="I39" i="5"/>
  <c r="G31" i="5"/>
  <c r="I31" i="5"/>
  <c r="G23" i="5"/>
  <c r="N23" i="5"/>
  <c r="E42" i="3"/>
  <c r="F42" i="3"/>
  <c r="G42" i="3"/>
  <c r="I42" i="3"/>
  <c r="E38" i="3"/>
  <c r="F38" i="3"/>
  <c r="G38" i="3"/>
  <c r="I38" i="3"/>
  <c r="E34" i="3"/>
  <c r="F34" i="3"/>
  <c r="G34" i="3"/>
  <c r="I34" i="3"/>
  <c r="E30" i="3"/>
  <c r="F30" i="3"/>
  <c r="G30" i="3"/>
  <c r="I30" i="3"/>
  <c r="G23" i="3"/>
  <c r="N23" i="3"/>
  <c r="G86" i="5"/>
  <c r="I86" i="5"/>
  <c r="G78" i="5"/>
  <c r="I78" i="5"/>
  <c r="G70" i="5"/>
  <c r="I70" i="5"/>
  <c r="G62" i="5"/>
  <c r="I62" i="5"/>
  <c r="G54" i="5"/>
  <c r="I54" i="5"/>
  <c r="G46" i="5"/>
  <c r="I46" i="5"/>
  <c r="G38" i="5"/>
  <c r="I38" i="5"/>
  <c r="G30" i="5"/>
  <c r="I30" i="5"/>
  <c r="G22" i="5"/>
  <c r="N22" i="5"/>
  <c r="G85" i="5"/>
  <c r="I85" i="5"/>
  <c r="G77" i="5"/>
  <c r="I77" i="5"/>
  <c r="G69" i="5"/>
  <c r="I69" i="5"/>
  <c r="G61" i="5"/>
  <c r="I61" i="5"/>
  <c r="G53" i="5"/>
  <c r="I53" i="5"/>
  <c r="G45" i="5"/>
  <c r="I45" i="5"/>
  <c r="G37" i="5"/>
  <c r="I37" i="5"/>
  <c r="G29" i="5"/>
  <c r="I29" i="5"/>
  <c r="G21" i="5"/>
  <c r="E21" i="6"/>
  <c r="F21" i="6"/>
  <c r="E29" i="6"/>
  <c r="F29" i="6"/>
  <c r="E37" i="6"/>
  <c r="F37" i="6"/>
  <c r="E45" i="6"/>
  <c r="F45" i="6"/>
  <c r="E53" i="6"/>
  <c r="F53" i="6"/>
  <c r="E61" i="6"/>
  <c r="F61" i="6"/>
  <c r="E69" i="6"/>
  <c r="F69" i="6"/>
  <c r="E77" i="6"/>
  <c r="F77" i="6"/>
  <c r="E85" i="6"/>
  <c r="F85" i="6"/>
  <c r="E93" i="6"/>
  <c r="F93" i="6"/>
  <c r="E24" i="6"/>
  <c r="F24" i="6"/>
  <c r="E32" i="6"/>
  <c r="F32" i="6"/>
  <c r="E40" i="6"/>
  <c r="F40" i="6"/>
  <c r="E48" i="6"/>
  <c r="F48" i="6"/>
  <c r="E56" i="6"/>
  <c r="F56" i="6"/>
  <c r="E64" i="6"/>
  <c r="F64" i="6"/>
  <c r="E72" i="6"/>
  <c r="F72" i="6"/>
  <c r="E80" i="6"/>
  <c r="F80" i="6"/>
  <c r="E88" i="6"/>
  <c r="F88" i="6"/>
  <c r="G21" i="6"/>
  <c r="H21" i="6"/>
  <c r="E27" i="6"/>
  <c r="F27" i="6"/>
  <c r="G29" i="6"/>
  <c r="I29" i="6"/>
  <c r="E35" i="6"/>
  <c r="F35" i="6"/>
  <c r="G37" i="6"/>
  <c r="I37" i="6"/>
  <c r="E43" i="6"/>
  <c r="F43" i="6"/>
  <c r="G45" i="6"/>
  <c r="I45" i="6"/>
  <c r="E51" i="6"/>
  <c r="F51" i="6"/>
  <c r="G53" i="6"/>
  <c r="I53" i="6"/>
  <c r="E59" i="6"/>
  <c r="F59" i="6"/>
  <c r="G61" i="6"/>
  <c r="I61" i="6"/>
  <c r="E67" i="6"/>
  <c r="F67" i="6"/>
  <c r="G69" i="6"/>
  <c r="I69" i="6"/>
  <c r="E75" i="6"/>
  <c r="F75" i="6"/>
  <c r="G77" i="6"/>
  <c r="I77" i="6"/>
  <c r="E83" i="6"/>
  <c r="F83" i="6"/>
  <c r="G85" i="6"/>
  <c r="I85" i="6"/>
  <c r="E91" i="6"/>
  <c r="F91" i="6"/>
  <c r="G93" i="6"/>
  <c r="I93" i="6"/>
  <c r="E22" i="6"/>
  <c r="F22" i="6"/>
  <c r="G24" i="6"/>
  <c r="I24" i="6"/>
  <c r="E30" i="6"/>
  <c r="F30" i="6"/>
  <c r="G32" i="6"/>
  <c r="I32" i="6"/>
  <c r="E38" i="6"/>
  <c r="F38" i="6"/>
  <c r="G40" i="6"/>
  <c r="I40" i="6"/>
  <c r="E46" i="6"/>
  <c r="F46" i="6"/>
  <c r="G48" i="6"/>
  <c r="I48" i="6"/>
  <c r="E54" i="6"/>
  <c r="F54" i="6"/>
  <c r="G56" i="6"/>
  <c r="I56" i="6"/>
  <c r="E62" i="6"/>
  <c r="F62" i="6"/>
  <c r="G64" i="6"/>
  <c r="I64" i="6"/>
  <c r="E70" i="6"/>
  <c r="F70" i="6"/>
  <c r="G72" i="6"/>
  <c r="I72" i="6"/>
  <c r="E78" i="6"/>
  <c r="F78" i="6"/>
  <c r="G80" i="6"/>
  <c r="I80" i="6"/>
  <c r="E86" i="6"/>
  <c r="F86" i="6"/>
  <c r="G88" i="6"/>
  <c r="I88" i="6"/>
  <c r="E25" i="6"/>
  <c r="F25" i="6"/>
  <c r="G27" i="6"/>
  <c r="I27" i="6"/>
  <c r="E33" i="6"/>
  <c r="F33" i="6"/>
  <c r="G35" i="6"/>
  <c r="I35" i="6"/>
  <c r="E41" i="6"/>
  <c r="F41" i="6"/>
  <c r="G43" i="6"/>
  <c r="I43" i="6"/>
  <c r="E49" i="6"/>
  <c r="F49" i="6"/>
  <c r="G51" i="6"/>
  <c r="I51" i="6"/>
  <c r="E57" i="6"/>
  <c r="F57" i="6"/>
  <c r="G59" i="6"/>
  <c r="I59" i="6"/>
  <c r="E65" i="6"/>
  <c r="F65" i="6"/>
  <c r="G67" i="6"/>
  <c r="I67" i="6"/>
  <c r="E73" i="6"/>
  <c r="F73" i="6"/>
  <c r="G75" i="6"/>
  <c r="I75" i="6"/>
  <c r="E81" i="6"/>
  <c r="F81" i="6"/>
  <c r="G83" i="6"/>
  <c r="I83" i="6"/>
  <c r="E89" i="6"/>
  <c r="F89" i="6"/>
  <c r="G91" i="6"/>
  <c r="I91" i="6"/>
  <c r="G22" i="6"/>
  <c r="N22" i="6"/>
  <c r="E28" i="6"/>
  <c r="F28" i="6"/>
  <c r="G30" i="6"/>
  <c r="I30" i="6"/>
  <c r="E36" i="6"/>
  <c r="F36" i="6"/>
  <c r="G38" i="6"/>
  <c r="I38" i="6"/>
  <c r="E44" i="6"/>
  <c r="F44" i="6"/>
  <c r="G46" i="6"/>
  <c r="I46" i="6"/>
  <c r="E52" i="6"/>
  <c r="F52" i="6"/>
  <c r="G54" i="6"/>
  <c r="I54" i="6"/>
  <c r="E60" i="6"/>
  <c r="F60" i="6"/>
  <c r="G62" i="6"/>
  <c r="I62" i="6"/>
  <c r="E68" i="6"/>
  <c r="F68" i="6"/>
  <c r="G70" i="6"/>
  <c r="I70" i="6"/>
  <c r="E76" i="6"/>
  <c r="F76" i="6"/>
  <c r="G78" i="6"/>
  <c r="I78" i="6"/>
  <c r="E84" i="6"/>
  <c r="F84" i="6"/>
  <c r="G86" i="6"/>
  <c r="I86" i="6"/>
  <c r="E92" i="6"/>
  <c r="F92" i="6"/>
  <c r="E23" i="6"/>
  <c r="F23" i="6"/>
  <c r="G23" i="6"/>
  <c r="N23" i="6"/>
  <c r="G25" i="6"/>
  <c r="I25" i="6"/>
  <c r="E31" i="6"/>
  <c r="F31" i="6"/>
  <c r="G31" i="6"/>
  <c r="I31" i="6"/>
  <c r="G33" i="6"/>
  <c r="I33" i="6"/>
  <c r="E39" i="6"/>
  <c r="F39" i="6"/>
  <c r="G39" i="6"/>
  <c r="I39" i="6"/>
  <c r="G41" i="6"/>
  <c r="I41" i="6"/>
  <c r="E47" i="6"/>
  <c r="F47" i="6"/>
  <c r="G47" i="6"/>
  <c r="I47" i="6"/>
  <c r="G49" i="6"/>
  <c r="I49" i="6"/>
  <c r="E55" i="6"/>
  <c r="F55" i="6"/>
  <c r="G55" i="6"/>
  <c r="I55" i="6"/>
  <c r="G57" i="6"/>
  <c r="I57" i="6"/>
  <c r="E63" i="6"/>
  <c r="F63" i="6"/>
  <c r="G63" i="6"/>
  <c r="I63" i="6"/>
  <c r="G65" i="6"/>
  <c r="I65" i="6"/>
  <c r="E71" i="6"/>
  <c r="F71" i="6"/>
  <c r="G71" i="6"/>
  <c r="I71" i="6"/>
  <c r="G73" i="6"/>
  <c r="I73" i="6"/>
  <c r="E79" i="6"/>
  <c r="F79" i="6"/>
  <c r="G79" i="6"/>
  <c r="I79" i="6"/>
  <c r="G81" i="6"/>
  <c r="I81" i="6"/>
  <c r="E87" i="6"/>
  <c r="F87" i="6"/>
  <c r="G87" i="6"/>
  <c r="I87" i="6"/>
  <c r="G89" i="6"/>
  <c r="I89" i="6"/>
  <c r="E26" i="6"/>
  <c r="F26" i="6"/>
  <c r="G26" i="6"/>
  <c r="I26" i="6"/>
  <c r="G28" i="6"/>
  <c r="I28" i="6"/>
  <c r="E34" i="6"/>
  <c r="F34" i="6"/>
  <c r="G34" i="6"/>
  <c r="I34" i="6"/>
  <c r="G36" i="6"/>
  <c r="I36" i="6"/>
  <c r="E42" i="6"/>
  <c r="F42" i="6"/>
  <c r="G42" i="6"/>
  <c r="I42" i="6"/>
  <c r="G44" i="6"/>
  <c r="I44" i="6"/>
  <c r="E50" i="6"/>
  <c r="F50" i="6"/>
  <c r="G50" i="6"/>
  <c r="I50" i="6"/>
  <c r="G52" i="6"/>
  <c r="I52" i="6"/>
  <c r="E58" i="6"/>
  <c r="F58" i="6"/>
  <c r="G58" i="6"/>
  <c r="I58" i="6"/>
  <c r="G60" i="6"/>
  <c r="I60" i="6"/>
  <c r="E66" i="6"/>
  <c r="F66" i="6"/>
  <c r="G66" i="6"/>
  <c r="I66" i="6"/>
  <c r="G68" i="6"/>
  <c r="I68" i="6"/>
  <c r="E74" i="6"/>
  <c r="F74" i="6"/>
  <c r="G74" i="6"/>
  <c r="I74" i="6"/>
  <c r="G76" i="6"/>
  <c r="I76" i="6"/>
  <c r="E82" i="6"/>
  <c r="F82" i="6"/>
  <c r="G82" i="6"/>
  <c r="I82" i="6"/>
  <c r="G84" i="6"/>
  <c r="I84" i="6"/>
  <c r="E90" i="6"/>
  <c r="F90" i="6"/>
  <c r="G90" i="6"/>
  <c r="I90" i="6"/>
  <c r="G92" i="6"/>
  <c r="I92" i="6"/>
  <c r="E21" i="7"/>
  <c r="F21" i="7"/>
  <c r="E29" i="7"/>
  <c r="F29" i="7"/>
  <c r="E37" i="7"/>
  <c r="F37" i="7"/>
  <c r="E45" i="7"/>
  <c r="F45" i="7"/>
  <c r="E53" i="7"/>
  <c r="F53" i="7"/>
  <c r="E61" i="7"/>
  <c r="F61" i="7"/>
  <c r="E69" i="7"/>
  <c r="F69" i="7"/>
  <c r="E77" i="7"/>
  <c r="F77" i="7"/>
  <c r="E85" i="7"/>
  <c r="F85" i="7"/>
  <c r="E93" i="7"/>
  <c r="F93" i="7"/>
  <c r="E24" i="7"/>
  <c r="F24" i="7"/>
  <c r="E32" i="7"/>
  <c r="F32" i="7"/>
  <c r="E40" i="7"/>
  <c r="F40" i="7"/>
  <c r="E48" i="7"/>
  <c r="F48" i="7"/>
  <c r="E56" i="7"/>
  <c r="F56" i="7"/>
  <c r="E64" i="7"/>
  <c r="F64" i="7"/>
  <c r="E72" i="7"/>
  <c r="F72" i="7"/>
  <c r="E80" i="7"/>
  <c r="F80" i="7"/>
  <c r="E88" i="7"/>
  <c r="F88" i="7"/>
  <c r="G21" i="7"/>
  <c r="H21" i="7"/>
  <c r="E27" i="7"/>
  <c r="F27" i="7"/>
  <c r="G29" i="7"/>
  <c r="I29" i="7"/>
  <c r="E35" i="7"/>
  <c r="F35" i="7"/>
  <c r="G37" i="7"/>
  <c r="I37" i="7"/>
  <c r="E43" i="7"/>
  <c r="F43" i="7"/>
  <c r="G45" i="7"/>
  <c r="I45" i="7"/>
  <c r="E51" i="7"/>
  <c r="F51" i="7"/>
  <c r="G53" i="7"/>
  <c r="I53" i="7"/>
  <c r="E59" i="7"/>
  <c r="F59" i="7"/>
  <c r="G61" i="7"/>
  <c r="I61" i="7"/>
  <c r="E67" i="7"/>
  <c r="F67" i="7"/>
  <c r="G69" i="7"/>
  <c r="I69" i="7"/>
  <c r="E75" i="7"/>
  <c r="F75" i="7"/>
  <c r="G77" i="7"/>
  <c r="I77" i="7"/>
  <c r="E83" i="7"/>
  <c r="F83" i="7"/>
  <c r="G85" i="7"/>
  <c r="I85" i="7"/>
  <c r="E91" i="7"/>
  <c r="F91" i="7"/>
  <c r="G93" i="7"/>
  <c r="I93" i="7"/>
  <c r="E22" i="7"/>
  <c r="F22" i="7"/>
  <c r="G24" i="7"/>
  <c r="I24" i="7"/>
  <c r="E30" i="7"/>
  <c r="F30" i="7"/>
  <c r="G32" i="7"/>
  <c r="I32" i="7"/>
  <c r="E38" i="7"/>
  <c r="F38" i="7"/>
  <c r="G40" i="7"/>
  <c r="I40" i="7"/>
  <c r="E46" i="7"/>
  <c r="F46" i="7"/>
  <c r="G48" i="7"/>
  <c r="I48" i="7"/>
  <c r="E54" i="7"/>
  <c r="F54" i="7"/>
  <c r="G56" i="7"/>
  <c r="I56" i="7"/>
  <c r="E62" i="7"/>
  <c r="F62" i="7"/>
  <c r="G64" i="7"/>
  <c r="I64" i="7"/>
  <c r="E70" i="7"/>
  <c r="F70" i="7"/>
  <c r="G72" i="7"/>
  <c r="I72" i="7"/>
  <c r="E78" i="7"/>
  <c r="F78" i="7"/>
  <c r="G80" i="7"/>
  <c r="I80" i="7"/>
  <c r="E86" i="7"/>
  <c r="F86" i="7"/>
  <c r="G88" i="7"/>
  <c r="I88" i="7"/>
  <c r="E25" i="7"/>
  <c r="F25" i="7"/>
  <c r="G27" i="7"/>
  <c r="I27" i="7"/>
  <c r="E33" i="7"/>
  <c r="F33" i="7"/>
  <c r="G35" i="7"/>
  <c r="I35" i="7"/>
  <c r="E41" i="7"/>
  <c r="F41" i="7"/>
  <c r="G43" i="7"/>
  <c r="I43" i="7"/>
  <c r="E49" i="7"/>
  <c r="F49" i="7"/>
  <c r="G51" i="7"/>
  <c r="I51" i="7"/>
  <c r="E57" i="7"/>
  <c r="F57" i="7"/>
  <c r="G59" i="7"/>
  <c r="I59" i="7"/>
  <c r="E65" i="7"/>
  <c r="F65" i="7"/>
  <c r="G67" i="7"/>
  <c r="I67" i="7"/>
  <c r="E73" i="7"/>
  <c r="F73" i="7"/>
  <c r="G75" i="7"/>
  <c r="I75" i="7"/>
  <c r="E81" i="7"/>
  <c r="F81" i="7"/>
  <c r="G83" i="7"/>
  <c r="I83" i="7"/>
  <c r="E89" i="7"/>
  <c r="F89" i="7"/>
  <c r="G91" i="7"/>
  <c r="I91" i="7"/>
  <c r="G22" i="7"/>
  <c r="N22" i="7"/>
  <c r="E28" i="7"/>
  <c r="F28" i="7"/>
  <c r="G30" i="7"/>
  <c r="I30" i="7"/>
  <c r="E36" i="7"/>
  <c r="F36" i="7"/>
  <c r="G38" i="7"/>
  <c r="I38" i="7"/>
  <c r="E44" i="7"/>
  <c r="F44" i="7"/>
  <c r="G46" i="7"/>
  <c r="I46" i="7"/>
  <c r="E52" i="7"/>
  <c r="F52" i="7"/>
  <c r="G54" i="7"/>
  <c r="I54" i="7"/>
  <c r="E60" i="7"/>
  <c r="F60" i="7"/>
  <c r="G62" i="7"/>
  <c r="I62" i="7"/>
  <c r="E68" i="7"/>
  <c r="F68" i="7"/>
  <c r="G70" i="7"/>
  <c r="I70" i="7"/>
  <c r="E76" i="7"/>
  <c r="F76" i="7"/>
  <c r="G78" i="7"/>
  <c r="I78" i="7"/>
  <c r="E84" i="7"/>
  <c r="F84" i="7"/>
  <c r="G86" i="7"/>
  <c r="I86" i="7"/>
  <c r="E92" i="7"/>
  <c r="F92" i="7"/>
  <c r="E23" i="7"/>
  <c r="F23" i="7"/>
  <c r="G23" i="7"/>
  <c r="N23" i="7"/>
  <c r="G25" i="7"/>
  <c r="I25" i="7"/>
  <c r="E31" i="7"/>
  <c r="F31" i="7"/>
  <c r="G31" i="7"/>
  <c r="I31" i="7"/>
  <c r="G33" i="7"/>
  <c r="I33" i="7"/>
  <c r="E39" i="7"/>
  <c r="F39" i="7"/>
  <c r="G39" i="7"/>
  <c r="I39" i="7"/>
  <c r="G41" i="7"/>
  <c r="I41" i="7"/>
  <c r="E47" i="7"/>
  <c r="F47" i="7"/>
  <c r="G47" i="7"/>
  <c r="I47" i="7"/>
  <c r="G49" i="7"/>
  <c r="I49" i="7"/>
  <c r="E55" i="7"/>
  <c r="F55" i="7"/>
  <c r="G55" i="7"/>
  <c r="I55" i="7"/>
  <c r="G57" i="7"/>
  <c r="I57" i="7"/>
  <c r="E63" i="7"/>
  <c r="F63" i="7"/>
  <c r="G63" i="7"/>
  <c r="I63" i="7"/>
  <c r="G65" i="7"/>
  <c r="I65" i="7"/>
  <c r="E71" i="7"/>
  <c r="F71" i="7"/>
  <c r="G71" i="7"/>
  <c r="I71" i="7"/>
  <c r="G73" i="7"/>
  <c r="I73" i="7"/>
  <c r="E79" i="7"/>
  <c r="F79" i="7"/>
  <c r="G79" i="7"/>
  <c r="I79" i="7"/>
  <c r="G81" i="7"/>
  <c r="I81" i="7"/>
  <c r="E87" i="7"/>
  <c r="F87" i="7"/>
  <c r="G87" i="7"/>
  <c r="I87" i="7"/>
  <c r="G89" i="7"/>
  <c r="I89" i="7"/>
  <c r="E26" i="7"/>
  <c r="F26" i="7"/>
  <c r="G26" i="7"/>
  <c r="I26" i="7"/>
  <c r="G28" i="7"/>
  <c r="I28" i="7"/>
  <c r="E34" i="7"/>
  <c r="F34" i="7"/>
  <c r="G34" i="7"/>
  <c r="I34" i="7"/>
  <c r="G36" i="7"/>
  <c r="I36" i="7"/>
  <c r="E42" i="7"/>
  <c r="F42" i="7"/>
  <c r="G42" i="7"/>
  <c r="I42" i="7"/>
  <c r="G44" i="7"/>
  <c r="I44" i="7"/>
  <c r="E50" i="7"/>
  <c r="F50" i="7"/>
  <c r="G50" i="7"/>
  <c r="I50" i="7"/>
  <c r="G52" i="7"/>
  <c r="I52" i="7"/>
  <c r="E58" i="7"/>
  <c r="F58" i="7"/>
  <c r="G58" i="7"/>
  <c r="I58" i="7"/>
  <c r="G60" i="7"/>
  <c r="I60" i="7"/>
  <c r="E66" i="7"/>
  <c r="F66" i="7"/>
  <c r="G66" i="7"/>
  <c r="I66" i="7"/>
  <c r="G68" i="7"/>
  <c r="I68" i="7"/>
  <c r="E74" i="7"/>
  <c r="F74" i="7"/>
  <c r="G74" i="7"/>
  <c r="I74" i="7"/>
  <c r="G76" i="7"/>
  <c r="I76" i="7"/>
  <c r="E82" i="7"/>
  <c r="F82" i="7"/>
  <c r="G82" i="7"/>
  <c r="I82" i="7"/>
  <c r="G84" i="7"/>
  <c r="I84" i="7"/>
  <c r="E90" i="7"/>
  <c r="F90" i="7"/>
  <c r="G90" i="7"/>
  <c r="I90" i="7"/>
  <c r="G92" i="7"/>
  <c r="I92" i="7"/>
  <c r="H21" i="5"/>
  <c r="E28" i="2"/>
  <c r="E11" i="2"/>
  <c r="E68" i="2"/>
  <c r="E30" i="2"/>
  <c r="E55" i="2"/>
  <c r="E26" i="2"/>
  <c r="E64" i="2"/>
  <c r="E52" i="2"/>
  <c r="E34" i="2"/>
  <c r="E82" i="2"/>
  <c r="E48" i="2"/>
  <c r="E36" i="2"/>
  <c r="E72" i="2"/>
  <c r="E70" i="2"/>
  <c r="E32" i="2"/>
  <c r="E20" i="2"/>
  <c r="E56" i="2"/>
  <c r="E12" i="2"/>
  <c r="E54" i="2"/>
  <c r="E16" i="2"/>
  <c r="E66" i="2"/>
  <c r="E40" i="2"/>
  <c r="E76" i="2"/>
  <c r="E38" i="2"/>
  <c r="E42" i="2"/>
  <c r="E78" i="2"/>
  <c r="E24" i="2"/>
  <c r="E67" i="2"/>
  <c r="E60" i="2"/>
  <c r="E22" i="2"/>
  <c r="E74" i="2"/>
  <c r="E62" i="2"/>
  <c r="E50" i="2"/>
  <c r="E44" i="2"/>
  <c r="E58" i="2"/>
  <c r="E14" i="2"/>
  <c r="E46" i="2"/>
  <c r="E18" i="2"/>
  <c r="C12" i="6"/>
  <c r="C12" i="1"/>
  <c r="C12" i="5"/>
  <c r="C11" i="1"/>
  <c r="C11" i="5"/>
  <c r="C11" i="3"/>
  <c r="C12" i="7"/>
  <c r="C11" i="6"/>
  <c r="C12" i="3"/>
  <c r="C11" i="7"/>
  <c r="O94" i="6" l="1"/>
  <c r="R94" i="6" s="1"/>
  <c r="O94" i="5"/>
  <c r="R94" i="5" s="1"/>
  <c r="O94" i="7"/>
  <c r="R94" i="7" s="1"/>
  <c r="O94" i="1"/>
  <c r="R94" i="1" s="1"/>
  <c r="O22" i="3"/>
  <c r="O83" i="3"/>
  <c r="O30" i="3"/>
  <c r="O82" i="3"/>
  <c r="O33" i="3"/>
  <c r="O85" i="3"/>
  <c r="O59" i="3"/>
  <c r="O80" i="3"/>
  <c r="O47" i="3"/>
  <c r="O27" i="3"/>
  <c r="O87" i="3"/>
  <c r="O35" i="3"/>
  <c r="O86" i="3"/>
  <c r="O38" i="3"/>
  <c r="O89" i="3"/>
  <c r="O62" i="3"/>
  <c r="O84" i="3"/>
  <c r="O54" i="3"/>
  <c r="O24" i="3"/>
  <c r="O49" i="3"/>
  <c r="O91" i="3"/>
  <c r="O53" i="3"/>
  <c r="O90" i="3"/>
  <c r="O57" i="3"/>
  <c r="O93" i="3"/>
  <c r="O43" i="3"/>
  <c r="O88" i="3"/>
  <c r="O56" i="3"/>
  <c r="O28" i="3"/>
  <c r="O61" i="3"/>
  <c r="O37" i="3"/>
  <c r="O60" i="3"/>
  <c r="O23" i="3"/>
  <c r="O65" i="3"/>
  <c r="O21" i="3"/>
  <c r="O45" i="3"/>
  <c r="O92" i="3"/>
  <c r="C15" i="3"/>
  <c r="O32" i="3"/>
  <c r="O67" i="3"/>
  <c r="O51" i="3"/>
  <c r="O66" i="3"/>
  <c r="O42" i="3"/>
  <c r="O69" i="3"/>
  <c r="O26" i="3"/>
  <c r="O64" i="3"/>
  <c r="O29" i="3"/>
  <c r="O36" i="3"/>
  <c r="O71" i="3"/>
  <c r="O58" i="3"/>
  <c r="O70" i="3"/>
  <c r="O46" i="3"/>
  <c r="O73" i="3"/>
  <c r="O31" i="3"/>
  <c r="O68" i="3"/>
  <c r="O34" i="3"/>
  <c r="O44" i="3"/>
  <c r="O79" i="3"/>
  <c r="O25" i="3"/>
  <c r="O78" i="3"/>
  <c r="O55" i="3"/>
  <c r="O81" i="3"/>
  <c r="O52" i="3"/>
  <c r="O76" i="3"/>
  <c r="O41" i="3"/>
  <c r="O75" i="3"/>
  <c r="O63" i="3"/>
  <c r="O74" i="3"/>
  <c r="O48" i="3"/>
  <c r="O77" i="3"/>
  <c r="O50" i="3"/>
  <c r="O40" i="3"/>
  <c r="O72" i="3"/>
  <c r="O39" i="3"/>
  <c r="C16" i="3"/>
  <c r="D18" i="3" s="1"/>
  <c r="C16" i="5"/>
  <c r="D18" i="5" s="1"/>
  <c r="C16" i="1"/>
  <c r="D18" i="1" s="1"/>
  <c r="C16" i="6"/>
  <c r="D18" i="6" s="1"/>
  <c r="O87" i="6"/>
  <c r="R87" i="6" s="1"/>
  <c r="O71" i="6"/>
  <c r="R71" i="6" s="1"/>
  <c r="O55" i="6"/>
  <c r="R55" i="6" s="1"/>
  <c r="O82" i="6"/>
  <c r="R82" i="6" s="1"/>
  <c r="O66" i="6"/>
  <c r="R66" i="6" s="1"/>
  <c r="O50" i="6"/>
  <c r="R50" i="6" s="1"/>
  <c r="O81" i="6"/>
  <c r="R81" i="6" s="1"/>
  <c r="O65" i="6"/>
  <c r="R65" i="6" s="1"/>
  <c r="O49" i="6"/>
  <c r="R49" i="6" s="1"/>
  <c r="O80" i="6"/>
  <c r="R80" i="6" s="1"/>
  <c r="O64" i="6"/>
  <c r="R64" i="6" s="1"/>
  <c r="O39" i="6"/>
  <c r="R39" i="6" s="1"/>
  <c r="O23" i="6"/>
  <c r="R23" i="6" s="1"/>
  <c r="O41" i="6"/>
  <c r="R41" i="6" s="1"/>
  <c r="O25" i="6"/>
  <c r="R25" i="6" s="1"/>
  <c r="O32" i="6"/>
  <c r="R32" i="6" s="1"/>
  <c r="O28" i="6"/>
  <c r="R28" i="6" s="1"/>
  <c r="O24" i="6"/>
  <c r="R24" i="6" s="1"/>
  <c r="C15" i="6"/>
  <c r="O83" i="6"/>
  <c r="R83" i="6" s="1"/>
  <c r="O67" i="6"/>
  <c r="R67" i="6" s="1"/>
  <c r="O51" i="6"/>
  <c r="R51" i="6" s="1"/>
  <c r="O78" i="6"/>
  <c r="R78" i="6" s="1"/>
  <c r="O62" i="6"/>
  <c r="R62" i="6" s="1"/>
  <c r="O93" i="6"/>
  <c r="R93" i="6" s="1"/>
  <c r="O77" i="6"/>
  <c r="R77" i="6" s="1"/>
  <c r="O61" i="6"/>
  <c r="R61" i="6" s="1"/>
  <c r="O92" i="6"/>
  <c r="R92" i="6" s="1"/>
  <c r="O76" i="6"/>
  <c r="R76" i="6" s="1"/>
  <c r="O60" i="6"/>
  <c r="R60" i="6" s="1"/>
  <c r="O35" i="6"/>
  <c r="R35" i="6" s="1"/>
  <c r="O56" i="6"/>
  <c r="R56" i="6" s="1"/>
  <c r="O37" i="6"/>
  <c r="R37" i="6" s="1"/>
  <c r="O21" i="6"/>
  <c r="R21" i="6" s="1"/>
  <c r="O46" i="6"/>
  <c r="R46" i="6" s="1"/>
  <c r="O42" i="6"/>
  <c r="R42" i="6" s="1"/>
  <c r="O38" i="6"/>
  <c r="R38" i="6" s="1"/>
  <c r="O79" i="6"/>
  <c r="R79" i="6" s="1"/>
  <c r="O63" i="6"/>
  <c r="R63" i="6" s="1"/>
  <c r="O90" i="6"/>
  <c r="R90" i="6" s="1"/>
  <c r="O74" i="6"/>
  <c r="R74" i="6" s="1"/>
  <c r="O58" i="6"/>
  <c r="R58" i="6" s="1"/>
  <c r="O89" i="6"/>
  <c r="R89" i="6" s="1"/>
  <c r="O73" i="6"/>
  <c r="R73" i="6" s="1"/>
  <c r="O57" i="6"/>
  <c r="R57" i="6" s="1"/>
  <c r="O88" i="6"/>
  <c r="R88" i="6" s="1"/>
  <c r="O72" i="6"/>
  <c r="R72" i="6" s="1"/>
  <c r="O47" i="6"/>
  <c r="R47" i="6" s="1"/>
  <c r="O31" i="6"/>
  <c r="R31" i="6" s="1"/>
  <c r="O52" i="6"/>
  <c r="R52" i="6" s="1"/>
  <c r="O33" i="6"/>
  <c r="R33" i="6" s="1"/>
  <c r="O34" i="6"/>
  <c r="R34" i="6" s="1"/>
  <c r="O30" i="6"/>
  <c r="R30" i="6" s="1"/>
  <c r="O26" i="6"/>
  <c r="R26" i="6" s="1"/>
  <c r="O22" i="6"/>
  <c r="R22" i="6" s="1"/>
  <c r="O91" i="6"/>
  <c r="R91" i="6" s="1"/>
  <c r="O53" i="6"/>
  <c r="R53" i="6" s="1"/>
  <c r="O44" i="6"/>
  <c r="R44" i="6" s="1"/>
  <c r="O75" i="6"/>
  <c r="R75" i="6" s="1"/>
  <c r="O84" i="6"/>
  <c r="R84" i="6" s="1"/>
  <c r="O40" i="6"/>
  <c r="R40" i="6" s="1"/>
  <c r="O59" i="6"/>
  <c r="R59" i="6" s="1"/>
  <c r="O68" i="6"/>
  <c r="R68" i="6" s="1"/>
  <c r="O36" i="6"/>
  <c r="R36" i="6" s="1"/>
  <c r="O70" i="6"/>
  <c r="R70" i="6" s="1"/>
  <c r="O48" i="6"/>
  <c r="R48" i="6" s="1"/>
  <c r="O86" i="6"/>
  <c r="R86" i="6" s="1"/>
  <c r="O43" i="6"/>
  <c r="R43" i="6" s="1"/>
  <c r="O27" i="6"/>
  <c r="R27" i="6" s="1"/>
  <c r="O69" i="6"/>
  <c r="R69" i="6" s="1"/>
  <c r="O54" i="6"/>
  <c r="R54" i="6" s="1"/>
  <c r="O45" i="6"/>
  <c r="R45" i="6" s="1"/>
  <c r="O85" i="6"/>
  <c r="R85" i="6" s="1"/>
  <c r="O29" i="6"/>
  <c r="R29" i="6" s="1"/>
  <c r="C16" i="7"/>
  <c r="D18" i="7" s="1"/>
  <c r="O81" i="1"/>
  <c r="R81" i="1" s="1"/>
  <c r="O65" i="1"/>
  <c r="R65" i="1" s="1"/>
  <c r="O49" i="1"/>
  <c r="R49" i="1" s="1"/>
  <c r="O33" i="1"/>
  <c r="R33" i="1" s="1"/>
  <c r="O92" i="1"/>
  <c r="R92" i="1" s="1"/>
  <c r="O76" i="1"/>
  <c r="R76" i="1" s="1"/>
  <c r="O60" i="1"/>
  <c r="R60" i="1" s="1"/>
  <c r="O44" i="1"/>
  <c r="R44" i="1" s="1"/>
  <c r="O28" i="1"/>
  <c r="R28" i="1" s="1"/>
  <c r="O83" i="1"/>
  <c r="R83" i="1" s="1"/>
  <c r="O67" i="1"/>
  <c r="R67" i="1" s="1"/>
  <c r="O51" i="1"/>
  <c r="R51" i="1" s="1"/>
  <c r="O35" i="1"/>
  <c r="R35" i="1" s="1"/>
  <c r="O90" i="1"/>
  <c r="R90" i="1" s="1"/>
  <c r="O74" i="1"/>
  <c r="R74" i="1" s="1"/>
  <c r="O58" i="1"/>
  <c r="R58" i="1" s="1"/>
  <c r="O42" i="1"/>
  <c r="R42" i="1" s="1"/>
  <c r="O26" i="1"/>
  <c r="R26" i="1" s="1"/>
  <c r="O93" i="1"/>
  <c r="R93" i="1" s="1"/>
  <c r="O77" i="1"/>
  <c r="R77" i="1" s="1"/>
  <c r="O61" i="1"/>
  <c r="R61" i="1" s="1"/>
  <c r="O45" i="1"/>
  <c r="R45" i="1" s="1"/>
  <c r="O29" i="1"/>
  <c r="R29" i="1" s="1"/>
  <c r="O88" i="1"/>
  <c r="R88" i="1" s="1"/>
  <c r="O72" i="1"/>
  <c r="R72" i="1" s="1"/>
  <c r="O56" i="1"/>
  <c r="R56" i="1" s="1"/>
  <c r="O40" i="1"/>
  <c r="R40" i="1" s="1"/>
  <c r="O24" i="1"/>
  <c r="R24" i="1" s="1"/>
  <c r="O79" i="1"/>
  <c r="R79" i="1" s="1"/>
  <c r="O63" i="1"/>
  <c r="R63" i="1" s="1"/>
  <c r="O47" i="1"/>
  <c r="R47" i="1" s="1"/>
  <c r="O31" i="1"/>
  <c r="R31" i="1" s="1"/>
  <c r="O86" i="1"/>
  <c r="R86" i="1" s="1"/>
  <c r="O70" i="1"/>
  <c r="R70" i="1" s="1"/>
  <c r="O54" i="1"/>
  <c r="R54" i="1" s="1"/>
  <c r="O38" i="1"/>
  <c r="R38" i="1" s="1"/>
  <c r="O22" i="1"/>
  <c r="R22" i="1" s="1"/>
  <c r="O89" i="1"/>
  <c r="R89" i="1" s="1"/>
  <c r="O73" i="1"/>
  <c r="R73" i="1" s="1"/>
  <c r="O57" i="1"/>
  <c r="R57" i="1" s="1"/>
  <c r="O41" i="1"/>
  <c r="R41" i="1" s="1"/>
  <c r="O25" i="1"/>
  <c r="R25" i="1" s="1"/>
  <c r="O84" i="1"/>
  <c r="R84" i="1" s="1"/>
  <c r="O68" i="1"/>
  <c r="R68" i="1" s="1"/>
  <c r="O52" i="1"/>
  <c r="R52" i="1" s="1"/>
  <c r="O36" i="1"/>
  <c r="R36" i="1" s="1"/>
  <c r="O91" i="1"/>
  <c r="R91" i="1" s="1"/>
  <c r="O75" i="1"/>
  <c r="R75" i="1" s="1"/>
  <c r="O59" i="1"/>
  <c r="R59" i="1" s="1"/>
  <c r="O43" i="1"/>
  <c r="R43" i="1" s="1"/>
  <c r="O27" i="1"/>
  <c r="R27" i="1" s="1"/>
  <c r="O82" i="1"/>
  <c r="R82" i="1" s="1"/>
  <c r="O66" i="1"/>
  <c r="R66" i="1" s="1"/>
  <c r="O50" i="1"/>
  <c r="R50" i="1" s="1"/>
  <c r="O34" i="1"/>
  <c r="R34" i="1" s="1"/>
  <c r="C15" i="1"/>
  <c r="O85" i="1"/>
  <c r="R85" i="1" s="1"/>
  <c r="O69" i="1"/>
  <c r="R69" i="1" s="1"/>
  <c r="O53" i="1"/>
  <c r="R53" i="1" s="1"/>
  <c r="O37" i="1"/>
  <c r="R37" i="1" s="1"/>
  <c r="O21" i="1"/>
  <c r="R21" i="1" s="1"/>
  <c r="O80" i="1"/>
  <c r="R80" i="1" s="1"/>
  <c r="O64" i="1"/>
  <c r="R64" i="1" s="1"/>
  <c r="O48" i="1"/>
  <c r="R48" i="1" s="1"/>
  <c r="O32" i="1"/>
  <c r="R32" i="1" s="1"/>
  <c r="O87" i="1"/>
  <c r="R87" i="1" s="1"/>
  <c r="O71" i="1"/>
  <c r="R71" i="1" s="1"/>
  <c r="O55" i="1"/>
  <c r="R55" i="1" s="1"/>
  <c r="O39" i="1"/>
  <c r="R39" i="1" s="1"/>
  <c r="O23" i="1"/>
  <c r="R23" i="1" s="1"/>
  <c r="O78" i="1"/>
  <c r="R78" i="1" s="1"/>
  <c r="O62" i="1"/>
  <c r="R62" i="1" s="1"/>
  <c r="O46" i="1"/>
  <c r="R46" i="1" s="1"/>
  <c r="O30" i="1"/>
  <c r="R30" i="1" s="1"/>
  <c r="O83" i="7"/>
  <c r="R83" i="7" s="1"/>
  <c r="O67" i="7"/>
  <c r="R67" i="7" s="1"/>
  <c r="O51" i="7"/>
  <c r="R51" i="7" s="1"/>
  <c r="O35" i="7"/>
  <c r="R35" i="7" s="1"/>
  <c r="O90" i="7"/>
  <c r="R90" i="7" s="1"/>
  <c r="O74" i="7"/>
  <c r="R74" i="7" s="1"/>
  <c r="O58" i="7"/>
  <c r="R58" i="7" s="1"/>
  <c r="O42" i="7"/>
  <c r="R42" i="7" s="1"/>
  <c r="O26" i="7"/>
  <c r="R26" i="7" s="1"/>
  <c r="O85" i="7"/>
  <c r="R85" i="7" s="1"/>
  <c r="O69" i="7"/>
  <c r="R69" i="7" s="1"/>
  <c r="O53" i="7"/>
  <c r="R53" i="7" s="1"/>
  <c r="O37" i="7"/>
  <c r="R37" i="7" s="1"/>
  <c r="O21" i="7"/>
  <c r="R21" i="7" s="1"/>
  <c r="O80" i="7"/>
  <c r="R80" i="7" s="1"/>
  <c r="O64" i="7"/>
  <c r="R64" i="7" s="1"/>
  <c r="O48" i="7"/>
  <c r="R48" i="7" s="1"/>
  <c r="O32" i="7"/>
  <c r="R32" i="7" s="1"/>
  <c r="O79" i="7"/>
  <c r="R79" i="7" s="1"/>
  <c r="O63" i="7"/>
  <c r="R63" i="7" s="1"/>
  <c r="O47" i="7"/>
  <c r="R47" i="7" s="1"/>
  <c r="O31" i="7"/>
  <c r="R31" i="7" s="1"/>
  <c r="O86" i="7"/>
  <c r="R86" i="7" s="1"/>
  <c r="O70" i="7"/>
  <c r="R70" i="7" s="1"/>
  <c r="O54" i="7"/>
  <c r="R54" i="7" s="1"/>
  <c r="O38" i="7"/>
  <c r="R38" i="7" s="1"/>
  <c r="O22" i="7"/>
  <c r="R22" i="7" s="1"/>
  <c r="O81" i="7"/>
  <c r="R81" i="7" s="1"/>
  <c r="O65" i="7"/>
  <c r="R65" i="7" s="1"/>
  <c r="O49" i="7"/>
  <c r="R49" i="7" s="1"/>
  <c r="O33" i="7"/>
  <c r="R33" i="7" s="1"/>
  <c r="O92" i="7"/>
  <c r="R92" i="7" s="1"/>
  <c r="O76" i="7"/>
  <c r="R76" i="7" s="1"/>
  <c r="O60" i="7"/>
  <c r="R60" i="7" s="1"/>
  <c r="O44" i="7"/>
  <c r="R44" i="7" s="1"/>
  <c r="O28" i="7"/>
  <c r="R28" i="7" s="1"/>
  <c r="O71" i="7"/>
  <c r="R71" i="7" s="1"/>
  <c r="O78" i="7"/>
  <c r="R78" i="7" s="1"/>
  <c r="O89" i="7"/>
  <c r="R89" i="7" s="1"/>
  <c r="O25" i="7"/>
  <c r="R25" i="7" s="1"/>
  <c r="O36" i="7"/>
  <c r="R36" i="7" s="1"/>
  <c r="O59" i="7"/>
  <c r="R59" i="7" s="1"/>
  <c r="O66" i="7"/>
  <c r="R66" i="7" s="1"/>
  <c r="O77" i="7"/>
  <c r="R77" i="7" s="1"/>
  <c r="O88" i="7"/>
  <c r="R88" i="7" s="1"/>
  <c r="O24" i="7"/>
  <c r="R24" i="7" s="1"/>
  <c r="O46" i="7"/>
  <c r="R46" i="7" s="1"/>
  <c r="O55" i="7"/>
  <c r="R55" i="7" s="1"/>
  <c r="O62" i="7"/>
  <c r="R62" i="7" s="1"/>
  <c r="O73" i="7"/>
  <c r="R73" i="7" s="1"/>
  <c r="O84" i="7"/>
  <c r="R84" i="7" s="1"/>
  <c r="C15" i="7"/>
  <c r="O39" i="7"/>
  <c r="R39" i="7" s="1"/>
  <c r="O68" i="7"/>
  <c r="R68" i="7" s="1"/>
  <c r="O29" i="7"/>
  <c r="R29" i="7" s="1"/>
  <c r="O43" i="7"/>
  <c r="R43" i="7" s="1"/>
  <c r="O50" i="7"/>
  <c r="R50" i="7" s="1"/>
  <c r="O61" i="7"/>
  <c r="R61" i="7" s="1"/>
  <c r="O72" i="7"/>
  <c r="R72" i="7" s="1"/>
  <c r="O57" i="7"/>
  <c r="R57" i="7" s="1"/>
  <c r="O82" i="7"/>
  <c r="R82" i="7" s="1"/>
  <c r="O91" i="7"/>
  <c r="R91" i="7" s="1"/>
  <c r="O27" i="7"/>
  <c r="R27" i="7" s="1"/>
  <c r="O34" i="7"/>
  <c r="R34" i="7" s="1"/>
  <c r="O45" i="7"/>
  <c r="R45" i="7" s="1"/>
  <c r="O56" i="7"/>
  <c r="R56" i="7" s="1"/>
  <c r="O75" i="7"/>
  <c r="R75" i="7" s="1"/>
  <c r="O40" i="7"/>
  <c r="R40" i="7" s="1"/>
  <c r="O87" i="7"/>
  <c r="R87" i="7" s="1"/>
  <c r="O23" i="7"/>
  <c r="R23" i="7" s="1"/>
  <c r="O30" i="7"/>
  <c r="R30" i="7" s="1"/>
  <c r="O41" i="7"/>
  <c r="R41" i="7" s="1"/>
  <c r="O52" i="7"/>
  <c r="R52" i="7" s="1"/>
  <c r="O93" i="7"/>
  <c r="R93" i="7" s="1"/>
  <c r="O23" i="5"/>
  <c r="R23" i="5" s="1"/>
  <c r="O55" i="5"/>
  <c r="R55" i="5" s="1"/>
  <c r="O87" i="5"/>
  <c r="R87" i="5" s="1"/>
  <c r="O48" i="5"/>
  <c r="R48" i="5" s="1"/>
  <c r="O80" i="5"/>
  <c r="R80" i="5" s="1"/>
  <c r="O41" i="5"/>
  <c r="R41" i="5" s="1"/>
  <c r="O73" i="5"/>
  <c r="R73" i="5" s="1"/>
  <c r="O31" i="5"/>
  <c r="R31" i="5" s="1"/>
  <c r="O63" i="5"/>
  <c r="R63" i="5" s="1"/>
  <c r="O24" i="5"/>
  <c r="R24" i="5" s="1"/>
  <c r="O56" i="5"/>
  <c r="R56" i="5" s="1"/>
  <c r="O88" i="5"/>
  <c r="R88" i="5" s="1"/>
  <c r="O49" i="5"/>
  <c r="R49" i="5" s="1"/>
  <c r="O81" i="5"/>
  <c r="R81" i="5" s="1"/>
  <c r="O42" i="5"/>
  <c r="R42" i="5" s="1"/>
  <c r="O39" i="5"/>
  <c r="R39" i="5" s="1"/>
  <c r="O71" i="5"/>
  <c r="R71" i="5" s="1"/>
  <c r="O32" i="5"/>
  <c r="R32" i="5" s="1"/>
  <c r="O64" i="5"/>
  <c r="R64" i="5" s="1"/>
  <c r="O25" i="5"/>
  <c r="R25" i="5" s="1"/>
  <c r="O57" i="5"/>
  <c r="R57" i="5" s="1"/>
  <c r="O89" i="5"/>
  <c r="R89" i="5" s="1"/>
  <c r="O47" i="5"/>
  <c r="R47" i="5" s="1"/>
  <c r="O79" i="5"/>
  <c r="R79" i="5" s="1"/>
  <c r="O40" i="5"/>
  <c r="R40" i="5" s="1"/>
  <c r="O72" i="5"/>
  <c r="R72" i="5" s="1"/>
  <c r="O33" i="5"/>
  <c r="R33" i="5" s="1"/>
  <c r="O65" i="5"/>
  <c r="R65" i="5" s="1"/>
  <c r="O26" i="5"/>
  <c r="R26" i="5" s="1"/>
  <c r="O82" i="5"/>
  <c r="R82" i="5" s="1"/>
  <c r="O51" i="5"/>
  <c r="R51" i="5" s="1"/>
  <c r="O91" i="5"/>
  <c r="R91" i="5" s="1"/>
  <c r="O68" i="5"/>
  <c r="R68" i="5" s="1"/>
  <c r="O29" i="5"/>
  <c r="R29" i="5" s="1"/>
  <c r="O69" i="5"/>
  <c r="R69" i="5" s="1"/>
  <c r="O38" i="5"/>
  <c r="R38" i="5" s="1"/>
  <c r="O78" i="5"/>
  <c r="R78" i="5" s="1"/>
  <c r="O34" i="5"/>
  <c r="R34" i="5" s="1"/>
  <c r="O28" i="5"/>
  <c r="R28" i="5" s="1"/>
  <c r="O77" i="5"/>
  <c r="R77" i="5" s="1"/>
  <c r="O50" i="5"/>
  <c r="R50" i="5" s="1"/>
  <c r="O90" i="5"/>
  <c r="R90" i="5" s="1"/>
  <c r="O59" i="5"/>
  <c r="R59" i="5" s="1"/>
  <c r="O36" i="5"/>
  <c r="R36" i="5" s="1"/>
  <c r="O76" i="5"/>
  <c r="R76" i="5" s="1"/>
  <c r="O37" i="5"/>
  <c r="R37" i="5" s="1"/>
  <c r="O85" i="5"/>
  <c r="R85" i="5" s="1"/>
  <c r="O46" i="5"/>
  <c r="R46" i="5" s="1"/>
  <c r="O86" i="5"/>
  <c r="R86" i="5" s="1"/>
  <c r="O27" i="5"/>
  <c r="R27" i="5" s="1"/>
  <c r="O44" i="5"/>
  <c r="R44" i="5" s="1"/>
  <c r="O53" i="5"/>
  <c r="R53" i="5" s="1"/>
  <c r="O54" i="5"/>
  <c r="R54" i="5" s="1"/>
  <c r="O74" i="5"/>
  <c r="R74" i="5" s="1"/>
  <c r="O67" i="5"/>
  <c r="R67" i="5" s="1"/>
  <c r="O45" i="5"/>
  <c r="R45" i="5" s="1"/>
  <c r="C15" i="5"/>
  <c r="O58" i="5"/>
  <c r="R58" i="5" s="1"/>
  <c r="O75" i="5"/>
  <c r="R75" i="5" s="1"/>
  <c r="O84" i="5"/>
  <c r="R84" i="5" s="1"/>
  <c r="O93" i="5"/>
  <c r="R93" i="5" s="1"/>
  <c r="O35" i="5"/>
  <c r="R35" i="5" s="1"/>
  <c r="O92" i="5"/>
  <c r="R92" i="5" s="1"/>
  <c r="O62" i="5"/>
  <c r="R62" i="5" s="1"/>
  <c r="O30" i="5"/>
  <c r="R30" i="5" s="1"/>
  <c r="O66" i="5"/>
  <c r="R66" i="5" s="1"/>
  <c r="O43" i="5"/>
  <c r="R43" i="5" s="1"/>
  <c r="O83" i="5"/>
  <c r="R83" i="5" s="1"/>
  <c r="O52" i="5"/>
  <c r="R52" i="5" s="1"/>
  <c r="O21" i="5"/>
  <c r="R21" i="5" s="1"/>
  <c r="O61" i="5"/>
  <c r="R61" i="5" s="1"/>
  <c r="O22" i="5"/>
  <c r="R22" i="5" s="1"/>
  <c r="O70" i="5"/>
  <c r="R70" i="5" s="1"/>
  <c r="O60" i="5"/>
  <c r="R60" i="5" s="1"/>
  <c r="F18" i="7" l="1"/>
  <c r="F19" i="7" s="1"/>
  <c r="C18" i="7"/>
  <c r="C18" i="5"/>
  <c r="F18" i="5"/>
  <c r="F19" i="5" s="1"/>
  <c r="R17" i="1"/>
  <c r="C18" i="3"/>
  <c r="F18" i="3"/>
  <c r="F19" i="3" s="1"/>
  <c r="R17" i="5"/>
  <c r="R17" i="6"/>
  <c r="R17" i="7"/>
  <c r="F18" i="1"/>
  <c r="F19" i="1" s="1"/>
  <c r="C18" i="1"/>
  <c r="C18" i="6"/>
  <c r="F18" i="6"/>
  <c r="F19" i="6" s="1"/>
</calcChain>
</file>

<file path=xl/sharedStrings.xml><?xml version="1.0" encoding="utf-8"?>
<sst xmlns="http://schemas.openxmlformats.org/spreadsheetml/2006/main" count="1850" uniqueCount="316">
  <si>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</si>
  <si>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</si>
  <si>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</si>
  <si>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</si>
  <si>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</si>
  <si>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</si>
  <si>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</si>
  <si>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</si>
  <si>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</si>
  <si>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</si>
  <si>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</si>
  <si>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</si>
  <si>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</si>
  <si>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</si>
  <si>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</si>
  <si>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</si>
  <si>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</si>
  <si>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</si>
  <si>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</si>
  <si>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S2</t>
  </si>
  <si>
    <t>S3</t>
  </si>
  <si>
    <t>LS Quadr term =</t>
  </si>
  <si>
    <t>Linear</t>
  </si>
  <si>
    <t>Quadratic</t>
  </si>
  <si>
    <t>Q. Fit</t>
  </si>
  <si>
    <t>Lin Fit</t>
  </si>
  <si>
    <t>Sum diff² =</t>
  </si>
  <si>
    <t>System Type:</t>
  </si>
  <si>
    <t>S4</t>
  </si>
  <si>
    <t>S5</t>
  </si>
  <si>
    <t>Misc</t>
  </si>
  <si>
    <t>BBSAG</t>
  </si>
  <si>
    <t>v</t>
  </si>
  <si>
    <t>AA 9,43</t>
  </si>
  <si>
    <t>K</t>
  </si>
  <si>
    <t>AA 20,35</t>
  </si>
  <si>
    <t>Locher K</t>
  </si>
  <si>
    <t>BBSAG Bull.73</t>
  </si>
  <si>
    <t>B</t>
  </si>
  <si>
    <t>BBSAG Bull.96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</si>
  <si>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</si>
  <si>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</si>
  <si>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</si>
  <si>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</si>
  <si>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</si>
  <si>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</si>
  <si>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</si>
  <si>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</si>
  <si>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</si>
  <si>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</si>
  <si>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</si>
  <si>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F </t>
  </si>
  <si>
    <t>2411581.597 </t>
  </si>
  <si>
    <t> 02.08.1890 02:19 </t>
  </si>
  <si>
    <t> -0.213 </t>
  </si>
  <si>
    <t>P </t>
  </si>
  <si>
    <t> Pickering </t>
  </si>
  <si>
    <t> AN 152.91 </t>
  </si>
  <si>
    <t>2411659.495 </t>
  </si>
  <si>
    <t> 18.10.1890 23:52 </t>
  </si>
  <si>
    <t> -0.387 </t>
  </si>
  <si>
    <t>2413461.424 </t>
  </si>
  <si>
    <t> 24.09.1895 22:10 </t>
  </si>
  <si>
    <t> -0.111 </t>
  </si>
  <si>
    <t> Ceraski </t>
  </si>
  <si>
    <t> AN 151.224 </t>
  </si>
  <si>
    <t>2413479.281 </t>
  </si>
  <si>
    <t> 12.10.1895 18:44 </t>
  </si>
  <si>
    <t> -0.271 </t>
  </si>
  <si>
    <t>2414422.425 </t>
  </si>
  <si>
    <t> 12.05.1898 22:12 </t>
  </si>
  <si>
    <t> 0.008 </t>
  </si>
  <si>
    <t>2414500.433 </t>
  </si>
  <si>
    <t> 29.07.1898 22:23 </t>
  </si>
  <si>
    <t> -0.055 </t>
  </si>
  <si>
    <t>2415004.971 </t>
  </si>
  <si>
    <t> 16.12.1899 11:18 </t>
  </si>
  <si>
    <t> 0.020 </t>
  </si>
  <si>
    <t>2415737.558 </t>
  </si>
  <si>
    <t> 19.12.1901 01:23 </t>
  </si>
  <si>
    <t> -0.066 </t>
  </si>
  <si>
    <t> J.A.Parkhurst </t>
  </si>
  <si>
    <t> AJ 24.160 </t>
  </si>
  <si>
    <t>2415959.738 </t>
  </si>
  <si>
    <t> 29.07.1902 05:42 </t>
  </si>
  <si>
    <t> -0.090 </t>
  </si>
  <si>
    <t>2416818.596 </t>
  </si>
  <si>
    <t> 04.12.1904 02:18 </t>
  </si>
  <si>
    <t> -0.020 </t>
  </si>
  <si>
    <t>V </t>
  </si>
  <si>
    <t>2417479.195 </t>
  </si>
  <si>
    <t> 25.09.1906 16:40 </t>
  </si>
  <si>
    <t> -0.027 </t>
  </si>
  <si>
    <t> K.Graff </t>
  </si>
  <si>
    <t> MHAM 11.42 </t>
  </si>
  <si>
    <t>2417827.533 </t>
  </si>
  <si>
    <t> 09.09.1907 00:47 </t>
  </si>
  <si>
    <t> -0.009 </t>
  </si>
  <si>
    <t>2417839.552 </t>
  </si>
  <si>
    <t> 21.09.1907 01:14 </t>
  </si>
  <si>
    <t> -0.001 </t>
  </si>
  <si>
    <t>2417845.561 </t>
  </si>
  <si>
    <t> 27.09.1907 01:27 </t>
  </si>
  <si>
    <t> 0.003 </t>
  </si>
  <si>
    <t>2417851.569 </t>
  </si>
  <si>
    <t> 03.10.1907 01:39 </t>
  </si>
  <si>
    <t> 0.005 </t>
  </si>
  <si>
    <t>2418764.394 </t>
  </si>
  <si>
    <t> 02.04.1910 21:27 </t>
  </si>
  <si>
    <t> -0.008 </t>
  </si>
  <si>
    <t> A.A.Nijland </t>
  </si>
  <si>
    <t> AN 228.207 </t>
  </si>
  <si>
    <t>2418794.430 </t>
  </si>
  <si>
    <t> 02.05.1910 22:19 </t>
  </si>
  <si>
    <t> 0.001 </t>
  </si>
  <si>
    <t>2419130.756 </t>
  </si>
  <si>
    <t> 04.04.1911 06:08 </t>
  </si>
  <si>
    <t> 0.018 </t>
  </si>
  <si>
    <t> AN 203.400 </t>
  </si>
  <si>
    <t>2419635.213 </t>
  </si>
  <si>
    <t> 20.08.1912 17:06 </t>
  </si>
  <si>
    <t> 0.012 </t>
  </si>
  <si>
    <t>2419647.236 </t>
  </si>
  <si>
    <t> 01.09.1912 17:39 </t>
  </si>
  <si>
    <t> 0.024 </t>
  </si>
  <si>
    <t>2419665.249 </t>
  </si>
  <si>
    <t> 19.09.1912 17:58 </t>
  </si>
  <si>
    <t> 0.021 </t>
  </si>
  <si>
    <t>2419683.282 </t>
  </si>
  <si>
    <t> 07.10.1912 18:46 </t>
  </si>
  <si>
    <t> 0.037 </t>
  </si>
  <si>
    <t>2419995.562 </t>
  </si>
  <si>
    <t> 16.08.1913 01:29 </t>
  </si>
  <si>
    <t> 0.031 </t>
  </si>
  <si>
    <t>2420001.563 </t>
  </si>
  <si>
    <t> 22.08.1913 01:30 </t>
  </si>
  <si>
    <t> 0.026 </t>
  </si>
  <si>
    <t>2420007.565 </t>
  </si>
  <si>
    <t> 28.08.1913 01:33 </t>
  </si>
  <si>
    <t> 0.022 </t>
  </si>
  <si>
    <t>2420019.601 </t>
  </si>
  <si>
    <t> 09.09.1913 02:25 </t>
  </si>
  <si>
    <t> 0.047 </t>
  </si>
  <si>
    <t>2420037.593 </t>
  </si>
  <si>
    <t> 27.09.1913 02:13 </t>
  </si>
  <si>
    <t> 0.023 </t>
  </si>
  <si>
    <t>2420235.794 </t>
  </si>
  <si>
    <t> 13.04.1914 07:03 </t>
  </si>
  <si>
    <t> 0.042 </t>
  </si>
  <si>
    <t>2420241.796 </t>
  </si>
  <si>
    <t> 19.04.1914 07:06 </t>
  </si>
  <si>
    <t> 0.039 </t>
  </si>
  <si>
    <t>2420470.022 </t>
  </si>
  <si>
    <t> 03.12.1914 12:31 </t>
  </si>
  <si>
    <t> 0.055 </t>
  </si>
  <si>
    <t>2420626.170 </t>
  </si>
  <si>
    <t> 08.05.1915 16:04 </t>
  </si>
  <si>
    <t> 0.060 </t>
  </si>
  <si>
    <t>2420644.212 </t>
  </si>
  <si>
    <t> 26.05.1915 17:05 </t>
  </si>
  <si>
    <t> 0.085 </t>
  </si>
  <si>
    <t>2420752.287 </t>
  </si>
  <si>
    <t> 11.09.1915 18:53 </t>
  </si>
  <si>
    <t> 0.061 </t>
  </si>
  <si>
    <t>2425178.36 </t>
  </si>
  <si>
    <t> 24.10.1927 20:38 </t>
  </si>
  <si>
    <t> 0.07 </t>
  </si>
  <si>
    <t> Harvard) </t>
  </si>
  <si>
    <t> AHSB 6.1. </t>
  </si>
  <si>
    <t>2425436.59 </t>
  </si>
  <si>
    <t> 09.07.1928 02:09 </t>
  </si>
  <si>
    <t>2428427.27 </t>
  </si>
  <si>
    <t> 15.09.1936 18:28 </t>
  </si>
  <si>
    <t> 0.00 </t>
  </si>
  <si>
    <t> A.A.Wachmann </t>
  </si>
  <si>
    <t> AHSB 6.1.88 </t>
  </si>
  <si>
    <t>2432793.2 </t>
  </si>
  <si>
    <t> 29.08.1948 16:48 </t>
  </si>
  <si>
    <t> -0.1 </t>
  </si>
  <si>
    <t> R.Szafraniec </t>
  </si>
  <si>
    <t> AAC 4.114 </t>
  </si>
  <si>
    <t>2432793.26 </t>
  </si>
  <si>
    <t> 29.08.1948 18:14 </t>
  </si>
  <si>
    <t> -0.02 </t>
  </si>
  <si>
    <t>2432823.276 </t>
  </si>
  <si>
    <t> 28.09.1948 18:37 </t>
  </si>
  <si>
    <t> -0.028 </t>
  </si>
  <si>
    <t> AA 20.35 </t>
  </si>
  <si>
    <t>2433069.52 </t>
  </si>
  <si>
    <t> 02.06.1949 00:28 </t>
  </si>
  <si>
    <t> -0.01 </t>
  </si>
  <si>
    <t> B.S.Whitney </t>
  </si>
  <si>
    <t> AJ 55.231 </t>
  </si>
  <si>
    <t>2433081.50 </t>
  </si>
  <si>
    <t> 14.06.1949 00:00 </t>
  </si>
  <si>
    <t> -0.04 </t>
  </si>
  <si>
    <t>2433099.52 </t>
  </si>
  <si>
    <t> 02.07.1949 00:28 </t>
  </si>
  <si>
    <t>2433183.59 </t>
  </si>
  <si>
    <t> 24.09.1949 02:09 </t>
  </si>
  <si>
    <t>2433207.642 </t>
  </si>
  <si>
    <t> 18.10.1949 03:24 </t>
  </si>
  <si>
    <t> -0.015 </t>
  </si>
  <si>
    <t> AAC 5.5 </t>
  </si>
  <si>
    <t>2433273.73 </t>
  </si>
  <si>
    <t> 23.12.1949 05:31 </t>
  </si>
  <si>
    <t> 0.01 </t>
  </si>
  <si>
    <t>2433297.75 </t>
  </si>
  <si>
    <t> 16.01.1950 06:00 </t>
  </si>
  <si>
    <t>2433405.820 </t>
  </si>
  <si>
    <t> 04.05.1950 07:40 </t>
  </si>
  <si>
    <t> -0.019 </t>
  </si>
  <si>
    <t> AAC 5.52 </t>
  </si>
  <si>
    <t>2433586.269 </t>
  </si>
  <si>
    <t> 31.10.1950 18:27 </t>
  </si>
  <si>
    <t> 0.265 </t>
  </si>
  <si>
    <t> C.Jagott </t>
  </si>
  <si>
    <t> MVS 168 </t>
  </si>
  <si>
    <t>2433880.266 </t>
  </si>
  <si>
    <t> 21.08.1951 18:23 </t>
  </si>
  <si>
    <t>2433922.378 </t>
  </si>
  <si>
    <t> 02.10.1951 21:04 </t>
  </si>
  <si>
    <t> 0.065 </t>
  </si>
  <si>
    <t>2433928.439 </t>
  </si>
  <si>
    <t> 08.10.1951 22:32 </t>
  </si>
  <si>
    <t> 0.121 </t>
  </si>
  <si>
    <t>2434120.503 </t>
  </si>
  <si>
    <t> 18.04.1952 00:04 </t>
  </si>
  <si>
    <t>2434132.50 </t>
  </si>
  <si>
    <t> 30.04.1952 00:00 </t>
  </si>
  <si>
    <t>2434132.569 </t>
  </si>
  <si>
    <t> 30.04.1952 01:39 </t>
  </si>
  <si>
    <t> 0.063 </t>
  </si>
  <si>
    <t>2434216.534 </t>
  </si>
  <si>
    <t> 23.07.1952 00:48 </t>
  </si>
  <si>
    <t> -0.049 </t>
  </si>
  <si>
    <t>2434222.581 </t>
  </si>
  <si>
    <t> 29.07.1952 01:56 </t>
  </si>
  <si>
    <t> -0.007 </t>
  </si>
  <si>
    <t> AAC 5.193 </t>
  </si>
  <si>
    <t>2434240.589 </t>
  </si>
  <si>
    <t> 16.08.1952 02:08 </t>
  </si>
  <si>
    <t> -0.016 </t>
  </si>
  <si>
    <t>2434456.598 </t>
  </si>
  <si>
    <t> 20.03.1953 02:21 </t>
  </si>
  <si>
    <t> -0.205 </t>
  </si>
  <si>
    <t>2434480.548 </t>
  </si>
  <si>
    <t> 13.04.1953 01:09 </t>
  </si>
  <si>
    <t> -0.277 </t>
  </si>
  <si>
    <t>2434486.541 </t>
  </si>
  <si>
    <t> 19.04.1953 00:59 </t>
  </si>
  <si>
    <t> -0.290 </t>
  </si>
  <si>
    <t>2434961.270 </t>
  </si>
  <si>
    <t> 06.08.1954 18:28 </t>
  </si>
  <si>
    <t> 0.004 </t>
  </si>
  <si>
    <t>2435195.48 </t>
  </si>
  <si>
    <t> 28.03.1955 23:31 </t>
  </si>
  <si>
    <t> -0.00 </t>
  </si>
  <si>
    <t>2435303.59 </t>
  </si>
  <si>
    <t> 15.07.1955 02:09 </t>
  </si>
  <si>
    <t>2435339.618 </t>
  </si>
  <si>
    <t> 20.08.1955 02:49 </t>
  </si>
  <si>
    <t> AA 6.142 </t>
  </si>
  <si>
    <t>2436138.370 </t>
  </si>
  <si>
    <t> 26.10.1957 20:52 </t>
  </si>
  <si>
    <t> AA 8.190 </t>
  </si>
  <si>
    <t>2436348.564 </t>
  </si>
  <si>
    <t> 25.05.1958 01:32 </t>
  </si>
  <si>
    <t> 0.025 </t>
  </si>
  <si>
    <t> AA 9.48 </t>
  </si>
  <si>
    <t>2436847.05 </t>
  </si>
  <si>
    <t> 05.10.1959 13:12 </t>
  </si>
  <si>
    <t> 0.05 </t>
  </si>
  <si>
    <t>2437069.254 </t>
  </si>
  <si>
    <t> 14.05.1960 18:05 </t>
  </si>
  <si>
    <t> 0.053 </t>
  </si>
  <si>
    <t>2445921.370 </t>
  </si>
  <si>
    <t> 08.08.1984 20:52 </t>
  </si>
  <si>
    <t> 0.045 </t>
  </si>
  <si>
    <t> K.Locher </t>
  </si>
  <si>
    <t> BBS 73 </t>
  </si>
  <si>
    <t>2448143.422 </t>
  </si>
  <si>
    <t> 08.09.1990 22:07 </t>
  </si>
  <si>
    <t> 0.058 </t>
  </si>
  <si>
    <t> BBS 96 </t>
  </si>
  <si>
    <t>2454365.3278 </t>
  </si>
  <si>
    <t> 21.09.2007 19:52 </t>
  </si>
  <si>
    <t> 0.2540 </t>
  </si>
  <si>
    <t>C </t>
  </si>
  <si>
    <t>-I</t>
  </si>
  <si>
    <t> F.Agerer </t>
  </si>
  <si>
    <t>BAVM 193 </t>
  </si>
  <si>
    <t>2455707.584 </t>
  </si>
  <si>
    <t> 26.05.2011 02:00 </t>
  </si>
  <si>
    <t>5945.5</t>
  </si>
  <si>
    <t> 0.278 </t>
  </si>
  <si>
    <t> P.Frank </t>
  </si>
  <si>
    <t>BAVM 225 </t>
  </si>
  <si>
    <t>I</t>
  </si>
  <si>
    <t>II</t>
  </si>
  <si>
    <t>My time zone &gt;&gt;&gt;&gt;&gt;</t>
  </si>
  <si>
    <t>(PST=8, PDT=MDT=7, MDT=CST=6, etc.)</t>
  </si>
  <si>
    <t>Start of linear fit &gt;&gt;&gt;&gt;&gt;&gt;&gt;&gt;&gt;&gt;&gt;&gt;&gt;&gt;&gt;&gt;&gt;&gt;&gt;&gt;&gt;</t>
  </si>
  <si>
    <t>Add cycle</t>
  </si>
  <si>
    <t>JD today</t>
  </si>
  <si>
    <t>Old Cycle</t>
  </si>
  <si>
    <t>New Cycle</t>
  </si>
  <si>
    <t>Next ToM</t>
  </si>
  <si>
    <t># of data points:</t>
  </si>
  <si>
    <t>EA/SD</t>
  </si>
  <si>
    <t>SY Cyg / GSC 2660-0978</t>
  </si>
  <si>
    <t>VSX</t>
  </si>
  <si>
    <r>
      <t>diff</t>
    </r>
    <r>
      <rPr>
        <b/>
        <vertAlign val="superscript"/>
        <sz val="10"/>
        <rFont val="Arial"/>
        <family val="2"/>
      </rPr>
      <t>2</t>
    </r>
  </si>
  <si>
    <t>rms dev'n</t>
  </si>
  <si>
    <t>All sheets active</t>
  </si>
  <si>
    <t>JBAV, 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</si>
</sst>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22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 Unicode MS"/>
    </font>
    <font>
      <sz val="10"/>
      <color indexed="10"/>
      <name val="Arial"/>
      <family val="2"/>
    </font>
    <font>
      <sz val="10"/>
      <color indexed="10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  <font>
      <b/>
      <vertAlign val="superscript"/>
      <sz val="10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  <font>
      <sz val="10"/>
      <color rgb="FF00B05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2" fontId="19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19" fillId="0" borderId="2" applyNumberFormat="0" applyFont="0" applyFill="0" applyAlignment="0" applyProtection="0"/>
  </cellStyleXfs>
  <cellXfs count="46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3" xfId="0" applyBorder="1" applyAlignment="1"/>
    <xf numFmtId="0" fontId="0" fillId="0" borderId="4" xfId="0" applyBorder="1" applyAlignment="1"/>
    <xf numFmtId="0" fontId="4" fillId="0" borderId="0" xfId="0" applyFont="1" applyAlignment="1"/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6" fillId="0" borderId="0" xfId="0" applyFont="1" applyAlignment="1"/>
    <xf numFmtId="0" fontId="6" fillId="0" borderId="5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8" fillId="0" borderId="0" xfId="0" applyFont="1" applyAlignment="1"/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left"/>
    </xf>
    <xf numFmtId="0" fontId="0" fillId="0" borderId="0" xfId="0">
      <alignment vertical="top"/>
    </xf>
    <xf numFmtId="0" fontId="0" fillId="0" borderId="0" xfId="0" applyAlignment="1">
      <alignment horizontal="left"/>
    </xf>
    <xf numFmtId="0" fontId="0" fillId="0" borderId="6" xfId="0" applyBorder="1" applyAlignment="1">
      <alignment horizontal="center"/>
    </xf>
    <xf numFmtId="0" fontId="0" fillId="0" borderId="7" xfId="0" applyBorder="1">
      <alignment vertical="top"/>
    </xf>
    <xf numFmtId="0" fontId="0" fillId="0" borderId="8" xfId="0" applyBorder="1" applyAlignment="1">
      <alignment horizontal="center"/>
    </xf>
    <xf numFmtId="0" fontId="0" fillId="0" borderId="9" xfId="0" applyBorder="1">
      <alignment vertical="top"/>
    </xf>
    <xf numFmtId="0" fontId="12" fillId="0" borderId="0" xfId="7" applyAlignment="1" applyProtection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>
      <alignment vertical="top"/>
    </xf>
    <xf numFmtId="0" fontId="0" fillId="0" borderId="0" xfId="0" quotePrefix="1">
      <alignment vertical="top"/>
    </xf>
    <xf numFmtId="0" fontId="5" fillId="2" borderId="12" xfId="0" applyFont="1" applyFill="1" applyBorder="1" applyAlignment="1">
      <alignment horizontal="left" vertical="top" wrapText="1" indent="1"/>
    </xf>
    <xf numFmtId="0" fontId="5" fillId="2" borderId="12" xfId="0" applyFont="1" applyFill="1" applyBorder="1" applyAlignment="1">
      <alignment horizontal="center" vertical="top" wrapText="1"/>
    </xf>
    <xf numFmtId="0" fontId="5" fillId="2" borderId="12" xfId="0" applyFont="1" applyFill="1" applyBorder="1" applyAlignment="1">
      <alignment horizontal="right" vertical="top" wrapText="1"/>
    </xf>
    <xf numFmtId="0" fontId="12" fillId="2" borderId="12" xfId="7" applyFill="1" applyBorder="1" applyAlignment="1" applyProtection="1">
      <alignment horizontal="right" vertical="top" wrapText="1"/>
    </xf>
    <xf numFmtId="0" fontId="13" fillId="0" borderId="0" xfId="0" applyFont="1">
      <alignment vertical="top"/>
    </xf>
    <xf numFmtId="0" fontId="14" fillId="0" borderId="0" xfId="0" applyFont="1">
      <alignment vertical="top"/>
    </xf>
    <xf numFmtId="0" fontId="15" fillId="0" borderId="0" xfId="0" applyFont="1">
      <alignment vertical="top"/>
    </xf>
    <xf numFmtId="0" fontId="14" fillId="0" borderId="0" xfId="0" applyFont="1" applyAlignment="1">
      <alignment horizontal="left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9" fillId="0" borderId="0" xfId="0" applyFont="1">
      <alignment vertical="top"/>
    </xf>
    <xf numFmtId="0" fontId="16" fillId="0" borderId="0" xfId="0" applyFont="1">
      <alignment vertical="top"/>
    </xf>
    <xf numFmtId="0" fontId="10" fillId="0" borderId="0" xfId="0" applyFont="1">
      <alignment vertical="top"/>
    </xf>
    <xf numFmtId="22" fontId="9" fillId="0" borderId="0" xfId="0" applyNumberFormat="1" applyFont="1">
      <alignment vertical="top"/>
    </xf>
    <xf numFmtId="0" fontId="16" fillId="0" borderId="0" xfId="0" applyFont="1" applyAlignment="1">
      <alignment horizontal="center" vertical="top"/>
    </xf>
    <xf numFmtId="0" fontId="17" fillId="0" borderId="1" xfId="0" applyFont="1" applyBorder="1" applyAlignment="1">
      <alignment vertical="center"/>
    </xf>
    <xf numFmtId="0" fontId="16" fillId="0" borderId="0" xfId="0" applyFont="1" applyAlignment="1">
      <alignment horizontal="right" vertical="top"/>
    </xf>
    <xf numFmtId="0" fontId="20" fillId="0" borderId="0" xfId="0" applyFont="1" applyAlignment="1">
      <alignment horizontal="center"/>
    </xf>
    <xf numFmtId="0" fontId="21" fillId="0" borderId="0" xfId="0" applyFont="1" applyAlignment="1">
      <alignment vertical="center" wrapText="1"/>
    </xf>
    <xf numFmtId="0" fontId="21" fillId="0" borderId="0" xfId="0" applyFont="1" applyAlignment="1">
      <alignment horizontal="center" vertical="center" wrapText="1"/>
    </xf>
    <xf numFmtId="165" fontId="21" fillId="0" borderId="0" xfId="0" applyNumberFormat="1" applyFont="1" applyAlignment="1">
      <alignment vertical="center" wrapText="1"/>
    </xf>
  </cellXfs>
  <cellStyles count="9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SY Cyg - O-C Diagr.</a:t>
            </a:r>
          </a:p>
        </c:rich>
      </c:tx>
      <c:layout>
        <c:manualLayout>
          <c:xMode val="edge"/>
          <c:yMode val="edge"/>
          <c:x val="0.34297564044163897"/>
          <c:y val="3.41614906832298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355389409733957"/>
          <c:y val="0.14906854902912253"/>
          <c:w val="0.75619910999555096"/>
          <c:h val="0.62422454905945057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'Active 1'!$F$21:$F$993</c:f>
              <c:numCache>
                <c:formatCode>General</c:formatCode>
                <c:ptCount val="973"/>
                <c:pt idx="0">
                  <c:v>0</c:v>
                </c:pt>
                <c:pt idx="1">
                  <c:v>42751.5</c:v>
                </c:pt>
                <c:pt idx="2">
                  <c:v>44636</c:v>
                </c:pt>
                <c:pt idx="3">
                  <c:v>67786.5</c:v>
                </c:pt>
                <c:pt idx="4">
                  <c:v>73597.5</c:v>
                </c:pt>
                <c:pt idx="5">
                  <c:v>-22020</c:v>
                </c:pt>
                <c:pt idx="6">
                  <c:v>-21816.5</c:v>
                </c:pt>
                <c:pt idx="7">
                  <c:v>-17104</c:v>
                </c:pt>
                <c:pt idx="8">
                  <c:v>-17057</c:v>
                </c:pt>
                <c:pt idx="9">
                  <c:v>-14590.5</c:v>
                </c:pt>
                <c:pt idx="10">
                  <c:v>-14386.5</c:v>
                </c:pt>
                <c:pt idx="11">
                  <c:v>-13067</c:v>
                </c:pt>
                <c:pt idx="12">
                  <c:v>-11151.5</c:v>
                </c:pt>
                <c:pt idx="13">
                  <c:v>-10570</c:v>
                </c:pt>
                <c:pt idx="14">
                  <c:v>-8324</c:v>
                </c:pt>
                <c:pt idx="15">
                  <c:v>-6596.5</c:v>
                </c:pt>
                <c:pt idx="16">
                  <c:v>-5685.5</c:v>
                </c:pt>
                <c:pt idx="17">
                  <c:v>-5654</c:v>
                </c:pt>
                <c:pt idx="18">
                  <c:v>-5638.5</c:v>
                </c:pt>
                <c:pt idx="19">
                  <c:v>-5622.5</c:v>
                </c:pt>
                <c:pt idx="20">
                  <c:v>-3235.5</c:v>
                </c:pt>
                <c:pt idx="21">
                  <c:v>-3157</c:v>
                </c:pt>
                <c:pt idx="22">
                  <c:v>-2277.5</c:v>
                </c:pt>
                <c:pt idx="23">
                  <c:v>-958</c:v>
                </c:pt>
                <c:pt idx="24">
                  <c:v>-926.5</c:v>
                </c:pt>
                <c:pt idx="25">
                  <c:v>-879.5</c:v>
                </c:pt>
                <c:pt idx="26">
                  <c:v>-832.5</c:v>
                </c:pt>
                <c:pt idx="27">
                  <c:v>-15.5</c:v>
                </c:pt>
                <c:pt idx="28">
                  <c:v>0</c:v>
                </c:pt>
                <c:pt idx="29">
                  <c:v>16</c:v>
                </c:pt>
                <c:pt idx="30">
                  <c:v>47</c:v>
                </c:pt>
                <c:pt idx="31">
                  <c:v>94.5</c:v>
                </c:pt>
                <c:pt idx="32">
                  <c:v>612.5</c:v>
                </c:pt>
                <c:pt idx="33">
                  <c:v>628.5</c:v>
                </c:pt>
                <c:pt idx="34">
                  <c:v>1225</c:v>
                </c:pt>
                <c:pt idx="35">
                  <c:v>1633.5</c:v>
                </c:pt>
                <c:pt idx="36">
                  <c:v>1680.5</c:v>
                </c:pt>
                <c:pt idx="37">
                  <c:v>1963.5</c:v>
                </c:pt>
                <c:pt idx="38">
                  <c:v>13538.5</c:v>
                </c:pt>
                <c:pt idx="39">
                  <c:v>14214</c:v>
                </c:pt>
                <c:pt idx="40">
                  <c:v>22035</c:v>
                </c:pt>
                <c:pt idx="41">
                  <c:v>33453</c:v>
                </c:pt>
                <c:pt idx="42">
                  <c:v>33453.5</c:v>
                </c:pt>
                <c:pt idx="43">
                  <c:v>33532</c:v>
                </c:pt>
                <c:pt idx="44">
                  <c:v>34176</c:v>
                </c:pt>
                <c:pt idx="45">
                  <c:v>34207</c:v>
                </c:pt>
                <c:pt idx="46">
                  <c:v>34254.5</c:v>
                </c:pt>
                <c:pt idx="47">
                  <c:v>34474</c:v>
                </c:pt>
                <c:pt idx="48">
                  <c:v>34537</c:v>
                </c:pt>
                <c:pt idx="49">
                  <c:v>34710</c:v>
                </c:pt>
                <c:pt idx="50">
                  <c:v>34772.5</c:v>
                </c:pt>
                <c:pt idx="51">
                  <c:v>35055.5</c:v>
                </c:pt>
                <c:pt idx="52">
                  <c:v>35527</c:v>
                </c:pt>
                <c:pt idx="53">
                  <c:v>36296</c:v>
                </c:pt>
                <c:pt idx="54">
                  <c:v>36406</c:v>
                </c:pt>
                <c:pt idx="55">
                  <c:v>36422</c:v>
                </c:pt>
                <c:pt idx="56">
                  <c:v>36924.5</c:v>
                </c:pt>
                <c:pt idx="57">
                  <c:v>36955.5</c:v>
                </c:pt>
                <c:pt idx="58">
                  <c:v>36956</c:v>
                </c:pt>
                <c:pt idx="59">
                  <c:v>37175.5</c:v>
                </c:pt>
                <c:pt idx="60">
                  <c:v>37191.5</c:v>
                </c:pt>
                <c:pt idx="61">
                  <c:v>37238.5</c:v>
                </c:pt>
                <c:pt idx="62">
                  <c:v>37803.5</c:v>
                </c:pt>
                <c:pt idx="63">
                  <c:v>37866</c:v>
                </c:pt>
                <c:pt idx="64">
                  <c:v>37881.5</c:v>
                </c:pt>
                <c:pt idx="65">
                  <c:v>39123</c:v>
                </c:pt>
                <c:pt idx="66">
                  <c:v>39735.5</c:v>
                </c:pt>
                <c:pt idx="67">
                  <c:v>40018.5</c:v>
                </c:pt>
                <c:pt idx="68">
                  <c:v>40112.5</c:v>
                </c:pt>
                <c:pt idx="69">
                  <c:v>42201.5</c:v>
                </c:pt>
                <c:pt idx="70">
                  <c:v>44055</c:v>
                </c:pt>
                <c:pt idx="71">
                  <c:v>89869.5</c:v>
                </c:pt>
                <c:pt idx="72">
                  <c:v>93379.5</c:v>
                </c:pt>
                <c:pt idx="73">
                  <c:v>103204.5</c:v>
                </c:pt>
              </c:numCache>
            </c:numRef>
          </c:xVal>
          <c:yVal>
            <c:numRef>
              <c:f>'Active 1'!$H$21:$H$993</c:f>
              <c:numCache>
                <c:formatCode>General</c:formatCode>
                <c:ptCount val="973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CEC-40C8-9B13-236DD48FF811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BBSAG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1'!$D$21:$D$993</c:f>
                <c:numCache>
                  <c:formatCode>General</c:formatCode>
                  <c:ptCount val="973"/>
                  <c:pt idx="0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  <c:pt idx="73">
                    <c:v>0.02</c:v>
                  </c:pt>
                </c:numCache>
              </c:numRef>
            </c:plus>
            <c:minus>
              <c:numRef>
                <c:f>'Active 1'!$D$21:$D$993</c:f>
                <c:numCache>
                  <c:formatCode>General</c:formatCode>
                  <c:ptCount val="973"/>
                  <c:pt idx="0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  <c:pt idx="73">
                    <c:v>0.02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1'!$F$21:$F$993</c:f>
              <c:numCache>
                <c:formatCode>General</c:formatCode>
                <c:ptCount val="973"/>
                <c:pt idx="0">
                  <c:v>0</c:v>
                </c:pt>
                <c:pt idx="1">
                  <c:v>42751.5</c:v>
                </c:pt>
                <c:pt idx="2">
                  <c:v>44636</c:v>
                </c:pt>
                <c:pt idx="3">
                  <c:v>67786.5</c:v>
                </c:pt>
                <c:pt idx="4">
                  <c:v>73597.5</c:v>
                </c:pt>
                <c:pt idx="5">
                  <c:v>-22020</c:v>
                </c:pt>
                <c:pt idx="6">
                  <c:v>-21816.5</c:v>
                </c:pt>
                <c:pt idx="7">
                  <c:v>-17104</c:v>
                </c:pt>
                <c:pt idx="8">
                  <c:v>-17057</c:v>
                </c:pt>
                <c:pt idx="9">
                  <c:v>-14590.5</c:v>
                </c:pt>
                <c:pt idx="10">
                  <c:v>-14386.5</c:v>
                </c:pt>
                <c:pt idx="11">
                  <c:v>-13067</c:v>
                </c:pt>
                <c:pt idx="12">
                  <c:v>-11151.5</c:v>
                </c:pt>
                <c:pt idx="13">
                  <c:v>-10570</c:v>
                </c:pt>
                <c:pt idx="14">
                  <c:v>-8324</c:v>
                </c:pt>
                <c:pt idx="15">
                  <c:v>-6596.5</c:v>
                </c:pt>
                <c:pt idx="16">
                  <c:v>-5685.5</c:v>
                </c:pt>
                <c:pt idx="17">
                  <c:v>-5654</c:v>
                </c:pt>
                <c:pt idx="18">
                  <c:v>-5638.5</c:v>
                </c:pt>
                <c:pt idx="19">
                  <c:v>-5622.5</c:v>
                </c:pt>
                <c:pt idx="20">
                  <c:v>-3235.5</c:v>
                </c:pt>
                <c:pt idx="21">
                  <c:v>-3157</c:v>
                </c:pt>
                <c:pt idx="22">
                  <c:v>-2277.5</c:v>
                </c:pt>
                <c:pt idx="23">
                  <c:v>-958</c:v>
                </c:pt>
                <c:pt idx="24">
                  <c:v>-926.5</c:v>
                </c:pt>
                <c:pt idx="25">
                  <c:v>-879.5</c:v>
                </c:pt>
                <c:pt idx="26">
                  <c:v>-832.5</c:v>
                </c:pt>
                <c:pt idx="27">
                  <c:v>-15.5</c:v>
                </c:pt>
                <c:pt idx="28">
                  <c:v>0</c:v>
                </c:pt>
                <c:pt idx="29">
                  <c:v>16</c:v>
                </c:pt>
                <c:pt idx="30">
                  <c:v>47</c:v>
                </c:pt>
                <c:pt idx="31">
                  <c:v>94.5</c:v>
                </c:pt>
                <c:pt idx="32">
                  <c:v>612.5</c:v>
                </c:pt>
                <c:pt idx="33">
                  <c:v>628.5</c:v>
                </c:pt>
                <c:pt idx="34">
                  <c:v>1225</c:v>
                </c:pt>
                <c:pt idx="35">
                  <c:v>1633.5</c:v>
                </c:pt>
                <c:pt idx="36">
                  <c:v>1680.5</c:v>
                </c:pt>
                <c:pt idx="37">
                  <c:v>1963.5</c:v>
                </c:pt>
                <c:pt idx="38">
                  <c:v>13538.5</c:v>
                </c:pt>
                <c:pt idx="39">
                  <c:v>14214</c:v>
                </c:pt>
                <c:pt idx="40">
                  <c:v>22035</c:v>
                </c:pt>
                <c:pt idx="41">
                  <c:v>33453</c:v>
                </c:pt>
                <c:pt idx="42">
                  <c:v>33453.5</c:v>
                </c:pt>
                <c:pt idx="43">
                  <c:v>33532</c:v>
                </c:pt>
                <c:pt idx="44">
                  <c:v>34176</c:v>
                </c:pt>
                <c:pt idx="45">
                  <c:v>34207</c:v>
                </c:pt>
                <c:pt idx="46">
                  <c:v>34254.5</c:v>
                </c:pt>
                <c:pt idx="47">
                  <c:v>34474</c:v>
                </c:pt>
                <c:pt idx="48">
                  <c:v>34537</c:v>
                </c:pt>
                <c:pt idx="49">
                  <c:v>34710</c:v>
                </c:pt>
                <c:pt idx="50">
                  <c:v>34772.5</c:v>
                </c:pt>
                <c:pt idx="51">
                  <c:v>35055.5</c:v>
                </c:pt>
                <c:pt idx="52">
                  <c:v>35527</c:v>
                </c:pt>
                <c:pt idx="53">
                  <c:v>36296</c:v>
                </c:pt>
                <c:pt idx="54">
                  <c:v>36406</c:v>
                </c:pt>
                <c:pt idx="55">
                  <c:v>36422</c:v>
                </c:pt>
                <c:pt idx="56">
                  <c:v>36924.5</c:v>
                </c:pt>
                <c:pt idx="57">
                  <c:v>36955.5</c:v>
                </c:pt>
                <c:pt idx="58">
                  <c:v>36956</c:v>
                </c:pt>
                <c:pt idx="59">
                  <c:v>37175.5</c:v>
                </c:pt>
                <c:pt idx="60">
                  <c:v>37191.5</c:v>
                </c:pt>
                <c:pt idx="61">
                  <c:v>37238.5</c:v>
                </c:pt>
                <c:pt idx="62">
                  <c:v>37803.5</c:v>
                </c:pt>
                <c:pt idx="63">
                  <c:v>37866</c:v>
                </c:pt>
                <c:pt idx="64">
                  <c:v>37881.5</c:v>
                </c:pt>
                <c:pt idx="65">
                  <c:v>39123</c:v>
                </c:pt>
                <c:pt idx="66">
                  <c:v>39735.5</c:v>
                </c:pt>
                <c:pt idx="67">
                  <c:v>40018.5</c:v>
                </c:pt>
                <c:pt idx="68">
                  <c:v>40112.5</c:v>
                </c:pt>
                <c:pt idx="69">
                  <c:v>42201.5</c:v>
                </c:pt>
                <c:pt idx="70">
                  <c:v>44055</c:v>
                </c:pt>
                <c:pt idx="71">
                  <c:v>89869.5</c:v>
                </c:pt>
                <c:pt idx="72">
                  <c:v>93379.5</c:v>
                </c:pt>
                <c:pt idx="73">
                  <c:v>103204.5</c:v>
                </c:pt>
              </c:numCache>
            </c:numRef>
          </c:xVal>
          <c:yVal>
            <c:numRef>
              <c:f>'Active 1'!$I$21:$I$993</c:f>
              <c:numCache>
                <c:formatCode>General</c:formatCode>
                <c:ptCount val="973"/>
                <c:pt idx="3">
                  <c:v>-5.027344999689376E-2</c:v>
                </c:pt>
                <c:pt idx="4">
                  <c:v>1.885825000499608E-2</c:v>
                </c:pt>
                <c:pt idx="5">
                  <c:v>-3.5894000000553206E-2</c:v>
                </c:pt>
                <c:pt idx="6">
                  <c:v>4.8732449999079108E-2</c:v>
                </c:pt>
                <c:pt idx="7">
                  <c:v>3.4131200000047102E-2</c:v>
                </c:pt>
                <c:pt idx="8">
                  <c:v>-8.0507900000156951E-2</c:v>
                </c:pt>
                <c:pt idx="9">
                  <c:v>-6.5185350002138875E-2</c:v>
                </c:pt>
                <c:pt idx="10">
                  <c:v>-6.1746549999952549E-2</c:v>
                </c:pt>
                <c:pt idx="11">
                  <c:v>-6.7954900001495844E-2</c:v>
                </c:pt>
                <c:pt idx="12">
                  <c:v>7.9157950000080746E-2</c:v>
                </c:pt>
                <c:pt idx="13">
                  <c:v>-9.2079000001831446E-2</c:v>
                </c:pt>
                <c:pt idx="14">
                  <c:v>-4.9002799998561386E-2</c:v>
                </c:pt>
                <c:pt idx="15">
                  <c:v>-3.3335500011162367E-3</c:v>
                </c:pt>
                <c:pt idx="16">
                  <c:v>-9.2318499991961289E-3</c:v>
                </c:pt>
                <c:pt idx="17">
                  <c:v>-3.5053800002060598E-2</c:v>
                </c:pt>
                <c:pt idx="18">
                  <c:v>4.7129049999057315E-2</c:v>
                </c:pt>
                <c:pt idx="19">
                  <c:v>-6.2875750001694541E-2</c:v>
                </c:pt>
                <c:pt idx="20">
                  <c:v>3.2283150001603644E-2</c:v>
                </c:pt>
                <c:pt idx="21">
                  <c:v>5.1822099998389604E-2</c:v>
                </c:pt>
                <c:pt idx="22">
                  <c:v>7.8745750000962289E-2</c:v>
                </c:pt>
                <c:pt idx="23">
                  <c:v>-8.4625999988929834E-3</c:v>
                </c:pt>
                <c:pt idx="24">
                  <c:v>-3.0284550000942545E-2</c:v>
                </c:pt>
                <c:pt idx="25">
                  <c:v>1.1076349997892976E-2</c:v>
                </c:pt>
                <c:pt idx="26">
                  <c:v>7.2437249997165054E-2</c:v>
                </c:pt>
                <c:pt idx="27">
                  <c:v>-4.818284999782918E-2</c:v>
                </c:pt>
                <c:pt idx="28">
                  <c:v>2.599999999802094E-2</c:v>
                </c:pt>
                <c:pt idx="29">
                  <c:v>-9.0004800000315299E-2</c:v>
                </c:pt>
                <c:pt idx="30">
                  <c:v>9.2360899998311652E-2</c:v>
                </c:pt>
                <c:pt idx="31">
                  <c:v>-7.8465849997883197E-2</c:v>
                </c:pt>
                <c:pt idx="32">
                  <c:v>5.212875000142958E-2</c:v>
                </c:pt>
                <c:pt idx="33">
                  <c:v>-6.3876050000544637E-2</c:v>
                </c:pt>
                <c:pt idx="34">
                  <c:v>7.5257500000589062E-2</c:v>
                </c:pt>
                <c:pt idx="35">
                  <c:v>2.2947449997445801E-2</c:v>
                </c:pt>
                <c:pt idx="36">
                  <c:v>9.3308349998551421E-2</c:v>
                </c:pt>
                <c:pt idx="37">
                  <c:v>-4.3901550001464784E-2</c:v>
                </c:pt>
                <c:pt idx="38">
                  <c:v>3.5000949999812292E-2</c:v>
                </c:pt>
                <c:pt idx="39">
                  <c:v>-2.9514199999539414E-2</c:v>
                </c:pt>
                <c:pt idx="40">
                  <c:v>9.3264500002987916E-2</c:v>
                </c:pt>
                <c:pt idx="41">
                  <c:v>6.2089099999866448E-2</c:v>
                </c:pt>
                <c:pt idx="42">
                  <c:v>-6.9098549996851943E-2</c:v>
                </c:pt>
                <c:pt idx="43">
                  <c:v>-6.9559600000502542E-2</c:v>
                </c:pt>
                <c:pt idx="44">
                  <c:v>-7.5252800001180731E-2</c:v>
                </c:pt>
                <c:pt idx="45">
                  <c:v>5.1112900000589434E-2</c:v>
                </c:pt>
                <c:pt idx="46">
                  <c:v>-9.1713850000815E-2</c:v>
                </c:pt>
                <c:pt idx="47">
                  <c:v>4.6907799995096866E-2</c:v>
                </c:pt>
                <c:pt idx="48">
                  <c:v>9.2638999994960614E-3</c:v>
                </c:pt>
                <c:pt idx="49">
                  <c:v>-5.3662999998778105E-2</c:v>
                </c:pt>
                <c:pt idx="50">
                  <c:v>6.7880750000767875E-2</c:v>
                </c:pt>
                <c:pt idx="51">
                  <c:v>-7.4329150003904942E-2</c:v>
                </c:pt>
                <c:pt idx="52">
                  <c:v>8.4716900004423223E-2</c:v>
                </c:pt>
                <c:pt idx="53">
                  <c:v>3.5111200006213039E-2</c:v>
                </c:pt>
                <c:pt idx="54">
                  <c:v>8.5828199997195043E-2</c:v>
                </c:pt>
                <c:pt idx="55">
                  <c:v>2.8823400003602728E-2</c:v>
                </c:pt>
                <c:pt idx="56">
                  <c:v>-5.0764850006089546E-2</c:v>
                </c:pt>
                <c:pt idx="57">
                  <c:v>9.2600850002781954E-2</c:v>
                </c:pt>
                <c:pt idx="58">
                  <c:v>-2.9586799995740876E-2</c:v>
                </c:pt>
                <c:pt idx="59">
                  <c:v>4.0348500042455271E-3</c:v>
                </c:pt>
                <c:pt idx="60">
                  <c:v>-6.696994999947492E-2</c:v>
                </c:pt>
                <c:pt idx="61">
                  <c:v>-3.0609050001658034E-2</c:v>
                </c:pt>
                <c:pt idx="62">
                  <c:v>-6.3653550001617987E-2</c:v>
                </c:pt>
                <c:pt idx="63">
                  <c:v>-1.2109799994505011E-2</c:v>
                </c:pt>
                <c:pt idx="64">
                  <c:v>5.4073049999715295E-2</c:v>
                </c:pt>
                <c:pt idx="65">
                  <c:v>6.4138099995034281E-2</c:v>
                </c:pt>
                <c:pt idx="66">
                  <c:v>6.9266850005078595E-2</c:v>
                </c:pt>
                <c:pt idx="67">
                  <c:v>-3.2943049998721108E-2</c:v>
                </c:pt>
                <c:pt idx="68">
                  <c:v>5.1778749999357387E-2</c:v>
                </c:pt>
                <c:pt idx="69">
                  <c:v>2.1777050002128817E-2</c:v>
                </c:pt>
                <c:pt idx="70">
                  <c:v>-3.084149999631336E-2</c:v>
                </c:pt>
                <c:pt idx="71">
                  <c:v>-8.6223349993815646E-2</c:v>
                </c:pt>
                <c:pt idx="72">
                  <c:v>3.2673649999196641E-2</c:v>
                </c:pt>
                <c:pt idx="73">
                  <c:v>2.1351150004193187E-2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CEC-40C8-9B13-236DD48FF811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S2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1'!$D$21:$D$44</c:f>
                <c:numCache>
                  <c:formatCode>General</c:formatCode>
                  <c:ptCount val="24"/>
                  <c:pt idx="0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</c:numCache>
              </c:numRef>
            </c:plus>
            <c:minus>
              <c:numRef>
                <c:f>'Active 1'!$D$21:$D$44</c:f>
                <c:numCache>
                  <c:formatCode>General</c:formatCode>
                  <c:ptCount val="24"/>
                  <c:pt idx="0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1'!$F$21:$F$993</c:f>
              <c:numCache>
                <c:formatCode>General</c:formatCode>
                <c:ptCount val="973"/>
                <c:pt idx="0">
                  <c:v>0</c:v>
                </c:pt>
                <c:pt idx="1">
                  <c:v>42751.5</c:v>
                </c:pt>
                <c:pt idx="2">
                  <c:v>44636</c:v>
                </c:pt>
                <c:pt idx="3">
                  <c:v>67786.5</c:v>
                </c:pt>
                <c:pt idx="4">
                  <c:v>73597.5</c:v>
                </c:pt>
                <c:pt idx="5">
                  <c:v>-22020</c:v>
                </c:pt>
                <c:pt idx="6">
                  <c:v>-21816.5</c:v>
                </c:pt>
                <c:pt idx="7">
                  <c:v>-17104</c:v>
                </c:pt>
                <c:pt idx="8">
                  <c:v>-17057</c:v>
                </c:pt>
                <c:pt idx="9">
                  <c:v>-14590.5</c:v>
                </c:pt>
                <c:pt idx="10">
                  <c:v>-14386.5</c:v>
                </c:pt>
                <c:pt idx="11">
                  <c:v>-13067</c:v>
                </c:pt>
                <c:pt idx="12">
                  <c:v>-11151.5</c:v>
                </c:pt>
                <c:pt idx="13">
                  <c:v>-10570</c:v>
                </c:pt>
                <c:pt idx="14">
                  <c:v>-8324</c:v>
                </c:pt>
                <c:pt idx="15">
                  <c:v>-6596.5</c:v>
                </c:pt>
                <c:pt idx="16">
                  <c:v>-5685.5</c:v>
                </c:pt>
                <c:pt idx="17">
                  <c:v>-5654</c:v>
                </c:pt>
                <c:pt idx="18">
                  <c:v>-5638.5</c:v>
                </c:pt>
                <c:pt idx="19">
                  <c:v>-5622.5</c:v>
                </c:pt>
                <c:pt idx="20">
                  <c:v>-3235.5</c:v>
                </c:pt>
                <c:pt idx="21">
                  <c:v>-3157</c:v>
                </c:pt>
                <c:pt idx="22">
                  <c:v>-2277.5</c:v>
                </c:pt>
                <c:pt idx="23">
                  <c:v>-958</c:v>
                </c:pt>
                <c:pt idx="24">
                  <c:v>-926.5</c:v>
                </c:pt>
                <c:pt idx="25">
                  <c:v>-879.5</c:v>
                </c:pt>
                <c:pt idx="26">
                  <c:v>-832.5</c:v>
                </c:pt>
                <c:pt idx="27">
                  <c:v>-15.5</c:v>
                </c:pt>
                <c:pt idx="28">
                  <c:v>0</c:v>
                </c:pt>
                <c:pt idx="29">
                  <c:v>16</c:v>
                </c:pt>
                <c:pt idx="30">
                  <c:v>47</c:v>
                </c:pt>
                <c:pt idx="31">
                  <c:v>94.5</c:v>
                </c:pt>
                <c:pt idx="32">
                  <c:v>612.5</c:v>
                </c:pt>
                <c:pt idx="33">
                  <c:v>628.5</c:v>
                </c:pt>
                <c:pt idx="34">
                  <c:v>1225</c:v>
                </c:pt>
                <c:pt idx="35">
                  <c:v>1633.5</c:v>
                </c:pt>
                <c:pt idx="36">
                  <c:v>1680.5</c:v>
                </c:pt>
                <c:pt idx="37">
                  <c:v>1963.5</c:v>
                </c:pt>
                <c:pt idx="38">
                  <c:v>13538.5</c:v>
                </c:pt>
                <c:pt idx="39">
                  <c:v>14214</c:v>
                </c:pt>
                <c:pt idx="40">
                  <c:v>22035</c:v>
                </c:pt>
                <c:pt idx="41">
                  <c:v>33453</c:v>
                </c:pt>
                <c:pt idx="42">
                  <c:v>33453.5</c:v>
                </c:pt>
                <c:pt idx="43">
                  <c:v>33532</c:v>
                </c:pt>
                <c:pt idx="44">
                  <c:v>34176</c:v>
                </c:pt>
                <c:pt idx="45">
                  <c:v>34207</c:v>
                </c:pt>
                <c:pt idx="46">
                  <c:v>34254.5</c:v>
                </c:pt>
                <c:pt idx="47">
                  <c:v>34474</c:v>
                </c:pt>
                <c:pt idx="48">
                  <c:v>34537</c:v>
                </c:pt>
                <c:pt idx="49">
                  <c:v>34710</c:v>
                </c:pt>
                <c:pt idx="50">
                  <c:v>34772.5</c:v>
                </c:pt>
                <c:pt idx="51">
                  <c:v>35055.5</c:v>
                </c:pt>
                <c:pt idx="52">
                  <c:v>35527</c:v>
                </c:pt>
                <c:pt idx="53">
                  <c:v>36296</c:v>
                </c:pt>
                <c:pt idx="54">
                  <c:v>36406</c:v>
                </c:pt>
                <c:pt idx="55">
                  <c:v>36422</c:v>
                </c:pt>
                <c:pt idx="56">
                  <c:v>36924.5</c:v>
                </c:pt>
                <c:pt idx="57">
                  <c:v>36955.5</c:v>
                </c:pt>
                <c:pt idx="58">
                  <c:v>36956</c:v>
                </c:pt>
                <c:pt idx="59">
                  <c:v>37175.5</c:v>
                </c:pt>
                <c:pt idx="60">
                  <c:v>37191.5</c:v>
                </c:pt>
                <c:pt idx="61">
                  <c:v>37238.5</c:v>
                </c:pt>
                <c:pt idx="62">
                  <c:v>37803.5</c:v>
                </c:pt>
                <c:pt idx="63">
                  <c:v>37866</c:v>
                </c:pt>
                <c:pt idx="64">
                  <c:v>37881.5</c:v>
                </c:pt>
                <c:pt idx="65">
                  <c:v>39123</c:v>
                </c:pt>
                <c:pt idx="66">
                  <c:v>39735.5</c:v>
                </c:pt>
                <c:pt idx="67">
                  <c:v>40018.5</c:v>
                </c:pt>
                <c:pt idx="68">
                  <c:v>40112.5</c:v>
                </c:pt>
                <c:pt idx="69">
                  <c:v>42201.5</c:v>
                </c:pt>
                <c:pt idx="70">
                  <c:v>44055</c:v>
                </c:pt>
                <c:pt idx="71">
                  <c:v>89869.5</c:v>
                </c:pt>
                <c:pt idx="72">
                  <c:v>93379.5</c:v>
                </c:pt>
                <c:pt idx="73">
                  <c:v>103204.5</c:v>
                </c:pt>
              </c:numCache>
            </c:numRef>
          </c:xVal>
          <c:yVal>
            <c:numRef>
              <c:f>'Active 1'!$J$21:$J$993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CEC-40C8-9B13-236DD48FF811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1'!$D$21:$D$93</c:f>
                <c:numCache>
                  <c:formatCode>General</c:formatCode>
                  <c:ptCount val="73"/>
                  <c:pt idx="0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</c:numCache>
              </c:numRef>
            </c:plus>
            <c:minus>
              <c:numRef>
                <c:f>'Active 1'!$D$21:$D$93</c:f>
                <c:numCache>
                  <c:formatCode>General</c:formatCode>
                  <c:ptCount val="73"/>
                  <c:pt idx="0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1'!$F$21:$F$993</c:f>
              <c:numCache>
                <c:formatCode>General</c:formatCode>
                <c:ptCount val="973"/>
                <c:pt idx="0">
                  <c:v>0</c:v>
                </c:pt>
                <c:pt idx="1">
                  <c:v>42751.5</c:v>
                </c:pt>
                <c:pt idx="2">
                  <c:v>44636</c:v>
                </c:pt>
                <c:pt idx="3">
                  <c:v>67786.5</c:v>
                </c:pt>
                <c:pt idx="4">
                  <c:v>73597.5</c:v>
                </c:pt>
                <c:pt idx="5">
                  <c:v>-22020</c:v>
                </c:pt>
                <c:pt idx="6">
                  <c:v>-21816.5</c:v>
                </c:pt>
                <c:pt idx="7">
                  <c:v>-17104</c:v>
                </c:pt>
                <c:pt idx="8">
                  <c:v>-17057</c:v>
                </c:pt>
                <c:pt idx="9">
                  <c:v>-14590.5</c:v>
                </c:pt>
                <c:pt idx="10">
                  <c:v>-14386.5</c:v>
                </c:pt>
                <c:pt idx="11">
                  <c:v>-13067</c:v>
                </c:pt>
                <c:pt idx="12">
                  <c:v>-11151.5</c:v>
                </c:pt>
                <c:pt idx="13">
                  <c:v>-10570</c:v>
                </c:pt>
                <c:pt idx="14">
                  <c:v>-8324</c:v>
                </c:pt>
                <c:pt idx="15">
                  <c:v>-6596.5</c:v>
                </c:pt>
                <c:pt idx="16">
                  <c:v>-5685.5</c:v>
                </c:pt>
                <c:pt idx="17">
                  <c:v>-5654</c:v>
                </c:pt>
                <c:pt idx="18">
                  <c:v>-5638.5</c:v>
                </c:pt>
                <c:pt idx="19">
                  <c:v>-5622.5</c:v>
                </c:pt>
                <c:pt idx="20">
                  <c:v>-3235.5</c:v>
                </c:pt>
                <c:pt idx="21">
                  <c:v>-3157</c:v>
                </c:pt>
                <c:pt idx="22">
                  <c:v>-2277.5</c:v>
                </c:pt>
                <c:pt idx="23">
                  <c:v>-958</c:v>
                </c:pt>
                <c:pt idx="24">
                  <c:v>-926.5</c:v>
                </c:pt>
                <c:pt idx="25">
                  <c:v>-879.5</c:v>
                </c:pt>
                <c:pt idx="26">
                  <c:v>-832.5</c:v>
                </c:pt>
                <c:pt idx="27">
                  <c:v>-15.5</c:v>
                </c:pt>
                <c:pt idx="28">
                  <c:v>0</c:v>
                </c:pt>
                <c:pt idx="29">
                  <c:v>16</c:v>
                </c:pt>
                <c:pt idx="30">
                  <c:v>47</c:v>
                </c:pt>
                <c:pt idx="31">
                  <c:v>94.5</c:v>
                </c:pt>
                <c:pt idx="32">
                  <c:v>612.5</c:v>
                </c:pt>
                <c:pt idx="33">
                  <c:v>628.5</c:v>
                </c:pt>
                <c:pt idx="34">
                  <c:v>1225</c:v>
                </c:pt>
                <c:pt idx="35">
                  <c:v>1633.5</c:v>
                </c:pt>
                <c:pt idx="36">
                  <c:v>1680.5</c:v>
                </c:pt>
                <c:pt idx="37">
                  <c:v>1963.5</c:v>
                </c:pt>
                <c:pt idx="38">
                  <c:v>13538.5</c:v>
                </c:pt>
                <c:pt idx="39">
                  <c:v>14214</c:v>
                </c:pt>
                <c:pt idx="40">
                  <c:v>22035</c:v>
                </c:pt>
                <c:pt idx="41">
                  <c:v>33453</c:v>
                </c:pt>
                <c:pt idx="42">
                  <c:v>33453.5</c:v>
                </c:pt>
                <c:pt idx="43">
                  <c:v>33532</c:v>
                </c:pt>
                <c:pt idx="44">
                  <c:v>34176</c:v>
                </c:pt>
                <c:pt idx="45">
                  <c:v>34207</c:v>
                </c:pt>
                <c:pt idx="46">
                  <c:v>34254.5</c:v>
                </c:pt>
                <c:pt idx="47">
                  <c:v>34474</c:v>
                </c:pt>
                <c:pt idx="48">
                  <c:v>34537</c:v>
                </c:pt>
                <c:pt idx="49">
                  <c:v>34710</c:v>
                </c:pt>
                <c:pt idx="50">
                  <c:v>34772.5</c:v>
                </c:pt>
                <c:pt idx="51">
                  <c:v>35055.5</c:v>
                </c:pt>
                <c:pt idx="52">
                  <c:v>35527</c:v>
                </c:pt>
                <c:pt idx="53">
                  <c:v>36296</c:v>
                </c:pt>
                <c:pt idx="54">
                  <c:v>36406</c:v>
                </c:pt>
                <c:pt idx="55">
                  <c:v>36422</c:v>
                </c:pt>
                <c:pt idx="56">
                  <c:v>36924.5</c:v>
                </c:pt>
                <c:pt idx="57">
                  <c:v>36955.5</c:v>
                </c:pt>
                <c:pt idx="58">
                  <c:v>36956</c:v>
                </c:pt>
                <c:pt idx="59">
                  <c:v>37175.5</c:v>
                </c:pt>
                <c:pt idx="60">
                  <c:v>37191.5</c:v>
                </c:pt>
                <c:pt idx="61">
                  <c:v>37238.5</c:v>
                </c:pt>
                <c:pt idx="62">
                  <c:v>37803.5</c:v>
                </c:pt>
                <c:pt idx="63">
                  <c:v>37866</c:v>
                </c:pt>
                <c:pt idx="64">
                  <c:v>37881.5</c:v>
                </c:pt>
                <c:pt idx="65">
                  <c:v>39123</c:v>
                </c:pt>
                <c:pt idx="66">
                  <c:v>39735.5</c:v>
                </c:pt>
                <c:pt idx="67">
                  <c:v>40018.5</c:v>
                </c:pt>
                <c:pt idx="68">
                  <c:v>40112.5</c:v>
                </c:pt>
                <c:pt idx="69">
                  <c:v>42201.5</c:v>
                </c:pt>
                <c:pt idx="70">
                  <c:v>44055</c:v>
                </c:pt>
                <c:pt idx="71">
                  <c:v>89869.5</c:v>
                </c:pt>
                <c:pt idx="72">
                  <c:v>93379.5</c:v>
                </c:pt>
                <c:pt idx="73">
                  <c:v>103204.5</c:v>
                </c:pt>
              </c:numCache>
            </c:numRef>
          </c:xVal>
          <c:yVal>
            <c:numRef>
              <c:f>'Active 1'!$K$21:$K$993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CEC-40C8-9B13-236DD48FF811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1'!$D$21:$D$93</c:f>
                <c:numCache>
                  <c:formatCode>General</c:formatCode>
                  <c:ptCount val="73"/>
                  <c:pt idx="0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</c:numCache>
              </c:numRef>
            </c:plus>
            <c:minus>
              <c:numRef>
                <c:f>'Active 1'!$D$21:$D$93</c:f>
                <c:numCache>
                  <c:formatCode>General</c:formatCode>
                  <c:ptCount val="73"/>
                  <c:pt idx="0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1'!$F$21:$F$993</c:f>
              <c:numCache>
                <c:formatCode>General</c:formatCode>
                <c:ptCount val="973"/>
                <c:pt idx="0">
                  <c:v>0</c:v>
                </c:pt>
                <c:pt idx="1">
                  <c:v>42751.5</c:v>
                </c:pt>
                <c:pt idx="2">
                  <c:v>44636</c:v>
                </c:pt>
                <c:pt idx="3">
                  <c:v>67786.5</c:v>
                </c:pt>
                <c:pt idx="4">
                  <c:v>73597.5</c:v>
                </c:pt>
                <c:pt idx="5">
                  <c:v>-22020</c:v>
                </c:pt>
                <c:pt idx="6">
                  <c:v>-21816.5</c:v>
                </c:pt>
                <c:pt idx="7">
                  <c:v>-17104</c:v>
                </c:pt>
                <c:pt idx="8">
                  <c:v>-17057</c:v>
                </c:pt>
                <c:pt idx="9">
                  <c:v>-14590.5</c:v>
                </c:pt>
                <c:pt idx="10">
                  <c:v>-14386.5</c:v>
                </c:pt>
                <c:pt idx="11">
                  <c:v>-13067</c:v>
                </c:pt>
                <c:pt idx="12">
                  <c:v>-11151.5</c:v>
                </c:pt>
                <c:pt idx="13">
                  <c:v>-10570</c:v>
                </c:pt>
                <c:pt idx="14">
                  <c:v>-8324</c:v>
                </c:pt>
                <c:pt idx="15">
                  <c:v>-6596.5</c:v>
                </c:pt>
                <c:pt idx="16">
                  <c:v>-5685.5</c:v>
                </c:pt>
                <c:pt idx="17">
                  <c:v>-5654</c:v>
                </c:pt>
                <c:pt idx="18">
                  <c:v>-5638.5</c:v>
                </c:pt>
                <c:pt idx="19">
                  <c:v>-5622.5</c:v>
                </c:pt>
                <c:pt idx="20">
                  <c:v>-3235.5</c:v>
                </c:pt>
                <c:pt idx="21">
                  <c:v>-3157</c:v>
                </c:pt>
                <c:pt idx="22">
                  <c:v>-2277.5</c:v>
                </c:pt>
                <c:pt idx="23">
                  <c:v>-958</c:v>
                </c:pt>
                <c:pt idx="24">
                  <c:v>-926.5</c:v>
                </c:pt>
                <c:pt idx="25">
                  <c:v>-879.5</c:v>
                </c:pt>
                <c:pt idx="26">
                  <c:v>-832.5</c:v>
                </c:pt>
                <c:pt idx="27">
                  <c:v>-15.5</c:v>
                </c:pt>
                <c:pt idx="28">
                  <c:v>0</c:v>
                </c:pt>
                <c:pt idx="29">
                  <c:v>16</c:v>
                </c:pt>
                <c:pt idx="30">
                  <c:v>47</c:v>
                </c:pt>
                <c:pt idx="31">
                  <c:v>94.5</c:v>
                </c:pt>
                <c:pt idx="32">
                  <c:v>612.5</c:v>
                </c:pt>
                <c:pt idx="33">
                  <c:v>628.5</c:v>
                </c:pt>
                <c:pt idx="34">
                  <c:v>1225</c:v>
                </c:pt>
                <c:pt idx="35">
                  <c:v>1633.5</c:v>
                </c:pt>
                <c:pt idx="36">
                  <c:v>1680.5</c:v>
                </c:pt>
                <c:pt idx="37">
                  <c:v>1963.5</c:v>
                </c:pt>
                <c:pt idx="38">
                  <c:v>13538.5</c:v>
                </c:pt>
                <c:pt idx="39">
                  <c:v>14214</c:v>
                </c:pt>
                <c:pt idx="40">
                  <c:v>22035</c:v>
                </c:pt>
                <c:pt idx="41">
                  <c:v>33453</c:v>
                </c:pt>
                <c:pt idx="42">
                  <c:v>33453.5</c:v>
                </c:pt>
                <c:pt idx="43">
                  <c:v>33532</c:v>
                </c:pt>
                <c:pt idx="44">
                  <c:v>34176</c:v>
                </c:pt>
                <c:pt idx="45">
                  <c:v>34207</c:v>
                </c:pt>
                <c:pt idx="46">
                  <c:v>34254.5</c:v>
                </c:pt>
                <c:pt idx="47">
                  <c:v>34474</c:v>
                </c:pt>
                <c:pt idx="48">
                  <c:v>34537</c:v>
                </c:pt>
                <c:pt idx="49">
                  <c:v>34710</c:v>
                </c:pt>
                <c:pt idx="50">
                  <c:v>34772.5</c:v>
                </c:pt>
                <c:pt idx="51">
                  <c:v>35055.5</c:v>
                </c:pt>
                <c:pt idx="52">
                  <c:v>35527</c:v>
                </c:pt>
                <c:pt idx="53">
                  <c:v>36296</c:v>
                </c:pt>
                <c:pt idx="54">
                  <c:v>36406</c:v>
                </c:pt>
                <c:pt idx="55">
                  <c:v>36422</c:v>
                </c:pt>
                <c:pt idx="56">
                  <c:v>36924.5</c:v>
                </c:pt>
                <c:pt idx="57">
                  <c:v>36955.5</c:v>
                </c:pt>
                <c:pt idx="58">
                  <c:v>36956</c:v>
                </c:pt>
                <c:pt idx="59">
                  <c:v>37175.5</c:v>
                </c:pt>
                <c:pt idx="60">
                  <c:v>37191.5</c:v>
                </c:pt>
                <c:pt idx="61">
                  <c:v>37238.5</c:v>
                </c:pt>
                <c:pt idx="62">
                  <c:v>37803.5</c:v>
                </c:pt>
                <c:pt idx="63">
                  <c:v>37866</c:v>
                </c:pt>
                <c:pt idx="64">
                  <c:v>37881.5</c:v>
                </c:pt>
                <c:pt idx="65">
                  <c:v>39123</c:v>
                </c:pt>
                <c:pt idx="66">
                  <c:v>39735.5</c:v>
                </c:pt>
                <c:pt idx="67">
                  <c:v>40018.5</c:v>
                </c:pt>
                <c:pt idx="68">
                  <c:v>40112.5</c:v>
                </c:pt>
                <c:pt idx="69">
                  <c:v>42201.5</c:v>
                </c:pt>
                <c:pt idx="70">
                  <c:v>44055</c:v>
                </c:pt>
                <c:pt idx="71">
                  <c:v>89869.5</c:v>
                </c:pt>
                <c:pt idx="72">
                  <c:v>93379.5</c:v>
                </c:pt>
                <c:pt idx="73">
                  <c:v>103204.5</c:v>
                </c:pt>
              </c:numCache>
            </c:numRef>
          </c:xVal>
          <c:yVal>
            <c:numRef>
              <c:f>'Active 1'!$L$21:$L$993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CEC-40C8-9B13-236DD48FF811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1'!$D$21:$D$93</c:f>
                <c:numCache>
                  <c:formatCode>General</c:formatCode>
                  <c:ptCount val="73"/>
                  <c:pt idx="0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</c:numCache>
              </c:numRef>
            </c:plus>
            <c:minus>
              <c:numRef>
                <c:f>'Active 1'!$D$21:$D$93</c:f>
                <c:numCache>
                  <c:formatCode>General</c:formatCode>
                  <c:ptCount val="73"/>
                  <c:pt idx="0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1'!$F$21:$F$993</c:f>
              <c:numCache>
                <c:formatCode>General</c:formatCode>
                <c:ptCount val="973"/>
                <c:pt idx="0">
                  <c:v>0</c:v>
                </c:pt>
                <c:pt idx="1">
                  <c:v>42751.5</c:v>
                </c:pt>
                <c:pt idx="2">
                  <c:v>44636</c:v>
                </c:pt>
                <c:pt idx="3">
                  <c:v>67786.5</c:v>
                </c:pt>
                <c:pt idx="4">
                  <c:v>73597.5</c:v>
                </c:pt>
                <c:pt idx="5">
                  <c:v>-22020</c:v>
                </c:pt>
                <c:pt idx="6">
                  <c:v>-21816.5</c:v>
                </c:pt>
                <c:pt idx="7">
                  <c:v>-17104</c:v>
                </c:pt>
                <c:pt idx="8">
                  <c:v>-17057</c:v>
                </c:pt>
                <c:pt idx="9">
                  <c:v>-14590.5</c:v>
                </c:pt>
                <c:pt idx="10">
                  <c:v>-14386.5</c:v>
                </c:pt>
                <c:pt idx="11">
                  <c:v>-13067</c:v>
                </c:pt>
                <c:pt idx="12">
                  <c:v>-11151.5</c:v>
                </c:pt>
                <c:pt idx="13">
                  <c:v>-10570</c:v>
                </c:pt>
                <c:pt idx="14">
                  <c:v>-8324</c:v>
                </c:pt>
                <c:pt idx="15">
                  <c:v>-6596.5</c:v>
                </c:pt>
                <c:pt idx="16">
                  <c:v>-5685.5</c:v>
                </c:pt>
                <c:pt idx="17">
                  <c:v>-5654</c:v>
                </c:pt>
                <c:pt idx="18">
                  <c:v>-5638.5</c:v>
                </c:pt>
                <c:pt idx="19">
                  <c:v>-5622.5</c:v>
                </c:pt>
                <c:pt idx="20">
                  <c:v>-3235.5</c:v>
                </c:pt>
                <c:pt idx="21">
                  <c:v>-3157</c:v>
                </c:pt>
                <c:pt idx="22">
                  <c:v>-2277.5</c:v>
                </c:pt>
                <c:pt idx="23">
                  <c:v>-958</c:v>
                </c:pt>
                <c:pt idx="24">
                  <c:v>-926.5</c:v>
                </c:pt>
                <c:pt idx="25">
                  <c:v>-879.5</c:v>
                </c:pt>
                <c:pt idx="26">
                  <c:v>-832.5</c:v>
                </c:pt>
                <c:pt idx="27">
                  <c:v>-15.5</c:v>
                </c:pt>
                <c:pt idx="28">
                  <c:v>0</c:v>
                </c:pt>
                <c:pt idx="29">
                  <c:v>16</c:v>
                </c:pt>
                <c:pt idx="30">
                  <c:v>47</c:v>
                </c:pt>
                <c:pt idx="31">
                  <c:v>94.5</c:v>
                </c:pt>
                <c:pt idx="32">
                  <c:v>612.5</c:v>
                </c:pt>
                <c:pt idx="33">
                  <c:v>628.5</c:v>
                </c:pt>
                <c:pt idx="34">
                  <c:v>1225</c:v>
                </c:pt>
                <c:pt idx="35">
                  <c:v>1633.5</c:v>
                </c:pt>
                <c:pt idx="36">
                  <c:v>1680.5</c:v>
                </c:pt>
                <c:pt idx="37">
                  <c:v>1963.5</c:v>
                </c:pt>
                <c:pt idx="38">
                  <c:v>13538.5</c:v>
                </c:pt>
                <c:pt idx="39">
                  <c:v>14214</c:v>
                </c:pt>
                <c:pt idx="40">
                  <c:v>22035</c:v>
                </c:pt>
                <c:pt idx="41">
                  <c:v>33453</c:v>
                </c:pt>
                <c:pt idx="42">
                  <c:v>33453.5</c:v>
                </c:pt>
                <c:pt idx="43">
                  <c:v>33532</c:v>
                </c:pt>
                <c:pt idx="44">
                  <c:v>34176</c:v>
                </c:pt>
                <c:pt idx="45">
                  <c:v>34207</c:v>
                </c:pt>
                <c:pt idx="46">
                  <c:v>34254.5</c:v>
                </c:pt>
                <c:pt idx="47">
                  <c:v>34474</c:v>
                </c:pt>
                <c:pt idx="48">
                  <c:v>34537</c:v>
                </c:pt>
                <c:pt idx="49">
                  <c:v>34710</c:v>
                </c:pt>
                <c:pt idx="50">
                  <c:v>34772.5</c:v>
                </c:pt>
                <c:pt idx="51">
                  <c:v>35055.5</c:v>
                </c:pt>
                <c:pt idx="52">
                  <c:v>35527</c:v>
                </c:pt>
                <c:pt idx="53">
                  <c:v>36296</c:v>
                </c:pt>
                <c:pt idx="54">
                  <c:v>36406</c:v>
                </c:pt>
                <c:pt idx="55">
                  <c:v>36422</c:v>
                </c:pt>
                <c:pt idx="56">
                  <c:v>36924.5</c:v>
                </c:pt>
                <c:pt idx="57">
                  <c:v>36955.5</c:v>
                </c:pt>
                <c:pt idx="58">
                  <c:v>36956</c:v>
                </c:pt>
                <c:pt idx="59">
                  <c:v>37175.5</c:v>
                </c:pt>
                <c:pt idx="60">
                  <c:v>37191.5</c:v>
                </c:pt>
                <c:pt idx="61">
                  <c:v>37238.5</c:v>
                </c:pt>
                <c:pt idx="62">
                  <c:v>37803.5</c:v>
                </c:pt>
                <c:pt idx="63">
                  <c:v>37866</c:v>
                </c:pt>
                <c:pt idx="64">
                  <c:v>37881.5</c:v>
                </c:pt>
                <c:pt idx="65">
                  <c:v>39123</c:v>
                </c:pt>
                <c:pt idx="66">
                  <c:v>39735.5</c:v>
                </c:pt>
                <c:pt idx="67">
                  <c:v>40018.5</c:v>
                </c:pt>
                <c:pt idx="68">
                  <c:v>40112.5</c:v>
                </c:pt>
                <c:pt idx="69">
                  <c:v>42201.5</c:v>
                </c:pt>
                <c:pt idx="70">
                  <c:v>44055</c:v>
                </c:pt>
                <c:pt idx="71">
                  <c:v>89869.5</c:v>
                </c:pt>
                <c:pt idx="72">
                  <c:v>93379.5</c:v>
                </c:pt>
                <c:pt idx="73">
                  <c:v>103204.5</c:v>
                </c:pt>
              </c:numCache>
            </c:numRef>
          </c:xVal>
          <c:yVal>
            <c:numRef>
              <c:f>'Active 1'!$M$21:$M$993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CEC-40C8-9B13-236DD48FF811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1'!$D$21:$D$93</c:f>
                <c:numCache>
                  <c:formatCode>General</c:formatCode>
                  <c:ptCount val="73"/>
                  <c:pt idx="0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</c:numCache>
              </c:numRef>
            </c:plus>
            <c:minus>
              <c:numRef>
                <c:f>'Active 1'!$D$21:$D$93</c:f>
                <c:numCache>
                  <c:formatCode>General</c:formatCode>
                  <c:ptCount val="73"/>
                  <c:pt idx="0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1'!$F$21:$F$993</c:f>
              <c:numCache>
                <c:formatCode>General</c:formatCode>
                <c:ptCount val="973"/>
                <c:pt idx="0">
                  <c:v>0</c:v>
                </c:pt>
                <c:pt idx="1">
                  <c:v>42751.5</c:v>
                </c:pt>
                <c:pt idx="2">
                  <c:v>44636</c:v>
                </c:pt>
                <c:pt idx="3">
                  <c:v>67786.5</c:v>
                </c:pt>
                <c:pt idx="4">
                  <c:v>73597.5</c:v>
                </c:pt>
                <c:pt idx="5">
                  <c:v>-22020</c:v>
                </c:pt>
                <c:pt idx="6">
                  <c:v>-21816.5</c:v>
                </c:pt>
                <c:pt idx="7">
                  <c:v>-17104</c:v>
                </c:pt>
                <c:pt idx="8">
                  <c:v>-17057</c:v>
                </c:pt>
                <c:pt idx="9">
                  <c:v>-14590.5</c:v>
                </c:pt>
                <c:pt idx="10">
                  <c:v>-14386.5</c:v>
                </c:pt>
                <c:pt idx="11">
                  <c:v>-13067</c:v>
                </c:pt>
                <c:pt idx="12">
                  <c:v>-11151.5</c:v>
                </c:pt>
                <c:pt idx="13">
                  <c:v>-10570</c:v>
                </c:pt>
                <c:pt idx="14">
                  <c:v>-8324</c:v>
                </c:pt>
                <c:pt idx="15">
                  <c:v>-6596.5</c:v>
                </c:pt>
                <c:pt idx="16">
                  <c:v>-5685.5</c:v>
                </c:pt>
                <c:pt idx="17">
                  <c:v>-5654</c:v>
                </c:pt>
                <c:pt idx="18">
                  <c:v>-5638.5</c:v>
                </c:pt>
                <c:pt idx="19">
                  <c:v>-5622.5</c:v>
                </c:pt>
                <c:pt idx="20">
                  <c:v>-3235.5</c:v>
                </c:pt>
                <c:pt idx="21">
                  <c:v>-3157</c:v>
                </c:pt>
                <c:pt idx="22">
                  <c:v>-2277.5</c:v>
                </c:pt>
                <c:pt idx="23">
                  <c:v>-958</c:v>
                </c:pt>
                <c:pt idx="24">
                  <c:v>-926.5</c:v>
                </c:pt>
                <c:pt idx="25">
                  <c:v>-879.5</c:v>
                </c:pt>
                <c:pt idx="26">
                  <c:v>-832.5</c:v>
                </c:pt>
                <c:pt idx="27">
                  <c:v>-15.5</c:v>
                </c:pt>
                <c:pt idx="28">
                  <c:v>0</c:v>
                </c:pt>
                <c:pt idx="29">
                  <c:v>16</c:v>
                </c:pt>
                <c:pt idx="30">
                  <c:v>47</c:v>
                </c:pt>
                <c:pt idx="31">
                  <c:v>94.5</c:v>
                </c:pt>
                <c:pt idx="32">
                  <c:v>612.5</c:v>
                </c:pt>
                <c:pt idx="33">
                  <c:v>628.5</c:v>
                </c:pt>
                <c:pt idx="34">
                  <c:v>1225</c:v>
                </c:pt>
                <c:pt idx="35">
                  <c:v>1633.5</c:v>
                </c:pt>
                <c:pt idx="36">
                  <c:v>1680.5</c:v>
                </c:pt>
                <c:pt idx="37">
                  <c:v>1963.5</c:v>
                </c:pt>
                <c:pt idx="38">
                  <c:v>13538.5</c:v>
                </c:pt>
                <c:pt idx="39">
                  <c:v>14214</c:v>
                </c:pt>
                <c:pt idx="40">
                  <c:v>22035</c:v>
                </c:pt>
                <c:pt idx="41">
                  <c:v>33453</c:v>
                </c:pt>
                <c:pt idx="42">
                  <c:v>33453.5</c:v>
                </c:pt>
                <c:pt idx="43">
                  <c:v>33532</c:v>
                </c:pt>
                <c:pt idx="44">
                  <c:v>34176</c:v>
                </c:pt>
                <c:pt idx="45">
                  <c:v>34207</c:v>
                </c:pt>
                <c:pt idx="46">
                  <c:v>34254.5</c:v>
                </c:pt>
                <c:pt idx="47">
                  <c:v>34474</c:v>
                </c:pt>
                <c:pt idx="48">
                  <c:v>34537</c:v>
                </c:pt>
                <c:pt idx="49">
                  <c:v>34710</c:v>
                </c:pt>
                <c:pt idx="50">
                  <c:v>34772.5</c:v>
                </c:pt>
                <c:pt idx="51">
                  <c:v>35055.5</c:v>
                </c:pt>
                <c:pt idx="52">
                  <c:v>35527</c:v>
                </c:pt>
                <c:pt idx="53">
                  <c:v>36296</c:v>
                </c:pt>
                <c:pt idx="54">
                  <c:v>36406</c:v>
                </c:pt>
                <c:pt idx="55">
                  <c:v>36422</c:v>
                </c:pt>
                <c:pt idx="56">
                  <c:v>36924.5</c:v>
                </c:pt>
                <c:pt idx="57">
                  <c:v>36955.5</c:v>
                </c:pt>
                <c:pt idx="58">
                  <c:v>36956</c:v>
                </c:pt>
                <c:pt idx="59">
                  <c:v>37175.5</c:v>
                </c:pt>
                <c:pt idx="60">
                  <c:v>37191.5</c:v>
                </c:pt>
                <c:pt idx="61">
                  <c:v>37238.5</c:v>
                </c:pt>
                <c:pt idx="62">
                  <c:v>37803.5</c:v>
                </c:pt>
                <c:pt idx="63">
                  <c:v>37866</c:v>
                </c:pt>
                <c:pt idx="64">
                  <c:v>37881.5</c:v>
                </c:pt>
                <c:pt idx="65">
                  <c:v>39123</c:v>
                </c:pt>
                <c:pt idx="66">
                  <c:v>39735.5</c:v>
                </c:pt>
                <c:pt idx="67">
                  <c:v>40018.5</c:v>
                </c:pt>
                <c:pt idx="68">
                  <c:v>40112.5</c:v>
                </c:pt>
                <c:pt idx="69">
                  <c:v>42201.5</c:v>
                </c:pt>
                <c:pt idx="70">
                  <c:v>44055</c:v>
                </c:pt>
                <c:pt idx="71">
                  <c:v>89869.5</c:v>
                </c:pt>
                <c:pt idx="72">
                  <c:v>93379.5</c:v>
                </c:pt>
                <c:pt idx="73">
                  <c:v>103204.5</c:v>
                </c:pt>
              </c:numCache>
            </c:numRef>
          </c:xVal>
          <c:yVal>
            <c:numRef>
              <c:f>'Active 1'!$N$21:$N$993</c:f>
              <c:numCache>
                <c:formatCode>General</c:formatCode>
                <c:ptCount val="973"/>
                <c:pt idx="1">
                  <c:v>-9.0637950001109857E-2</c:v>
                </c:pt>
                <c:pt idx="2">
                  <c:v>1.3109200001053978E-2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8CEC-40C8-9B13-236DD48FF811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1'!$F$21:$F$993</c:f>
              <c:numCache>
                <c:formatCode>General</c:formatCode>
                <c:ptCount val="973"/>
                <c:pt idx="0">
                  <c:v>0</c:v>
                </c:pt>
                <c:pt idx="1">
                  <c:v>42751.5</c:v>
                </c:pt>
                <c:pt idx="2">
                  <c:v>44636</c:v>
                </c:pt>
                <c:pt idx="3">
                  <c:v>67786.5</c:v>
                </c:pt>
                <c:pt idx="4">
                  <c:v>73597.5</c:v>
                </c:pt>
                <c:pt idx="5">
                  <c:v>-22020</c:v>
                </c:pt>
                <c:pt idx="6">
                  <c:v>-21816.5</c:v>
                </c:pt>
                <c:pt idx="7">
                  <c:v>-17104</c:v>
                </c:pt>
                <c:pt idx="8">
                  <c:v>-17057</c:v>
                </c:pt>
                <c:pt idx="9">
                  <c:v>-14590.5</c:v>
                </c:pt>
                <c:pt idx="10">
                  <c:v>-14386.5</c:v>
                </c:pt>
                <c:pt idx="11">
                  <c:v>-13067</c:v>
                </c:pt>
                <c:pt idx="12">
                  <c:v>-11151.5</c:v>
                </c:pt>
                <c:pt idx="13">
                  <c:v>-10570</c:v>
                </c:pt>
                <c:pt idx="14">
                  <c:v>-8324</c:v>
                </c:pt>
                <c:pt idx="15">
                  <c:v>-6596.5</c:v>
                </c:pt>
                <c:pt idx="16">
                  <c:v>-5685.5</c:v>
                </c:pt>
                <c:pt idx="17">
                  <c:v>-5654</c:v>
                </c:pt>
                <c:pt idx="18">
                  <c:v>-5638.5</c:v>
                </c:pt>
                <c:pt idx="19">
                  <c:v>-5622.5</c:v>
                </c:pt>
                <c:pt idx="20">
                  <c:v>-3235.5</c:v>
                </c:pt>
                <c:pt idx="21">
                  <c:v>-3157</c:v>
                </c:pt>
                <c:pt idx="22">
                  <c:v>-2277.5</c:v>
                </c:pt>
                <c:pt idx="23">
                  <c:v>-958</c:v>
                </c:pt>
                <c:pt idx="24">
                  <c:v>-926.5</c:v>
                </c:pt>
                <c:pt idx="25">
                  <c:v>-879.5</c:v>
                </c:pt>
                <c:pt idx="26">
                  <c:v>-832.5</c:v>
                </c:pt>
                <c:pt idx="27">
                  <c:v>-15.5</c:v>
                </c:pt>
                <c:pt idx="28">
                  <c:v>0</c:v>
                </c:pt>
                <c:pt idx="29">
                  <c:v>16</c:v>
                </c:pt>
                <c:pt idx="30">
                  <c:v>47</c:v>
                </c:pt>
                <c:pt idx="31">
                  <c:v>94.5</c:v>
                </c:pt>
                <c:pt idx="32">
                  <c:v>612.5</c:v>
                </c:pt>
                <c:pt idx="33">
                  <c:v>628.5</c:v>
                </c:pt>
                <c:pt idx="34">
                  <c:v>1225</c:v>
                </c:pt>
                <c:pt idx="35">
                  <c:v>1633.5</c:v>
                </c:pt>
                <c:pt idx="36">
                  <c:v>1680.5</c:v>
                </c:pt>
                <c:pt idx="37">
                  <c:v>1963.5</c:v>
                </c:pt>
                <c:pt idx="38">
                  <c:v>13538.5</c:v>
                </c:pt>
                <c:pt idx="39">
                  <c:v>14214</c:v>
                </c:pt>
                <c:pt idx="40">
                  <c:v>22035</c:v>
                </c:pt>
                <c:pt idx="41">
                  <c:v>33453</c:v>
                </c:pt>
                <c:pt idx="42">
                  <c:v>33453.5</c:v>
                </c:pt>
                <c:pt idx="43">
                  <c:v>33532</c:v>
                </c:pt>
                <c:pt idx="44">
                  <c:v>34176</c:v>
                </c:pt>
                <c:pt idx="45">
                  <c:v>34207</c:v>
                </c:pt>
                <c:pt idx="46">
                  <c:v>34254.5</c:v>
                </c:pt>
                <c:pt idx="47">
                  <c:v>34474</c:v>
                </c:pt>
                <c:pt idx="48">
                  <c:v>34537</c:v>
                </c:pt>
                <c:pt idx="49">
                  <c:v>34710</c:v>
                </c:pt>
                <c:pt idx="50">
                  <c:v>34772.5</c:v>
                </c:pt>
                <c:pt idx="51">
                  <c:v>35055.5</c:v>
                </c:pt>
                <c:pt idx="52">
                  <c:v>35527</c:v>
                </c:pt>
                <c:pt idx="53">
                  <c:v>36296</c:v>
                </c:pt>
                <c:pt idx="54">
                  <c:v>36406</c:v>
                </c:pt>
                <c:pt idx="55">
                  <c:v>36422</c:v>
                </c:pt>
                <c:pt idx="56">
                  <c:v>36924.5</c:v>
                </c:pt>
                <c:pt idx="57">
                  <c:v>36955.5</c:v>
                </c:pt>
                <c:pt idx="58">
                  <c:v>36956</c:v>
                </c:pt>
                <c:pt idx="59">
                  <c:v>37175.5</c:v>
                </c:pt>
                <c:pt idx="60">
                  <c:v>37191.5</c:v>
                </c:pt>
                <c:pt idx="61">
                  <c:v>37238.5</c:v>
                </c:pt>
                <c:pt idx="62">
                  <c:v>37803.5</c:v>
                </c:pt>
                <c:pt idx="63">
                  <c:v>37866</c:v>
                </c:pt>
                <c:pt idx="64">
                  <c:v>37881.5</c:v>
                </c:pt>
                <c:pt idx="65">
                  <c:v>39123</c:v>
                </c:pt>
                <c:pt idx="66">
                  <c:v>39735.5</c:v>
                </c:pt>
                <c:pt idx="67">
                  <c:v>40018.5</c:v>
                </c:pt>
                <c:pt idx="68">
                  <c:v>40112.5</c:v>
                </c:pt>
                <c:pt idx="69">
                  <c:v>42201.5</c:v>
                </c:pt>
                <c:pt idx="70">
                  <c:v>44055</c:v>
                </c:pt>
                <c:pt idx="71">
                  <c:v>89869.5</c:v>
                </c:pt>
                <c:pt idx="72">
                  <c:v>93379.5</c:v>
                </c:pt>
                <c:pt idx="73">
                  <c:v>103204.5</c:v>
                </c:pt>
              </c:numCache>
            </c:numRef>
          </c:xVal>
          <c:yVal>
            <c:numRef>
              <c:f>'Active 1'!$O$21:$O$993</c:f>
              <c:numCache>
                <c:formatCode>General</c:formatCode>
                <c:ptCount val="973"/>
                <c:pt idx="0">
                  <c:v>-2.0832866887522125E-3</c:v>
                </c:pt>
                <c:pt idx="1">
                  <c:v>2.6638068108683459E-4</c:v>
                </c:pt>
                <c:pt idx="2">
                  <c:v>3.6995478160872699E-4</c:v>
                </c:pt>
                <c:pt idx="3">
                  <c:v>1.6423305917079951E-3</c:v>
                </c:pt>
                <c:pt idx="4">
                  <c:v>1.9617092587988503E-3</c:v>
                </c:pt>
                <c:pt idx="5">
                  <c:v>-3.293529030748536E-3</c:v>
                </c:pt>
                <c:pt idx="6">
                  <c:v>-3.2823444568794964E-3</c:v>
                </c:pt>
                <c:pt idx="7">
                  <c:v>-3.0233405042610732E-3</c:v>
                </c:pt>
                <c:pt idx="8">
                  <c:v>-3.0207573348662582E-3</c:v>
                </c:pt>
                <c:pt idx="9">
                  <c:v>-2.8851959026894225E-3</c:v>
                </c:pt>
                <c:pt idx="10">
                  <c:v>-2.8739838482949058E-3</c:v>
                </c:pt>
                <c:pt idx="11">
                  <c:v>-2.8014627415617476E-3</c:v>
                </c:pt>
                <c:pt idx="12">
                  <c:v>-2.6961848484602963E-3</c:v>
                </c:pt>
                <c:pt idx="13">
                  <c:v>-2.6642249973308292E-3</c:v>
                </c:pt>
                <c:pt idx="14">
                  <c:v>-2.5407824768892422E-3</c:v>
                </c:pt>
                <c:pt idx="15">
                  <c:v>-2.4458372613670515E-3</c:v>
                </c:pt>
                <c:pt idx="16">
                  <c:v>-2.395767743948402E-3</c:v>
                </c:pt>
                <c:pt idx="17">
                  <c:v>-2.3940364708433665E-3</c:v>
                </c:pt>
                <c:pt idx="18">
                  <c:v>-2.393184574553587E-3</c:v>
                </c:pt>
                <c:pt idx="19">
                  <c:v>-2.3923051977383309E-3</c:v>
                </c:pt>
                <c:pt idx="20">
                  <c:v>-2.2611131691122992E-3</c:v>
                </c:pt>
                <c:pt idx="21">
                  <c:v>-2.2567987266124486E-3</c:v>
                </c:pt>
                <c:pt idx="22">
                  <c:v>-2.2084604822988352E-3</c:v>
                </c:pt>
                <c:pt idx="23">
                  <c:v>-2.1359393755656765E-3</c:v>
                </c:pt>
                <c:pt idx="24">
                  <c:v>-2.134208102460641E-3</c:v>
                </c:pt>
                <c:pt idx="25">
                  <c:v>-2.1316249330658259E-3</c:v>
                </c:pt>
                <c:pt idx="26">
                  <c:v>-2.1290417636710109E-3</c:v>
                </c:pt>
                <c:pt idx="27">
                  <c:v>-2.084138585041992E-3</c:v>
                </c:pt>
                <c:pt idx="28">
                  <c:v>-2.0832866887522125E-3</c:v>
                </c:pt>
                <c:pt idx="29">
                  <c:v>-2.0824073119369564E-3</c:v>
                </c:pt>
                <c:pt idx="30">
                  <c:v>-2.0807035193573975E-3</c:v>
                </c:pt>
                <c:pt idx="31">
                  <c:v>-2.0780928694371058E-3</c:v>
                </c:pt>
                <c:pt idx="32">
                  <c:v>-2.0496230450431866E-3</c:v>
                </c:pt>
                <c:pt idx="33">
                  <c:v>-2.0487436682279305E-3</c:v>
                </c:pt>
                <c:pt idx="34">
                  <c:v>-2.0159594013341611E-3</c:v>
                </c:pt>
                <c:pt idx="35">
                  <c:v>-1.9935078120196514E-3</c:v>
                </c:pt>
                <c:pt idx="36">
                  <c:v>-1.9909246426248364E-3</c:v>
                </c:pt>
                <c:pt idx="37">
                  <c:v>-1.9753706652049928E-3</c:v>
                </c:pt>
                <c:pt idx="38">
                  <c:v>-1.3391965004180971E-3</c:v>
                </c:pt>
                <c:pt idx="39">
                  <c:v>-1.302070310499E-3</c:v>
                </c:pt>
                <c:pt idx="40">
                  <c:v>-8.7221993099158637E-4</c:v>
                </c:pt>
                <c:pt idx="41">
                  <c:v>-2.4467465120439212E-4</c:v>
                </c:pt>
                <c:pt idx="42">
                  <c:v>-2.4464717067891541E-4</c:v>
                </c:pt>
                <c:pt idx="43">
                  <c:v>-2.4033272817906457E-4</c:v>
                </c:pt>
                <c:pt idx="44">
                  <c:v>-2.0493781136500327E-4</c:v>
                </c:pt>
                <c:pt idx="45">
                  <c:v>-2.0323401878544439E-4</c:v>
                </c:pt>
                <c:pt idx="46">
                  <c:v>-2.0062336886515265E-4</c:v>
                </c:pt>
                <c:pt idx="47">
                  <c:v>-1.8855941818085673E-4</c:v>
                </c:pt>
                <c:pt idx="48">
                  <c:v>-1.8509687197078555E-4</c:v>
                </c:pt>
                <c:pt idx="49">
                  <c:v>-1.7558861015582817E-4</c:v>
                </c:pt>
                <c:pt idx="50">
                  <c:v>-1.721535444712337E-4</c:v>
                </c:pt>
                <c:pt idx="51">
                  <c:v>-1.5659956705138989E-4</c:v>
                </c:pt>
                <c:pt idx="52">
                  <c:v>-1.3068543152680925E-4</c:v>
                </c:pt>
                <c:pt idx="53">
                  <c:v>-8.8420383343558798E-5</c:v>
                </c:pt>
                <c:pt idx="54">
                  <c:v>-8.237466773867259E-5</c:v>
                </c:pt>
                <c:pt idx="55">
                  <c:v>-8.1495290923416439E-5</c:v>
                </c:pt>
                <c:pt idx="56">
                  <c:v>-5.3877362819276711E-5</c:v>
                </c:pt>
                <c:pt idx="57">
                  <c:v>-5.2173570239717835E-5</c:v>
                </c:pt>
                <c:pt idx="58">
                  <c:v>-5.2146089714241121E-5</c:v>
                </c:pt>
                <c:pt idx="59">
                  <c:v>-4.008213902994542E-5</c:v>
                </c:pt>
                <c:pt idx="60">
                  <c:v>-3.9202762214689268E-5</c:v>
                </c:pt>
                <c:pt idx="61">
                  <c:v>-3.6619592819874241E-5</c:v>
                </c:pt>
                <c:pt idx="62">
                  <c:v>-5.5665990311400473E-6</c:v>
                </c:pt>
                <c:pt idx="63">
                  <c:v>-2.1315333465455819E-6</c:v>
                </c:pt>
                <c:pt idx="64">
                  <c:v>-1.279637056766144E-6</c:v>
                </c:pt>
                <c:pt idx="65">
                  <c:v>6.6954507702018159E-5</c:v>
                </c:pt>
                <c:pt idx="66">
                  <c:v>1.0061815141104409E-4</c:v>
                </c:pt>
                <c:pt idx="67">
                  <c:v>1.1617212883088769E-4</c:v>
                </c:pt>
                <c:pt idx="68">
                  <c:v>1.2133846762051774E-4</c:v>
                </c:pt>
                <c:pt idx="69">
                  <c:v>2.3615210306240355E-4</c:v>
                </c:pt>
                <c:pt idx="70">
                  <c:v>3.3802241100473708E-4</c:v>
                </c:pt>
                <c:pt idx="71">
                  <c:v>2.8560354799143902E-3</c:v>
                </c:pt>
                <c:pt idx="72">
                  <c:v>3.0489487687612154E-3</c:v>
                </c:pt>
                <c:pt idx="73">
                  <c:v>3.5889410943794661E-3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8CEC-40C8-9B13-236DD48FF8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93388376"/>
        <c:axId val="1"/>
      </c:scatterChart>
      <c:valAx>
        <c:axId val="79338837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272770655734146"/>
              <c:y val="0.8354050308928774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7851239669421489E-2"/>
              <c:y val="0.3664602794215940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9338837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3.9256198347107439E-2"/>
          <c:y val="0.91925596256989606"/>
          <c:w val="0.95248020650311271"/>
          <c:h val="6.211180124223603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SY Cyg - O-C Diagr.</a:t>
            </a:r>
          </a:p>
        </c:rich>
      </c:tx>
      <c:layout>
        <c:manualLayout>
          <c:xMode val="edge"/>
          <c:yMode val="edge"/>
          <c:x val="0.34297564044163897"/>
          <c:y val="3.437500000000000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355389409733957"/>
          <c:y val="0.15"/>
          <c:w val="0.75619910999555096"/>
          <c:h val="0.62187499999999996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2'!$H$20:$H$20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'Active 2'!$F$21:$F$993</c:f>
              <c:numCache>
                <c:formatCode>General</c:formatCode>
                <c:ptCount val="973"/>
                <c:pt idx="0">
                  <c:v>0</c:v>
                </c:pt>
                <c:pt idx="1">
                  <c:v>48995</c:v>
                </c:pt>
                <c:pt idx="2">
                  <c:v>51155</c:v>
                </c:pt>
                <c:pt idx="3">
                  <c:v>77686.5</c:v>
                </c:pt>
                <c:pt idx="4">
                  <c:v>84346.5</c:v>
                </c:pt>
                <c:pt idx="5">
                  <c:v>-25236</c:v>
                </c:pt>
                <c:pt idx="6">
                  <c:v>-25002.5</c:v>
                </c:pt>
                <c:pt idx="7">
                  <c:v>-19602</c:v>
                </c:pt>
                <c:pt idx="8">
                  <c:v>-19548.5</c:v>
                </c:pt>
                <c:pt idx="9">
                  <c:v>-16721.5</c:v>
                </c:pt>
                <c:pt idx="10">
                  <c:v>-16488</c:v>
                </c:pt>
                <c:pt idx="11">
                  <c:v>-14975.5</c:v>
                </c:pt>
                <c:pt idx="12">
                  <c:v>-12780</c:v>
                </c:pt>
                <c:pt idx="13">
                  <c:v>-12114</c:v>
                </c:pt>
                <c:pt idx="14">
                  <c:v>-9540</c:v>
                </c:pt>
                <c:pt idx="15">
                  <c:v>-7560</c:v>
                </c:pt>
                <c:pt idx="16">
                  <c:v>-6516</c:v>
                </c:pt>
                <c:pt idx="17">
                  <c:v>-6480</c:v>
                </c:pt>
                <c:pt idx="18">
                  <c:v>-6462</c:v>
                </c:pt>
                <c:pt idx="19">
                  <c:v>-6444</c:v>
                </c:pt>
                <c:pt idx="20">
                  <c:v>-3708</c:v>
                </c:pt>
                <c:pt idx="21">
                  <c:v>-3618</c:v>
                </c:pt>
                <c:pt idx="22">
                  <c:v>-2610</c:v>
                </c:pt>
                <c:pt idx="23">
                  <c:v>-1098</c:v>
                </c:pt>
                <c:pt idx="24">
                  <c:v>-1062</c:v>
                </c:pt>
                <c:pt idx="25">
                  <c:v>-1008</c:v>
                </c:pt>
                <c:pt idx="26">
                  <c:v>-954</c:v>
                </c:pt>
                <c:pt idx="27">
                  <c:v>-18</c:v>
                </c:pt>
                <c:pt idx="28">
                  <c:v>0</c:v>
                </c:pt>
                <c:pt idx="29">
                  <c:v>18</c:v>
                </c:pt>
                <c:pt idx="30">
                  <c:v>54</c:v>
                </c:pt>
                <c:pt idx="31">
                  <c:v>108</c:v>
                </c:pt>
                <c:pt idx="32">
                  <c:v>702</c:v>
                </c:pt>
                <c:pt idx="33">
                  <c:v>720</c:v>
                </c:pt>
                <c:pt idx="34">
                  <c:v>1404</c:v>
                </c:pt>
                <c:pt idx="35">
                  <c:v>1872</c:v>
                </c:pt>
                <c:pt idx="36">
                  <c:v>1926</c:v>
                </c:pt>
                <c:pt idx="37">
                  <c:v>2250</c:v>
                </c:pt>
                <c:pt idx="38">
                  <c:v>15516</c:v>
                </c:pt>
                <c:pt idx="39">
                  <c:v>16290</c:v>
                </c:pt>
                <c:pt idx="40">
                  <c:v>25253.5</c:v>
                </c:pt>
                <c:pt idx="41">
                  <c:v>38339</c:v>
                </c:pt>
                <c:pt idx="42">
                  <c:v>38339</c:v>
                </c:pt>
                <c:pt idx="43">
                  <c:v>38429</c:v>
                </c:pt>
                <c:pt idx="44">
                  <c:v>39167</c:v>
                </c:pt>
                <c:pt idx="45">
                  <c:v>39203</c:v>
                </c:pt>
                <c:pt idx="46">
                  <c:v>39257</c:v>
                </c:pt>
                <c:pt idx="47">
                  <c:v>39509</c:v>
                </c:pt>
                <c:pt idx="48">
                  <c:v>39581</c:v>
                </c:pt>
                <c:pt idx="49">
                  <c:v>39779</c:v>
                </c:pt>
                <c:pt idx="50">
                  <c:v>39851</c:v>
                </c:pt>
                <c:pt idx="51">
                  <c:v>40175</c:v>
                </c:pt>
                <c:pt idx="52">
                  <c:v>40716</c:v>
                </c:pt>
                <c:pt idx="53">
                  <c:v>41597</c:v>
                </c:pt>
                <c:pt idx="54">
                  <c:v>41723.5</c:v>
                </c:pt>
                <c:pt idx="55">
                  <c:v>41741.5</c:v>
                </c:pt>
                <c:pt idx="56">
                  <c:v>42317</c:v>
                </c:pt>
                <c:pt idx="57">
                  <c:v>42353</c:v>
                </c:pt>
                <c:pt idx="58">
                  <c:v>42353.5</c:v>
                </c:pt>
                <c:pt idx="59">
                  <c:v>42605</c:v>
                </c:pt>
                <c:pt idx="60">
                  <c:v>42623</c:v>
                </c:pt>
                <c:pt idx="61">
                  <c:v>42677</c:v>
                </c:pt>
                <c:pt idx="62">
                  <c:v>43324.5</c:v>
                </c:pt>
                <c:pt idx="63">
                  <c:v>43396.5</c:v>
                </c:pt>
                <c:pt idx="64">
                  <c:v>43414</c:v>
                </c:pt>
                <c:pt idx="65">
                  <c:v>44837</c:v>
                </c:pt>
                <c:pt idx="66">
                  <c:v>45539</c:v>
                </c:pt>
                <c:pt idx="67">
                  <c:v>45863</c:v>
                </c:pt>
                <c:pt idx="68">
                  <c:v>45971</c:v>
                </c:pt>
                <c:pt idx="69">
                  <c:v>48365</c:v>
                </c:pt>
                <c:pt idx="70">
                  <c:v>50489</c:v>
                </c:pt>
                <c:pt idx="71">
                  <c:v>102994.5</c:v>
                </c:pt>
                <c:pt idx="72">
                  <c:v>107017.5</c:v>
                </c:pt>
                <c:pt idx="73">
                  <c:v>118277.5</c:v>
                </c:pt>
              </c:numCache>
            </c:numRef>
          </c:xVal>
          <c:yVal>
            <c:numRef>
              <c:f>'Active 2'!$H$21:$H$993</c:f>
              <c:numCache>
                <c:formatCode>General</c:formatCode>
                <c:ptCount val="973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930-47F5-84E6-47B29085601C}"/>
            </c:ext>
          </c:extLst>
        </c:ser>
        <c:ser>
          <c:idx val="1"/>
          <c:order val="1"/>
          <c:tx>
            <c:strRef>
              <c:f>'Active 2'!$I$20:$I$20</c:f>
              <c:strCache>
                <c:ptCount val="1"/>
                <c:pt idx="0">
                  <c:v>BBSAG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2'!$D$21:$D$993</c:f>
                <c:numCache>
                  <c:formatCode>General</c:formatCode>
                  <c:ptCount val="973"/>
                  <c:pt idx="0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  <c:pt idx="73">
                    <c:v>0.02</c:v>
                  </c:pt>
                </c:numCache>
              </c:numRef>
            </c:plus>
            <c:minus>
              <c:numRef>
                <c:f>'Active 2'!$D$21:$D$993</c:f>
                <c:numCache>
                  <c:formatCode>General</c:formatCode>
                  <c:ptCount val="973"/>
                  <c:pt idx="0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  <c:pt idx="73">
                    <c:v>0.02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2'!$F$21:$F$993</c:f>
              <c:numCache>
                <c:formatCode>General</c:formatCode>
                <c:ptCount val="973"/>
                <c:pt idx="0">
                  <c:v>0</c:v>
                </c:pt>
                <c:pt idx="1">
                  <c:v>48995</c:v>
                </c:pt>
                <c:pt idx="2">
                  <c:v>51155</c:v>
                </c:pt>
                <c:pt idx="3">
                  <c:v>77686.5</c:v>
                </c:pt>
                <c:pt idx="4">
                  <c:v>84346.5</c:v>
                </c:pt>
                <c:pt idx="5">
                  <c:v>-25236</c:v>
                </c:pt>
                <c:pt idx="6">
                  <c:v>-25002.5</c:v>
                </c:pt>
                <c:pt idx="7">
                  <c:v>-19602</c:v>
                </c:pt>
                <c:pt idx="8">
                  <c:v>-19548.5</c:v>
                </c:pt>
                <c:pt idx="9">
                  <c:v>-16721.5</c:v>
                </c:pt>
                <c:pt idx="10">
                  <c:v>-16488</c:v>
                </c:pt>
                <c:pt idx="11">
                  <c:v>-14975.5</c:v>
                </c:pt>
                <c:pt idx="12">
                  <c:v>-12780</c:v>
                </c:pt>
                <c:pt idx="13">
                  <c:v>-12114</c:v>
                </c:pt>
                <c:pt idx="14">
                  <c:v>-9540</c:v>
                </c:pt>
                <c:pt idx="15">
                  <c:v>-7560</c:v>
                </c:pt>
                <c:pt idx="16">
                  <c:v>-6516</c:v>
                </c:pt>
                <c:pt idx="17">
                  <c:v>-6480</c:v>
                </c:pt>
                <c:pt idx="18">
                  <c:v>-6462</c:v>
                </c:pt>
                <c:pt idx="19">
                  <c:v>-6444</c:v>
                </c:pt>
                <c:pt idx="20">
                  <c:v>-3708</c:v>
                </c:pt>
                <c:pt idx="21">
                  <c:v>-3618</c:v>
                </c:pt>
                <c:pt idx="22">
                  <c:v>-2610</c:v>
                </c:pt>
                <c:pt idx="23">
                  <c:v>-1098</c:v>
                </c:pt>
                <c:pt idx="24">
                  <c:v>-1062</c:v>
                </c:pt>
                <c:pt idx="25">
                  <c:v>-1008</c:v>
                </c:pt>
                <c:pt idx="26">
                  <c:v>-954</c:v>
                </c:pt>
                <c:pt idx="27">
                  <c:v>-18</c:v>
                </c:pt>
                <c:pt idx="28">
                  <c:v>0</c:v>
                </c:pt>
                <c:pt idx="29">
                  <c:v>18</c:v>
                </c:pt>
                <c:pt idx="30">
                  <c:v>54</c:v>
                </c:pt>
                <c:pt idx="31">
                  <c:v>108</c:v>
                </c:pt>
                <c:pt idx="32">
                  <c:v>702</c:v>
                </c:pt>
                <c:pt idx="33">
                  <c:v>720</c:v>
                </c:pt>
                <c:pt idx="34">
                  <c:v>1404</c:v>
                </c:pt>
                <c:pt idx="35">
                  <c:v>1872</c:v>
                </c:pt>
                <c:pt idx="36">
                  <c:v>1926</c:v>
                </c:pt>
                <c:pt idx="37">
                  <c:v>2250</c:v>
                </c:pt>
                <c:pt idx="38">
                  <c:v>15516</c:v>
                </c:pt>
                <c:pt idx="39">
                  <c:v>16290</c:v>
                </c:pt>
                <c:pt idx="40">
                  <c:v>25253.5</c:v>
                </c:pt>
                <c:pt idx="41">
                  <c:v>38339</c:v>
                </c:pt>
                <c:pt idx="42">
                  <c:v>38339</c:v>
                </c:pt>
                <c:pt idx="43">
                  <c:v>38429</c:v>
                </c:pt>
                <c:pt idx="44">
                  <c:v>39167</c:v>
                </c:pt>
                <c:pt idx="45">
                  <c:v>39203</c:v>
                </c:pt>
                <c:pt idx="46">
                  <c:v>39257</c:v>
                </c:pt>
                <c:pt idx="47">
                  <c:v>39509</c:v>
                </c:pt>
                <c:pt idx="48">
                  <c:v>39581</c:v>
                </c:pt>
                <c:pt idx="49">
                  <c:v>39779</c:v>
                </c:pt>
                <c:pt idx="50">
                  <c:v>39851</c:v>
                </c:pt>
                <c:pt idx="51">
                  <c:v>40175</c:v>
                </c:pt>
                <c:pt idx="52">
                  <c:v>40716</c:v>
                </c:pt>
                <c:pt idx="53">
                  <c:v>41597</c:v>
                </c:pt>
                <c:pt idx="54">
                  <c:v>41723.5</c:v>
                </c:pt>
                <c:pt idx="55">
                  <c:v>41741.5</c:v>
                </c:pt>
                <c:pt idx="56">
                  <c:v>42317</c:v>
                </c:pt>
                <c:pt idx="57">
                  <c:v>42353</c:v>
                </c:pt>
                <c:pt idx="58">
                  <c:v>42353.5</c:v>
                </c:pt>
                <c:pt idx="59">
                  <c:v>42605</c:v>
                </c:pt>
                <c:pt idx="60">
                  <c:v>42623</c:v>
                </c:pt>
                <c:pt idx="61">
                  <c:v>42677</c:v>
                </c:pt>
                <c:pt idx="62">
                  <c:v>43324.5</c:v>
                </c:pt>
                <c:pt idx="63">
                  <c:v>43396.5</c:v>
                </c:pt>
                <c:pt idx="64">
                  <c:v>43414</c:v>
                </c:pt>
                <c:pt idx="65">
                  <c:v>44837</c:v>
                </c:pt>
                <c:pt idx="66">
                  <c:v>45539</c:v>
                </c:pt>
                <c:pt idx="67">
                  <c:v>45863</c:v>
                </c:pt>
                <c:pt idx="68">
                  <c:v>45971</c:v>
                </c:pt>
                <c:pt idx="69">
                  <c:v>48365</c:v>
                </c:pt>
                <c:pt idx="70">
                  <c:v>50489</c:v>
                </c:pt>
                <c:pt idx="71">
                  <c:v>102994.5</c:v>
                </c:pt>
                <c:pt idx="72">
                  <c:v>107017.5</c:v>
                </c:pt>
                <c:pt idx="73">
                  <c:v>118277.5</c:v>
                </c:pt>
              </c:numCache>
            </c:numRef>
          </c:xVal>
          <c:yVal>
            <c:numRef>
              <c:f>'Active 2'!$I$21:$I$993</c:f>
              <c:numCache>
                <c:formatCode>General</c:formatCode>
                <c:ptCount val="973"/>
                <c:pt idx="3">
                  <c:v>3.120862937066704E-3</c:v>
                </c:pt>
                <c:pt idx="4">
                  <c:v>-3.0659743126307148E-2</c:v>
                </c:pt>
                <c:pt idx="5">
                  <c:v>-3.6582676488251309E-2</c:v>
                </c:pt>
                <c:pt idx="6">
                  <c:v>-4.5043603142403299E-2</c:v>
                </c:pt>
                <c:pt idx="7">
                  <c:v>2.5959675682315719E-2</c:v>
                </c:pt>
                <c:pt idx="8">
                  <c:v>3.2871197839995148E-2</c:v>
                </c:pt>
                <c:pt idx="9">
                  <c:v>-4.1822762123047141E-2</c:v>
                </c:pt>
                <c:pt idx="10">
                  <c:v>5.9716311225201935E-2</c:v>
                </c:pt>
                <c:pt idx="11">
                  <c:v>-4.2635515603251406E-2</c:v>
                </c:pt>
                <c:pt idx="12">
                  <c:v>2.3443865688022925E-2</c:v>
                </c:pt>
                <c:pt idx="13">
                  <c:v>-5.1341949201741954E-3</c:v>
                </c:pt>
                <c:pt idx="14">
                  <c:v>4.6739787063415861E-2</c:v>
                </c:pt>
                <c:pt idx="15">
                  <c:v>2.564285012340406E-2</c:v>
                </c:pt>
                <c:pt idx="16">
                  <c:v>3.6682647012639791E-2</c:v>
                </c:pt>
                <c:pt idx="17">
                  <c:v>4.4408157249563374E-2</c:v>
                </c:pt>
                <c:pt idx="18">
                  <c:v>4.7770912369742291E-2</c:v>
                </c:pt>
                <c:pt idx="19">
                  <c:v>5.0133667486079503E-2</c:v>
                </c:pt>
                <c:pt idx="20">
                  <c:v>1.8272445537149906E-2</c:v>
                </c:pt>
                <c:pt idx="21">
                  <c:v>2.6086221132572973E-2</c:v>
                </c:pt>
                <c:pt idx="22">
                  <c:v>3.640050778267323E-2</c:v>
                </c:pt>
                <c:pt idx="23">
                  <c:v>1.9871937754942337E-2</c:v>
                </c:pt>
                <c:pt idx="24">
                  <c:v>3.1597447992680827E-2</c:v>
                </c:pt>
                <c:pt idx="25">
                  <c:v>2.7685713350365404E-2</c:v>
                </c:pt>
                <c:pt idx="26">
                  <c:v>4.377397870484856E-2</c:v>
                </c:pt>
                <c:pt idx="27">
                  <c:v>3.0637244883109815E-2</c:v>
                </c:pt>
                <c:pt idx="28">
                  <c:v>2.599999999802094E-2</c:v>
                </c:pt>
                <c:pt idx="29">
                  <c:v>2.2362755116773769E-2</c:v>
                </c:pt>
                <c:pt idx="30">
                  <c:v>4.7088265353522729E-2</c:v>
                </c:pt>
                <c:pt idx="31">
                  <c:v>2.2176530714205001E-2</c:v>
                </c:pt>
                <c:pt idx="32">
                  <c:v>3.7147449631447671E-2</c:v>
                </c:pt>
                <c:pt idx="33">
                  <c:v>3.3510204746562522E-2</c:v>
                </c:pt>
                <c:pt idx="34">
                  <c:v>4.5294899264263222E-2</c:v>
                </c:pt>
                <c:pt idx="35">
                  <c:v>4.6726532349566696E-2</c:v>
                </c:pt>
                <c:pt idx="36">
                  <c:v>7.1814797705883393E-2</c:v>
                </c:pt>
                <c:pt idx="37">
                  <c:v>4.5344389844103716E-2</c:v>
                </c:pt>
                <c:pt idx="38">
                  <c:v>-3.6305087636719691E-2</c:v>
                </c:pt>
                <c:pt idx="39">
                  <c:v>-4.8706617530115182E-2</c:v>
                </c:pt>
                <c:pt idx="40">
                  <c:v>-9.2313115928845946E-3</c:v>
                </c:pt>
                <c:pt idx="41">
                  <c:v>-1.0685083456337452E-2</c:v>
                </c:pt>
                <c:pt idx="42">
                  <c:v>4.9314916548610199E-2</c:v>
                </c:pt>
                <c:pt idx="43">
                  <c:v>3.7128692136320751E-2</c:v>
                </c:pt>
                <c:pt idx="44">
                  <c:v>5.0001652001810726E-2</c:v>
                </c:pt>
                <c:pt idx="45">
                  <c:v>1.8727162241702899E-2</c:v>
                </c:pt>
                <c:pt idx="46">
                  <c:v>2.1815427593537606E-2</c:v>
                </c:pt>
                <c:pt idx="47">
                  <c:v>1.2893999257357791E-2</c:v>
                </c:pt>
                <c:pt idx="48">
                  <c:v>4.2345019734057132E-2</c:v>
                </c:pt>
                <c:pt idx="49">
                  <c:v>6.8335326046508271E-2</c:v>
                </c:pt>
                <c:pt idx="50">
                  <c:v>6.5786346516688354E-2</c:v>
                </c:pt>
                <c:pt idx="51">
                  <c:v>3.4315938653890043E-2</c:v>
                </c:pt>
                <c:pt idx="52">
                  <c:v>-1.9447921382379718E-2</c:v>
                </c:pt>
                <c:pt idx="53">
                  <c:v>3.4973593035829253E-2</c:v>
                </c:pt>
                <c:pt idx="54">
                  <c:v>-5.9310377939254977E-2</c:v>
                </c:pt>
                <c:pt idx="55">
                  <c:v>-3.9476228193962015E-3</c:v>
                </c:pt>
                <c:pt idx="56">
                  <c:v>4.6483797785185743E-2</c:v>
                </c:pt>
                <c:pt idx="57">
                  <c:v>3.2209308024903294E-2</c:v>
                </c:pt>
                <c:pt idx="58">
                  <c:v>-6.5613948776444886E-2</c:v>
                </c:pt>
                <c:pt idx="59">
                  <c:v>-1.2712120311334729E-2</c:v>
                </c:pt>
                <c:pt idx="60">
                  <c:v>2.8650634805671871E-2</c:v>
                </c:pt>
                <c:pt idx="61">
                  <c:v>1.9738900162337814E-2</c:v>
                </c:pt>
                <c:pt idx="62">
                  <c:v>-7.3786587599897757E-3</c:v>
                </c:pt>
                <c:pt idx="63">
                  <c:v>-7.9927638282242697E-2</c:v>
                </c:pt>
                <c:pt idx="64">
                  <c:v>7.4258373628254049E-2</c:v>
                </c:pt>
                <c:pt idx="65">
                  <c:v>2.4269514404295478E-2</c:v>
                </c:pt>
                <c:pt idx="66">
                  <c:v>1.4416964047995862E-2</c:v>
                </c:pt>
                <c:pt idx="67">
                  <c:v>2.2946556178794708E-2</c:v>
                </c:pt>
                <c:pt idx="68">
                  <c:v>1.7123086894571315E-2</c:v>
                </c:pt>
                <c:pt idx="69">
                  <c:v>1.9369517693121452E-2</c:v>
                </c:pt>
                <c:pt idx="70">
                  <c:v>3.4174621701822616E-2</c:v>
                </c:pt>
                <c:pt idx="71">
                  <c:v>3.4954559901962057E-2</c:v>
                </c:pt>
                <c:pt idx="72">
                  <c:v>3.1230328939273022E-2</c:v>
                </c:pt>
                <c:pt idx="73">
                  <c:v>-2.5128578854491934E-3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930-47F5-84E6-47B29085601C}"/>
            </c:ext>
          </c:extLst>
        </c:ser>
        <c:ser>
          <c:idx val="3"/>
          <c:order val="2"/>
          <c:tx>
            <c:strRef>
              <c:f>'Active 2'!$J$20</c:f>
              <c:strCache>
                <c:ptCount val="1"/>
                <c:pt idx="0">
                  <c:v>S2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2'!$D$21:$D$44</c:f>
                <c:numCache>
                  <c:formatCode>General</c:formatCode>
                  <c:ptCount val="24"/>
                  <c:pt idx="0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</c:numCache>
              </c:numRef>
            </c:plus>
            <c:minus>
              <c:numRef>
                <c:f>'Active 2'!$D$21:$D$44</c:f>
                <c:numCache>
                  <c:formatCode>General</c:formatCode>
                  <c:ptCount val="24"/>
                  <c:pt idx="0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2'!$F$21:$F$993</c:f>
              <c:numCache>
                <c:formatCode>General</c:formatCode>
                <c:ptCount val="973"/>
                <c:pt idx="0">
                  <c:v>0</c:v>
                </c:pt>
                <c:pt idx="1">
                  <c:v>48995</c:v>
                </c:pt>
                <c:pt idx="2">
                  <c:v>51155</c:v>
                </c:pt>
                <c:pt idx="3">
                  <c:v>77686.5</c:v>
                </c:pt>
                <c:pt idx="4">
                  <c:v>84346.5</c:v>
                </c:pt>
                <c:pt idx="5">
                  <c:v>-25236</c:v>
                </c:pt>
                <c:pt idx="6">
                  <c:v>-25002.5</c:v>
                </c:pt>
                <c:pt idx="7">
                  <c:v>-19602</c:v>
                </c:pt>
                <c:pt idx="8">
                  <c:v>-19548.5</c:v>
                </c:pt>
                <c:pt idx="9">
                  <c:v>-16721.5</c:v>
                </c:pt>
                <c:pt idx="10">
                  <c:v>-16488</c:v>
                </c:pt>
                <c:pt idx="11">
                  <c:v>-14975.5</c:v>
                </c:pt>
                <c:pt idx="12">
                  <c:v>-12780</c:v>
                </c:pt>
                <c:pt idx="13">
                  <c:v>-12114</c:v>
                </c:pt>
                <c:pt idx="14">
                  <c:v>-9540</c:v>
                </c:pt>
                <c:pt idx="15">
                  <c:v>-7560</c:v>
                </c:pt>
                <c:pt idx="16">
                  <c:v>-6516</c:v>
                </c:pt>
                <c:pt idx="17">
                  <c:v>-6480</c:v>
                </c:pt>
                <c:pt idx="18">
                  <c:v>-6462</c:v>
                </c:pt>
                <c:pt idx="19">
                  <c:v>-6444</c:v>
                </c:pt>
                <c:pt idx="20">
                  <c:v>-3708</c:v>
                </c:pt>
                <c:pt idx="21">
                  <c:v>-3618</c:v>
                </c:pt>
                <c:pt idx="22">
                  <c:v>-2610</c:v>
                </c:pt>
                <c:pt idx="23">
                  <c:v>-1098</c:v>
                </c:pt>
                <c:pt idx="24">
                  <c:v>-1062</c:v>
                </c:pt>
                <c:pt idx="25">
                  <c:v>-1008</c:v>
                </c:pt>
                <c:pt idx="26">
                  <c:v>-954</c:v>
                </c:pt>
                <c:pt idx="27">
                  <c:v>-18</c:v>
                </c:pt>
                <c:pt idx="28">
                  <c:v>0</c:v>
                </c:pt>
                <c:pt idx="29">
                  <c:v>18</c:v>
                </c:pt>
                <c:pt idx="30">
                  <c:v>54</c:v>
                </c:pt>
                <c:pt idx="31">
                  <c:v>108</c:v>
                </c:pt>
                <c:pt idx="32">
                  <c:v>702</c:v>
                </c:pt>
                <c:pt idx="33">
                  <c:v>720</c:v>
                </c:pt>
                <c:pt idx="34">
                  <c:v>1404</c:v>
                </c:pt>
                <c:pt idx="35">
                  <c:v>1872</c:v>
                </c:pt>
                <c:pt idx="36">
                  <c:v>1926</c:v>
                </c:pt>
                <c:pt idx="37">
                  <c:v>2250</c:v>
                </c:pt>
                <c:pt idx="38">
                  <c:v>15516</c:v>
                </c:pt>
                <c:pt idx="39">
                  <c:v>16290</c:v>
                </c:pt>
                <c:pt idx="40">
                  <c:v>25253.5</c:v>
                </c:pt>
                <c:pt idx="41">
                  <c:v>38339</c:v>
                </c:pt>
                <c:pt idx="42">
                  <c:v>38339</c:v>
                </c:pt>
                <c:pt idx="43">
                  <c:v>38429</c:v>
                </c:pt>
                <c:pt idx="44">
                  <c:v>39167</c:v>
                </c:pt>
                <c:pt idx="45">
                  <c:v>39203</c:v>
                </c:pt>
                <c:pt idx="46">
                  <c:v>39257</c:v>
                </c:pt>
                <c:pt idx="47">
                  <c:v>39509</c:v>
                </c:pt>
                <c:pt idx="48">
                  <c:v>39581</c:v>
                </c:pt>
                <c:pt idx="49">
                  <c:v>39779</c:v>
                </c:pt>
                <c:pt idx="50">
                  <c:v>39851</c:v>
                </c:pt>
                <c:pt idx="51">
                  <c:v>40175</c:v>
                </c:pt>
                <c:pt idx="52">
                  <c:v>40716</c:v>
                </c:pt>
                <c:pt idx="53">
                  <c:v>41597</c:v>
                </c:pt>
                <c:pt idx="54">
                  <c:v>41723.5</c:v>
                </c:pt>
                <c:pt idx="55">
                  <c:v>41741.5</c:v>
                </c:pt>
                <c:pt idx="56">
                  <c:v>42317</c:v>
                </c:pt>
                <c:pt idx="57">
                  <c:v>42353</c:v>
                </c:pt>
                <c:pt idx="58">
                  <c:v>42353.5</c:v>
                </c:pt>
                <c:pt idx="59">
                  <c:v>42605</c:v>
                </c:pt>
                <c:pt idx="60">
                  <c:v>42623</c:v>
                </c:pt>
                <c:pt idx="61">
                  <c:v>42677</c:v>
                </c:pt>
                <c:pt idx="62">
                  <c:v>43324.5</c:v>
                </c:pt>
                <c:pt idx="63">
                  <c:v>43396.5</c:v>
                </c:pt>
                <c:pt idx="64">
                  <c:v>43414</c:v>
                </c:pt>
                <c:pt idx="65">
                  <c:v>44837</c:v>
                </c:pt>
                <c:pt idx="66">
                  <c:v>45539</c:v>
                </c:pt>
                <c:pt idx="67">
                  <c:v>45863</c:v>
                </c:pt>
                <c:pt idx="68">
                  <c:v>45971</c:v>
                </c:pt>
                <c:pt idx="69">
                  <c:v>48365</c:v>
                </c:pt>
                <c:pt idx="70">
                  <c:v>50489</c:v>
                </c:pt>
                <c:pt idx="71">
                  <c:v>102994.5</c:v>
                </c:pt>
                <c:pt idx="72">
                  <c:v>107017.5</c:v>
                </c:pt>
                <c:pt idx="73">
                  <c:v>118277.5</c:v>
                </c:pt>
              </c:numCache>
            </c:numRef>
          </c:xVal>
          <c:yVal>
            <c:numRef>
              <c:f>'Active 2'!$J$21:$J$993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930-47F5-84E6-47B29085601C}"/>
            </c:ext>
          </c:extLst>
        </c:ser>
        <c:ser>
          <c:idx val="4"/>
          <c:order val="3"/>
          <c:tx>
            <c:strRef>
              <c:f>'Active 2'!$K$20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2'!$D$21:$D$93</c:f>
                <c:numCache>
                  <c:formatCode>General</c:formatCode>
                  <c:ptCount val="73"/>
                  <c:pt idx="0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</c:numCache>
              </c:numRef>
            </c:plus>
            <c:minus>
              <c:numRef>
                <c:f>'Active 2'!$D$21:$D$93</c:f>
                <c:numCache>
                  <c:formatCode>General</c:formatCode>
                  <c:ptCount val="73"/>
                  <c:pt idx="0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2'!$F$21:$F$993</c:f>
              <c:numCache>
                <c:formatCode>General</c:formatCode>
                <c:ptCount val="973"/>
                <c:pt idx="0">
                  <c:v>0</c:v>
                </c:pt>
                <c:pt idx="1">
                  <c:v>48995</c:v>
                </c:pt>
                <c:pt idx="2">
                  <c:v>51155</c:v>
                </c:pt>
                <c:pt idx="3">
                  <c:v>77686.5</c:v>
                </c:pt>
                <c:pt idx="4">
                  <c:v>84346.5</c:v>
                </c:pt>
                <c:pt idx="5">
                  <c:v>-25236</c:v>
                </c:pt>
                <c:pt idx="6">
                  <c:v>-25002.5</c:v>
                </c:pt>
                <c:pt idx="7">
                  <c:v>-19602</c:v>
                </c:pt>
                <c:pt idx="8">
                  <c:v>-19548.5</c:v>
                </c:pt>
                <c:pt idx="9">
                  <c:v>-16721.5</c:v>
                </c:pt>
                <c:pt idx="10">
                  <c:v>-16488</c:v>
                </c:pt>
                <c:pt idx="11">
                  <c:v>-14975.5</c:v>
                </c:pt>
                <c:pt idx="12">
                  <c:v>-12780</c:v>
                </c:pt>
                <c:pt idx="13">
                  <c:v>-12114</c:v>
                </c:pt>
                <c:pt idx="14">
                  <c:v>-9540</c:v>
                </c:pt>
                <c:pt idx="15">
                  <c:v>-7560</c:v>
                </c:pt>
                <c:pt idx="16">
                  <c:v>-6516</c:v>
                </c:pt>
                <c:pt idx="17">
                  <c:v>-6480</c:v>
                </c:pt>
                <c:pt idx="18">
                  <c:v>-6462</c:v>
                </c:pt>
                <c:pt idx="19">
                  <c:v>-6444</c:v>
                </c:pt>
                <c:pt idx="20">
                  <c:v>-3708</c:v>
                </c:pt>
                <c:pt idx="21">
                  <c:v>-3618</c:v>
                </c:pt>
                <c:pt idx="22">
                  <c:v>-2610</c:v>
                </c:pt>
                <c:pt idx="23">
                  <c:v>-1098</c:v>
                </c:pt>
                <c:pt idx="24">
                  <c:v>-1062</c:v>
                </c:pt>
                <c:pt idx="25">
                  <c:v>-1008</c:v>
                </c:pt>
                <c:pt idx="26">
                  <c:v>-954</c:v>
                </c:pt>
                <c:pt idx="27">
                  <c:v>-18</c:v>
                </c:pt>
                <c:pt idx="28">
                  <c:v>0</c:v>
                </c:pt>
                <c:pt idx="29">
                  <c:v>18</c:v>
                </c:pt>
                <c:pt idx="30">
                  <c:v>54</c:v>
                </c:pt>
                <c:pt idx="31">
                  <c:v>108</c:v>
                </c:pt>
                <c:pt idx="32">
                  <c:v>702</c:v>
                </c:pt>
                <c:pt idx="33">
                  <c:v>720</c:v>
                </c:pt>
                <c:pt idx="34">
                  <c:v>1404</c:v>
                </c:pt>
                <c:pt idx="35">
                  <c:v>1872</c:v>
                </c:pt>
                <c:pt idx="36">
                  <c:v>1926</c:v>
                </c:pt>
                <c:pt idx="37">
                  <c:v>2250</c:v>
                </c:pt>
                <c:pt idx="38">
                  <c:v>15516</c:v>
                </c:pt>
                <c:pt idx="39">
                  <c:v>16290</c:v>
                </c:pt>
                <c:pt idx="40">
                  <c:v>25253.5</c:v>
                </c:pt>
                <c:pt idx="41">
                  <c:v>38339</c:v>
                </c:pt>
                <c:pt idx="42">
                  <c:v>38339</c:v>
                </c:pt>
                <c:pt idx="43">
                  <c:v>38429</c:v>
                </c:pt>
                <c:pt idx="44">
                  <c:v>39167</c:v>
                </c:pt>
                <c:pt idx="45">
                  <c:v>39203</c:v>
                </c:pt>
                <c:pt idx="46">
                  <c:v>39257</c:v>
                </c:pt>
                <c:pt idx="47">
                  <c:v>39509</c:v>
                </c:pt>
                <c:pt idx="48">
                  <c:v>39581</c:v>
                </c:pt>
                <c:pt idx="49">
                  <c:v>39779</c:v>
                </c:pt>
                <c:pt idx="50">
                  <c:v>39851</c:v>
                </c:pt>
                <c:pt idx="51">
                  <c:v>40175</c:v>
                </c:pt>
                <c:pt idx="52">
                  <c:v>40716</c:v>
                </c:pt>
                <c:pt idx="53">
                  <c:v>41597</c:v>
                </c:pt>
                <c:pt idx="54">
                  <c:v>41723.5</c:v>
                </c:pt>
                <c:pt idx="55">
                  <c:v>41741.5</c:v>
                </c:pt>
                <c:pt idx="56">
                  <c:v>42317</c:v>
                </c:pt>
                <c:pt idx="57">
                  <c:v>42353</c:v>
                </c:pt>
                <c:pt idx="58">
                  <c:v>42353.5</c:v>
                </c:pt>
                <c:pt idx="59">
                  <c:v>42605</c:v>
                </c:pt>
                <c:pt idx="60">
                  <c:v>42623</c:v>
                </c:pt>
                <c:pt idx="61">
                  <c:v>42677</c:v>
                </c:pt>
                <c:pt idx="62">
                  <c:v>43324.5</c:v>
                </c:pt>
                <c:pt idx="63">
                  <c:v>43396.5</c:v>
                </c:pt>
                <c:pt idx="64">
                  <c:v>43414</c:v>
                </c:pt>
                <c:pt idx="65">
                  <c:v>44837</c:v>
                </c:pt>
                <c:pt idx="66">
                  <c:v>45539</c:v>
                </c:pt>
                <c:pt idx="67">
                  <c:v>45863</c:v>
                </c:pt>
                <c:pt idx="68">
                  <c:v>45971</c:v>
                </c:pt>
                <c:pt idx="69">
                  <c:v>48365</c:v>
                </c:pt>
                <c:pt idx="70">
                  <c:v>50489</c:v>
                </c:pt>
                <c:pt idx="71">
                  <c:v>102994.5</c:v>
                </c:pt>
                <c:pt idx="72">
                  <c:v>107017.5</c:v>
                </c:pt>
                <c:pt idx="73">
                  <c:v>118277.5</c:v>
                </c:pt>
              </c:numCache>
            </c:numRef>
          </c:xVal>
          <c:yVal>
            <c:numRef>
              <c:f>'Active 2'!$K$21:$K$993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930-47F5-84E6-47B29085601C}"/>
            </c:ext>
          </c:extLst>
        </c:ser>
        <c:ser>
          <c:idx val="2"/>
          <c:order val="4"/>
          <c:tx>
            <c:strRef>
              <c:f>'Active 2'!$L$20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2'!$D$21:$D$93</c:f>
                <c:numCache>
                  <c:formatCode>General</c:formatCode>
                  <c:ptCount val="73"/>
                  <c:pt idx="0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</c:numCache>
              </c:numRef>
            </c:plus>
            <c:minus>
              <c:numRef>
                <c:f>'Active 2'!$D$21:$D$93</c:f>
                <c:numCache>
                  <c:formatCode>General</c:formatCode>
                  <c:ptCount val="73"/>
                  <c:pt idx="0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2'!$F$21:$F$993</c:f>
              <c:numCache>
                <c:formatCode>General</c:formatCode>
                <c:ptCount val="973"/>
                <c:pt idx="0">
                  <c:v>0</c:v>
                </c:pt>
                <c:pt idx="1">
                  <c:v>48995</c:v>
                </c:pt>
                <c:pt idx="2">
                  <c:v>51155</c:v>
                </c:pt>
                <c:pt idx="3">
                  <c:v>77686.5</c:v>
                </c:pt>
                <c:pt idx="4">
                  <c:v>84346.5</c:v>
                </c:pt>
                <c:pt idx="5">
                  <c:v>-25236</c:v>
                </c:pt>
                <c:pt idx="6">
                  <c:v>-25002.5</c:v>
                </c:pt>
                <c:pt idx="7">
                  <c:v>-19602</c:v>
                </c:pt>
                <c:pt idx="8">
                  <c:v>-19548.5</c:v>
                </c:pt>
                <c:pt idx="9">
                  <c:v>-16721.5</c:v>
                </c:pt>
                <c:pt idx="10">
                  <c:v>-16488</c:v>
                </c:pt>
                <c:pt idx="11">
                  <c:v>-14975.5</c:v>
                </c:pt>
                <c:pt idx="12">
                  <c:v>-12780</c:v>
                </c:pt>
                <c:pt idx="13">
                  <c:v>-12114</c:v>
                </c:pt>
                <c:pt idx="14">
                  <c:v>-9540</c:v>
                </c:pt>
                <c:pt idx="15">
                  <c:v>-7560</c:v>
                </c:pt>
                <c:pt idx="16">
                  <c:v>-6516</c:v>
                </c:pt>
                <c:pt idx="17">
                  <c:v>-6480</c:v>
                </c:pt>
                <c:pt idx="18">
                  <c:v>-6462</c:v>
                </c:pt>
                <c:pt idx="19">
                  <c:v>-6444</c:v>
                </c:pt>
                <c:pt idx="20">
                  <c:v>-3708</c:v>
                </c:pt>
                <c:pt idx="21">
                  <c:v>-3618</c:v>
                </c:pt>
                <c:pt idx="22">
                  <c:v>-2610</c:v>
                </c:pt>
                <c:pt idx="23">
                  <c:v>-1098</c:v>
                </c:pt>
                <c:pt idx="24">
                  <c:v>-1062</c:v>
                </c:pt>
                <c:pt idx="25">
                  <c:v>-1008</c:v>
                </c:pt>
                <c:pt idx="26">
                  <c:v>-954</c:v>
                </c:pt>
                <c:pt idx="27">
                  <c:v>-18</c:v>
                </c:pt>
                <c:pt idx="28">
                  <c:v>0</c:v>
                </c:pt>
                <c:pt idx="29">
                  <c:v>18</c:v>
                </c:pt>
                <c:pt idx="30">
                  <c:v>54</c:v>
                </c:pt>
                <c:pt idx="31">
                  <c:v>108</c:v>
                </c:pt>
                <c:pt idx="32">
                  <c:v>702</c:v>
                </c:pt>
                <c:pt idx="33">
                  <c:v>720</c:v>
                </c:pt>
                <c:pt idx="34">
                  <c:v>1404</c:v>
                </c:pt>
                <c:pt idx="35">
                  <c:v>1872</c:v>
                </c:pt>
                <c:pt idx="36">
                  <c:v>1926</c:v>
                </c:pt>
                <c:pt idx="37">
                  <c:v>2250</c:v>
                </c:pt>
                <c:pt idx="38">
                  <c:v>15516</c:v>
                </c:pt>
                <c:pt idx="39">
                  <c:v>16290</c:v>
                </c:pt>
                <c:pt idx="40">
                  <c:v>25253.5</c:v>
                </c:pt>
                <c:pt idx="41">
                  <c:v>38339</c:v>
                </c:pt>
                <c:pt idx="42">
                  <c:v>38339</c:v>
                </c:pt>
                <c:pt idx="43">
                  <c:v>38429</c:v>
                </c:pt>
                <c:pt idx="44">
                  <c:v>39167</c:v>
                </c:pt>
                <c:pt idx="45">
                  <c:v>39203</c:v>
                </c:pt>
                <c:pt idx="46">
                  <c:v>39257</c:v>
                </c:pt>
                <c:pt idx="47">
                  <c:v>39509</c:v>
                </c:pt>
                <c:pt idx="48">
                  <c:v>39581</c:v>
                </c:pt>
                <c:pt idx="49">
                  <c:v>39779</c:v>
                </c:pt>
                <c:pt idx="50">
                  <c:v>39851</c:v>
                </c:pt>
                <c:pt idx="51">
                  <c:v>40175</c:v>
                </c:pt>
                <c:pt idx="52">
                  <c:v>40716</c:v>
                </c:pt>
                <c:pt idx="53">
                  <c:v>41597</c:v>
                </c:pt>
                <c:pt idx="54">
                  <c:v>41723.5</c:v>
                </c:pt>
                <c:pt idx="55">
                  <c:v>41741.5</c:v>
                </c:pt>
                <c:pt idx="56">
                  <c:v>42317</c:v>
                </c:pt>
                <c:pt idx="57">
                  <c:v>42353</c:v>
                </c:pt>
                <c:pt idx="58">
                  <c:v>42353.5</c:v>
                </c:pt>
                <c:pt idx="59">
                  <c:v>42605</c:v>
                </c:pt>
                <c:pt idx="60">
                  <c:v>42623</c:v>
                </c:pt>
                <c:pt idx="61">
                  <c:v>42677</c:v>
                </c:pt>
                <c:pt idx="62">
                  <c:v>43324.5</c:v>
                </c:pt>
                <c:pt idx="63">
                  <c:v>43396.5</c:v>
                </c:pt>
                <c:pt idx="64">
                  <c:v>43414</c:v>
                </c:pt>
                <c:pt idx="65">
                  <c:v>44837</c:v>
                </c:pt>
                <c:pt idx="66">
                  <c:v>45539</c:v>
                </c:pt>
                <c:pt idx="67">
                  <c:v>45863</c:v>
                </c:pt>
                <c:pt idx="68">
                  <c:v>45971</c:v>
                </c:pt>
                <c:pt idx="69">
                  <c:v>48365</c:v>
                </c:pt>
                <c:pt idx="70">
                  <c:v>50489</c:v>
                </c:pt>
                <c:pt idx="71">
                  <c:v>102994.5</c:v>
                </c:pt>
                <c:pt idx="72">
                  <c:v>107017.5</c:v>
                </c:pt>
                <c:pt idx="73">
                  <c:v>118277.5</c:v>
                </c:pt>
              </c:numCache>
            </c:numRef>
          </c:xVal>
          <c:yVal>
            <c:numRef>
              <c:f>'Active 2'!$L$21:$L$993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930-47F5-84E6-47B29085601C}"/>
            </c:ext>
          </c:extLst>
        </c:ser>
        <c:ser>
          <c:idx val="5"/>
          <c:order val="5"/>
          <c:tx>
            <c:strRef>
              <c:f>'Active 2'!$M$20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2'!$D$21:$D$93</c:f>
                <c:numCache>
                  <c:formatCode>General</c:formatCode>
                  <c:ptCount val="73"/>
                  <c:pt idx="0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</c:numCache>
              </c:numRef>
            </c:plus>
            <c:minus>
              <c:numRef>
                <c:f>'Active 2'!$D$21:$D$93</c:f>
                <c:numCache>
                  <c:formatCode>General</c:formatCode>
                  <c:ptCount val="73"/>
                  <c:pt idx="0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2'!$F$21:$F$993</c:f>
              <c:numCache>
                <c:formatCode>General</c:formatCode>
                <c:ptCount val="973"/>
                <c:pt idx="0">
                  <c:v>0</c:v>
                </c:pt>
                <c:pt idx="1">
                  <c:v>48995</c:v>
                </c:pt>
                <c:pt idx="2">
                  <c:v>51155</c:v>
                </c:pt>
                <c:pt idx="3">
                  <c:v>77686.5</c:v>
                </c:pt>
                <c:pt idx="4">
                  <c:v>84346.5</c:v>
                </c:pt>
                <c:pt idx="5">
                  <c:v>-25236</c:v>
                </c:pt>
                <c:pt idx="6">
                  <c:v>-25002.5</c:v>
                </c:pt>
                <c:pt idx="7">
                  <c:v>-19602</c:v>
                </c:pt>
                <c:pt idx="8">
                  <c:v>-19548.5</c:v>
                </c:pt>
                <c:pt idx="9">
                  <c:v>-16721.5</c:v>
                </c:pt>
                <c:pt idx="10">
                  <c:v>-16488</c:v>
                </c:pt>
                <c:pt idx="11">
                  <c:v>-14975.5</c:v>
                </c:pt>
                <c:pt idx="12">
                  <c:v>-12780</c:v>
                </c:pt>
                <c:pt idx="13">
                  <c:v>-12114</c:v>
                </c:pt>
                <c:pt idx="14">
                  <c:v>-9540</c:v>
                </c:pt>
                <c:pt idx="15">
                  <c:v>-7560</c:v>
                </c:pt>
                <c:pt idx="16">
                  <c:v>-6516</c:v>
                </c:pt>
                <c:pt idx="17">
                  <c:v>-6480</c:v>
                </c:pt>
                <c:pt idx="18">
                  <c:v>-6462</c:v>
                </c:pt>
                <c:pt idx="19">
                  <c:v>-6444</c:v>
                </c:pt>
                <c:pt idx="20">
                  <c:v>-3708</c:v>
                </c:pt>
                <c:pt idx="21">
                  <c:v>-3618</c:v>
                </c:pt>
                <c:pt idx="22">
                  <c:v>-2610</c:v>
                </c:pt>
                <c:pt idx="23">
                  <c:v>-1098</c:v>
                </c:pt>
                <c:pt idx="24">
                  <c:v>-1062</c:v>
                </c:pt>
                <c:pt idx="25">
                  <c:v>-1008</c:v>
                </c:pt>
                <c:pt idx="26">
                  <c:v>-954</c:v>
                </c:pt>
                <c:pt idx="27">
                  <c:v>-18</c:v>
                </c:pt>
                <c:pt idx="28">
                  <c:v>0</c:v>
                </c:pt>
                <c:pt idx="29">
                  <c:v>18</c:v>
                </c:pt>
                <c:pt idx="30">
                  <c:v>54</c:v>
                </c:pt>
                <c:pt idx="31">
                  <c:v>108</c:v>
                </c:pt>
                <c:pt idx="32">
                  <c:v>702</c:v>
                </c:pt>
                <c:pt idx="33">
                  <c:v>720</c:v>
                </c:pt>
                <c:pt idx="34">
                  <c:v>1404</c:v>
                </c:pt>
                <c:pt idx="35">
                  <c:v>1872</c:v>
                </c:pt>
                <c:pt idx="36">
                  <c:v>1926</c:v>
                </c:pt>
                <c:pt idx="37">
                  <c:v>2250</c:v>
                </c:pt>
                <c:pt idx="38">
                  <c:v>15516</c:v>
                </c:pt>
                <c:pt idx="39">
                  <c:v>16290</c:v>
                </c:pt>
                <c:pt idx="40">
                  <c:v>25253.5</c:v>
                </c:pt>
                <c:pt idx="41">
                  <c:v>38339</c:v>
                </c:pt>
                <c:pt idx="42">
                  <c:v>38339</c:v>
                </c:pt>
                <c:pt idx="43">
                  <c:v>38429</c:v>
                </c:pt>
                <c:pt idx="44">
                  <c:v>39167</c:v>
                </c:pt>
                <c:pt idx="45">
                  <c:v>39203</c:v>
                </c:pt>
                <c:pt idx="46">
                  <c:v>39257</c:v>
                </c:pt>
                <c:pt idx="47">
                  <c:v>39509</c:v>
                </c:pt>
                <c:pt idx="48">
                  <c:v>39581</c:v>
                </c:pt>
                <c:pt idx="49">
                  <c:v>39779</c:v>
                </c:pt>
                <c:pt idx="50">
                  <c:v>39851</c:v>
                </c:pt>
                <c:pt idx="51">
                  <c:v>40175</c:v>
                </c:pt>
                <c:pt idx="52">
                  <c:v>40716</c:v>
                </c:pt>
                <c:pt idx="53">
                  <c:v>41597</c:v>
                </c:pt>
                <c:pt idx="54">
                  <c:v>41723.5</c:v>
                </c:pt>
                <c:pt idx="55">
                  <c:v>41741.5</c:v>
                </c:pt>
                <c:pt idx="56">
                  <c:v>42317</c:v>
                </c:pt>
                <c:pt idx="57">
                  <c:v>42353</c:v>
                </c:pt>
                <c:pt idx="58">
                  <c:v>42353.5</c:v>
                </c:pt>
                <c:pt idx="59">
                  <c:v>42605</c:v>
                </c:pt>
                <c:pt idx="60">
                  <c:v>42623</c:v>
                </c:pt>
                <c:pt idx="61">
                  <c:v>42677</c:v>
                </c:pt>
                <c:pt idx="62">
                  <c:v>43324.5</c:v>
                </c:pt>
                <c:pt idx="63">
                  <c:v>43396.5</c:v>
                </c:pt>
                <c:pt idx="64">
                  <c:v>43414</c:v>
                </c:pt>
                <c:pt idx="65">
                  <c:v>44837</c:v>
                </c:pt>
                <c:pt idx="66">
                  <c:v>45539</c:v>
                </c:pt>
                <c:pt idx="67">
                  <c:v>45863</c:v>
                </c:pt>
                <c:pt idx="68">
                  <c:v>45971</c:v>
                </c:pt>
                <c:pt idx="69">
                  <c:v>48365</c:v>
                </c:pt>
                <c:pt idx="70">
                  <c:v>50489</c:v>
                </c:pt>
                <c:pt idx="71">
                  <c:v>102994.5</c:v>
                </c:pt>
                <c:pt idx="72">
                  <c:v>107017.5</c:v>
                </c:pt>
                <c:pt idx="73">
                  <c:v>118277.5</c:v>
                </c:pt>
              </c:numCache>
            </c:numRef>
          </c:xVal>
          <c:yVal>
            <c:numRef>
              <c:f>'Active 2'!$M$21:$M$993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930-47F5-84E6-47B29085601C}"/>
            </c:ext>
          </c:extLst>
        </c:ser>
        <c:ser>
          <c:idx val="6"/>
          <c:order val="6"/>
          <c:tx>
            <c:strRef>
              <c:f>'Active 2'!$N$20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2'!$D$21:$D$93</c:f>
                <c:numCache>
                  <c:formatCode>General</c:formatCode>
                  <c:ptCount val="73"/>
                  <c:pt idx="0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</c:numCache>
              </c:numRef>
            </c:plus>
            <c:minus>
              <c:numRef>
                <c:f>'Active 2'!$D$21:$D$93</c:f>
                <c:numCache>
                  <c:formatCode>General</c:formatCode>
                  <c:ptCount val="73"/>
                  <c:pt idx="0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2'!$F$21:$F$993</c:f>
              <c:numCache>
                <c:formatCode>General</c:formatCode>
                <c:ptCount val="973"/>
                <c:pt idx="0">
                  <c:v>0</c:v>
                </c:pt>
                <c:pt idx="1">
                  <c:v>48995</c:v>
                </c:pt>
                <c:pt idx="2">
                  <c:v>51155</c:v>
                </c:pt>
                <c:pt idx="3">
                  <c:v>77686.5</c:v>
                </c:pt>
                <c:pt idx="4">
                  <c:v>84346.5</c:v>
                </c:pt>
                <c:pt idx="5">
                  <c:v>-25236</c:v>
                </c:pt>
                <c:pt idx="6">
                  <c:v>-25002.5</c:v>
                </c:pt>
                <c:pt idx="7">
                  <c:v>-19602</c:v>
                </c:pt>
                <c:pt idx="8">
                  <c:v>-19548.5</c:v>
                </c:pt>
                <c:pt idx="9">
                  <c:v>-16721.5</c:v>
                </c:pt>
                <c:pt idx="10">
                  <c:v>-16488</c:v>
                </c:pt>
                <c:pt idx="11">
                  <c:v>-14975.5</c:v>
                </c:pt>
                <c:pt idx="12">
                  <c:v>-12780</c:v>
                </c:pt>
                <c:pt idx="13">
                  <c:v>-12114</c:v>
                </c:pt>
                <c:pt idx="14">
                  <c:v>-9540</c:v>
                </c:pt>
                <c:pt idx="15">
                  <c:v>-7560</c:v>
                </c:pt>
                <c:pt idx="16">
                  <c:v>-6516</c:v>
                </c:pt>
                <c:pt idx="17">
                  <c:v>-6480</c:v>
                </c:pt>
                <c:pt idx="18">
                  <c:v>-6462</c:v>
                </c:pt>
                <c:pt idx="19">
                  <c:v>-6444</c:v>
                </c:pt>
                <c:pt idx="20">
                  <c:v>-3708</c:v>
                </c:pt>
                <c:pt idx="21">
                  <c:v>-3618</c:v>
                </c:pt>
                <c:pt idx="22">
                  <c:v>-2610</c:v>
                </c:pt>
                <c:pt idx="23">
                  <c:v>-1098</c:v>
                </c:pt>
                <c:pt idx="24">
                  <c:v>-1062</c:v>
                </c:pt>
                <c:pt idx="25">
                  <c:v>-1008</c:v>
                </c:pt>
                <c:pt idx="26">
                  <c:v>-954</c:v>
                </c:pt>
                <c:pt idx="27">
                  <c:v>-18</c:v>
                </c:pt>
                <c:pt idx="28">
                  <c:v>0</c:v>
                </c:pt>
                <c:pt idx="29">
                  <c:v>18</c:v>
                </c:pt>
                <c:pt idx="30">
                  <c:v>54</c:v>
                </c:pt>
                <c:pt idx="31">
                  <c:v>108</c:v>
                </c:pt>
                <c:pt idx="32">
                  <c:v>702</c:v>
                </c:pt>
                <c:pt idx="33">
                  <c:v>720</c:v>
                </c:pt>
                <c:pt idx="34">
                  <c:v>1404</c:v>
                </c:pt>
                <c:pt idx="35">
                  <c:v>1872</c:v>
                </c:pt>
                <c:pt idx="36">
                  <c:v>1926</c:v>
                </c:pt>
                <c:pt idx="37">
                  <c:v>2250</c:v>
                </c:pt>
                <c:pt idx="38">
                  <c:v>15516</c:v>
                </c:pt>
                <c:pt idx="39">
                  <c:v>16290</c:v>
                </c:pt>
                <c:pt idx="40">
                  <c:v>25253.5</c:v>
                </c:pt>
                <c:pt idx="41">
                  <c:v>38339</c:v>
                </c:pt>
                <c:pt idx="42">
                  <c:v>38339</c:v>
                </c:pt>
                <c:pt idx="43">
                  <c:v>38429</c:v>
                </c:pt>
                <c:pt idx="44">
                  <c:v>39167</c:v>
                </c:pt>
                <c:pt idx="45">
                  <c:v>39203</c:v>
                </c:pt>
                <c:pt idx="46">
                  <c:v>39257</c:v>
                </c:pt>
                <c:pt idx="47">
                  <c:v>39509</c:v>
                </c:pt>
                <c:pt idx="48">
                  <c:v>39581</c:v>
                </c:pt>
                <c:pt idx="49">
                  <c:v>39779</c:v>
                </c:pt>
                <c:pt idx="50">
                  <c:v>39851</c:v>
                </c:pt>
                <c:pt idx="51">
                  <c:v>40175</c:v>
                </c:pt>
                <c:pt idx="52">
                  <c:v>40716</c:v>
                </c:pt>
                <c:pt idx="53">
                  <c:v>41597</c:v>
                </c:pt>
                <c:pt idx="54">
                  <c:v>41723.5</c:v>
                </c:pt>
                <c:pt idx="55">
                  <c:v>41741.5</c:v>
                </c:pt>
                <c:pt idx="56">
                  <c:v>42317</c:v>
                </c:pt>
                <c:pt idx="57">
                  <c:v>42353</c:v>
                </c:pt>
                <c:pt idx="58">
                  <c:v>42353.5</c:v>
                </c:pt>
                <c:pt idx="59">
                  <c:v>42605</c:v>
                </c:pt>
                <c:pt idx="60">
                  <c:v>42623</c:v>
                </c:pt>
                <c:pt idx="61">
                  <c:v>42677</c:v>
                </c:pt>
                <c:pt idx="62">
                  <c:v>43324.5</c:v>
                </c:pt>
                <c:pt idx="63">
                  <c:v>43396.5</c:v>
                </c:pt>
                <c:pt idx="64">
                  <c:v>43414</c:v>
                </c:pt>
                <c:pt idx="65">
                  <c:v>44837</c:v>
                </c:pt>
                <c:pt idx="66">
                  <c:v>45539</c:v>
                </c:pt>
                <c:pt idx="67">
                  <c:v>45863</c:v>
                </c:pt>
                <c:pt idx="68">
                  <c:v>45971</c:v>
                </c:pt>
                <c:pt idx="69">
                  <c:v>48365</c:v>
                </c:pt>
                <c:pt idx="70">
                  <c:v>50489</c:v>
                </c:pt>
                <c:pt idx="71">
                  <c:v>102994.5</c:v>
                </c:pt>
                <c:pt idx="72">
                  <c:v>107017.5</c:v>
                </c:pt>
                <c:pt idx="73">
                  <c:v>118277.5</c:v>
                </c:pt>
              </c:numCache>
            </c:numRef>
          </c:xVal>
          <c:yVal>
            <c:numRef>
              <c:f>'Active 2'!$N$21:$N$993</c:f>
              <c:numCache>
                <c:formatCode>General</c:formatCode>
                <c:ptCount val="973"/>
                <c:pt idx="1">
                  <c:v>1.6065946838352829E-2</c:v>
                </c:pt>
                <c:pt idx="2">
                  <c:v>2.9596561093057971E-2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930-47F5-84E6-47B29085601C}"/>
            </c:ext>
          </c:extLst>
        </c:ser>
        <c:ser>
          <c:idx val="7"/>
          <c:order val="7"/>
          <c:tx>
            <c:strRef>
              <c:f>'Active 2'!$O$20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2'!$F$21:$F$993</c:f>
              <c:numCache>
                <c:formatCode>General</c:formatCode>
                <c:ptCount val="973"/>
                <c:pt idx="0">
                  <c:v>0</c:v>
                </c:pt>
                <c:pt idx="1">
                  <c:v>48995</c:v>
                </c:pt>
                <c:pt idx="2">
                  <c:v>51155</c:v>
                </c:pt>
                <c:pt idx="3">
                  <c:v>77686.5</c:v>
                </c:pt>
                <c:pt idx="4">
                  <c:v>84346.5</c:v>
                </c:pt>
                <c:pt idx="5">
                  <c:v>-25236</c:v>
                </c:pt>
                <c:pt idx="6">
                  <c:v>-25002.5</c:v>
                </c:pt>
                <c:pt idx="7">
                  <c:v>-19602</c:v>
                </c:pt>
                <c:pt idx="8">
                  <c:v>-19548.5</c:v>
                </c:pt>
                <c:pt idx="9">
                  <c:v>-16721.5</c:v>
                </c:pt>
                <c:pt idx="10">
                  <c:v>-16488</c:v>
                </c:pt>
                <c:pt idx="11">
                  <c:v>-14975.5</c:v>
                </c:pt>
                <c:pt idx="12">
                  <c:v>-12780</c:v>
                </c:pt>
                <c:pt idx="13">
                  <c:v>-12114</c:v>
                </c:pt>
                <c:pt idx="14">
                  <c:v>-9540</c:v>
                </c:pt>
                <c:pt idx="15">
                  <c:v>-7560</c:v>
                </c:pt>
                <c:pt idx="16">
                  <c:v>-6516</c:v>
                </c:pt>
                <c:pt idx="17">
                  <c:v>-6480</c:v>
                </c:pt>
                <c:pt idx="18">
                  <c:v>-6462</c:v>
                </c:pt>
                <c:pt idx="19">
                  <c:v>-6444</c:v>
                </c:pt>
                <c:pt idx="20">
                  <c:v>-3708</c:v>
                </c:pt>
                <c:pt idx="21">
                  <c:v>-3618</c:v>
                </c:pt>
                <c:pt idx="22">
                  <c:v>-2610</c:v>
                </c:pt>
                <c:pt idx="23">
                  <c:v>-1098</c:v>
                </c:pt>
                <c:pt idx="24">
                  <c:v>-1062</c:v>
                </c:pt>
                <c:pt idx="25">
                  <c:v>-1008</c:v>
                </c:pt>
                <c:pt idx="26">
                  <c:v>-954</c:v>
                </c:pt>
                <c:pt idx="27">
                  <c:v>-18</c:v>
                </c:pt>
                <c:pt idx="28">
                  <c:v>0</c:v>
                </c:pt>
                <c:pt idx="29">
                  <c:v>18</c:v>
                </c:pt>
                <c:pt idx="30">
                  <c:v>54</c:v>
                </c:pt>
                <c:pt idx="31">
                  <c:v>108</c:v>
                </c:pt>
                <c:pt idx="32">
                  <c:v>702</c:v>
                </c:pt>
                <c:pt idx="33">
                  <c:v>720</c:v>
                </c:pt>
                <c:pt idx="34">
                  <c:v>1404</c:v>
                </c:pt>
                <c:pt idx="35">
                  <c:v>1872</c:v>
                </c:pt>
                <c:pt idx="36">
                  <c:v>1926</c:v>
                </c:pt>
                <c:pt idx="37">
                  <c:v>2250</c:v>
                </c:pt>
                <c:pt idx="38">
                  <c:v>15516</c:v>
                </c:pt>
                <c:pt idx="39">
                  <c:v>16290</c:v>
                </c:pt>
                <c:pt idx="40">
                  <c:v>25253.5</c:v>
                </c:pt>
                <c:pt idx="41">
                  <c:v>38339</c:v>
                </c:pt>
                <c:pt idx="42">
                  <c:v>38339</c:v>
                </c:pt>
                <c:pt idx="43">
                  <c:v>38429</c:v>
                </c:pt>
                <c:pt idx="44">
                  <c:v>39167</c:v>
                </c:pt>
                <c:pt idx="45">
                  <c:v>39203</c:v>
                </c:pt>
                <c:pt idx="46">
                  <c:v>39257</c:v>
                </c:pt>
                <c:pt idx="47">
                  <c:v>39509</c:v>
                </c:pt>
                <c:pt idx="48">
                  <c:v>39581</c:v>
                </c:pt>
                <c:pt idx="49">
                  <c:v>39779</c:v>
                </c:pt>
                <c:pt idx="50">
                  <c:v>39851</c:v>
                </c:pt>
                <c:pt idx="51">
                  <c:v>40175</c:v>
                </c:pt>
                <c:pt idx="52">
                  <c:v>40716</c:v>
                </c:pt>
                <c:pt idx="53">
                  <c:v>41597</c:v>
                </c:pt>
                <c:pt idx="54">
                  <c:v>41723.5</c:v>
                </c:pt>
                <c:pt idx="55">
                  <c:v>41741.5</c:v>
                </c:pt>
                <c:pt idx="56">
                  <c:v>42317</c:v>
                </c:pt>
                <c:pt idx="57">
                  <c:v>42353</c:v>
                </c:pt>
                <c:pt idx="58">
                  <c:v>42353.5</c:v>
                </c:pt>
                <c:pt idx="59">
                  <c:v>42605</c:v>
                </c:pt>
                <c:pt idx="60">
                  <c:v>42623</c:v>
                </c:pt>
                <c:pt idx="61">
                  <c:v>42677</c:v>
                </c:pt>
                <c:pt idx="62">
                  <c:v>43324.5</c:v>
                </c:pt>
                <c:pt idx="63">
                  <c:v>43396.5</c:v>
                </c:pt>
                <c:pt idx="64">
                  <c:v>43414</c:v>
                </c:pt>
                <c:pt idx="65">
                  <c:v>44837</c:v>
                </c:pt>
                <c:pt idx="66">
                  <c:v>45539</c:v>
                </c:pt>
                <c:pt idx="67">
                  <c:v>45863</c:v>
                </c:pt>
                <c:pt idx="68">
                  <c:v>45971</c:v>
                </c:pt>
                <c:pt idx="69">
                  <c:v>48365</c:v>
                </c:pt>
                <c:pt idx="70">
                  <c:v>50489</c:v>
                </c:pt>
                <c:pt idx="71">
                  <c:v>102994.5</c:v>
                </c:pt>
                <c:pt idx="72">
                  <c:v>107017.5</c:v>
                </c:pt>
                <c:pt idx="73">
                  <c:v>118277.5</c:v>
                </c:pt>
              </c:numCache>
            </c:numRef>
          </c:xVal>
          <c:yVal>
            <c:numRef>
              <c:f>'Active 2'!$O$21:$O$993</c:f>
              <c:numCache>
                <c:formatCode>General</c:formatCode>
                <c:ptCount val="973"/>
                <c:pt idx="0">
                  <c:v>2.0033695132360536E-2</c:v>
                </c:pt>
                <c:pt idx="1">
                  <c:v>1.6266872765466244E-2</c:v>
                </c:pt>
                <c:pt idx="2">
                  <c:v>1.6100808140249553E-2</c:v>
                </c:pt>
                <c:pt idx="3">
                  <c:v>1.4061019434723359E-2</c:v>
                </c:pt>
                <c:pt idx="4">
                  <c:v>1.3548986840305234E-2</c:v>
                </c:pt>
                <c:pt idx="5">
                  <c:v>2.1973883503642187E-2</c:v>
                </c:pt>
                <c:pt idx="6">
                  <c:v>2.1955931610129178E-2</c:v>
                </c:pt>
                <c:pt idx="7">
                  <c:v>2.1540731606201988E-2</c:v>
                </c:pt>
                <c:pt idx="8">
                  <c:v>2.1536618431457037E-2</c:v>
                </c:pt>
                <c:pt idx="9">
                  <c:v>2.1319273665027602E-2</c:v>
                </c:pt>
                <c:pt idx="10">
                  <c:v>2.1301321771514597E-2</c:v>
                </c:pt>
                <c:pt idx="11">
                  <c:v>2.1185038092977445E-2</c:v>
                </c:pt>
                <c:pt idx="12">
                  <c:v>2.1016244164892613E-2</c:v>
                </c:pt>
                <c:pt idx="13">
                  <c:v>2.0965040905450802E-2</c:v>
                </c:pt>
                <c:pt idx="14">
                  <c:v>2.076714722706758E-2</c:v>
                </c:pt>
                <c:pt idx="15">
                  <c:v>2.0614921320618949E-2</c:v>
                </c:pt>
                <c:pt idx="16">
                  <c:v>2.0534656751764215E-2</c:v>
                </c:pt>
                <c:pt idx="17">
                  <c:v>2.0531889008010604E-2</c:v>
                </c:pt>
                <c:pt idx="18">
                  <c:v>2.0530505136133796E-2</c:v>
                </c:pt>
                <c:pt idx="19">
                  <c:v>2.0529121264256992E-2</c:v>
                </c:pt>
                <c:pt idx="20">
                  <c:v>2.031877273898252E-2</c:v>
                </c:pt>
                <c:pt idx="21">
                  <c:v>2.0311853379598489E-2</c:v>
                </c:pt>
                <c:pt idx="22">
                  <c:v>2.023435655449737E-2</c:v>
                </c:pt>
                <c:pt idx="23">
                  <c:v>2.0118111316845686E-2</c:v>
                </c:pt>
                <c:pt idx="24">
                  <c:v>2.0115343573092075E-2</c:v>
                </c:pt>
                <c:pt idx="25">
                  <c:v>2.0111191957461659E-2</c:v>
                </c:pt>
                <c:pt idx="26">
                  <c:v>2.010704034183124E-2</c:v>
                </c:pt>
                <c:pt idx="27">
                  <c:v>2.003507900423734E-2</c:v>
                </c:pt>
                <c:pt idx="28">
                  <c:v>2.0033695132360536E-2</c:v>
                </c:pt>
                <c:pt idx="29">
                  <c:v>2.0032311260483732E-2</c:v>
                </c:pt>
                <c:pt idx="30">
                  <c:v>2.0029543516730121E-2</c:v>
                </c:pt>
                <c:pt idx="31">
                  <c:v>2.0025391901099702E-2</c:v>
                </c:pt>
                <c:pt idx="32">
                  <c:v>1.9979724129165113E-2</c:v>
                </c:pt>
                <c:pt idx="33">
                  <c:v>1.9978340257288306E-2</c:v>
                </c:pt>
                <c:pt idx="34">
                  <c:v>1.9925753125969687E-2</c:v>
                </c:pt>
                <c:pt idx="35">
                  <c:v>1.9889772457172741E-2</c:v>
                </c:pt>
                <c:pt idx="36">
                  <c:v>1.9885620841542322E-2</c:v>
                </c:pt>
                <c:pt idx="37">
                  <c:v>1.9860711147759818E-2</c:v>
                </c:pt>
                <c:pt idx="38">
                  <c:v>1.8840797574553987E-2</c:v>
                </c:pt>
                <c:pt idx="39">
                  <c:v>1.8781291083851341E-2</c:v>
                </c:pt>
                <c:pt idx="40">
                  <c:v>1.809216133008755E-2</c:v>
                </c:pt>
                <c:pt idx="41">
                  <c:v>1.7086124916535241E-2</c:v>
                </c:pt>
                <c:pt idx="42">
                  <c:v>1.7086124916535241E-2</c:v>
                </c:pt>
                <c:pt idx="43">
                  <c:v>1.7079205557151214E-2</c:v>
                </c:pt>
                <c:pt idx="44">
                  <c:v>1.7022466810202176E-2</c:v>
                </c:pt>
                <c:pt idx="45">
                  <c:v>1.7019699066448565E-2</c:v>
                </c:pt>
                <c:pt idx="46">
                  <c:v>1.7015547450818149E-2</c:v>
                </c:pt>
                <c:pt idx="47">
                  <c:v>1.6996173244542868E-2</c:v>
                </c:pt>
                <c:pt idx="48">
                  <c:v>1.6990637757035645E-2</c:v>
                </c:pt>
                <c:pt idx="49">
                  <c:v>1.6975415166390784E-2</c:v>
                </c:pt>
                <c:pt idx="50">
                  <c:v>1.6969879678883561E-2</c:v>
                </c:pt>
                <c:pt idx="51">
                  <c:v>1.6944969985101057E-2</c:v>
                </c:pt>
                <c:pt idx="52">
                  <c:v>1.6903376947025948E-2</c:v>
                </c:pt>
                <c:pt idx="53">
                  <c:v>1.6835644106833404E-2</c:v>
                </c:pt>
                <c:pt idx="54">
                  <c:v>1.6825918562810294E-2</c:v>
                </c:pt>
                <c:pt idx="55">
                  <c:v>1.682453469093349E-2</c:v>
                </c:pt>
                <c:pt idx="56">
                  <c:v>1.6780289231761173E-2</c:v>
                </c:pt>
                <c:pt idx="57">
                  <c:v>1.6777521488007562E-2</c:v>
                </c:pt>
                <c:pt idx="58">
                  <c:v>1.6777483047122094E-2</c:v>
                </c:pt>
                <c:pt idx="59">
                  <c:v>1.6758147281732281E-2</c:v>
                </c:pt>
                <c:pt idx="60">
                  <c:v>1.6756763409855477E-2</c:v>
                </c:pt>
                <c:pt idx="61">
                  <c:v>1.6752611794225058E-2</c:v>
                </c:pt>
                <c:pt idx="62">
                  <c:v>1.6702830847545518E-2</c:v>
                </c:pt>
                <c:pt idx="63">
                  <c:v>1.6697295360038295E-2</c:v>
                </c:pt>
                <c:pt idx="64">
                  <c:v>1.6695949929046956E-2</c:v>
                </c:pt>
                <c:pt idx="65">
                  <c:v>1.658654716900837E-2</c:v>
                </c:pt>
                <c:pt idx="66">
                  <c:v>1.6532576165812947E-2</c:v>
                </c:pt>
                <c:pt idx="67">
                  <c:v>1.6507666472030443E-2</c:v>
                </c:pt>
                <c:pt idx="68">
                  <c:v>1.6499363240769609E-2</c:v>
                </c:pt>
                <c:pt idx="69">
                  <c:v>1.6315308281154444E-2</c:v>
                </c:pt>
                <c:pt idx="70">
                  <c:v>1.6152011399691368E-2</c:v>
                </c:pt>
                <c:pt idx="71">
                  <c:v>1.2115295575934486E-2</c:v>
                </c:pt>
                <c:pt idx="72">
                  <c:v>1.1806000211468404E-2</c:v>
                </c:pt>
                <c:pt idx="73">
                  <c:v>1.0940311470755479E-2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930-47F5-84E6-47B2908560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93390016"/>
        <c:axId val="1"/>
      </c:scatterChart>
      <c:valAx>
        <c:axId val="79339001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272770655734146"/>
              <c:y val="0.8343749999999999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7851239669421489E-2"/>
              <c:y val="0.3656249999999999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9339001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3.9256198347107439E-2"/>
          <c:y val="0.91874999999999996"/>
          <c:w val="0.95248020650311271"/>
          <c:h val="6.2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SY Cyg - O-C Diagr.</a:t>
            </a:r>
          </a:p>
        </c:rich>
      </c:tx>
      <c:layout>
        <c:manualLayout>
          <c:xMode val="edge"/>
          <c:yMode val="edge"/>
          <c:x val="0.34297564044163897"/>
          <c:y val="3.41614906832298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355389409733957"/>
          <c:y val="0.14906854902912253"/>
          <c:w val="0.75619910999555096"/>
          <c:h val="0.62422454905945057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3'!$H$20:$H$20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'Active 3'!$F$21:$F$993</c:f>
              <c:numCache>
                <c:formatCode>General</c:formatCode>
                <c:ptCount val="973"/>
                <c:pt idx="0">
                  <c:v>0</c:v>
                </c:pt>
                <c:pt idx="1">
                  <c:v>50356</c:v>
                </c:pt>
                <c:pt idx="2">
                  <c:v>52576</c:v>
                </c:pt>
                <c:pt idx="3">
                  <c:v>79844.5</c:v>
                </c:pt>
                <c:pt idx="4">
                  <c:v>86689.5</c:v>
                </c:pt>
                <c:pt idx="5">
                  <c:v>-25937</c:v>
                </c:pt>
                <c:pt idx="6">
                  <c:v>-25697</c:v>
                </c:pt>
                <c:pt idx="7">
                  <c:v>-20146.5</c:v>
                </c:pt>
                <c:pt idx="8">
                  <c:v>-20091.5</c:v>
                </c:pt>
                <c:pt idx="9">
                  <c:v>-17186</c:v>
                </c:pt>
                <c:pt idx="10">
                  <c:v>-16946</c:v>
                </c:pt>
                <c:pt idx="11">
                  <c:v>-15391.5</c:v>
                </c:pt>
                <c:pt idx="12">
                  <c:v>-13135</c:v>
                </c:pt>
                <c:pt idx="13">
                  <c:v>-12450.5</c:v>
                </c:pt>
                <c:pt idx="14">
                  <c:v>-9805</c:v>
                </c:pt>
                <c:pt idx="15">
                  <c:v>-7770</c:v>
                </c:pt>
                <c:pt idx="16">
                  <c:v>-6697</c:v>
                </c:pt>
                <c:pt idx="17">
                  <c:v>-6660</c:v>
                </c:pt>
                <c:pt idx="18">
                  <c:v>-6641.5</c:v>
                </c:pt>
                <c:pt idx="19">
                  <c:v>-6623</c:v>
                </c:pt>
                <c:pt idx="20">
                  <c:v>-3811</c:v>
                </c:pt>
                <c:pt idx="21">
                  <c:v>-3718.5</c:v>
                </c:pt>
                <c:pt idx="22">
                  <c:v>-2682.5</c:v>
                </c:pt>
                <c:pt idx="23">
                  <c:v>-1128.5</c:v>
                </c:pt>
                <c:pt idx="24">
                  <c:v>-1091.5</c:v>
                </c:pt>
                <c:pt idx="25">
                  <c:v>-1036</c:v>
                </c:pt>
                <c:pt idx="26">
                  <c:v>-980.5</c:v>
                </c:pt>
                <c:pt idx="27">
                  <c:v>-18.5</c:v>
                </c:pt>
                <c:pt idx="28">
                  <c:v>0</c:v>
                </c:pt>
                <c:pt idx="29">
                  <c:v>18.5</c:v>
                </c:pt>
                <c:pt idx="30">
                  <c:v>55.5</c:v>
                </c:pt>
                <c:pt idx="31">
                  <c:v>111</c:v>
                </c:pt>
                <c:pt idx="32">
                  <c:v>721.5</c:v>
                </c:pt>
                <c:pt idx="33">
                  <c:v>740</c:v>
                </c:pt>
                <c:pt idx="34">
                  <c:v>1443</c:v>
                </c:pt>
                <c:pt idx="35">
                  <c:v>1924</c:v>
                </c:pt>
                <c:pt idx="36">
                  <c:v>1979.5</c:v>
                </c:pt>
                <c:pt idx="37">
                  <c:v>2312.5</c:v>
                </c:pt>
                <c:pt idx="38">
                  <c:v>15947</c:v>
                </c:pt>
                <c:pt idx="39">
                  <c:v>16742.5</c:v>
                </c:pt>
                <c:pt idx="40">
                  <c:v>25955</c:v>
                </c:pt>
                <c:pt idx="41">
                  <c:v>39404</c:v>
                </c:pt>
                <c:pt idx="42">
                  <c:v>39404</c:v>
                </c:pt>
                <c:pt idx="43">
                  <c:v>39496.5</c:v>
                </c:pt>
                <c:pt idx="44">
                  <c:v>40255</c:v>
                </c:pt>
                <c:pt idx="45">
                  <c:v>40292</c:v>
                </c:pt>
                <c:pt idx="46">
                  <c:v>40347.5</c:v>
                </c:pt>
                <c:pt idx="47">
                  <c:v>40606.5</c:v>
                </c:pt>
                <c:pt idx="48">
                  <c:v>40680.5</c:v>
                </c:pt>
                <c:pt idx="49">
                  <c:v>40884</c:v>
                </c:pt>
                <c:pt idx="50">
                  <c:v>40958</c:v>
                </c:pt>
                <c:pt idx="51">
                  <c:v>41291</c:v>
                </c:pt>
                <c:pt idx="52">
                  <c:v>41847</c:v>
                </c:pt>
                <c:pt idx="53">
                  <c:v>42752.5</c:v>
                </c:pt>
                <c:pt idx="54">
                  <c:v>42882.5</c:v>
                </c:pt>
                <c:pt idx="55">
                  <c:v>42901</c:v>
                </c:pt>
                <c:pt idx="56">
                  <c:v>43492.5</c:v>
                </c:pt>
                <c:pt idx="57">
                  <c:v>43529.5</c:v>
                </c:pt>
                <c:pt idx="58">
                  <c:v>43530</c:v>
                </c:pt>
                <c:pt idx="59">
                  <c:v>43788.5</c:v>
                </c:pt>
                <c:pt idx="60">
                  <c:v>43807</c:v>
                </c:pt>
                <c:pt idx="61">
                  <c:v>43862.5</c:v>
                </c:pt>
                <c:pt idx="62">
                  <c:v>44528</c:v>
                </c:pt>
                <c:pt idx="63">
                  <c:v>44601.5</c:v>
                </c:pt>
                <c:pt idx="64">
                  <c:v>44620</c:v>
                </c:pt>
                <c:pt idx="65">
                  <c:v>46082.5</c:v>
                </c:pt>
                <c:pt idx="66">
                  <c:v>46804</c:v>
                </c:pt>
                <c:pt idx="67">
                  <c:v>47137</c:v>
                </c:pt>
                <c:pt idx="68">
                  <c:v>47248</c:v>
                </c:pt>
                <c:pt idx="69">
                  <c:v>49708.5</c:v>
                </c:pt>
                <c:pt idx="70">
                  <c:v>51891.5</c:v>
                </c:pt>
                <c:pt idx="71">
                  <c:v>105855.5</c:v>
                </c:pt>
                <c:pt idx="72">
                  <c:v>109990.5</c:v>
                </c:pt>
                <c:pt idx="73">
                  <c:v>121563</c:v>
                </c:pt>
              </c:numCache>
            </c:numRef>
          </c:xVal>
          <c:yVal>
            <c:numRef>
              <c:f>'Active 3'!$H$21:$H$993</c:f>
              <c:numCache>
                <c:formatCode>General</c:formatCode>
                <c:ptCount val="973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158-4D81-B515-F1A9C562F749}"/>
            </c:ext>
          </c:extLst>
        </c:ser>
        <c:ser>
          <c:idx val="1"/>
          <c:order val="1"/>
          <c:tx>
            <c:strRef>
              <c:f>'Active 3'!$I$20:$I$20</c:f>
              <c:strCache>
                <c:ptCount val="1"/>
                <c:pt idx="0">
                  <c:v>BBSAG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3'!$D$21:$D$993</c:f>
                <c:numCache>
                  <c:formatCode>General</c:formatCode>
                  <c:ptCount val="973"/>
                  <c:pt idx="0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  <c:pt idx="73">
                    <c:v>0.02</c:v>
                  </c:pt>
                </c:numCache>
              </c:numRef>
            </c:plus>
            <c:minus>
              <c:numRef>
                <c:f>'Active 3'!$D$21:$D$993</c:f>
                <c:numCache>
                  <c:formatCode>General</c:formatCode>
                  <c:ptCount val="973"/>
                  <c:pt idx="0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  <c:pt idx="73">
                    <c:v>0.02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3'!$F$21:$F$993</c:f>
              <c:numCache>
                <c:formatCode>General</c:formatCode>
                <c:ptCount val="973"/>
                <c:pt idx="0">
                  <c:v>0</c:v>
                </c:pt>
                <c:pt idx="1">
                  <c:v>50356</c:v>
                </c:pt>
                <c:pt idx="2">
                  <c:v>52576</c:v>
                </c:pt>
                <c:pt idx="3">
                  <c:v>79844.5</c:v>
                </c:pt>
                <c:pt idx="4">
                  <c:v>86689.5</c:v>
                </c:pt>
                <c:pt idx="5">
                  <c:v>-25937</c:v>
                </c:pt>
                <c:pt idx="6">
                  <c:v>-25697</c:v>
                </c:pt>
                <c:pt idx="7">
                  <c:v>-20146.5</c:v>
                </c:pt>
                <c:pt idx="8">
                  <c:v>-20091.5</c:v>
                </c:pt>
                <c:pt idx="9">
                  <c:v>-17186</c:v>
                </c:pt>
                <c:pt idx="10">
                  <c:v>-16946</c:v>
                </c:pt>
                <c:pt idx="11">
                  <c:v>-15391.5</c:v>
                </c:pt>
                <c:pt idx="12">
                  <c:v>-13135</c:v>
                </c:pt>
                <c:pt idx="13">
                  <c:v>-12450.5</c:v>
                </c:pt>
                <c:pt idx="14">
                  <c:v>-9805</c:v>
                </c:pt>
                <c:pt idx="15">
                  <c:v>-7770</c:v>
                </c:pt>
                <c:pt idx="16">
                  <c:v>-6697</c:v>
                </c:pt>
                <c:pt idx="17">
                  <c:v>-6660</c:v>
                </c:pt>
                <c:pt idx="18">
                  <c:v>-6641.5</c:v>
                </c:pt>
                <c:pt idx="19">
                  <c:v>-6623</c:v>
                </c:pt>
                <c:pt idx="20">
                  <c:v>-3811</c:v>
                </c:pt>
                <c:pt idx="21">
                  <c:v>-3718.5</c:v>
                </c:pt>
                <c:pt idx="22">
                  <c:v>-2682.5</c:v>
                </c:pt>
                <c:pt idx="23">
                  <c:v>-1128.5</c:v>
                </c:pt>
                <c:pt idx="24">
                  <c:v>-1091.5</c:v>
                </c:pt>
                <c:pt idx="25">
                  <c:v>-1036</c:v>
                </c:pt>
                <c:pt idx="26">
                  <c:v>-980.5</c:v>
                </c:pt>
                <c:pt idx="27">
                  <c:v>-18.5</c:v>
                </c:pt>
                <c:pt idx="28">
                  <c:v>0</c:v>
                </c:pt>
                <c:pt idx="29">
                  <c:v>18.5</c:v>
                </c:pt>
                <c:pt idx="30">
                  <c:v>55.5</c:v>
                </c:pt>
                <c:pt idx="31">
                  <c:v>111</c:v>
                </c:pt>
                <c:pt idx="32">
                  <c:v>721.5</c:v>
                </c:pt>
                <c:pt idx="33">
                  <c:v>740</c:v>
                </c:pt>
                <c:pt idx="34">
                  <c:v>1443</c:v>
                </c:pt>
                <c:pt idx="35">
                  <c:v>1924</c:v>
                </c:pt>
                <c:pt idx="36">
                  <c:v>1979.5</c:v>
                </c:pt>
                <c:pt idx="37">
                  <c:v>2312.5</c:v>
                </c:pt>
                <c:pt idx="38">
                  <c:v>15947</c:v>
                </c:pt>
                <c:pt idx="39">
                  <c:v>16742.5</c:v>
                </c:pt>
                <c:pt idx="40">
                  <c:v>25955</c:v>
                </c:pt>
                <c:pt idx="41">
                  <c:v>39404</c:v>
                </c:pt>
                <c:pt idx="42">
                  <c:v>39404</c:v>
                </c:pt>
                <c:pt idx="43">
                  <c:v>39496.5</c:v>
                </c:pt>
                <c:pt idx="44">
                  <c:v>40255</c:v>
                </c:pt>
                <c:pt idx="45">
                  <c:v>40292</c:v>
                </c:pt>
                <c:pt idx="46">
                  <c:v>40347.5</c:v>
                </c:pt>
                <c:pt idx="47">
                  <c:v>40606.5</c:v>
                </c:pt>
                <c:pt idx="48">
                  <c:v>40680.5</c:v>
                </c:pt>
                <c:pt idx="49">
                  <c:v>40884</c:v>
                </c:pt>
                <c:pt idx="50">
                  <c:v>40958</c:v>
                </c:pt>
                <c:pt idx="51">
                  <c:v>41291</c:v>
                </c:pt>
                <c:pt idx="52">
                  <c:v>41847</c:v>
                </c:pt>
                <c:pt idx="53">
                  <c:v>42752.5</c:v>
                </c:pt>
                <c:pt idx="54">
                  <c:v>42882.5</c:v>
                </c:pt>
                <c:pt idx="55">
                  <c:v>42901</c:v>
                </c:pt>
                <c:pt idx="56">
                  <c:v>43492.5</c:v>
                </c:pt>
                <c:pt idx="57">
                  <c:v>43529.5</c:v>
                </c:pt>
                <c:pt idx="58">
                  <c:v>43530</c:v>
                </c:pt>
                <c:pt idx="59">
                  <c:v>43788.5</c:v>
                </c:pt>
                <c:pt idx="60">
                  <c:v>43807</c:v>
                </c:pt>
                <c:pt idx="61">
                  <c:v>43862.5</c:v>
                </c:pt>
                <c:pt idx="62">
                  <c:v>44528</c:v>
                </c:pt>
                <c:pt idx="63">
                  <c:v>44601.5</c:v>
                </c:pt>
                <c:pt idx="64">
                  <c:v>44620</c:v>
                </c:pt>
                <c:pt idx="65">
                  <c:v>46082.5</c:v>
                </c:pt>
                <c:pt idx="66">
                  <c:v>46804</c:v>
                </c:pt>
                <c:pt idx="67">
                  <c:v>47137</c:v>
                </c:pt>
                <c:pt idx="68">
                  <c:v>47248</c:v>
                </c:pt>
                <c:pt idx="69">
                  <c:v>49708.5</c:v>
                </c:pt>
                <c:pt idx="70">
                  <c:v>51891.5</c:v>
                </c:pt>
                <c:pt idx="71">
                  <c:v>105855.5</c:v>
                </c:pt>
                <c:pt idx="72">
                  <c:v>109990.5</c:v>
                </c:pt>
                <c:pt idx="73">
                  <c:v>121563</c:v>
                </c:pt>
              </c:numCache>
            </c:numRef>
          </c:xVal>
          <c:yVal>
            <c:numRef>
              <c:f>'Active 3'!$I$21:$I$993</c:f>
              <c:numCache>
                <c:formatCode>General</c:formatCode>
                <c:ptCount val="973"/>
                <c:pt idx="3">
                  <c:v>1.0012444101448637E-2</c:v>
                </c:pt>
                <c:pt idx="4">
                  <c:v>-2.2017762370523997E-2</c:v>
                </c:pt>
                <c:pt idx="5">
                  <c:v>-4.321527171669004E-2</c:v>
                </c:pt>
                <c:pt idx="6">
                  <c:v>-5.6123562373613822E-2</c:v>
                </c:pt>
                <c:pt idx="7">
                  <c:v>2.0807823895665933E-2</c:v>
                </c:pt>
                <c:pt idx="8">
                  <c:v>2.3224673952427111E-2</c:v>
                </c:pt>
                <c:pt idx="9">
                  <c:v>-4.1708819822815713E-2</c:v>
                </c:pt>
                <c:pt idx="10">
                  <c:v>5.5382889520842582E-2</c:v>
                </c:pt>
                <c:pt idx="11">
                  <c:v>-4.2062684760821867E-2</c:v>
                </c:pt>
                <c:pt idx="12">
                  <c:v>2.0084990785107948E-2</c:v>
                </c:pt>
                <c:pt idx="13">
                  <c:v>-8.3180298624938587E-3</c:v>
                </c:pt>
                <c:pt idx="14">
                  <c:v>4.4232457912585232E-2</c:v>
                </c:pt>
                <c:pt idx="15">
                  <c:v>2.3655910041270545E-2</c:v>
                </c:pt>
                <c:pt idx="16">
                  <c:v>3.4970093893207377E-2</c:v>
                </c:pt>
                <c:pt idx="17">
                  <c:v>4.2705065749032656E-2</c:v>
                </c:pt>
                <c:pt idx="18">
                  <c:v>4.6072551678662421E-2</c:v>
                </c:pt>
                <c:pt idx="19">
                  <c:v>4.844003760808846E-2</c:v>
                </c:pt>
                <c:pt idx="20">
                  <c:v>1.729789873570553E-2</c:v>
                </c:pt>
                <c:pt idx="21">
                  <c:v>2.5135328378382837E-2</c:v>
                </c:pt>
                <c:pt idx="22">
                  <c:v>3.5714540372282499E-2</c:v>
                </c:pt>
                <c:pt idx="23">
                  <c:v>1.9583358363888692E-2</c:v>
                </c:pt>
                <c:pt idx="24">
                  <c:v>3.1318330220528878E-2</c:v>
                </c:pt>
                <c:pt idx="25">
                  <c:v>2.7420788006565999E-2</c:v>
                </c:pt>
                <c:pt idx="26">
                  <c:v>4.3523245789401699E-2</c:v>
                </c:pt>
                <c:pt idx="27">
                  <c:v>3.0632514073658967E-2</c:v>
                </c:pt>
                <c:pt idx="28">
                  <c:v>2.599999999802094E-2</c:v>
                </c:pt>
                <c:pt idx="29">
                  <c:v>2.2367485926224617E-2</c:v>
                </c:pt>
                <c:pt idx="30">
                  <c:v>4.7102457785513252E-2</c:v>
                </c:pt>
                <c:pt idx="31">
                  <c:v>2.2204915570910089E-2</c:v>
                </c:pt>
                <c:pt idx="32">
                  <c:v>3.733195121094468E-2</c:v>
                </c:pt>
                <c:pt idx="33">
                  <c:v>3.3699437135510379E-2</c:v>
                </c:pt>
                <c:pt idx="34">
                  <c:v>4.5663902419619262E-2</c:v>
                </c:pt>
                <c:pt idx="35">
                  <c:v>4.7218536557920743E-2</c:v>
                </c:pt>
                <c:pt idx="36">
                  <c:v>7.2320994346227963E-2</c:v>
                </c:pt>
                <c:pt idx="37">
                  <c:v>4.5935741058201529E-2</c:v>
                </c:pt>
                <c:pt idx="38">
                  <c:v>-3.2227129657258047E-2</c:v>
                </c:pt>
                <c:pt idx="39">
                  <c:v>-4.4425234733353136E-2</c:v>
                </c:pt>
                <c:pt idx="40">
                  <c:v>-7.102850082446821E-3</c:v>
                </c:pt>
                <c:pt idx="41">
                  <c:v>-9.6261878134100698E-3</c:v>
                </c:pt>
                <c:pt idx="42">
                  <c:v>5.0373812191537581E-2</c:v>
                </c:pt>
                <c:pt idx="43">
                  <c:v>3.8211241830140352E-2</c:v>
                </c:pt>
                <c:pt idx="44">
                  <c:v>5.1278164894029032E-2</c:v>
                </c:pt>
                <c:pt idx="45">
                  <c:v>2.0013136752822902E-2</c:v>
                </c:pt>
                <c:pt idx="46">
                  <c:v>2.3115594536648132E-2</c:v>
                </c:pt>
                <c:pt idx="47">
                  <c:v>1.4260397532780189E-2</c:v>
                </c:pt>
                <c:pt idx="48">
                  <c:v>4.373034125455888E-2</c:v>
                </c:pt>
                <c:pt idx="49">
                  <c:v>6.9772686467331368E-2</c:v>
                </c:pt>
                <c:pt idx="50">
                  <c:v>6.7242630175314844E-2</c:v>
                </c:pt>
                <c:pt idx="51">
                  <c:v>3.5857376889907755E-2</c:v>
                </c:pt>
                <c:pt idx="52">
                  <c:v>-8.7468298006569967E-3</c:v>
                </c:pt>
                <c:pt idx="53">
                  <c:v>3.6888765243929811E-2</c:v>
                </c:pt>
                <c:pt idx="54">
                  <c:v>-5.2853225533908699E-2</c:v>
                </c:pt>
                <c:pt idx="55">
                  <c:v>2.5142603990389034E-3</c:v>
                </c:pt>
                <c:pt idx="56">
                  <c:v>4.8588202378596179E-2</c:v>
                </c:pt>
                <c:pt idx="57">
                  <c:v>3.4323174237215426E-2</c:v>
                </c:pt>
                <c:pt idx="58">
                  <c:v>-5.899121802940499E-2</c:v>
                </c:pt>
                <c:pt idx="59">
                  <c:v>-1.0532022766710725E-2</c:v>
                </c:pt>
                <c:pt idx="60">
                  <c:v>3.0835463163384702E-2</c:v>
                </c:pt>
                <c:pt idx="61">
                  <c:v>2.1937920952041168E-2</c:v>
                </c:pt>
                <c:pt idx="62">
                  <c:v>-9.5181933575076982E-3</c:v>
                </c:pt>
                <c:pt idx="63">
                  <c:v>8.026614263508236E-2</c:v>
                </c:pt>
                <c:pt idx="64">
                  <c:v>6.7633628554176539E-2</c:v>
                </c:pt>
                <c:pt idx="65">
                  <c:v>2.7036232364480384E-2</c:v>
                </c:pt>
                <c:pt idx="66">
                  <c:v>1.7368183580401819E-2</c:v>
                </c:pt>
                <c:pt idx="67">
                  <c:v>2.598293028131593E-2</c:v>
                </c:pt>
                <c:pt idx="68">
                  <c:v>2.0187845861073583E-2</c:v>
                </c:pt>
                <c:pt idx="69">
                  <c:v>2.3063474349328317E-2</c:v>
                </c:pt>
                <c:pt idx="70">
                  <c:v>3.8426813909609336E-2</c:v>
                </c:pt>
                <c:pt idx="71">
                  <c:v>4.8497659532586113E-2</c:v>
                </c:pt>
                <c:pt idx="72">
                  <c:v>-3.5326431592693552E-2</c:v>
                </c:pt>
                <c:pt idx="73">
                  <c:v>2.4064428260317072E-2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158-4D81-B515-F1A9C562F749}"/>
            </c:ext>
          </c:extLst>
        </c:ser>
        <c:ser>
          <c:idx val="3"/>
          <c:order val="2"/>
          <c:tx>
            <c:strRef>
              <c:f>'Active 3'!$J$20</c:f>
              <c:strCache>
                <c:ptCount val="1"/>
                <c:pt idx="0">
                  <c:v>S2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3'!$D$21:$D$44</c:f>
                <c:numCache>
                  <c:formatCode>General</c:formatCode>
                  <c:ptCount val="24"/>
                  <c:pt idx="0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</c:numCache>
              </c:numRef>
            </c:plus>
            <c:minus>
              <c:numRef>
                <c:f>'Active 3'!$D$21:$D$44</c:f>
                <c:numCache>
                  <c:formatCode>General</c:formatCode>
                  <c:ptCount val="24"/>
                  <c:pt idx="0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3'!$F$21:$F$993</c:f>
              <c:numCache>
                <c:formatCode>General</c:formatCode>
                <c:ptCount val="973"/>
                <c:pt idx="0">
                  <c:v>0</c:v>
                </c:pt>
                <c:pt idx="1">
                  <c:v>50356</c:v>
                </c:pt>
                <c:pt idx="2">
                  <c:v>52576</c:v>
                </c:pt>
                <c:pt idx="3">
                  <c:v>79844.5</c:v>
                </c:pt>
                <c:pt idx="4">
                  <c:v>86689.5</c:v>
                </c:pt>
                <c:pt idx="5">
                  <c:v>-25937</c:v>
                </c:pt>
                <c:pt idx="6">
                  <c:v>-25697</c:v>
                </c:pt>
                <c:pt idx="7">
                  <c:v>-20146.5</c:v>
                </c:pt>
                <c:pt idx="8">
                  <c:v>-20091.5</c:v>
                </c:pt>
                <c:pt idx="9">
                  <c:v>-17186</c:v>
                </c:pt>
                <c:pt idx="10">
                  <c:v>-16946</c:v>
                </c:pt>
                <c:pt idx="11">
                  <c:v>-15391.5</c:v>
                </c:pt>
                <c:pt idx="12">
                  <c:v>-13135</c:v>
                </c:pt>
                <c:pt idx="13">
                  <c:v>-12450.5</c:v>
                </c:pt>
                <c:pt idx="14">
                  <c:v>-9805</c:v>
                </c:pt>
                <c:pt idx="15">
                  <c:v>-7770</c:v>
                </c:pt>
                <c:pt idx="16">
                  <c:v>-6697</c:v>
                </c:pt>
                <c:pt idx="17">
                  <c:v>-6660</c:v>
                </c:pt>
                <c:pt idx="18">
                  <c:v>-6641.5</c:v>
                </c:pt>
                <c:pt idx="19">
                  <c:v>-6623</c:v>
                </c:pt>
                <c:pt idx="20">
                  <c:v>-3811</c:v>
                </c:pt>
                <c:pt idx="21">
                  <c:v>-3718.5</c:v>
                </c:pt>
                <c:pt idx="22">
                  <c:v>-2682.5</c:v>
                </c:pt>
                <c:pt idx="23">
                  <c:v>-1128.5</c:v>
                </c:pt>
                <c:pt idx="24">
                  <c:v>-1091.5</c:v>
                </c:pt>
                <c:pt idx="25">
                  <c:v>-1036</c:v>
                </c:pt>
                <c:pt idx="26">
                  <c:v>-980.5</c:v>
                </c:pt>
                <c:pt idx="27">
                  <c:v>-18.5</c:v>
                </c:pt>
                <c:pt idx="28">
                  <c:v>0</c:v>
                </c:pt>
                <c:pt idx="29">
                  <c:v>18.5</c:v>
                </c:pt>
                <c:pt idx="30">
                  <c:v>55.5</c:v>
                </c:pt>
                <c:pt idx="31">
                  <c:v>111</c:v>
                </c:pt>
                <c:pt idx="32">
                  <c:v>721.5</c:v>
                </c:pt>
                <c:pt idx="33">
                  <c:v>740</c:v>
                </c:pt>
                <c:pt idx="34">
                  <c:v>1443</c:v>
                </c:pt>
                <c:pt idx="35">
                  <c:v>1924</c:v>
                </c:pt>
                <c:pt idx="36">
                  <c:v>1979.5</c:v>
                </c:pt>
                <c:pt idx="37">
                  <c:v>2312.5</c:v>
                </c:pt>
                <c:pt idx="38">
                  <c:v>15947</c:v>
                </c:pt>
                <c:pt idx="39">
                  <c:v>16742.5</c:v>
                </c:pt>
                <c:pt idx="40">
                  <c:v>25955</c:v>
                </c:pt>
                <c:pt idx="41">
                  <c:v>39404</c:v>
                </c:pt>
                <c:pt idx="42">
                  <c:v>39404</c:v>
                </c:pt>
                <c:pt idx="43">
                  <c:v>39496.5</c:v>
                </c:pt>
                <c:pt idx="44">
                  <c:v>40255</c:v>
                </c:pt>
                <c:pt idx="45">
                  <c:v>40292</c:v>
                </c:pt>
                <c:pt idx="46">
                  <c:v>40347.5</c:v>
                </c:pt>
                <c:pt idx="47">
                  <c:v>40606.5</c:v>
                </c:pt>
                <c:pt idx="48">
                  <c:v>40680.5</c:v>
                </c:pt>
                <c:pt idx="49">
                  <c:v>40884</c:v>
                </c:pt>
                <c:pt idx="50">
                  <c:v>40958</c:v>
                </c:pt>
                <c:pt idx="51">
                  <c:v>41291</c:v>
                </c:pt>
                <c:pt idx="52">
                  <c:v>41847</c:v>
                </c:pt>
                <c:pt idx="53">
                  <c:v>42752.5</c:v>
                </c:pt>
                <c:pt idx="54">
                  <c:v>42882.5</c:v>
                </c:pt>
                <c:pt idx="55">
                  <c:v>42901</c:v>
                </c:pt>
                <c:pt idx="56">
                  <c:v>43492.5</c:v>
                </c:pt>
                <c:pt idx="57">
                  <c:v>43529.5</c:v>
                </c:pt>
                <c:pt idx="58">
                  <c:v>43530</c:v>
                </c:pt>
                <c:pt idx="59">
                  <c:v>43788.5</c:v>
                </c:pt>
                <c:pt idx="60">
                  <c:v>43807</c:v>
                </c:pt>
                <c:pt idx="61">
                  <c:v>43862.5</c:v>
                </c:pt>
                <c:pt idx="62">
                  <c:v>44528</c:v>
                </c:pt>
                <c:pt idx="63">
                  <c:v>44601.5</c:v>
                </c:pt>
                <c:pt idx="64">
                  <c:v>44620</c:v>
                </c:pt>
                <c:pt idx="65">
                  <c:v>46082.5</c:v>
                </c:pt>
                <c:pt idx="66">
                  <c:v>46804</c:v>
                </c:pt>
                <c:pt idx="67">
                  <c:v>47137</c:v>
                </c:pt>
                <c:pt idx="68">
                  <c:v>47248</c:v>
                </c:pt>
                <c:pt idx="69">
                  <c:v>49708.5</c:v>
                </c:pt>
                <c:pt idx="70">
                  <c:v>51891.5</c:v>
                </c:pt>
                <c:pt idx="71">
                  <c:v>105855.5</c:v>
                </c:pt>
                <c:pt idx="72">
                  <c:v>109990.5</c:v>
                </c:pt>
                <c:pt idx="73">
                  <c:v>121563</c:v>
                </c:pt>
              </c:numCache>
            </c:numRef>
          </c:xVal>
          <c:yVal>
            <c:numRef>
              <c:f>'Active 3'!$J$21:$J$993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158-4D81-B515-F1A9C562F749}"/>
            </c:ext>
          </c:extLst>
        </c:ser>
        <c:ser>
          <c:idx val="4"/>
          <c:order val="3"/>
          <c:tx>
            <c:strRef>
              <c:f>'Active 3'!$K$20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3'!$D$21:$D$93</c:f>
                <c:numCache>
                  <c:formatCode>General</c:formatCode>
                  <c:ptCount val="73"/>
                  <c:pt idx="0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</c:numCache>
              </c:numRef>
            </c:plus>
            <c:minus>
              <c:numRef>
                <c:f>'Active 3'!$D$21:$D$93</c:f>
                <c:numCache>
                  <c:formatCode>General</c:formatCode>
                  <c:ptCount val="73"/>
                  <c:pt idx="0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3'!$F$21:$F$993</c:f>
              <c:numCache>
                <c:formatCode>General</c:formatCode>
                <c:ptCount val="973"/>
                <c:pt idx="0">
                  <c:v>0</c:v>
                </c:pt>
                <c:pt idx="1">
                  <c:v>50356</c:v>
                </c:pt>
                <c:pt idx="2">
                  <c:v>52576</c:v>
                </c:pt>
                <c:pt idx="3">
                  <c:v>79844.5</c:v>
                </c:pt>
                <c:pt idx="4">
                  <c:v>86689.5</c:v>
                </c:pt>
                <c:pt idx="5">
                  <c:v>-25937</c:v>
                </c:pt>
                <c:pt idx="6">
                  <c:v>-25697</c:v>
                </c:pt>
                <c:pt idx="7">
                  <c:v>-20146.5</c:v>
                </c:pt>
                <c:pt idx="8">
                  <c:v>-20091.5</c:v>
                </c:pt>
                <c:pt idx="9">
                  <c:v>-17186</c:v>
                </c:pt>
                <c:pt idx="10">
                  <c:v>-16946</c:v>
                </c:pt>
                <c:pt idx="11">
                  <c:v>-15391.5</c:v>
                </c:pt>
                <c:pt idx="12">
                  <c:v>-13135</c:v>
                </c:pt>
                <c:pt idx="13">
                  <c:v>-12450.5</c:v>
                </c:pt>
                <c:pt idx="14">
                  <c:v>-9805</c:v>
                </c:pt>
                <c:pt idx="15">
                  <c:v>-7770</c:v>
                </c:pt>
                <c:pt idx="16">
                  <c:v>-6697</c:v>
                </c:pt>
                <c:pt idx="17">
                  <c:v>-6660</c:v>
                </c:pt>
                <c:pt idx="18">
                  <c:v>-6641.5</c:v>
                </c:pt>
                <c:pt idx="19">
                  <c:v>-6623</c:v>
                </c:pt>
                <c:pt idx="20">
                  <c:v>-3811</c:v>
                </c:pt>
                <c:pt idx="21">
                  <c:v>-3718.5</c:v>
                </c:pt>
                <c:pt idx="22">
                  <c:v>-2682.5</c:v>
                </c:pt>
                <c:pt idx="23">
                  <c:v>-1128.5</c:v>
                </c:pt>
                <c:pt idx="24">
                  <c:v>-1091.5</c:v>
                </c:pt>
                <c:pt idx="25">
                  <c:v>-1036</c:v>
                </c:pt>
                <c:pt idx="26">
                  <c:v>-980.5</c:v>
                </c:pt>
                <c:pt idx="27">
                  <c:v>-18.5</c:v>
                </c:pt>
                <c:pt idx="28">
                  <c:v>0</c:v>
                </c:pt>
                <c:pt idx="29">
                  <c:v>18.5</c:v>
                </c:pt>
                <c:pt idx="30">
                  <c:v>55.5</c:v>
                </c:pt>
                <c:pt idx="31">
                  <c:v>111</c:v>
                </c:pt>
                <c:pt idx="32">
                  <c:v>721.5</c:v>
                </c:pt>
                <c:pt idx="33">
                  <c:v>740</c:v>
                </c:pt>
                <c:pt idx="34">
                  <c:v>1443</c:v>
                </c:pt>
                <c:pt idx="35">
                  <c:v>1924</c:v>
                </c:pt>
                <c:pt idx="36">
                  <c:v>1979.5</c:v>
                </c:pt>
                <c:pt idx="37">
                  <c:v>2312.5</c:v>
                </c:pt>
                <c:pt idx="38">
                  <c:v>15947</c:v>
                </c:pt>
                <c:pt idx="39">
                  <c:v>16742.5</c:v>
                </c:pt>
                <c:pt idx="40">
                  <c:v>25955</c:v>
                </c:pt>
                <c:pt idx="41">
                  <c:v>39404</c:v>
                </c:pt>
                <c:pt idx="42">
                  <c:v>39404</c:v>
                </c:pt>
                <c:pt idx="43">
                  <c:v>39496.5</c:v>
                </c:pt>
                <c:pt idx="44">
                  <c:v>40255</c:v>
                </c:pt>
                <c:pt idx="45">
                  <c:v>40292</c:v>
                </c:pt>
                <c:pt idx="46">
                  <c:v>40347.5</c:v>
                </c:pt>
                <c:pt idx="47">
                  <c:v>40606.5</c:v>
                </c:pt>
                <c:pt idx="48">
                  <c:v>40680.5</c:v>
                </c:pt>
                <c:pt idx="49">
                  <c:v>40884</c:v>
                </c:pt>
                <c:pt idx="50">
                  <c:v>40958</c:v>
                </c:pt>
                <c:pt idx="51">
                  <c:v>41291</c:v>
                </c:pt>
                <c:pt idx="52">
                  <c:v>41847</c:v>
                </c:pt>
                <c:pt idx="53">
                  <c:v>42752.5</c:v>
                </c:pt>
                <c:pt idx="54">
                  <c:v>42882.5</c:v>
                </c:pt>
                <c:pt idx="55">
                  <c:v>42901</c:v>
                </c:pt>
                <c:pt idx="56">
                  <c:v>43492.5</c:v>
                </c:pt>
                <c:pt idx="57">
                  <c:v>43529.5</c:v>
                </c:pt>
                <c:pt idx="58">
                  <c:v>43530</c:v>
                </c:pt>
                <c:pt idx="59">
                  <c:v>43788.5</c:v>
                </c:pt>
                <c:pt idx="60">
                  <c:v>43807</c:v>
                </c:pt>
                <c:pt idx="61">
                  <c:v>43862.5</c:v>
                </c:pt>
                <c:pt idx="62">
                  <c:v>44528</c:v>
                </c:pt>
                <c:pt idx="63">
                  <c:v>44601.5</c:v>
                </c:pt>
                <c:pt idx="64">
                  <c:v>44620</c:v>
                </c:pt>
                <c:pt idx="65">
                  <c:v>46082.5</c:v>
                </c:pt>
                <c:pt idx="66">
                  <c:v>46804</c:v>
                </c:pt>
                <c:pt idx="67">
                  <c:v>47137</c:v>
                </c:pt>
                <c:pt idx="68">
                  <c:v>47248</c:v>
                </c:pt>
                <c:pt idx="69">
                  <c:v>49708.5</c:v>
                </c:pt>
                <c:pt idx="70">
                  <c:v>51891.5</c:v>
                </c:pt>
                <c:pt idx="71">
                  <c:v>105855.5</c:v>
                </c:pt>
                <c:pt idx="72">
                  <c:v>109990.5</c:v>
                </c:pt>
                <c:pt idx="73">
                  <c:v>121563</c:v>
                </c:pt>
              </c:numCache>
            </c:numRef>
          </c:xVal>
          <c:yVal>
            <c:numRef>
              <c:f>'Active 3'!$K$21:$K$993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158-4D81-B515-F1A9C562F749}"/>
            </c:ext>
          </c:extLst>
        </c:ser>
        <c:ser>
          <c:idx val="2"/>
          <c:order val="4"/>
          <c:tx>
            <c:strRef>
              <c:f>'Active 3'!$L$20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3'!$D$21:$D$93</c:f>
                <c:numCache>
                  <c:formatCode>General</c:formatCode>
                  <c:ptCount val="73"/>
                  <c:pt idx="0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</c:numCache>
              </c:numRef>
            </c:plus>
            <c:minus>
              <c:numRef>
                <c:f>'Active 3'!$D$21:$D$93</c:f>
                <c:numCache>
                  <c:formatCode>General</c:formatCode>
                  <c:ptCount val="73"/>
                  <c:pt idx="0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3'!$F$21:$F$993</c:f>
              <c:numCache>
                <c:formatCode>General</c:formatCode>
                <c:ptCount val="973"/>
                <c:pt idx="0">
                  <c:v>0</c:v>
                </c:pt>
                <c:pt idx="1">
                  <c:v>50356</c:v>
                </c:pt>
                <c:pt idx="2">
                  <c:v>52576</c:v>
                </c:pt>
                <c:pt idx="3">
                  <c:v>79844.5</c:v>
                </c:pt>
                <c:pt idx="4">
                  <c:v>86689.5</c:v>
                </c:pt>
                <c:pt idx="5">
                  <c:v>-25937</c:v>
                </c:pt>
                <c:pt idx="6">
                  <c:v>-25697</c:v>
                </c:pt>
                <c:pt idx="7">
                  <c:v>-20146.5</c:v>
                </c:pt>
                <c:pt idx="8">
                  <c:v>-20091.5</c:v>
                </c:pt>
                <c:pt idx="9">
                  <c:v>-17186</c:v>
                </c:pt>
                <c:pt idx="10">
                  <c:v>-16946</c:v>
                </c:pt>
                <c:pt idx="11">
                  <c:v>-15391.5</c:v>
                </c:pt>
                <c:pt idx="12">
                  <c:v>-13135</c:v>
                </c:pt>
                <c:pt idx="13">
                  <c:v>-12450.5</c:v>
                </c:pt>
                <c:pt idx="14">
                  <c:v>-9805</c:v>
                </c:pt>
                <c:pt idx="15">
                  <c:v>-7770</c:v>
                </c:pt>
                <c:pt idx="16">
                  <c:v>-6697</c:v>
                </c:pt>
                <c:pt idx="17">
                  <c:v>-6660</c:v>
                </c:pt>
                <c:pt idx="18">
                  <c:v>-6641.5</c:v>
                </c:pt>
                <c:pt idx="19">
                  <c:v>-6623</c:v>
                </c:pt>
                <c:pt idx="20">
                  <c:v>-3811</c:v>
                </c:pt>
                <c:pt idx="21">
                  <c:v>-3718.5</c:v>
                </c:pt>
                <c:pt idx="22">
                  <c:v>-2682.5</c:v>
                </c:pt>
                <c:pt idx="23">
                  <c:v>-1128.5</c:v>
                </c:pt>
                <c:pt idx="24">
                  <c:v>-1091.5</c:v>
                </c:pt>
                <c:pt idx="25">
                  <c:v>-1036</c:v>
                </c:pt>
                <c:pt idx="26">
                  <c:v>-980.5</c:v>
                </c:pt>
                <c:pt idx="27">
                  <c:v>-18.5</c:v>
                </c:pt>
                <c:pt idx="28">
                  <c:v>0</c:v>
                </c:pt>
                <c:pt idx="29">
                  <c:v>18.5</c:v>
                </c:pt>
                <c:pt idx="30">
                  <c:v>55.5</c:v>
                </c:pt>
                <c:pt idx="31">
                  <c:v>111</c:v>
                </c:pt>
                <c:pt idx="32">
                  <c:v>721.5</c:v>
                </c:pt>
                <c:pt idx="33">
                  <c:v>740</c:v>
                </c:pt>
                <c:pt idx="34">
                  <c:v>1443</c:v>
                </c:pt>
                <c:pt idx="35">
                  <c:v>1924</c:v>
                </c:pt>
                <c:pt idx="36">
                  <c:v>1979.5</c:v>
                </c:pt>
                <c:pt idx="37">
                  <c:v>2312.5</c:v>
                </c:pt>
                <c:pt idx="38">
                  <c:v>15947</c:v>
                </c:pt>
                <c:pt idx="39">
                  <c:v>16742.5</c:v>
                </c:pt>
                <c:pt idx="40">
                  <c:v>25955</c:v>
                </c:pt>
                <c:pt idx="41">
                  <c:v>39404</c:v>
                </c:pt>
                <c:pt idx="42">
                  <c:v>39404</c:v>
                </c:pt>
                <c:pt idx="43">
                  <c:v>39496.5</c:v>
                </c:pt>
                <c:pt idx="44">
                  <c:v>40255</c:v>
                </c:pt>
                <c:pt idx="45">
                  <c:v>40292</c:v>
                </c:pt>
                <c:pt idx="46">
                  <c:v>40347.5</c:v>
                </c:pt>
                <c:pt idx="47">
                  <c:v>40606.5</c:v>
                </c:pt>
                <c:pt idx="48">
                  <c:v>40680.5</c:v>
                </c:pt>
                <c:pt idx="49">
                  <c:v>40884</c:v>
                </c:pt>
                <c:pt idx="50">
                  <c:v>40958</c:v>
                </c:pt>
                <c:pt idx="51">
                  <c:v>41291</c:v>
                </c:pt>
                <c:pt idx="52">
                  <c:v>41847</c:v>
                </c:pt>
                <c:pt idx="53">
                  <c:v>42752.5</c:v>
                </c:pt>
                <c:pt idx="54">
                  <c:v>42882.5</c:v>
                </c:pt>
                <c:pt idx="55">
                  <c:v>42901</c:v>
                </c:pt>
                <c:pt idx="56">
                  <c:v>43492.5</c:v>
                </c:pt>
                <c:pt idx="57">
                  <c:v>43529.5</c:v>
                </c:pt>
                <c:pt idx="58">
                  <c:v>43530</c:v>
                </c:pt>
                <c:pt idx="59">
                  <c:v>43788.5</c:v>
                </c:pt>
                <c:pt idx="60">
                  <c:v>43807</c:v>
                </c:pt>
                <c:pt idx="61">
                  <c:v>43862.5</c:v>
                </c:pt>
                <c:pt idx="62">
                  <c:v>44528</c:v>
                </c:pt>
                <c:pt idx="63">
                  <c:v>44601.5</c:v>
                </c:pt>
                <c:pt idx="64">
                  <c:v>44620</c:v>
                </c:pt>
                <c:pt idx="65">
                  <c:v>46082.5</c:v>
                </c:pt>
                <c:pt idx="66">
                  <c:v>46804</c:v>
                </c:pt>
                <c:pt idx="67">
                  <c:v>47137</c:v>
                </c:pt>
                <c:pt idx="68">
                  <c:v>47248</c:v>
                </c:pt>
                <c:pt idx="69">
                  <c:v>49708.5</c:v>
                </c:pt>
                <c:pt idx="70">
                  <c:v>51891.5</c:v>
                </c:pt>
                <c:pt idx="71">
                  <c:v>105855.5</c:v>
                </c:pt>
                <c:pt idx="72">
                  <c:v>109990.5</c:v>
                </c:pt>
                <c:pt idx="73">
                  <c:v>121563</c:v>
                </c:pt>
              </c:numCache>
            </c:numRef>
          </c:xVal>
          <c:yVal>
            <c:numRef>
              <c:f>'Active 3'!$L$21:$L$993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158-4D81-B515-F1A9C562F749}"/>
            </c:ext>
          </c:extLst>
        </c:ser>
        <c:ser>
          <c:idx val="5"/>
          <c:order val="5"/>
          <c:tx>
            <c:strRef>
              <c:f>'Active 3'!$M$20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3'!$D$21:$D$93</c:f>
                <c:numCache>
                  <c:formatCode>General</c:formatCode>
                  <c:ptCount val="73"/>
                  <c:pt idx="0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</c:numCache>
              </c:numRef>
            </c:plus>
            <c:minus>
              <c:numRef>
                <c:f>'Active 3'!$D$21:$D$93</c:f>
                <c:numCache>
                  <c:formatCode>General</c:formatCode>
                  <c:ptCount val="73"/>
                  <c:pt idx="0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3'!$F$21:$F$993</c:f>
              <c:numCache>
                <c:formatCode>General</c:formatCode>
                <c:ptCount val="973"/>
                <c:pt idx="0">
                  <c:v>0</c:v>
                </c:pt>
                <c:pt idx="1">
                  <c:v>50356</c:v>
                </c:pt>
                <c:pt idx="2">
                  <c:v>52576</c:v>
                </c:pt>
                <c:pt idx="3">
                  <c:v>79844.5</c:v>
                </c:pt>
                <c:pt idx="4">
                  <c:v>86689.5</c:v>
                </c:pt>
                <c:pt idx="5">
                  <c:v>-25937</c:v>
                </c:pt>
                <c:pt idx="6">
                  <c:v>-25697</c:v>
                </c:pt>
                <c:pt idx="7">
                  <c:v>-20146.5</c:v>
                </c:pt>
                <c:pt idx="8">
                  <c:v>-20091.5</c:v>
                </c:pt>
                <c:pt idx="9">
                  <c:v>-17186</c:v>
                </c:pt>
                <c:pt idx="10">
                  <c:v>-16946</c:v>
                </c:pt>
                <c:pt idx="11">
                  <c:v>-15391.5</c:v>
                </c:pt>
                <c:pt idx="12">
                  <c:v>-13135</c:v>
                </c:pt>
                <c:pt idx="13">
                  <c:v>-12450.5</c:v>
                </c:pt>
                <c:pt idx="14">
                  <c:v>-9805</c:v>
                </c:pt>
                <c:pt idx="15">
                  <c:v>-7770</c:v>
                </c:pt>
                <c:pt idx="16">
                  <c:v>-6697</c:v>
                </c:pt>
                <c:pt idx="17">
                  <c:v>-6660</c:v>
                </c:pt>
                <c:pt idx="18">
                  <c:v>-6641.5</c:v>
                </c:pt>
                <c:pt idx="19">
                  <c:v>-6623</c:v>
                </c:pt>
                <c:pt idx="20">
                  <c:v>-3811</c:v>
                </c:pt>
                <c:pt idx="21">
                  <c:v>-3718.5</c:v>
                </c:pt>
                <c:pt idx="22">
                  <c:v>-2682.5</c:v>
                </c:pt>
                <c:pt idx="23">
                  <c:v>-1128.5</c:v>
                </c:pt>
                <c:pt idx="24">
                  <c:v>-1091.5</c:v>
                </c:pt>
                <c:pt idx="25">
                  <c:v>-1036</c:v>
                </c:pt>
                <c:pt idx="26">
                  <c:v>-980.5</c:v>
                </c:pt>
                <c:pt idx="27">
                  <c:v>-18.5</c:v>
                </c:pt>
                <c:pt idx="28">
                  <c:v>0</c:v>
                </c:pt>
                <c:pt idx="29">
                  <c:v>18.5</c:v>
                </c:pt>
                <c:pt idx="30">
                  <c:v>55.5</c:v>
                </c:pt>
                <c:pt idx="31">
                  <c:v>111</c:v>
                </c:pt>
                <c:pt idx="32">
                  <c:v>721.5</c:v>
                </c:pt>
                <c:pt idx="33">
                  <c:v>740</c:v>
                </c:pt>
                <c:pt idx="34">
                  <c:v>1443</c:v>
                </c:pt>
                <c:pt idx="35">
                  <c:v>1924</c:v>
                </c:pt>
                <c:pt idx="36">
                  <c:v>1979.5</c:v>
                </c:pt>
                <c:pt idx="37">
                  <c:v>2312.5</c:v>
                </c:pt>
                <c:pt idx="38">
                  <c:v>15947</c:v>
                </c:pt>
                <c:pt idx="39">
                  <c:v>16742.5</c:v>
                </c:pt>
                <c:pt idx="40">
                  <c:v>25955</c:v>
                </c:pt>
                <c:pt idx="41">
                  <c:v>39404</c:v>
                </c:pt>
                <c:pt idx="42">
                  <c:v>39404</c:v>
                </c:pt>
                <c:pt idx="43">
                  <c:v>39496.5</c:v>
                </c:pt>
                <c:pt idx="44">
                  <c:v>40255</c:v>
                </c:pt>
                <c:pt idx="45">
                  <c:v>40292</c:v>
                </c:pt>
                <c:pt idx="46">
                  <c:v>40347.5</c:v>
                </c:pt>
                <c:pt idx="47">
                  <c:v>40606.5</c:v>
                </c:pt>
                <c:pt idx="48">
                  <c:v>40680.5</c:v>
                </c:pt>
                <c:pt idx="49">
                  <c:v>40884</c:v>
                </c:pt>
                <c:pt idx="50">
                  <c:v>40958</c:v>
                </c:pt>
                <c:pt idx="51">
                  <c:v>41291</c:v>
                </c:pt>
                <c:pt idx="52">
                  <c:v>41847</c:v>
                </c:pt>
                <c:pt idx="53">
                  <c:v>42752.5</c:v>
                </c:pt>
                <c:pt idx="54">
                  <c:v>42882.5</c:v>
                </c:pt>
                <c:pt idx="55">
                  <c:v>42901</c:v>
                </c:pt>
                <c:pt idx="56">
                  <c:v>43492.5</c:v>
                </c:pt>
                <c:pt idx="57">
                  <c:v>43529.5</c:v>
                </c:pt>
                <c:pt idx="58">
                  <c:v>43530</c:v>
                </c:pt>
                <c:pt idx="59">
                  <c:v>43788.5</c:v>
                </c:pt>
                <c:pt idx="60">
                  <c:v>43807</c:v>
                </c:pt>
                <c:pt idx="61">
                  <c:v>43862.5</c:v>
                </c:pt>
                <c:pt idx="62">
                  <c:v>44528</c:v>
                </c:pt>
                <c:pt idx="63">
                  <c:v>44601.5</c:v>
                </c:pt>
                <c:pt idx="64">
                  <c:v>44620</c:v>
                </c:pt>
                <c:pt idx="65">
                  <c:v>46082.5</c:v>
                </c:pt>
                <c:pt idx="66">
                  <c:v>46804</c:v>
                </c:pt>
                <c:pt idx="67">
                  <c:v>47137</c:v>
                </c:pt>
                <c:pt idx="68">
                  <c:v>47248</c:v>
                </c:pt>
                <c:pt idx="69">
                  <c:v>49708.5</c:v>
                </c:pt>
                <c:pt idx="70">
                  <c:v>51891.5</c:v>
                </c:pt>
                <c:pt idx="71">
                  <c:v>105855.5</c:v>
                </c:pt>
                <c:pt idx="72">
                  <c:v>109990.5</c:v>
                </c:pt>
                <c:pt idx="73">
                  <c:v>121563</c:v>
                </c:pt>
              </c:numCache>
            </c:numRef>
          </c:xVal>
          <c:yVal>
            <c:numRef>
              <c:f>'Active 3'!$M$21:$M$993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158-4D81-B515-F1A9C562F749}"/>
            </c:ext>
          </c:extLst>
        </c:ser>
        <c:ser>
          <c:idx val="6"/>
          <c:order val="6"/>
          <c:tx>
            <c:strRef>
              <c:f>'Active 3'!$N$20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3'!$D$21:$D$93</c:f>
                <c:numCache>
                  <c:formatCode>General</c:formatCode>
                  <c:ptCount val="73"/>
                  <c:pt idx="0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</c:numCache>
              </c:numRef>
            </c:plus>
            <c:minus>
              <c:numRef>
                <c:f>'Active 3'!$D$21:$D$93</c:f>
                <c:numCache>
                  <c:formatCode>General</c:formatCode>
                  <c:ptCount val="73"/>
                  <c:pt idx="0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3'!$F$21:$F$993</c:f>
              <c:numCache>
                <c:formatCode>General</c:formatCode>
                <c:ptCount val="973"/>
                <c:pt idx="0">
                  <c:v>0</c:v>
                </c:pt>
                <c:pt idx="1">
                  <c:v>50356</c:v>
                </c:pt>
                <c:pt idx="2">
                  <c:v>52576</c:v>
                </c:pt>
                <c:pt idx="3">
                  <c:v>79844.5</c:v>
                </c:pt>
                <c:pt idx="4">
                  <c:v>86689.5</c:v>
                </c:pt>
                <c:pt idx="5">
                  <c:v>-25937</c:v>
                </c:pt>
                <c:pt idx="6">
                  <c:v>-25697</c:v>
                </c:pt>
                <c:pt idx="7">
                  <c:v>-20146.5</c:v>
                </c:pt>
                <c:pt idx="8">
                  <c:v>-20091.5</c:v>
                </c:pt>
                <c:pt idx="9">
                  <c:v>-17186</c:v>
                </c:pt>
                <c:pt idx="10">
                  <c:v>-16946</c:v>
                </c:pt>
                <c:pt idx="11">
                  <c:v>-15391.5</c:v>
                </c:pt>
                <c:pt idx="12">
                  <c:v>-13135</c:v>
                </c:pt>
                <c:pt idx="13">
                  <c:v>-12450.5</c:v>
                </c:pt>
                <c:pt idx="14">
                  <c:v>-9805</c:v>
                </c:pt>
                <c:pt idx="15">
                  <c:v>-7770</c:v>
                </c:pt>
                <c:pt idx="16">
                  <c:v>-6697</c:v>
                </c:pt>
                <c:pt idx="17">
                  <c:v>-6660</c:v>
                </c:pt>
                <c:pt idx="18">
                  <c:v>-6641.5</c:v>
                </c:pt>
                <c:pt idx="19">
                  <c:v>-6623</c:v>
                </c:pt>
                <c:pt idx="20">
                  <c:v>-3811</c:v>
                </c:pt>
                <c:pt idx="21">
                  <c:v>-3718.5</c:v>
                </c:pt>
                <c:pt idx="22">
                  <c:v>-2682.5</c:v>
                </c:pt>
                <c:pt idx="23">
                  <c:v>-1128.5</c:v>
                </c:pt>
                <c:pt idx="24">
                  <c:v>-1091.5</c:v>
                </c:pt>
                <c:pt idx="25">
                  <c:v>-1036</c:v>
                </c:pt>
                <c:pt idx="26">
                  <c:v>-980.5</c:v>
                </c:pt>
                <c:pt idx="27">
                  <c:v>-18.5</c:v>
                </c:pt>
                <c:pt idx="28">
                  <c:v>0</c:v>
                </c:pt>
                <c:pt idx="29">
                  <c:v>18.5</c:v>
                </c:pt>
                <c:pt idx="30">
                  <c:v>55.5</c:v>
                </c:pt>
                <c:pt idx="31">
                  <c:v>111</c:v>
                </c:pt>
                <c:pt idx="32">
                  <c:v>721.5</c:v>
                </c:pt>
                <c:pt idx="33">
                  <c:v>740</c:v>
                </c:pt>
                <c:pt idx="34">
                  <c:v>1443</c:v>
                </c:pt>
                <c:pt idx="35">
                  <c:v>1924</c:v>
                </c:pt>
                <c:pt idx="36">
                  <c:v>1979.5</c:v>
                </c:pt>
                <c:pt idx="37">
                  <c:v>2312.5</c:v>
                </c:pt>
                <c:pt idx="38">
                  <c:v>15947</c:v>
                </c:pt>
                <c:pt idx="39">
                  <c:v>16742.5</c:v>
                </c:pt>
                <c:pt idx="40">
                  <c:v>25955</c:v>
                </c:pt>
                <c:pt idx="41">
                  <c:v>39404</c:v>
                </c:pt>
                <c:pt idx="42">
                  <c:v>39404</c:v>
                </c:pt>
                <c:pt idx="43">
                  <c:v>39496.5</c:v>
                </c:pt>
                <c:pt idx="44">
                  <c:v>40255</c:v>
                </c:pt>
                <c:pt idx="45">
                  <c:v>40292</c:v>
                </c:pt>
                <c:pt idx="46">
                  <c:v>40347.5</c:v>
                </c:pt>
                <c:pt idx="47">
                  <c:v>40606.5</c:v>
                </c:pt>
                <c:pt idx="48">
                  <c:v>40680.5</c:v>
                </c:pt>
                <c:pt idx="49">
                  <c:v>40884</c:v>
                </c:pt>
                <c:pt idx="50">
                  <c:v>40958</c:v>
                </c:pt>
                <c:pt idx="51">
                  <c:v>41291</c:v>
                </c:pt>
                <c:pt idx="52">
                  <c:v>41847</c:v>
                </c:pt>
                <c:pt idx="53">
                  <c:v>42752.5</c:v>
                </c:pt>
                <c:pt idx="54">
                  <c:v>42882.5</c:v>
                </c:pt>
                <c:pt idx="55">
                  <c:v>42901</c:v>
                </c:pt>
                <c:pt idx="56">
                  <c:v>43492.5</c:v>
                </c:pt>
                <c:pt idx="57">
                  <c:v>43529.5</c:v>
                </c:pt>
                <c:pt idx="58">
                  <c:v>43530</c:v>
                </c:pt>
                <c:pt idx="59">
                  <c:v>43788.5</c:v>
                </c:pt>
                <c:pt idx="60">
                  <c:v>43807</c:v>
                </c:pt>
                <c:pt idx="61">
                  <c:v>43862.5</c:v>
                </c:pt>
                <c:pt idx="62">
                  <c:v>44528</c:v>
                </c:pt>
                <c:pt idx="63">
                  <c:v>44601.5</c:v>
                </c:pt>
                <c:pt idx="64">
                  <c:v>44620</c:v>
                </c:pt>
                <c:pt idx="65">
                  <c:v>46082.5</c:v>
                </c:pt>
                <c:pt idx="66">
                  <c:v>46804</c:v>
                </c:pt>
                <c:pt idx="67">
                  <c:v>47137</c:v>
                </c:pt>
                <c:pt idx="68">
                  <c:v>47248</c:v>
                </c:pt>
                <c:pt idx="69">
                  <c:v>49708.5</c:v>
                </c:pt>
                <c:pt idx="70">
                  <c:v>51891.5</c:v>
                </c:pt>
                <c:pt idx="71">
                  <c:v>105855.5</c:v>
                </c:pt>
                <c:pt idx="72">
                  <c:v>109990.5</c:v>
                </c:pt>
                <c:pt idx="73">
                  <c:v>121563</c:v>
                </c:pt>
              </c:numCache>
            </c:numRef>
          </c:xVal>
          <c:yVal>
            <c:numRef>
              <c:f>'Active 3'!$N$21:$N$993</c:f>
              <c:numCache>
                <c:formatCode>General</c:formatCode>
                <c:ptCount val="973"/>
                <c:pt idx="1">
                  <c:v>1.9925481843529269E-2</c:v>
                </c:pt>
                <c:pt idx="2">
                  <c:v>3.4023793261440005E-2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158-4D81-B515-F1A9C562F749}"/>
            </c:ext>
          </c:extLst>
        </c:ser>
        <c:ser>
          <c:idx val="7"/>
          <c:order val="7"/>
          <c:tx>
            <c:strRef>
              <c:f>'Active 3'!$O$20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3'!$F$21:$F$993</c:f>
              <c:numCache>
                <c:formatCode>General</c:formatCode>
                <c:ptCount val="973"/>
                <c:pt idx="0">
                  <c:v>0</c:v>
                </c:pt>
                <c:pt idx="1">
                  <c:v>50356</c:v>
                </c:pt>
                <c:pt idx="2">
                  <c:v>52576</c:v>
                </c:pt>
                <c:pt idx="3">
                  <c:v>79844.5</c:v>
                </c:pt>
                <c:pt idx="4">
                  <c:v>86689.5</c:v>
                </c:pt>
                <c:pt idx="5">
                  <c:v>-25937</c:v>
                </c:pt>
                <c:pt idx="6">
                  <c:v>-25697</c:v>
                </c:pt>
                <c:pt idx="7">
                  <c:v>-20146.5</c:v>
                </c:pt>
                <c:pt idx="8">
                  <c:v>-20091.5</c:v>
                </c:pt>
                <c:pt idx="9">
                  <c:v>-17186</c:v>
                </c:pt>
                <c:pt idx="10">
                  <c:v>-16946</c:v>
                </c:pt>
                <c:pt idx="11">
                  <c:v>-15391.5</c:v>
                </c:pt>
                <c:pt idx="12">
                  <c:v>-13135</c:v>
                </c:pt>
                <c:pt idx="13">
                  <c:v>-12450.5</c:v>
                </c:pt>
                <c:pt idx="14">
                  <c:v>-9805</c:v>
                </c:pt>
                <c:pt idx="15">
                  <c:v>-7770</c:v>
                </c:pt>
                <c:pt idx="16">
                  <c:v>-6697</c:v>
                </c:pt>
                <c:pt idx="17">
                  <c:v>-6660</c:v>
                </c:pt>
                <c:pt idx="18">
                  <c:v>-6641.5</c:v>
                </c:pt>
                <c:pt idx="19">
                  <c:v>-6623</c:v>
                </c:pt>
                <c:pt idx="20">
                  <c:v>-3811</c:v>
                </c:pt>
                <c:pt idx="21">
                  <c:v>-3718.5</c:v>
                </c:pt>
                <c:pt idx="22">
                  <c:v>-2682.5</c:v>
                </c:pt>
                <c:pt idx="23">
                  <c:v>-1128.5</c:v>
                </c:pt>
                <c:pt idx="24">
                  <c:v>-1091.5</c:v>
                </c:pt>
                <c:pt idx="25">
                  <c:v>-1036</c:v>
                </c:pt>
                <c:pt idx="26">
                  <c:v>-980.5</c:v>
                </c:pt>
                <c:pt idx="27">
                  <c:v>-18.5</c:v>
                </c:pt>
                <c:pt idx="28">
                  <c:v>0</c:v>
                </c:pt>
                <c:pt idx="29">
                  <c:v>18.5</c:v>
                </c:pt>
                <c:pt idx="30">
                  <c:v>55.5</c:v>
                </c:pt>
                <c:pt idx="31">
                  <c:v>111</c:v>
                </c:pt>
                <c:pt idx="32">
                  <c:v>721.5</c:v>
                </c:pt>
                <c:pt idx="33">
                  <c:v>740</c:v>
                </c:pt>
                <c:pt idx="34">
                  <c:v>1443</c:v>
                </c:pt>
                <c:pt idx="35">
                  <c:v>1924</c:v>
                </c:pt>
                <c:pt idx="36">
                  <c:v>1979.5</c:v>
                </c:pt>
                <c:pt idx="37">
                  <c:v>2312.5</c:v>
                </c:pt>
                <c:pt idx="38">
                  <c:v>15947</c:v>
                </c:pt>
                <c:pt idx="39">
                  <c:v>16742.5</c:v>
                </c:pt>
                <c:pt idx="40">
                  <c:v>25955</c:v>
                </c:pt>
                <c:pt idx="41">
                  <c:v>39404</c:v>
                </c:pt>
                <c:pt idx="42">
                  <c:v>39404</c:v>
                </c:pt>
                <c:pt idx="43">
                  <c:v>39496.5</c:v>
                </c:pt>
                <c:pt idx="44">
                  <c:v>40255</c:v>
                </c:pt>
                <c:pt idx="45">
                  <c:v>40292</c:v>
                </c:pt>
                <c:pt idx="46">
                  <c:v>40347.5</c:v>
                </c:pt>
                <c:pt idx="47">
                  <c:v>40606.5</c:v>
                </c:pt>
                <c:pt idx="48">
                  <c:v>40680.5</c:v>
                </c:pt>
                <c:pt idx="49">
                  <c:v>40884</c:v>
                </c:pt>
                <c:pt idx="50">
                  <c:v>40958</c:v>
                </c:pt>
                <c:pt idx="51">
                  <c:v>41291</c:v>
                </c:pt>
                <c:pt idx="52">
                  <c:v>41847</c:v>
                </c:pt>
                <c:pt idx="53">
                  <c:v>42752.5</c:v>
                </c:pt>
                <c:pt idx="54">
                  <c:v>42882.5</c:v>
                </c:pt>
                <c:pt idx="55">
                  <c:v>42901</c:v>
                </c:pt>
                <c:pt idx="56">
                  <c:v>43492.5</c:v>
                </c:pt>
                <c:pt idx="57">
                  <c:v>43529.5</c:v>
                </c:pt>
                <c:pt idx="58">
                  <c:v>43530</c:v>
                </c:pt>
                <c:pt idx="59">
                  <c:v>43788.5</c:v>
                </c:pt>
                <c:pt idx="60">
                  <c:v>43807</c:v>
                </c:pt>
                <c:pt idx="61">
                  <c:v>43862.5</c:v>
                </c:pt>
                <c:pt idx="62">
                  <c:v>44528</c:v>
                </c:pt>
                <c:pt idx="63">
                  <c:v>44601.5</c:v>
                </c:pt>
                <c:pt idx="64">
                  <c:v>44620</c:v>
                </c:pt>
                <c:pt idx="65">
                  <c:v>46082.5</c:v>
                </c:pt>
                <c:pt idx="66">
                  <c:v>46804</c:v>
                </c:pt>
                <c:pt idx="67">
                  <c:v>47137</c:v>
                </c:pt>
                <c:pt idx="68">
                  <c:v>47248</c:v>
                </c:pt>
                <c:pt idx="69">
                  <c:v>49708.5</c:v>
                </c:pt>
                <c:pt idx="70">
                  <c:v>51891.5</c:v>
                </c:pt>
                <c:pt idx="71">
                  <c:v>105855.5</c:v>
                </c:pt>
                <c:pt idx="72">
                  <c:v>109990.5</c:v>
                </c:pt>
                <c:pt idx="73">
                  <c:v>121563</c:v>
                </c:pt>
              </c:numCache>
            </c:numRef>
          </c:xVal>
          <c:yVal>
            <c:numRef>
              <c:f>'Active 3'!$O$21:$O$993</c:f>
              <c:numCache>
                <c:formatCode>General</c:formatCode>
                <c:ptCount val="973"/>
                <c:pt idx="0">
                  <c:v>2.061034013969059E-2</c:v>
                </c:pt>
                <c:pt idx="1">
                  <c:v>2.0826984044162441E-2</c:v>
                </c:pt>
                <c:pt idx="2">
                  <c:v>2.0836535030498281E-2</c:v>
                </c:pt>
                <c:pt idx="3">
                  <c:v>2.0953850828200456E-2</c:v>
                </c:pt>
                <c:pt idx="4">
                  <c:v>2.098329970273596E-2</c:v>
                </c:pt>
                <c:pt idx="5">
                  <c:v>2.0498752782666871E-2</c:v>
                </c:pt>
                <c:pt idx="6">
                  <c:v>2.0499785321730205E-2</c:v>
                </c:pt>
                <c:pt idx="7">
                  <c:v>2.052366493869285E-2</c:v>
                </c:pt>
                <c:pt idx="8">
                  <c:v>2.0523901562228199E-2</c:v>
                </c:pt>
                <c:pt idx="9">
                  <c:v>2.0536401738263686E-2</c:v>
                </c:pt>
                <c:pt idx="10">
                  <c:v>2.0537434277327019E-2</c:v>
                </c:pt>
                <c:pt idx="11">
                  <c:v>2.0544122118885153E-2</c:v>
                </c:pt>
                <c:pt idx="12">
                  <c:v>2.0553830137203542E-2</c:v>
                </c:pt>
                <c:pt idx="13">
                  <c:v>2.0556775024657092E-2</c:v>
                </c:pt>
                <c:pt idx="14">
                  <c:v>2.05681566167073E-2</c:v>
                </c:pt>
                <c:pt idx="15">
                  <c:v>2.0576911687515152E-2</c:v>
                </c:pt>
                <c:pt idx="16">
                  <c:v>2.0581527997577474E-2</c:v>
                </c:pt>
                <c:pt idx="17">
                  <c:v>2.0581687180683074E-2</c:v>
                </c:pt>
                <c:pt idx="18">
                  <c:v>2.058176677223587E-2</c:v>
                </c:pt>
                <c:pt idx="19">
                  <c:v>2.058184636378867E-2</c:v>
                </c:pt>
                <c:pt idx="20">
                  <c:v>2.0593944279814067E-2</c:v>
                </c:pt>
                <c:pt idx="21">
                  <c:v>2.059434223757806E-2</c:v>
                </c:pt>
                <c:pt idx="22">
                  <c:v>2.0598799364534785E-2</c:v>
                </c:pt>
                <c:pt idx="23">
                  <c:v>2.0605485054969872E-2</c:v>
                </c:pt>
                <c:pt idx="24">
                  <c:v>2.0605644238075468E-2</c:v>
                </c:pt>
                <c:pt idx="25">
                  <c:v>2.0605883012733864E-2</c:v>
                </c:pt>
                <c:pt idx="26">
                  <c:v>2.0606121787392261E-2</c:v>
                </c:pt>
                <c:pt idx="27">
                  <c:v>2.061026054813779E-2</c:v>
                </c:pt>
                <c:pt idx="28">
                  <c:v>2.061034013969059E-2</c:v>
                </c:pt>
                <c:pt idx="29">
                  <c:v>2.061041973124339E-2</c:v>
                </c:pt>
                <c:pt idx="30">
                  <c:v>2.0610578914348986E-2</c:v>
                </c:pt>
                <c:pt idx="31">
                  <c:v>2.0610817689007382E-2</c:v>
                </c:pt>
                <c:pt idx="32">
                  <c:v>2.0613444210249739E-2</c:v>
                </c:pt>
                <c:pt idx="33">
                  <c:v>2.0613523801802536E-2</c:v>
                </c:pt>
                <c:pt idx="34">
                  <c:v>2.0616548280808885E-2</c:v>
                </c:pt>
                <c:pt idx="35">
                  <c:v>2.061861766118165E-2</c:v>
                </c:pt>
                <c:pt idx="36">
                  <c:v>2.0618856435840046E-2</c:v>
                </c:pt>
                <c:pt idx="37">
                  <c:v>2.0620289083790422E-2</c:v>
                </c:pt>
                <c:pt idx="38">
                  <c:v>2.0678948058203035E-2</c:v>
                </c:pt>
                <c:pt idx="39">
                  <c:v>2.0682370494973377E-2</c:v>
                </c:pt>
                <c:pt idx="40">
                  <c:v>2.0722004937144059E-2</c:v>
                </c:pt>
                <c:pt idx="41">
                  <c:v>2.0779865844905637E-2</c:v>
                </c:pt>
                <c:pt idx="42">
                  <c:v>2.0779865844905637E-2</c:v>
                </c:pt>
                <c:pt idx="43">
                  <c:v>2.0780263802669629E-2</c:v>
                </c:pt>
                <c:pt idx="44">
                  <c:v>2.0783527056334374E-2</c:v>
                </c:pt>
                <c:pt idx="45">
                  <c:v>2.078368623943997E-2</c:v>
                </c:pt>
                <c:pt idx="46">
                  <c:v>2.0783925014098367E-2</c:v>
                </c:pt>
                <c:pt idx="47">
                  <c:v>2.0785039295837547E-2</c:v>
                </c:pt>
                <c:pt idx="48">
                  <c:v>2.0785357662048743E-2</c:v>
                </c:pt>
                <c:pt idx="49">
                  <c:v>2.0786233169129528E-2</c:v>
                </c:pt>
                <c:pt idx="50">
                  <c:v>2.0786551535340723E-2</c:v>
                </c:pt>
                <c:pt idx="51">
                  <c:v>2.07879841832911E-2</c:v>
                </c:pt>
                <c:pt idx="52">
                  <c:v>2.0790376232121155E-2</c:v>
                </c:pt>
                <c:pt idx="53">
                  <c:v>2.0794271915962195E-2</c:v>
                </c:pt>
                <c:pt idx="54">
                  <c:v>2.0794831207954834E-2</c:v>
                </c:pt>
                <c:pt idx="55">
                  <c:v>2.079491079950763E-2</c:v>
                </c:pt>
                <c:pt idx="56">
                  <c:v>2.079745557807414E-2</c:v>
                </c:pt>
                <c:pt idx="57">
                  <c:v>2.0797614761179736E-2</c:v>
                </c:pt>
                <c:pt idx="58">
                  <c:v>2.0797616912302787E-2</c:v>
                </c:pt>
                <c:pt idx="59">
                  <c:v>2.0798729042918917E-2</c:v>
                </c:pt>
                <c:pt idx="60">
                  <c:v>2.0798808634471717E-2</c:v>
                </c:pt>
                <c:pt idx="61">
                  <c:v>2.0799047409130113E-2</c:v>
                </c:pt>
                <c:pt idx="62">
                  <c:v>2.0801910553907815E-2</c:v>
                </c:pt>
                <c:pt idx="63">
                  <c:v>2.0802226768995961E-2</c:v>
                </c:pt>
                <c:pt idx="64">
                  <c:v>2.0802306360548761E-2</c:v>
                </c:pt>
                <c:pt idx="65">
                  <c:v>2.0808598395465953E-2</c:v>
                </c:pt>
                <c:pt idx="66">
                  <c:v>2.0811702466025098E-2</c:v>
                </c:pt>
                <c:pt idx="67">
                  <c:v>2.0813135113975475E-2</c:v>
                </c:pt>
                <c:pt idx="68">
                  <c:v>2.0813612663292267E-2</c:v>
                </c:pt>
                <c:pt idx="69">
                  <c:v>2.0824198339814488E-2</c:v>
                </c:pt>
                <c:pt idx="70">
                  <c:v>2.0833590143044731E-2</c:v>
                </c:pt>
                <c:pt idx="71">
                  <c:v>2.1065756551435368E-2</c:v>
                </c:pt>
                <c:pt idx="72">
                  <c:v>2.1083546339047392E-2</c:v>
                </c:pt>
                <c:pt idx="73">
                  <c:v>2.1133334082007526E-2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158-4D81-B515-F1A9C562F7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93409040"/>
        <c:axId val="1"/>
      </c:scatterChart>
      <c:valAx>
        <c:axId val="7934090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272770655734146"/>
              <c:y val="0.8354050308928774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7851239669421489E-2"/>
              <c:y val="0.3664602794215940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934090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3.9256198347107439E-2"/>
          <c:y val="0.91925596256989606"/>
          <c:w val="0.95248020650311271"/>
          <c:h val="6.211180124223603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SY Cyg - O-C Diagr.</a:t>
            </a:r>
          </a:p>
        </c:rich>
      </c:tx>
      <c:layout>
        <c:manualLayout>
          <c:xMode val="edge"/>
          <c:yMode val="edge"/>
          <c:x val="0.34297564044163897"/>
          <c:y val="3.41614906832298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355389409733957"/>
          <c:y val="0.14906854902912253"/>
          <c:w val="0.75619910999555096"/>
          <c:h val="0.62422454905945057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4'!$H$20:$H$20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'Active 4'!$F$21:$F$993</c:f>
              <c:numCache>
                <c:formatCode>General</c:formatCode>
                <c:ptCount val="973"/>
                <c:pt idx="0">
                  <c:v>0</c:v>
                </c:pt>
                <c:pt idx="1">
                  <c:v>51716</c:v>
                </c:pt>
                <c:pt idx="2">
                  <c:v>53996</c:v>
                </c:pt>
                <c:pt idx="3">
                  <c:v>82000.5</c:v>
                </c:pt>
                <c:pt idx="4">
                  <c:v>89030.5</c:v>
                </c:pt>
                <c:pt idx="5">
                  <c:v>-26637.5</c:v>
                </c:pt>
                <c:pt idx="6">
                  <c:v>-26391</c:v>
                </c:pt>
                <c:pt idx="7">
                  <c:v>-20690.5</c:v>
                </c:pt>
                <c:pt idx="8">
                  <c:v>-20634</c:v>
                </c:pt>
                <c:pt idx="9">
                  <c:v>-17650</c:v>
                </c:pt>
                <c:pt idx="10">
                  <c:v>-17403.5</c:v>
                </c:pt>
                <c:pt idx="11">
                  <c:v>-15807.5</c:v>
                </c:pt>
                <c:pt idx="12">
                  <c:v>-13489.5</c:v>
                </c:pt>
                <c:pt idx="13">
                  <c:v>-12786.5</c:v>
                </c:pt>
                <c:pt idx="14">
                  <c:v>-10069.5</c:v>
                </c:pt>
                <c:pt idx="15">
                  <c:v>-7979.5</c:v>
                </c:pt>
                <c:pt idx="16">
                  <c:v>-6877.5</c:v>
                </c:pt>
                <c:pt idx="17">
                  <c:v>-6839.5</c:v>
                </c:pt>
                <c:pt idx="18">
                  <c:v>-6820.5</c:v>
                </c:pt>
                <c:pt idx="19">
                  <c:v>-6801.5</c:v>
                </c:pt>
                <c:pt idx="20">
                  <c:v>-3914</c:v>
                </c:pt>
                <c:pt idx="21">
                  <c:v>-3819</c:v>
                </c:pt>
                <c:pt idx="22">
                  <c:v>-2755</c:v>
                </c:pt>
                <c:pt idx="23">
                  <c:v>-1159</c:v>
                </c:pt>
                <c:pt idx="24">
                  <c:v>-1121</c:v>
                </c:pt>
                <c:pt idx="25">
                  <c:v>-1064</c:v>
                </c:pt>
                <c:pt idx="26">
                  <c:v>-1007</c:v>
                </c:pt>
                <c:pt idx="27">
                  <c:v>-19</c:v>
                </c:pt>
                <c:pt idx="28">
                  <c:v>0</c:v>
                </c:pt>
                <c:pt idx="29">
                  <c:v>19</c:v>
                </c:pt>
                <c:pt idx="30">
                  <c:v>57</c:v>
                </c:pt>
                <c:pt idx="31">
                  <c:v>114</c:v>
                </c:pt>
                <c:pt idx="32">
                  <c:v>741</c:v>
                </c:pt>
                <c:pt idx="33">
                  <c:v>760</c:v>
                </c:pt>
                <c:pt idx="34">
                  <c:v>1482</c:v>
                </c:pt>
                <c:pt idx="35">
                  <c:v>1976</c:v>
                </c:pt>
                <c:pt idx="36">
                  <c:v>2033</c:v>
                </c:pt>
                <c:pt idx="37">
                  <c:v>2375</c:v>
                </c:pt>
                <c:pt idx="38">
                  <c:v>16377.5</c:v>
                </c:pt>
                <c:pt idx="39">
                  <c:v>17194.5</c:v>
                </c:pt>
                <c:pt idx="40">
                  <c:v>26656</c:v>
                </c:pt>
                <c:pt idx="41">
                  <c:v>40468</c:v>
                </c:pt>
                <c:pt idx="42">
                  <c:v>40468</c:v>
                </c:pt>
                <c:pt idx="43">
                  <c:v>40563</c:v>
                </c:pt>
                <c:pt idx="44">
                  <c:v>41342</c:v>
                </c:pt>
                <c:pt idx="45">
                  <c:v>41380</c:v>
                </c:pt>
                <c:pt idx="46">
                  <c:v>41437</c:v>
                </c:pt>
                <c:pt idx="47">
                  <c:v>41703</c:v>
                </c:pt>
                <c:pt idx="48">
                  <c:v>41779</c:v>
                </c:pt>
                <c:pt idx="49">
                  <c:v>41988</c:v>
                </c:pt>
                <c:pt idx="50">
                  <c:v>42064</c:v>
                </c:pt>
                <c:pt idx="51">
                  <c:v>42406</c:v>
                </c:pt>
                <c:pt idx="52">
                  <c:v>42977</c:v>
                </c:pt>
                <c:pt idx="53">
                  <c:v>43907</c:v>
                </c:pt>
                <c:pt idx="54">
                  <c:v>44040.5</c:v>
                </c:pt>
                <c:pt idx="55">
                  <c:v>44059.5</c:v>
                </c:pt>
                <c:pt idx="56">
                  <c:v>44667</c:v>
                </c:pt>
                <c:pt idx="57">
                  <c:v>44705</c:v>
                </c:pt>
                <c:pt idx="58">
                  <c:v>44705.5</c:v>
                </c:pt>
                <c:pt idx="59">
                  <c:v>44971</c:v>
                </c:pt>
                <c:pt idx="60">
                  <c:v>44990</c:v>
                </c:pt>
                <c:pt idx="61">
                  <c:v>45047</c:v>
                </c:pt>
                <c:pt idx="62">
                  <c:v>45730.5</c:v>
                </c:pt>
                <c:pt idx="63">
                  <c:v>45806</c:v>
                </c:pt>
                <c:pt idx="64">
                  <c:v>45825</c:v>
                </c:pt>
                <c:pt idx="65">
                  <c:v>47327</c:v>
                </c:pt>
                <c:pt idx="66">
                  <c:v>48068</c:v>
                </c:pt>
                <c:pt idx="67">
                  <c:v>48410</c:v>
                </c:pt>
                <c:pt idx="68">
                  <c:v>48524</c:v>
                </c:pt>
                <c:pt idx="69">
                  <c:v>51051</c:v>
                </c:pt>
                <c:pt idx="70">
                  <c:v>53293</c:v>
                </c:pt>
                <c:pt idx="71">
                  <c:v>108714</c:v>
                </c:pt>
                <c:pt idx="72">
                  <c:v>112960.5</c:v>
                </c:pt>
                <c:pt idx="73">
                  <c:v>124845.5</c:v>
                </c:pt>
              </c:numCache>
            </c:numRef>
          </c:xVal>
          <c:yVal>
            <c:numRef>
              <c:f>'Active 4'!$H$21:$H$993</c:f>
              <c:numCache>
                <c:formatCode>General</c:formatCode>
                <c:ptCount val="973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9A7-40AA-8F08-5907363EA570}"/>
            </c:ext>
          </c:extLst>
        </c:ser>
        <c:ser>
          <c:idx val="1"/>
          <c:order val="1"/>
          <c:tx>
            <c:strRef>
              <c:f>'Active 4'!$I$20:$I$20</c:f>
              <c:strCache>
                <c:ptCount val="1"/>
                <c:pt idx="0">
                  <c:v>BBSAG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4'!$D$21:$D$993</c:f>
                <c:numCache>
                  <c:formatCode>General</c:formatCode>
                  <c:ptCount val="973"/>
                  <c:pt idx="0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  <c:pt idx="73">
                    <c:v>0.02</c:v>
                  </c:pt>
                </c:numCache>
              </c:numRef>
            </c:plus>
            <c:minus>
              <c:numRef>
                <c:f>'Active 4'!$D$21:$D$993</c:f>
                <c:numCache>
                  <c:formatCode>General</c:formatCode>
                  <c:ptCount val="973"/>
                  <c:pt idx="0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  <c:pt idx="73">
                    <c:v>0.02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4'!$F$21:$F$993</c:f>
              <c:numCache>
                <c:formatCode>General</c:formatCode>
                <c:ptCount val="973"/>
                <c:pt idx="0">
                  <c:v>0</c:v>
                </c:pt>
                <c:pt idx="1">
                  <c:v>51716</c:v>
                </c:pt>
                <c:pt idx="2">
                  <c:v>53996</c:v>
                </c:pt>
                <c:pt idx="3">
                  <c:v>82000.5</c:v>
                </c:pt>
                <c:pt idx="4">
                  <c:v>89030.5</c:v>
                </c:pt>
                <c:pt idx="5">
                  <c:v>-26637.5</c:v>
                </c:pt>
                <c:pt idx="6">
                  <c:v>-26391</c:v>
                </c:pt>
                <c:pt idx="7">
                  <c:v>-20690.5</c:v>
                </c:pt>
                <c:pt idx="8">
                  <c:v>-20634</c:v>
                </c:pt>
                <c:pt idx="9">
                  <c:v>-17650</c:v>
                </c:pt>
                <c:pt idx="10">
                  <c:v>-17403.5</c:v>
                </c:pt>
                <c:pt idx="11">
                  <c:v>-15807.5</c:v>
                </c:pt>
                <c:pt idx="12">
                  <c:v>-13489.5</c:v>
                </c:pt>
                <c:pt idx="13">
                  <c:v>-12786.5</c:v>
                </c:pt>
                <c:pt idx="14">
                  <c:v>-10069.5</c:v>
                </c:pt>
                <c:pt idx="15">
                  <c:v>-7979.5</c:v>
                </c:pt>
                <c:pt idx="16">
                  <c:v>-6877.5</c:v>
                </c:pt>
                <c:pt idx="17">
                  <c:v>-6839.5</c:v>
                </c:pt>
                <c:pt idx="18">
                  <c:v>-6820.5</c:v>
                </c:pt>
                <c:pt idx="19">
                  <c:v>-6801.5</c:v>
                </c:pt>
                <c:pt idx="20">
                  <c:v>-3914</c:v>
                </c:pt>
                <c:pt idx="21">
                  <c:v>-3819</c:v>
                </c:pt>
                <c:pt idx="22">
                  <c:v>-2755</c:v>
                </c:pt>
                <c:pt idx="23">
                  <c:v>-1159</c:v>
                </c:pt>
                <c:pt idx="24">
                  <c:v>-1121</c:v>
                </c:pt>
                <c:pt idx="25">
                  <c:v>-1064</c:v>
                </c:pt>
                <c:pt idx="26">
                  <c:v>-1007</c:v>
                </c:pt>
                <c:pt idx="27">
                  <c:v>-19</c:v>
                </c:pt>
                <c:pt idx="28">
                  <c:v>0</c:v>
                </c:pt>
                <c:pt idx="29">
                  <c:v>19</c:v>
                </c:pt>
                <c:pt idx="30">
                  <c:v>57</c:v>
                </c:pt>
                <c:pt idx="31">
                  <c:v>114</c:v>
                </c:pt>
                <c:pt idx="32">
                  <c:v>741</c:v>
                </c:pt>
                <c:pt idx="33">
                  <c:v>760</c:v>
                </c:pt>
                <c:pt idx="34">
                  <c:v>1482</c:v>
                </c:pt>
                <c:pt idx="35">
                  <c:v>1976</c:v>
                </c:pt>
                <c:pt idx="36">
                  <c:v>2033</c:v>
                </c:pt>
                <c:pt idx="37">
                  <c:v>2375</c:v>
                </c:pt>
                <c:pt idx="38">
                  <c:v>16377.5</c:v>
                </c:pt>
                <c:pt idx="39">
                  <c:v>17194.5</c:v>
                </c:pt>
                <c:pt idx="40">
                  <c:v>26656</c:v>
                </c:pt>
                <c:pt idx="41">
                  <c:v>40468</c:v>
                </c:pt>
                <c:pt idx="42">
                  <c:v>40468</c:v>
                </c:pt>
                <c:pt idx="43">
                  <c:v>40563</c:v>
                </c:pt>
                <c:pt idx="44">
                  <c:v>41342</c:v>
                </c:pt>
                <c:pt idx="45">
                  <c:v>41380</c:v>
                </c:pt>
                <c:pt idx="46">
                  <c:v>41437</c:v>
                </c:pt>
                <c:pt idx="47">
                  <c:v>41703</c:v>
                </c:pt>
                <c:pt idx="48">
                  <c:v>41779</c:v>
                </c:pt>
                <c:pt idx="49">
                  <c:v>41988</c:v>
                </c:pt>
                <c:pt idx="50">
                  <c:v>42064</c:v>
                </c:pt>
                <c:pt idx="51">
                  <c:v>42406</c:v>
                </c:pt>
                <c:pt idx="52">
                  <c:v>42977</c:v>
                </c:pt>
                <c:pt idx="53">
                  <c:v>43907</c:v>
                </c:pt>
                <c:pt idx="54">
                  <c:v>44040.5</c:v>
                </c:pt>
                <c:pt idx="55">
                  <c:v>44059.5</c:v>
                </c:pt>
                <c:pt idx="56">
                  <c:v>44667</c:v>
                </c:pt>
                <c:pt idx="57">
                  <c:v>44705</c:v>
                </c:pt>
                <c:pt idx="58">
                  <c:v>44705.5</c:v>
                </c:pt>
                <c:pt idx="59">
                  <c:v>44971</c:v>
                </c:pt>
                <c:pt idx="60">
                  <c:v>44990</c:v>
                </c:pt>
                <c:pt idx="61">
                  <c:v>45047</c:v>
                </c:pt>
                <c:pt idx="62">
                  <c:v>45730.5</c:v>
                </c:pt>
                <c:pt idx="63">
                  <c:v>45806</c:v>
                </c:pt>
                <c:pt idx="64">
                  <c:v>45825</c:v>
                </c:pt>
                <c:pt idx="65">
                  <c:v>47327</c:v>
                </c:pt>
                <c:pt idx="66">
                  <c:v>48068</c:v>
                </c:pt>
                <c:pt idx="67">
                  <c:v>48410</c:v>
                </c:pt>
                <c:pt idx="68">
                  <c:v>48524</c:v>
                </c:pt>
                <c:pt idx="69">
                  <c:v>51051</c:v>
                </c:pt>
                <c:pt idx="70">
                  <c:v>53293</c:v>
                </c:pt>
                <c:pt idx="71">
                  <c:v>108714</c:v>
                </c:pt>
                <c:pt idx="72">
                  <c:v>112960.5</c:v>
                </c:pt>
                <c:pt idx="73">
                  <c:v>124845.5</c:v>
                </c:pt>
              </c:numCache>
            </c:numRef>
          </c:xVal>
          <c:yVal>
            <c:numRef>
              <c:f>'Active 4'!$I$21:$I$993</c:f>
              <c:numCache>
                <c:formatCode>General</c:formatCode>
                <c:ptCount val="973"/>
                <c:pt idx="3">
                  <c:v>3.4895811171736568E-2</c:v>
                </c:pt>
                <c:pt idx="4">
                  <c:v>-4.8099371146236081E-2</c:v>
                </c:pt>
                <c:pt idx="5">
                  <c:v>-8.1459219163662056E-3</c:v>
                </c:pt>
                <c:pt idx="6">
                  <c:v>-2.7112680441859993E-2</c:v>
                </c:pt>
                <c:pt idx="7">
                  <c:v>1.2763558990627644E-2</c:v>
                </c:pt>
                <c:pt idx="8">
                  <c:v>1.0499372960111941E-2</c:v>
                </c:pt>
                <c:pt idx="9">
                  <c:v>-6.7524186648370232E-2</c:v>
                </c:pt>
                <c:pt idx="10">
                  <c:v>2.3509054826718057E-2</c:v>
                </c:pt>
                <c:pt idx="11">
                  <c:v>7.6807445866506896E-2</c:v>
                </c:pt>
                <c:pt idx="12">
                  <c:v>-4.016393857091316E-2</c:v>
                </c:pt>
                <c:pt idx="13">
                  <c:v>-7.3663456803842564E-2</c:v>
                </c:pt>
                <c:pt idx="14">
                  <c:v>-4.0810243481246289E-2</c:v>
                </c:pt>
                <c:pt idx="15">
                  <c:v>-7.6538540924957488E-2</c:v>
                </c:pt>
                <c:pt idx="16">
                  <c:v>-7.3213461397244828E-2</c:v>
                </c:pt>
                <c:pt idx="17">
                  <c:v>-6.5753975897678174E-2</c:v>
                </c:pt>
                <c:pt idx="18">
                  <c:v>-6.2524233144358732E-2</c:v>
                </c:pt>
                <c:pt idx="19">
                  <c:v>-6.0294490394880995E-2</c:v>
                </c:pt>
                <c:pt idx="20">
                  <c:v>4.5672993397602113E-2</c:v>
                </c:pt>
                <c:pt idx="21">
                  <c:v>5.2821707151451847E-2</c:v>
                </c:pt>
                <c:pt idx="22">
                  <c:v>5.5687301177385962E-2</c:v>
                </c:pt>
                <c:pt idx="23">
                  <c:v>2.7985692220681813E-2</c:v>
                </c:pt>
                <c:pt idx="24">
                  <c:v>3.9445177721063374E-2</c:v>
                </c:pt>
                <c:pt idx="25">
                  <c:v>3.5134405970893567E-2</c:v>
                </c:pt>
                <c:pt idx="26">
                  <c:v>5.0823634221160319E-2</c:v>
                </c:pt>
                <c:pt idx="27">
                  <c:v>3.0770257249969291E-2</c:v>
                </c:pt>
                <c:pt idx="28">
                  <c:v>2.599999999802094E-2</c:v>
                </c:pt>
                <c:pt idx="29">
                  <c:v>2.2229742749914294E-2</c:v>
                </c:pt>
                <c:pt idx="30">
                  <c:v>4.6689228249306325E-2</c:v>
                </c:pt>
                <c:pt idx="31">
                  <c:v>2.1378456502134213E-2</c:v>
                </c:pt>
                <c:pt idx="32">
                  <c:v>3.1959967269358458E-2</c:v>
                </c:pt>
                <c:pt idx="33">
                  <c:v>2.8189710017613834E-2</c:v>
                </c:pt>
                <c:pt idx="34">
                  <c:v>3.4919934540084796E-2</c:v>
                </c:pt>
                <c:pt idx="35">
                  <c:v>3.2893246050662128E-2</c:v>
                </c:pt>
                <c:pt idx="36">
                  <c:v>5.7582474302762421E-2</c:v>
                </c:pt>
                <c:pt idx="37">
                  <c:v>2.871784381204634E-2</c:v>
                </c:pt>
                <c:pt idx="38">
                  <c:v>7.0848366449354216E-3</c:v>
                </c:pt>
                <c:pt idx="39">
                  <c:v>-1.1036225081625162E-2</c:v>
                </c:pt>
                <c:pt idx="40">
                  <c:v>-4.6577749617426889E-2</c:v>
                </c:pt>
                <c:pt idx="41">
                  <c:v>4.5384014229057357E-3</c:v>
                </c:pt>
                <c:pt idx="42">
                  <c:v>6.4538401427853387E-2</c:v>
                </c:pt>
                <c:pt idx="43">
                  <c:v>5.1687115177628584E-2</c:v>
                </c:pt>
                <c:pt idx="44">
                  <c:v>5.9106567947310396E-2</c:v>
                </c:pt>
                <c:pt idx="45">
                  <c:v>2.7566053453483619E-2</c:v>
                </c:pt>
                <c:pt idx="46">
                  <c:v>3.0255281701101921E-2</c:v>
                </c:pt>
                <c:pt idx="47">
                  <c:v>1.9471680207061581E-2</c:v>
                </c:pt>
                <c:pt idx="48">
                  <c:v>4.8390651216323022E-2</c:v>
                </c:pt>
                <c:pt idx="49">
                  <c:v>7.291782147513004E-2</c:v>
                </c:pt>
                <c:pt idx="50">
                  <c:v>6.9836792470596265E-2</c:v>
                </c:pt>
                <c:pt idx="51">
                  <c:v>3.5972161982499529E-2</c:v>
                </c:pt>
                <c:pt idx="52">
                  <c:v>-4.2287269388907589E-3</c:v>
                </c:pt>
                <c:pt idx="53">
                  <c:v>2.6121839269762859E-2</c:v>
                </c:pt>
                <c:pt idx="54">
                  <c:v>-6.0316547198453918E-2</c:v>
                </c:pt>
                <c:pt idx="55">
                  <c:v>-5.0868044490925968E-3</c:v>
                </c:pt>
                <c:pt idx="56">
                  <c:v>3.2311549286532681E-2</c:v>
                </c:pt>
                <c:pt idx="57">
                  <c:v>1.7771034792531282E-2</c:v>
                </c:pt>
                <c:pt idx="58">
                  <c:v>-7.1275550923019182E-2</c:v>
                </c:pt>
                <c:pt idx="59">
                  <c:v>-2.9012566701567266E-2</c:v>
                </c:pt>
                <c:pt idx="60">
                  <c:v>1.221717604494188E-2</c:v>
                </c:pt>
                <c:pt idx="61">
                  <c:v>2.9064042973914184E-3</c:v>
                </c:pt>
                <c:pt idx="62">
                  <c:v>-3.7776270968606696E-2</c:v>
                </c:pt>
                <c:pt idx="63">
                  <c:v>4.7189285753120203E-2</c:v>
                </c:pt>
                <c:pt idx="64">
                  <c:v>3.4419028503180016E-2</c:v>
                </c:pt>
                <c:pt idx="65">
                  <c:v>-8.5244656438590027E-3</c:v>
                </c:pt>
                <c:pt idx="66">
                  <c:v>-2.356449836952379E-2</c:v>
                </c:pt>
                <c:pt idx="67">
                  <c:v>-1.7429128864023369E-2</c:v>
                </c:pt>
                <c:pt idx="68">
                  <c:v>-2.405067235667957E-2</c:v>
                </c:pt>
                <c:pt idx="69">
                  <c:v>-3.9494886543252505E-2</c:v>
                </c:pt>
                <c:pt idx="70">
                  <c:v>-4.0385241984040476E-2</c:v>
                </c:pt>
                <c:pt idx="71">
                  <c:v>3.7760704086394981E-2</c:v>
                </c:pt>
                <c:pt idx="72">
                  <c:v>4.3082088232040405E-3</c:v>
                </c:pt>
                <c:pt idx="73">
                  <c:v>6.2965713543235324E-2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9A7-40AA-8F08-5907363EA570}"/>
            </c:ext>
          </c:extLst>
        </c:ser>
        <c:ser>
          <c:idx val="3"/>
          <c:order val="2"/>
          <c:tx>
            <c:strRef>
              <c:f>'Active 4'!$J$20</c:f>
              <c:strCache>
                <c:ptCount val="1"/>
                <c:pt idx="0">
                  <c:v>S2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4'!$D$21:$D$44</c:f>
                <c:numCache>
                  <c:formatCode>General</c:formatCode>
                  <c:ptCount val="24"/>
                  <c:pt idx="0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</c:numCache>
              </c:numRef>
            </c:plus>
            <c:minus>
              <c:numRef>
                <c:f>'Active 4'!$D$21:$D$44</c:f>
                <c:numCache>
                  <c:formatCode>General</c:formatCode>
                  <c:ptCount val="24"/>
                  <c:pt idx="0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4'!$F$21:$F$993</c:f>
              <c:numCache>
                <c:formatCode>General</c:formatCode>
                <c:ptCount val="973"/>
                <c:pt idx="0">
                  <c:v>0</c:v>
                </c:pt>
                <c:pt idx="1">
                  <c:v>51716</c:v>
                </c:pt>
                <c:pt idx="2">
                  <c:v>53996</c:v>
                </c:pt>
                <c:pt idx="3">
                  <c:v>82000.5</c:v>
                </c:pt>
                <c:pt idx="4">
                  <c:v>89030.5</c:v>
                </c:pt>
                <c:pt idx="5">
                  <c:v>-26637.5</c:v>
                </c:pt>
                <c:pt idx="6">
                  <c:v>-26391</c:v>
                </c:pt>
                <c:pt idx="7">
                  <c:v>-20690.5</c:v>
                </c:pt>
                <c:pt idx="8">
                  <c:v>-20634</c:v>
                </c:pt>
                <c:pt idx="9">
                  <c:v>-17650</c:v>
                </c:pt>
                <c:pt idx="10">
                  <c:v>-17403.5</c:v>
                </c:pt>
                <c:pt idx="11">
                  <c:v>-15807.5</c:v>
                </c:pt>
                <c:pt idx="12">
                  <c:v>-13489.5</c:v>
                </c:pt>
                <c:pt idx="13">
                  <c:v>-12786.5</c:v>
                </c:pt>
                <c:pt idx="14">
                  <c:v>-10069.5</c:v>
                </c:pt>
                <c:pt idx="15">
                  <c:v>-7979.5</c:v>
                </c:pt>
                <c:pt idx="16">
                  <c:v>-6877.5</c:v>
                </c:pt>
                <c:pt idx="17">
                  <c:v>-6839.5</c:v>
                </c:pt>
                <c:pt idx="18">
                  <c:v>-6820.5</c:v>
                </c:pt>
                <c:pt idx="19">
                  <c:v>-6801.5</c:v>
                </c:pt>
                <c:pt idx="20">
                  <c:v>-3914</c:v>
                </c:pt>
                <c:pt idx="21">
                  <c:v>-3819</c:v>
                </c:pt>
                <c:pt idx="22">
                  <c:v>-2755</c:v>
                </c:pt>
                <c:pt idx="23">
                  <c:v>-1159</c:v>
                </c:pt>
                <c:pt idx="24">
                  <c:v>-1121</c:v>
                </c:pt>
                <c:pt idx="25">
                  <c:v>-1064</c:v>
                </c:pt>
                <c:pt idx="26">
                  <c:v>-1007</c:v>
                </c:pt>
                <c:pt idx="27">
                  <c:v>-19</c:v>
                </c:pt>
                <c:pt idx="28">
                  <c:v>0</c:v>
                </c:pt>
                <c:pt idx="29">
                  <c:v>19</c:v>
                </c:pt>
                <c:pt idx="30">
                  <c:v>57</c:v>
                </c:pt>
                <c:pt idx="31">
                  <c:v>114</c:v>
                </c:pt>
                <c:pt idx="32">
                  <c:v>741</c:v>
                </c:pt>
                <c:pt idx="33">
                  <c:v>760</c:v>
                </c:pt>
                <c:pt idx="34">
                  <c:v>1482</c:v>
                </c:pt>
                <c:pt idx="35">
                  <c:v>1976</c:v>
                </c:pt>
                <c:pt idx="36">
                  <c:v>2033</c:v>
                </c:pt>
                <c:pt idx="37">
                  <c:v>2375</c:v>
                </c:pt>
                <c:pt idx="38">
                  <c:v>16377.5</c:v>
                </c:pt>
                <c:pt idx="39">
                  <c:v>17194.5</c:v>
                </c:pt>
                <c:pt idx="40">
                  <c:v>26656</c:v>
                </c:pt>
                <c:pt idx="41">
                  <c:v>40468</c:v>
                </c:pt>
                <c:pt idx="42">
                  <c:v>40468</c:v>
                </c:pt>
                <c:pt idx="43">
                  <c:v>40563</c:v>
                </c:pt>
                <c:pt idx="44">
                  <c:v>41342</c:v>
                </c:pt>
                <c:pt idx="45">
                  <c:v>41380</c:v>
                </c:pt>
                <c:pt idx="46">
                  <c:v>41437</c:v>
                </c:pt>
                <c:pt idx="47">
                  <c:v>41703</c:v>
                </c:pt>
                <c:pt idx="48">
                  <c:v>41779</c:v>
                </c:pt>
                <c:pt idx="49">
                  <c:v>41988</c:v>
                </c:pt>
                <c:pt idx="50">
                  <c:v>42064</c:v>
                </c:pt>
                <c:pt idx="51">
                  <c:v>42406</c:v>
                </c:pt>
                <c:pt idx="52">
                  <c:v>42977</c:v>
                </c:pt>
                <c:pt idx="53">
                  <c:v>43907</c:v>
                </c:pt>
                <c:pt idx="54">
                  <c:v>44040.5</c:v>
                </c:pt>
                <c:pt idx="55">
                  <c:v>44059.5</c:v>
                </c:pt>
                <c:pt idx="56">
                  <c:v>44667</c:v>
                </c:pt>
                <c:pt idx="57">
                  <c:v>44705</c:v>
                </c:pt>
                <c:pt idx="58">
                  <c:v>44705.5</c:v>
                </c:pt>
                <c:pt idx="59">
                  <c:v>44971</c:v>
                </c:pt>
                <c:pt idx="60">
                  <c:v>44990</c:v>
                </c:pt>
                <c:pt idx="61">
                  <c:v>45047</c:v>
                </c:pt>
                <c:pt idx="62">
                  <c:v>45730.5</c:v>
                </c:pt>
                <c:pt idx="63">
                  <c:v>45806</c:v>
                </c:pt>
                <c:pt idx="64">
                  <c:v>45825</c:v>
                </c:pt>
                <c:pt idx="65">
                  <c:v>47327</c:v>
                </c:pt>
                <c:pt idx="66">
                  <c:v>48068</c:v>
                </c:pt>
                <c:pt idx="67">
                  <c:v>48410</c:v>
                </c:pt>
                <c:pt idx="68">
                  <c:v>48524</c:v>
                </c:pt>
                <c:pt idx="69">
                  <c:v>51051</c:v>
                </c:pt>
                <c:pt idx="70">
                  <c:v>53293</c:v>
                </c:pt>
                <c:pt idx="71">
                  <c:v>108714</c:v>
                </c:pt>
                <c:pt idx="72">
                  <c:v>112960.5</c:v>
                </c:pt>
                <c:pt idx="73">
                  <c:v>124845.5</c:v>
                </c:pt>
              </c:numCache>
            </c:numRef>
          </c:xVal>
          <c:yVal>
            <c:numRef>
              <c:f>'Active 4'!$J$21:$J$993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9A7-40AA-8F08-5907363EA570}"/>
            </c:ext>
          </c:extLst>
        </c:ser>
        <c:ser>
          <c:idx val="4"/>
          <c:order val="3"/>
          <c:tx>
            <c:strRef>
              <c:f>'Active 4'!$K$20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4'!$D$21:$D$93</c:f>
                <c:numCache>
                  <c:formatCode>General</c:formatCode>
                  <c:ptCount val="73"/>
                  <c:pt idx="0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</c:numCache>
              </c:numRef>
            </c:plus>
            <c:minus>
              <c:numRef>
                <c:f>'Active 4'!$D$21:$D$93</c:f>
                <c:numCache>
                  <c:formatCode>General</c:formatCode>
                  <c:ptCount val="73"/>
                  <c:pt idx="0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4'!$F$21:$F$993</c:f>
              <c:numCache>
                <c:formatCode>General</c:formatCode>
                <c:ptCount val="973"/>
                <c:pt idx="0">
                  <c:v>0</c:v>
                </c:pt>
                <c:pt idx="1">
                  <c:v>51716</c:v>
                </c:pt>
                <c:pt idx="2">
                  <c:v>53996</c:v>
                </c:pt>
                <c:pt idx="3">
                  <c:v>82000.5</c:v>
                </c:pt>
                <c:pt idx="4">
                  <c:v>89030.5</c:v>
                </c:pt>
                <c:pt idx="5">
                  <c:v>-26637.5</c:v>
                </c:pt>
                <c:pt idx="6">
                  <c:v>-26391</c:v>
                </c:pt>
                <c:pt idx="7">
                  <c:v>-20690.5</c:v>
                </c:pt>
                <c:pt idx="8">
                  <c:v>-20634</c:v>
                </c:pt>
                <c:pt idx="9">
                  <c:v>-17650</c:v>
                </c:pt>
                <c:pt idx="10">
                  <c:v>-17403.5</c:v>
                </c:pt>
                <c:pt idx="11">
                  <c:v>-15807.5</c:v>
                </c:pt>
                <c:pt idx="12">
                  <c:v>-13489.5</c:v>
                </c:pt>
                <c:pt idx="13">
                  <c:v>-12786.5</c:v>
                </c:pt>
                <c:pt idx="14">
                  <c:v>-10069.5</c:v>
                </c:pt>
                <c:pt idx="15">
                  <c:v>-7979.5</c:v>
                </c:pt>
                <c:pt idx="16">
                  <c:v>-6877.5</c:v>
                </c:pt>
                <c:pt idx="17">
                  <c:v>-6839.5</c:v>
                </c:pt>
                <c:pt idx="18">
                  <c:v>-6820.5</c:v>
                </c:pt>
                <c:pt idx="19">
                  <c:v>-6801.5</c:v>
                </c:pt>
                <c:pt idx="20">
                  <c:v>-3914</c:v>
                </c:pt>
                <c:pt idx="21">
                  <c:v>-3819</c:v>
                </c:pt>
                <c:pt idx="22">
                  <c:v>-2755</c:v>
                </c:pt>
                <c:pt idx="23">
                  <c:v>-1159</c:v>
                </c:pt>
                <c:pt idx="24">
                  <c:v>-1121</c:v>
                </c:pt>
                <c:pt idx="25">
                  <c:v>-1064</c:v>
                </c:pt>
                <c:pt idx="26">
                  <c:v>-1007</c:v>
                </c:pt>
                <c:pt idx="27">
                  <c:v>-19</c:v>
                </c:pt>
                <c:pt idx="28">
                  <c:v>0</c:v>
                </c:pt>
                <c:pt idx="29">
                  <c:v>19</c:v>
                </c:pt>
                <c:pt idx="30">
                  <c:v>57</c:v>
                </c:pt>
                <c:pt idx="31">
                  <c:v>114</c:v>
                </c:pt>
                <c:pt idx="32">
                  <c:v>741</c:v>
                </c:pt>
                <c:pt idx="33">
                  <c:v>760</c:v>
                </c:pt>
                <c:pt idx="34">
                  <c:v>1482</c:v>
                </c:pt>
                <c:pt idx="35">
                  <c:v>1976</c:v>
                </c:pt>
                <c:pt idx="36">
                  <c:v>2033</c:v>
                </c:pt>
                <c:pt idx="37">
                  <c:v>2375</c:v>
                </c:pt>
                <c:pt idx="38">
                  <c:v>16377.5</c:v>
                </c:pt>
                <c:pt idx="39">
                  <c:v>17194.5</c:v>
                </c:pt>
                <c:pt idx="40">
                  <c:v>26656</c:v>
                </c:pt>
                <c:pt idx="41">
                  <c:v>40468</c:v>
                </c:pt>
                <c:pt idx="42">
                  <c:v>40468</c:v>
                </c:pt>
                <c:pt idx="43">
                  <c:v>40563</c:v>
                </c:pt>
                <c:pt idx="44">
                  <c:v>41342</c:v>
                </c:pt>
                <c:pt idx="45">
                  <c:v>41380</c:v>
                </c:pt>
                <c:pt idx="46">
                  <c:v>41437</c:v>
                </c:pt>
                <c:pt idx="47">
                  <c:v>41703</c:v>
                </c:pt>
                <c:pt idx="48">
                  <c:v>41779</c:v>
                </c:pt>
                <c:pt idx="49">
                  <c:v>41988</c:v>
                </c:pt>
                <c:pt idx="50">
                  <c:v>42064</c:v>
                </c:pt>
                <c:pt idx="51">
                  <c:v>42406</c:v>
                </c:pt>
                <c:pt idx="52">
                  <c:v>42977</c:v>
                </c:pt>
                <c:pt idx="53">
                  <c:v>43907</c:v>
                </c:pt>
                <c:pt idx="54">
                  <c:v>44040.5</c:v>
                </c:pt>
                <c:pt idx="55">
                  <c:v>44059.5</c:v>
                </c:pt>
                <c:pt idx="56">
                  <c:v>44667</c:v>
                </c:pt>
                <c:pt idx="57">
                  <c:v>44705</c:v>
                </c:pt>
                <c:pt idx="58">
                  <c:v>44705.5</c:v>
                </c:pt>
                <c:pt idx="59">
                  <c:v>44971</c:v>
                </c:pt>
                <c:pt idx="60">
                  <c:v>44990</c:v>
                </c:pt>
                <c:pt idx="61">
                  <c:v>45047</c:v>
                </c:pt>
                <c:pt idx="62">
                  <c:v>45730.5</c:v>
                </c:pt>
                <c:pt idx="63">
                  <c:v>45806</c:v>
                </c:pt>
                <c:pt idx="64">
                  <c:v>45825</c:v>
                </c:pt>
                <c:pt idx="65">
                  <c:v>47327</c:v>
                </c:pt>
                <c:pt idx="66">
                  <c:v>48068</c:v>
                </c:pt>
                <c:pt idx="67">
                  <c:v>48410</c:v>
                </c:pt>
                <c:pt idx="68">
                  <c:v>48524</c:v>
                </c:pt>
                <c:pt idx="69">
                  <c:v>51051</c:v>
                </c:pt>
                <c:pt idx="70">
                  <c:v>53293</c:v>
                </c:pt>
                <c:pt idx="71">
                  <c:v>108714</c:v>
                </c:pt>
                <c:pt idx="72">
                  <c:v>112960.5</c:v>
                </c:pt>
                <c:pt idx="73">
                  <c:v>124845.5</c:v>
                </c:pt>
              </c:numCache>
            </c:numRef>
          </c:xVal>
          <c:yVal>
            <c:numRef>
              <c:f>'Active 4'!$K$21:$K$993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9A7-40AA-8F08-5907363EA570}"/>
            </c:ext>
          </c:extLst>
        </c:ser>
        <c:ser>
          <c:idx val="2"/>
          <c:order val="4"/>
          <c:tx>
            <c:strRef>
              <c:f>'Active 4'!$L$20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4'!$D$21:$D$93</c:f>
                <c:numCache>
                  <c:formatCode>General</c:formatCode>
                  <c:ptCount val="73"/>
                  <c:pt idx="0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</c:numCache>
              </c:numRef>
            </c:plus>
            <c:minus>
              <c:numRef>
                <c:f>'Active 4'!$D$21:$D$93</c:f>
                <c:numCache>
                  <c:formatCode>General</c:formatCode>
                  <c:ptCount val="73"/>
                  <c:pt idx="0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4'!$F$21:$F$993</c:f>
              <c:numCache>
                <c:formatCode>General</c:formatCode>
                <c:ptCount val="973"/>
                <c:pt idx="0">
                  <c:v>0</c:v>
                </c:pt>
                <c:pt idx="1">
                  <c:v>51716</c:v>
                </c:pt>
                <c:pt idx="2">
                  <c:v>53996</c:v>
                </c:pt>
                <c:pt idx="3">
                  <c:v>82000.5</c:v>
                </c:pt>
                <c:pt idx="4">
                  <c:v>89030.5</c:v>
                </c:pt>
                <c:pt idx="5">
                  <c:v>-26637.5</c:v>
                </c:pt>
                <c:pt idx="6">
                  <c:v>-26391</c:v>
                </c:pt>
                <c:pt idx="7">
                  <c:v>-20690.5</c:v>
                </c:pt>
                <c:pt idx="8">
                  <c:v>-20634</c:v>
                </c:pt>
                <c:pt idx="9">
                  <c:v>-17650</c:v>
                </c:pt>
                <c:pt idx="10">
                  <c:v>-17403.5</c:v>
                </c:pt>
                <c:pt idx="11">
                  <c:v>-15807.5</c:v>
                </c:pt>
                <c:pt idx="12">
                  <c:v>-13489.5</c:v>
                </c:pt>
                <c:pt idx="13">
                  <c:v>-12786.5</c:v>
                </c:pt>
                <c:pt idx="14">
                  <c:v>-10069.5</c:v>
                </c:pt>
                <c:pt idx="15">
                  <c:v>-7979.5</c:v>
                </c:pt>
                <c:pt idx="16">
                  <c:v>-6877.5</c:v>
                </c:pt>
                <c:pt idx="17">
                  <c:v>-6839.5</c:v>
                </c:pt>
                <c:pt idx="18">
                  <c:v>-6820.5</c:v>
                </c:pt>
                <c:pt idx="19">
                  <c:v>-6801.5</c:v>
                </c:pt>
                <c:pt idx="20">
                  <c:v>-3914</c:v>
                </c:pt>
                <c:pt idx="21">
                  <c:v>-3819</c:v>
                </c:pt>
                <c:pt idx="22">
                  <c:v>-2755</c:v>
                </c:pt>
                <c:pt idx="23">
                  <c:v>-1159</c:v>
                </c:pt>
                <c:pt idx="24">
                  <c:v>-1121</c:v>
                </c:pt>
                <c:pt idx="25">
                  <c:v>-1064</c:v>
                </c:pt>
                <c:pt idx="26">
                  <c:v>-1007</c:v>
                </c:pt>
                <c:pt idx="27">
                  <c:v>-19</c:v>
                </c:pt>
                <c:pt idx="28">
                  <c:v>0</c:v>
                </c:pt>
                <c:pt idx="29">
                  <c:v>19</c:v>
                </c:pt>
                <c:pt idx="30">
                  <c:v>57</c:v>
                </c:pt>
                <c:pt idx="31">
                  <c:v>114</c:v>
                </c:pt>
                <c:pt idx="32">
                  <c:v>741</c:v>
                </c:pt>
                <c:pt idx="33">
                  <c:v>760</c:v>
                </c:pt>
                <c:pt idx="34">
                  <c:v>1482</c:v>
                </c:pt>
                <c:pt idx="35">
                  <c:v>1976</c:v>
                </c:pt>
                <c:pt idx="36">
                  <c:v>2033</c:v>
                </c:pt>
                <c:pt idx="37">
                  <c:v>2375</c:v>
                </c:pt>
                <c:pt idx="38">
                  <c:v>16377.5</c:v>
                </c:pt>
                <c:pt idx="39">
                  <c:v>17194.5</c:v>
                </c:pt>
                <c:pt idx="40">
                  <c:v>26656</c:v>
                </c:pt>
                <c:pt idx="41">
                  <c:v>40468</c:v>
                </c:pt>
                <c:pt idx="42">
                  <c:v>40468</c:v>
                </c:pt>
                <c:pt idx="43">
                  <c:v>40563</c:v>
                </c:pt>
                <c:pt idx="44">
                  <c:v>41342</c:v>
                </c:pt>
                <c:pt idx="45">
                  <c:v>41380</c:v>
                </c:pt>
                <c:pt idx="46">
                  <c:v>41437</c:v>
                </c:pt>
                <c:pt idx="47">
                  <c:v>41703</c:v>
                </c:pt>
                <c:pt idx="48">
                  <c:v>41779</c:v>
                </c:pt>
                <c:pt idx="49">
                  <c:v>41988</c:v>
                </c:pt>
                <c:pt idx="50">
                  <c:v>42064</c:v>
                </c:pt>
                <c:pt idx="51">
                  <c:v>42406</c:v>
                </c:pt>
                <c:pt idx="52">
                  <c:v>42977</c:v>
                </c:pt>
                <c:pt idx="53">
                  <c:v>43907</c:v>
                </c:pt>
                <c:pt idx="54">
                  <c:v>44040.5</c:v>
                </c:pt>
                <c:pt idx="55">
                  <c:v>44059.5</c:v>
                </c:pt>
                <c:pt idx="56">
                  <c:v>44667</c:v>
                </c:pt>
                <c:pt idx="57">
                  <c:v>44705</c:v>
                </c:pt>
                <c:pt idx="58">
                  <c:v>44705.5</c:v>
                </c:pt>
                <c:pt idx="59">
                  <c:v>44971</c:v>
                </c:pt>
                <c:pt idx="60">
                  <c:v>44990</c:v>
                </c:pt>
                <c:pt idx="61">
                  <c:v>45047</c:v>
                </c:pt>
                <c:pt idx="62">
                  <c:v>45730.5</c:v>
                </c:pt>
                <c:pt idx="63">
                  <c:v>45806</c:v>
                </c:pt>
                <c:pt idx="64">
                  <c:v>45825</c:v>
                </c:pt>
                <c:pt idx="65">
                  <c:v>47327</c:v>
                </c:pt>
                <c:pt idx="66">
                  <c:v>48068</c:v>
                </c:pt>
                <c:pt idx="67">
                  <c:v>48410</c:v>
                </c:pt>
                <c:pt idx="68">
                  <c:v>48524</c:v>
                </c:pt>
                <c:pt idx="69">
                  <c:v>51051</c:v>
                </c:pt>
                <c:pt idx="70">
                  <c:v>53293</c:v>
                </c:pt>
                <c:pt idx="71">
                  <c:v>108714</c:v>
                </c:pt>
                <c:pt idx="72">
                  <c:v>112960.5</c:v>
                </c:pt>
                <c:pt idx="73">
                  <c:v>124845.5</c:v>
                </c:pt>
              </c:numCache>
            </c:numRef>
          </c:xVal>
          <c:yVal>
            <c:numRef>
              <c:f>'Active 4'!$L$21:$L$993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9A7-40AA-8F08-5907363EA570}"/>
            </c:ext>
          </c:extLst>
        </c:ser>
        <c:ser>
          <c:idx val="5"/>
          <c:order val="5"/>
          <c:tx>
            <c:strRef>
              <c:f>'Active 4'!$M$20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4'!$D$21:$D$93</c:f>
                <c:numCache>
                  <c:formatCode>General</c:formatCode>
                  <c:ptCount val="73"/>
                  <c:pt idx="0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</c:numCache>
              </c:numRef>
            </c:plus>
            <c:minus>
              <c:numRef>
                <c:f>'Active 4'!$D$21:$D$93</c:f>
                <c:numCache>
                  <c:formatCode>General</c:formatCode>
                  <c:ptCount val="73"/>
                  <c:pt idx="0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4'!$F$21:$F$993</c:f>
              <c:numCache>
                <c:formatCode>General</c:formatCode>
                <c:ptCount val="973"/>
                <c:pt idx="0">
                  <c:v>0</c:v>
                </c:pt>
                <c:pt idx="1">
                  <c:v>51716</c:v>
                </c:pt>
                <c:pt idx="2">
                  <c:v>53996</c:v>
                </c:pt>
                <c:pt idx="3">
                  <c:v>82000.5</c:v>
                </c:pt>
                <c:pt idx="4">
                  <c:v>89030.5</c:v>
                </c:pt>
                <c:pt idx="5">
                  <c:v>-26637.5</c:v>
                </c:pt>
                <c:pt idx="6">
                  <c:v>-26391</c:v>
                </c:pt>
                <c:pt idx="7">
                  <c:v>-20690.5</c:v>
                </c:pt>
                <c:pt idx="8">
                  <c:v>-20634</c:v>
                </c:pt>
                <c:pt idx="9">
                  <c:v>-17650</c:v>
                </c:pt>
                <c:pt idx="10">
                  <c:v>-17403.5</c:v>
                </c:pt>
                <c:pt idx="11">
                  <c:v>-15807.5</c:v>
                </c:pt>
                <c:pt idx="12">
                  <c:v>-13489.5</c:v>
                </c:pt>
                <c:pt idx="13">
                  <c:v>-12786.5</c:v>
                </c:pt>
                <c:pt idx="14">
                  <c:v>-10069.5</c:v>
                </c:pt>
                <c:pt idx="15">
                  <c:v>-7979.5</c:v>
                </c:pt>
                <c:pt idx="16">
                  <c:v>-6877.5</c:v>
                </c:pt>
                <c:pt idx="17">
                  <c:v>-6839.5</c:v>
                </c:pt>
                <c:pt idx="18">
                  <c:v>-6820.5</c:v>
                </c:pt>
                <c:pt idx="19">
                  <c:v>-6801.5</c:v>
                </c:pt>
                <c:pt idx="20">
                  <c:v>-3914</c:v>
                </c:pt>
                <c:pt idx="21">
                  <c:v>-3819</c:v>
                </c:pt>
                <c:pt idx="22">
                  <c:v>-2755</c:v>
                </c:pt>
                <c:pt idx="23">
                  <c:v>-1159</c:v>
                </c:pt>
                <c:pt idx="24">
                  <c:v>-1121</c:v>
                </c:pt>
                <c:pt idx="25">
                  <c:v>-1064</c:v>
                </c:pt>
                <c:pt idx="26">
                  <c:v>-1007</c:v>
                </c:pt>
                <c:pt idx="27">
                  <c:v>-19</c:v>
                </c:pt>
                <c:pt idx="28">
                  <c:v>0</c:v>
                </c:pt>
                <c:pt idx="29">
                  <c:v>19</c:v>
                </c:pt>
                <c:pt idx="30">
                  <c:v>57</c:v>
                </c:pt>
                <c:pt idx="31">
                  <c:v>114</c:v>
                </c:pt>
                <c:pt idx="32">
                  <c:v>741</c:v>
                </c:pt>
                <c:pt idx="33">
                  <c:v>760</c:v>
                </c:pt>
                <c:pt idx="34">
                  <c:v>1482</c:v>
                </c:pt>
                <c:pt idx="35">
                  <c:v>1976</c:v>
                </c:pt>
                <c:pt idx="36">
                  <c:v>2033</c:v>
                </c:pt>
                <c:pt idx="37">
                  <c:v>2375</c:v>
                </c:pt>
                <c:pt idx="38">
                  <c:v>16377.5</c:v>
                </c:pt>
                <c:pt idx="39">
                  <c:v>17194.5</c:v>
                </c:pt>
                <c:pt idx="40">
                  <c:v>26656</c:v>
                </c:pt>
                <c:pt idx="41">
                  <c:v>40468</c:v>
                </c:pt>
                <c:pt idx="42">
                  <c:v>40468</c:v>
                </c:pt>
                <c:pt idx="43">
                  <c:v>40563</c:v>
                </c:pt>
                <c:pt idx="44">
                  <c:v>41342</c:v>
                </c:pt>
                <c:pt idx="45">
                  <c:v>41380</c:v>
                </c:pt>
                <c:pt idx="46">
                  <c:v>41437</c:v>
                </c:pt>
                <c:pt idx="47">
                  <c:v>41703</c:v>
                </c:pt>
                <c:pt idx="48">
                  <c:v>41779</c:v>
                </c:pt>
                <c:pt idx="49">
                  <c:v>41988</c:v>
                </c:pt>
                <c:pt idx="50">
                  <c:v>42064</c:v>
                </c:pt>
                <c:pt idx="51">
                  <c:v>42406</c:v>
                </c:pt>
                <c:pt idx="52">
                  <c:v>42977</c:v>
                </c:pt>
                <c:pt idx="53">
                  <c:v>43907</c:v>
                </c:pt>
                <c:pt idx="54">
                  <c:v>44040.5</c:v>
                </c:pt>
                <c:pt idx="55">
                  <c:v>44059.5</c:v>
                </c:pt>
                <c:pt idx="56">
                  <c:v>44667</c:v>
                </c:pt>
                <c:pt idx="57">
                  <c:v>44705</c:v>
                </c:pt>
                <c:pt idx="58">
                  <c:v>44705.5</c:v>
                </c:pt>
                <c:pt idx="59">
                  <c:v>44971</c:v>
                </c:pt>
                <c:pt idx="60">
                  <c:v>44990</c:v>
                </c:pt>
                <c:pt idx="61">
                  <c:v>45047</c:v>
                </c:pt>
                <c:pt idx="62">
                  <c:v>45730.5</c:v>
                </c:pt>
                <c:pt idx="63">
                  <c:v>45806</c:v>
                </c:pt>
                <c:pt idx="64">
                  <c:v>45825</c:v>
                </c:pt>
                <c:pt idx="65">
                  <c:v>47327</c:v>
                </c:pt>
                <c:pt idx="66">
                  <c:v>48068</c:v>
                </c:pt>
                <c:pt idx="67">
                  <c:v>48410</c:v>
                </c:pt>
                <c:pt idx="68">
                  <c:v>48524</c:v>
                </c:pt>
                <c:pt idx="69">
                  <c:v>51051</c:v>
                </c:pt>
                <c:pt idx="70">
                  <c:v>53293</c:v>
                </c:pt>
                <c:pt idx="71">
                  <c:v>108714</c:v>
                </c:pt>
                <c:pt idx="72">
                  <c:v>112960.5</c:v>
                </c:pt>
                <c:pt idx="73">
                  <c:v>124845.5</c:v>
                </c:pt>
              </c:numCache>
            </c:numRef>
          </c:xVal>
          <c:yVal>
            <c:numRef>
              <c:f>'Active 4'!$M$21:$M$993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9A7-40AA-8F08-5907363EA570}"/>
            </c:ext>
          </c:extLst>
        </c:ser>
        <c:ser>
          <c:idx val="6"/>
          <c:order val="6"/>
          <c:tx>
            <c:strRef>
              <c:f>'Active 4'!$N$20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4'!$D$21:$D$93</c:f>
                <c:numCache>
                  <c:formatCode>General</c:formatCode>
                  <c:ptCount val="73"/>
                  <c:pt idx="0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</c:numCache>
              </c:numRef>
            </c:plus>
            <c:minus>
              <c:numRef>
                <c:f>'Active 4'!$D$21:$D$93</c:f>
                <c:numCache>
                  <c:formatCode>General</c:formatCode>
                  <c:ptCount val="73"/>
                  <c:pt idx="0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4'!$F$21:$F$993</c:f>
              <c:numCache>
                <c:formatCode>General</c:formatCode>
                <c:ptCount val="973"/>
                <c:pt idx="0">
                  <c:v>0</c:v>
                </c:pt>
                <c:pt idx="1">
                  <c:v>51716</c:v>
                </c:pt>
                <c:pt idx="2">
                  <c:v>53996</c:v>
                </c:pt>
                <c:pt idx="3">
                  <c:v>82000.5</c:v>
                </c:pt>
                <c:pt idx="4">
                  <c:v>89030.5</c:v>
                </c:pt>
                <c:pt idx="5">
                  <c:v>-26637.5</c:v>
                </c:pt>
                <c:pt idx="6">
                  <c:v>-26391</c:v>
                </c:pt>
                <c:pt idx="7">
                  <c:v>-20690.5</c:v>
                </c:pt>
                <c:pt idx="8">
                  <c:v>-20634</c:v>
                </c:pt>
                <c:pt idx="9">
                  <c:v>-17650</c:v>
                </c:pt>
                <c:pt idx="10">
                  <c:v>-17403.5</c:v>
                </c:pt>
                <c:pt idx="11">
                  <c:v>-15807.5</c:v>
                </c:pt>
                <c:pt idx="12">
                  <c:v>-13489.5</c:v>
                </c:pt>
                <c:pt idx="13">
                  <c:v>-12786.5</c:v>
                </c:pt>
                <c:pt idx="14">
                  <c:v>-10069.5</c:v>
                </c:pt>
                <c:pt idx="15">
                  <c:v>-7979.5</c:v>
                </c:pt>
                <c:pt idx="16">
                  <c:v>-6877.5</c:v>
                </c:pt>
                <c:pt idx="17">
                  <c:v>-6839.5</c:v>
                </c:pt>
                <c:pt idx="18">
                  <c:v>-6820.5</c:v>
                </c:pt>
                <c:pt idx="19">
                  <c:v>-6801.5</c:v>
                </c:pt>
                <c:pt idx="20">
                  <c:v>-3914</c:v>
                </c:pt>
                <c:pt idx="21">
                  <c:v>-3819</c:v>
                </c:pt>
                <c:pt idx="22">
                  <c:v>-2755</c:v>
                </c:pt>
                <c:pt idx="23">
                  <c:v>-1159</c:v>
                </c:pt>
                <c:pt idx="24">
                  <c:v>-1121</c:v>
                </c:pt>
                <c:pt idx="25">
                  <c:v>-1064</c:v>
                </c:pt>
                <c:pt idx="26">
                  <c:v>-1007</c:v>
                </c:pt>
                <c:pt idx="27">
                  <c:v>-19</c:v>
                </c:pt>
                <c:pt idx="28">
                  <c:v>0</c:v>
                </c:pt>
                <c:pt idx="29">
                  <c:v>19</c:v>
                </c:pt>
                <c:pt idx="30">
                  <c:v>57</c:v>
                </c:pt>
                <c:pt idx="31">
                  <c:v>114</c:v>
                </c:pt>
                <c:pt idx="32">
                  <c:v>741</c:v>
                </c:pt>
                <c:pt idx="33">
                  <c:v>760</c:v>
                </c:pt>
                <c:pt idx="34">
                  <c:v>1482</c:v>
                </c:pt>
                <c:pt idx="35">
                  <c:v>1976</c:v>
                </c:pt>
                <c:pt idx="36">
                  <c:v>2033</c:v>
                </c:pt>
                <c:pt idx="37">
                  <c:v>2375</c:v>
                </c:pt>
                <c:pt idx="38">
                  <c:v>16377.5</c:v>
                </c:pt>
                <c:pt idx="39">
                  <c:v>17194.5</c:v>
                </c:pt>
                <c:pt idx="40">
                  <c:v>26656</c:v>
                </c:pt>
                <c:pt idx="41">
                  <c:v>40468</c:v>
                </c:pt>
                <c:pt idx="42">
                  <c:v>40468</c:v>
                </c:pt>
                <c:pt idx="43">
                  <c:v>40563</c:v>
                </c:pt>
                <c:pt idx="44">
                  <c:v>41342</c:v>
                </c:pt>
                <c:pt idx="45">
                  <c:v>41380</c:v>
                </c:pt>
                <c:pt idx="46">
                  <c:v>41437</c:v>
                </c:pt>
                <c:pt idx="47">
                  <c:v>41703</c:v>
                </c:pt>
                <c:pt idx="48">
                  <c:v>41779</c:v>
                </c:pt>
                <c:pt idx="49">
                  <c:v>41988</c:v>
                </c:pt>
                <c:pt idx="50">
                  <c:v>42064</c:v>
                </c:pt>
                <c:pt idx="51">
                  <c:v>42406</c:v>
                </c:pt>
                <c:pt idx="52">
                  <c:v>42977</c:v>
                </c:pt>
                <c:pt idx="53">
                  <c:v>43907</c:v>
                </c:pt>
                <c:pt idx="54">
                  <c:v>44040.5</c:v>
                </c:pt>
                <c:pt idx="55">
                  <c:v>44059.5</c:v>
                </c:pt>
                <c:pt idx="56">
                  <c:v>44667</c:v>
                </c:pt>
                <c:pt idx="57">
                  <c:v>44705</c:v>
                </c:pt>
                <c:pt idx="58">
                  <c:v>44705.5</c:v>
                </c:pt>
                <c:pt idx="59">
                  <c:v>44971</c:v>
                </c:pt>
                <c:pt idx="60">
                  <c:v>44990</c:v>
                </c:pt>
                <c:pt idx="61">
                  <c:v>45047</c:v>
                </c:pt>
                <c:pt idx="62">
                  <c:v>45730.5</c:v>
                </c:pt>
                <c:pt idx="63">
                  <c:v>45806</c:v>
                </c:pt>
                <c:pt idx="64">
                  <c:v>45825</c:v>
                </c:pt>
                <c:pt idx="65">
                  <c:v>47327</c:v>
                </c:pt>
                <c:pt idx="66">
                  <c:v>48068</c:v>
                </c:pt>
                <c:pt idx="67">
                  <c:v>48410</c:v>
                </c:pt>
                <c:pt idx="68">
                  <c:v>48524</c:v>
                </c:pt>
                <c:pt idx="69">
                  <c:v>51051</c:v>
                </c:pt>
                <c:pt idx="70">
                  <c:v>53293</c:v>
                </c:pt>
                <c:pt idx="71">
                  <c:v>108714</c:v>
                </c:pt>
                <c:pt idx="72">
                  <c:v>112960.5</c:v>
                </c:pt>
                <c:pt idx="73">
                  <c:v>124845.5</c:v>
                </c:pt>
              </c:numCache>
            </c:numRef>
          </c:xVal>
          <c:yVal>
            <c:numRef>
              <c:f>'Active 4'!$N$21:$N$993</c:f>
              <c:numCache>
                <c:formatCode>General</c:formatCode>
                <c:ptCount val="973"/>
                <c:pt idx="1">
                  <c:v>-4.7453890278120525E-2</c:v>
                </c:pt>
                <c:pt idx="2">
                  <c:v>-4.9884760213899426E-2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9A7-40AA-8F08-5907363EA570}"/>
            </c:ext>
          </c:extLst>
        </c:ser>
        <c:ser>
          <c:idx val="7"/>
          <c:order val="7"/>
          <c:tx>
            <c:strRef>
              <c:f>'Active 4'!$O$20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4'!$F$21:$F$993</c:f>
              <c:numCache>
                <c:formatCode>General</c:formatCode>
                <c:ptCount val="973"/>
                <c:pt idx="0">
                  <c:v>0</c:v>
                </c:pt>
                <c:pt idx="1">
                  <c:v>51716</c:v>
                </c:pt>
                <c:pt idx="2">
                  <c:v>53996</c:v>
                </c:pt>
                <c:pt idx="3">
                  <c:v>82000.5</c:v>
                </c:pt>
                <c:pt idx="4">
                  <c:v>89030.5</c:v>
                </c:pt>
                <c:pt idx="5">
                  <c:v>-26637.5</c:v>
                </c:pt>
                <c:pt idx="6">
                  <c:v>-26391</c:v>
                </c:pt>
                <c:pt idx="7">
                  <c:v>-20690.5</c:v>
                </c:pt>
                <c:pt idx="8">
                  <c:v>-20634</c:v>
                </c:pt>
                <c:pt idx="9">
                  <c:v>-17650</c:v>
                </c:pt>
                <c:pt idx="10">
                  <c:v>-17403.5</c:v>
                </c:pt>
                <c:pt idx="11">
                  <c:v>-15807.5</c:v>
                </c:pt>
                <c:pt idx="12">
                  <c:v>-13489.5</c:v>
                </c:pt>
                <c:pt idx="13">
                  <c:v>-12786.5</c:v>
                </c:pt>
                <c:pt idx="14">
                  <c:v>-10069.5</c:v>
                </c:pt>
                <c:pt idx="15">
                  <c:v>-7979.5</c:v>
                </c:pt>
                <c:pt idx="16">
                  <c:v>-6877.5</c:v>
                </c:pt>
                <c:pt idx="17">
                  <c:v>-6839.5</c:v>
                </c:pt>
                <c:pt idx="18">
                  <c:v>-6820.5</c:v>
                </c:pt>
                <c:pt idx="19">
                  <c:v>-6801.5</c:v>
                </c:pt>
                <c:pt idx="20">
                  <c:v>-3914</c:v>
                </c:pt>
                <c:pt idx="21">
                  <c:v>-3819</c:v>
                </c:pt>
                <c:pt idx="22">
                  <c:v>-2755</c:v>
                </c:pt>
                <c:pt idx="23">
                  <c:v>-1159</c:v>
                </c:pt>
                <c:pt idx="24">
                  <c:v>-1121</c:v>
                </c:pt>
                <c:pt idx="25">
                  <c:v>-1064</c:v>
                </c:pt>
                <c:pt idx="26">
                  <c:v>-1007</c:v>
                </c:pt>
                <c:pt idx="27">
                  <c:v>-19</c:v>
                </c:pt>
                <c:pt idx="28">
                  <c:v>0</c:v>
                </c:pt>
                <c:pt idx="29">
                  <c:v>19</c:v>
                </c:pt>
                <c:pt idx="30">
                  <c:v>57</c:v>
                </c:pt>
                <c:pt idx="31">
                  <c:v>114</c:v>
                </c:pt>
                <c:pt idx="32">
                  <c:v>741</c:v>
                </c:pt>
                <c:pt idx="33">
                  <c:v>760</c:v>
                </c:pt>
                <c:pt idx="34">
                  <c:v>1482</c:v>
                </c:pt>
                <c:pt idx="35">
                  <c:v>1976</c:v>
                </c:pt>
                <c:pt idx="36">
                  <c:v>2033</c:v>
                </c:pt>
                <c:pt idx="37">
                  <c:v>2375</c:v>
                </c:pt>
                <c:pt idx="38">
                  <c:v>16377.5</c:v>
                </c:pt>
                <c:pt idx="39">
                  <c:v>17194.5</c:v>
                </c:pt>
                <c:pt idx="40">
                  <c:v>26656</c:v>
                </c:pt>
                <c:pt idx="41">
                  <c:v>40468</c:v>
                </c:pt>
                <c:pt idx="42">
                  <c:v>40468</c:v>
                </c:pt>
                <c:pt idx="43">
                  <c:v>40563</c:v>
                </c:pt>
                <c:pt idx="44">
                  <c:v>41342</c:v>
                </c:pt>
                <c:pt idx="45">
                  <c:v>41380</c:v>
                </c:pt>
                <c:pt idx="46">
                  <c:v>41437</c:v>
                </c:pt>
                <c:pt idx="47">
                  <c:v>41703</c:v>
                </c:pt>
                <c:pt idx="48">
                  <c:v>41779</c:v>
                </c:pt>
                <c:pt idx="49">
                  <c:v>41988</c:v>
                </c:pt>
                <c:pt idx="50">
                  <c:v>42064</c:v>
                </c:pt>
                <c:pt idx="51">
                  <c:v>42406</c:v>
                </c:pt>
                <c:pt idx="52">
                  <c:v>42977</c:v>
                </c:pt>
                <c:pt idx="53">
                  <c:v>43907</c:v>
                </c:pt>
                <c:pt idx="54">
                  <c:v>44040.5</c:v>
                </c:pt>
                <c:pt idx="55">
                  <c:v>44059.5</c:v>
                </c:pt>
                <c:pt idx="56">
                  <c:v>44667</c:v>
                </c:pt>
                <c:pt idx="57">
                  <c:v>44705</c:v>
                </c:pt>
                <c:pt idx="58">
                  <c:v>44705.5</c:v>
                </c:pt>
                <c:pt idx="59">
                  <c:v>44971</c:v>
                </c:pt>
                <c:pt idx="60">
                  <c:v>44990</c:v>
                </c:pt>
                <c:pt idx="61">
                  <c:v>45047</c:v>
                </c:pt>
                <c:pt idx="62">
                  <c:v>45730.5</c:v>
                </c:pt>
                <c:pt idx="63">
                  <c:v>45806</c:v>
                </c:pt>
                <c:pt idx="64">
                  <c:v>45825</c:v>
                </c:pt>
                <c:pt idx="65">
                  <c:v>47327</c:v>
                </c:pt>
                <c:pt idx="66">
                  <c:v>48068</c:v>
                </c:pt>
                <c:pt idx="67">
                  <c:v>48410</c:v>
                </c:pt>
                <c:pt idx="68">
                  <c:v>48524</c:v>
                </c:pt>
                <c:pt idx="69">
                  <c:v>51051</c:v>
                </c:pt>
                <c:pt idx="70">
                  <c:v>53293</c:v>
                </c:pt>
                <c:pt idx="71">
                  <c:v>108714</c:v>
                </c:pt>
                <c:pt idx="72">
                  <c:v>112960.5</c:v>
                </c:pt>
                <c:pt idx="73">
                  <c:v>124845.5</c:v>
                </c:pt>
              </c:numCache>
            </c:numRef>
          </c:xVal>
          <c:yVal>
            <c:numRef>
              <c:f>'Active 4'!$O$21:$O$993</c:f>
              <c:numCache>
                <c:formatCode>General</c:formatCode>
                <c:ptCount val="973"/>
                <c:pt idx="0">
                  <c:v>3.2749210456821565E-3</c:v>
                </c:pt>
                <c:pt idx="1">
                  <c:v>8.876543626540714E-3</c:v>
                </c:pt>
                <c:pt idx="2">
                  <c:v>9.1235020046897871E-3</c:v>
                </c:pt>
                <c:pt idx="3">
                  <c:v>1.2156811610337043E-2</c:v>
                </c:pt>
                <c:pt idx="4">
                  <c:v>1.2918266609630021E-2</c:v>
                </c:pt>
                <c:pt idx="5">
                  <c:v>3.8967815184621016E-4</c:v>
                </c:pt>
                <c:pt idx="6">
                  <c:v>4.1637781860662509E-4</c:v>
                </c:pt>
                <c:pt idx="7">
                  <c:v>1.0338279215183778E-3</c:v>
                </c:pt>
                <c:pt idx="8">
                  <c:v>1.0399477234330368E-3</c:v>
                </c:pt>
                <c:pt idx="9">
                  <c:v>1.3631599165895444E-3</c:v>
                </c:pt>
                <c:pt idx="10">
                  <c:v>1.3898595833499595E-3</c:v>
                </c:pt>
                <c:pt idx="11">
                  <c:v>1.5627304480543113E-3</c:v>
                </c:pt>
                <c:pt idx="12">
                  <c:v>1.8138047991725365E-3</c:v>
                </c:pt>
                <c:pt idx="13">
                  <c:v>1.8899502991018343E-3</c:v>
                </c:pt>
                <c:pt idx="14">
                  <c:v>2.1842423663961472E-3</c:v>
                </c:pt>
                <c:pt idx="15">
                  <c:v>2.4106208796994652E-3</c:v>
                </c:pt>
                <c:pt idx="16">
                  <c:v>2.5299840958048509E-3</c:v>
                </c:pt>
                <c:pt idx="17">
                  <c:v>2.5341000687740022E-3</c:v>
                </c:pt>
                <c:pt idx="18">
                  <c:v>2.5361580552585778E-3</c:v>
                </c:pt>
                <c:pt idx="19">
                  <c:v>2.5382160417431535E-3</c:v>
                </c:pt>
                <c:pt idx="20">
                  <c:v>2.8509758298595794E-3</c:v>
                </c:pt>
                <c:pt idx="21">
                  <c:v>2.8612657622824576E-3</c:v>
                </c:pt>
                <c:pt idx="22">
                  <c:v>2.976513005418692E-3</c:v>
                </c:pt>
                <c:pt idx="23">
                  <c:v>3.1493838701230439E-3</c:v>
                </c:pt>
                <c:pt idx="24">
                  <c:v>3.1534998430921952E-3</c:v>
                </c:pt>
                <c:pt idx="25">
                  <c:v>3.1596738025459221E-3</c:v>
                </c:pt>
                <c:pt idx="26">
                  <c:v>3.165847761999649E-3</c:v>
                </c:pt>
                <c:pt idx="27">
                  <c:v>3.2728630591975809E-3</c:v>
                </c:pt>
                <c:pt idx="28">
                  <c:v>3.2749210456821565E-3</c:v>
                </c:pt>
                <c:pt idx="29">
                  <c:v>3.2769790321667321E-3</c:v>
                </c:pt>
                <c:pt idx="30">
                  <c:v>3.2810950051358834E-3</c:v>
                </c:pt>
                <c:pt idx="31">
                  <c:v>3.2872689645896103E-3</c:v>
                </c:pt>
                <c:pt idx="32">
                  <c:v>3.3551825185806055E-3</c:v>
                </c:pt>
                <c:pt idx="33">
                  <c:v>3.3572405050651811E-3</c:v>
                </c:pt>
                <c:pt idx="34">
                  <c:v>3.4354439914790545E-3</c:v>
                </c:pt>
                <c:pt idx="35">
                  <c:v>3.4889516400780207E-3</c:v>
                </c:pt>
                <c:pt idx="36">
                  <c:v>3.4951255995317476E-3</c:v>
                </c:pt>
                <c:pt idx="37">
                  <c:v>3.5321693562541086E-3</c:v>
                </c:pt>
                <c:pt idx="38">
                  <c:v>5.0488512378472697E-3</c:v>
                </c:pt>
                <c:pt idx="39">
                  <c:v>5.1373446566840217E-3</c:v>
                </c:pt>
                <c:pt idx="40">
                  <c:v>6.162167768463611E-3</c:v>
                </c:pt>
                <c:pt idx="41">
                  <c:v>7.6582156276719486E-3</c:v>
                </c:pt>
                <c:pt idx="42">
                  <c:v>7.6582156276719486E-3</c:v>
                </c:pt>
                <c:pt idx="43">
                  <c:v>7.6685055600948272E-3</c:v>
                </c:pt>
                <c:pt idx="44">
                  <c:v>7.7528830059624271E-3</c:v>
                </c:pt>
                <c:pt idx="45">
                  <c:v>7.7569989789315775E-3</c:v>
                </c:pt>
                <c:pt idx="46">
                  <c:v>7.7631729383853057E-3</c:v>
                </c:pt>
                <c:pt idx="47">
                  <c:v>7.7919847491693638E-3</c:v>
                </c:pt>
                <c:pt idx="48">
                  <c:v>7.8002166951076663E-3</c:v>
                </c:pt>
                <c:pt idx="49">
                  <c:v>7.8228545464379979E-3</c:v>
                </c:pt>
                <c:pt idx="50">
                  <c:v>7.8310864923763004E-3</c:v>
                </c:pt>
                <c:pt idx="51">
                  <c:v>7.8681302490986611E-3</c:v>
                </c:pt>
                <c:pt idx="52">
                  <c:v>7.9299781587140652E-3</c:v>
                </c:pt>
                <c:pt idx="53">
                  <c:v>8.0307111813801343E-3</c:v>
                </c:pt>
                <c:pt idx="54">
                  <c:v>8.045171244311233E-3</c:v>
                </c:pt>
                <c:pt idx="55">
                  <c:v>8.0472292307958073E-3</c:v>
                </c:pt>
                <c:pt idx="56">
                  <c:v>8.1130306407631598E-3</c:v>
                </c:pt>
                <c:pt idx="57">
                  <c:v>8.1171466137323102E-3</c:v>
                </c:pt>
                <c:pt idx="58">
                  <c:v>8.1172007712713781E-3</c:v>
                </c:pt>
                <c:pt idx="59">
                  <c:v>8.14595842451637E-3</c:v>
                </c:pt>
                <c:pt idx="60">
                  <c:v>8.1480164110009443E-3</c:v>
                </c:pt>
                <c:pt idx="61">
                  <c:v>8.1541903704546725E-3</c:v>
                </c:pt>
                <c:pt idx="62">
                  <c:v>8.2282237263603258E-3</c:v>
                </c:pt>
                <c:pt idx="63">
                  <c:v>8.2364015147595605E-3</c:v>
                </c:pt>
                <c:pt idx="64">
                  <c:v>8.2384595012441365E-3</c:v>
                </c:pt>
                <c:pt idx="65">
                  <c:v>8.4011487486037456E-3</c:v>
                </c:pt>
                <c:pt idx="66">
                  <c:v>8.481410221502195E-3</c:v>
                </c:pt>
                <c:pt idx="67">
                  <c:v>8.5184539782245557E-3</c:v>
                </c:pt>
                <c:pt idx="68">
                  <c:v>8.5308018971320104E-3</c:v>
                </c:pt>
                <c:pt idx="69">
                  <c:v>8.8045140995805671E-3</c:v>
                </c:pt>
                <c:pt idx="70">
                  <c:v>9.0473565047604898E-3</c:v>
                </c:pt>
                <c:pt idx="71">
                  <c:v>1.5050286450111292E-2</c:v>
                </c:pt>
                <c:pt idx="72">
                  <c:v>1.5510246429413942E-2</c:v>
                </c:pt>
                <c:pt idx="73">
                  <c:v>1.6797571133055057E-2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19A7-40AA-8F08-5907363EA5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93381816"/>
        <c:axId val="1"/>
      </c:scatterChart>
      <c:valAx>
        <c:axId val="79338181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272770655734146"/>
              <c:y val="0.8354050308928774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7851239669421489E-2"/>
              <c:y val="0.3664602794215940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9338181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3.9256198347107439E-2"/>
          <c:y val="0.91925596256989606"/>
          <c:w val="0.95248020650311271"/>
          <c:h val="6.211180124223603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SY Cyg - O-C Diagr.</a:t>
            </a:r>
          </a:p>
        </c:rich>
      </c:tx>
      <c:layout>
        <c:manualLayout>
          <c:xMode val="edge"/>
          <c:yMode val="edge"/>
          <c:x val="0.34297564044163897"/>
          <c:y val="3.437500000000000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115718737610102"/>
          <c:y val="0.15"/>
          <c:w val="0.77686028786428185"/>
          <c:h val="0.62187499999999996"/>
        </c:manualLayout>
      </c:layout>
      <c:scatterChart>
        <c:scatterStyle val="lineMarker"/>
        <c:varyColors val="0"/>
        <c:ser>
          <c:idx val="0"/>
          <c:order val="0"/>
          <c:tx>
            <c:strRef>
              <c:f>'A (old)'!$H$20:$H$20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'A (old)'!$F$21:$F$993</c:f>
              <c:numCache>
                <c:formatCode>General</c:formatCode>
                <c:ptCount val="973"/>
                <c:pt idx="0">
                  <c:v>0</c:v>
                </c:pt>
                <c:pt idx="1">
                  <c:v>2722</c:v>
                </c:pt>
                <c:pt idx="2">
                  <c:v>2842</c:v>
                </c:pt>
                <c:pt idx="3">
                  <c:v>4316</c:v>
                </c:pt>
                <c:pt idx="4">
                  <c:v>4686</c:v>
                </c:pt>
                <c:pt idx="5">
                  <c:v>-1402</c:v>
                </c:pt>
                <c:pt idx="6">
                  <c:v>-1389</c:v>
                </c:pt>
                <c:pt idx="7">
                  <c:v>-1089</c:v>
                </c:pt>
                <c:pt idx="8">
                  <c:v>-1086</c:v>
                </c:pt>
                <c:pt idx="9">
                  <c:v>-929</c:v>
                </c:pt>
                <c:pt idx="10">
                  <c:v>-916</c:v>
                </c:pt>
                <c:pt idx="11">
                  <c:v>-832</c:v>
                </c:pt>
                <c:pt idx="12">
                  <c:v>-710</c:v>
                </c:pt>
                <c:pt idx="13">
                  <c:v>-673</c:v>
                </c:pt>
                <c:pt idx="14">
                  <c:v>-530</c:v>
                </c:pt>
                <c:pt idx="15">
                  <c:v>-420</c:v>
                </c:pt>
                <c:pt idx="16">
                  <c:v>-362</c:v>
                </c:pt>
                <c:pt idx="17">
                  <c:v>-360</c:v>
                </c:pt>
                <c:pt idx="18">
                  <c:v>-359</c:v>
                </c:pt>
                <c:pt idx="19">
                  <c:v>-358</c:v>
                </c:pt>
                <c:pt idx="20">
                  <c:v>-206</c:v>
                </c:pt>
                <c:pt idx="21">
                  <c:v>-201</c:v>
                </c:pt>
                <c:pt idx="22">
                  <c:v>-145</c:v>
                </c:pt>
                <c:pt idx="23">
                  <c:v>-61</c:v>
                </c:pt>
                <c:pt idx="24">
                  <c:v>-59</c:v>
                </c:pt>
                <c:pt idx="25">
                  <c:v>-56</c:v>
                </c:pt>
                <c:pt idx="26">
                  <c:v>-53</c:v>
                </c:pt>
                <c:pt idx="27">
                  <c:v>-1</c:v>
                </c:pt>
                <c:pt idx="28">
                  <c:v>0</c:v>
                </c:pt>
                <c:pt idx="29">
                  <c:v>1</c:v>
                </c:pt>
                <c:pt idx="30">
                  <c:v>3</c:v>
                </c:pt>
                <c:pt idx="31">
                  <c:v>6</c:v>
                </c:pt>
                <c:pt idx="32">
                  <c:v>39</c:v>
                </c:pt>
                <c:pt idx="33">
                  <c:v>40</c:v>
                </c:pt>
                <c:pt idx="34">
                  <c:v>78</c:v>
                </c:pt>
                <c:pt idx="35">
                  <c:v>104</c:v>
                </c:pt>
                <c:pt idx="36">
                  <c:v>107</c:v>
                </c:pt>
                <c:pt idx="37">
                  <c:v>125</c:v>
                </c:pt>
                <c:pt idx="38">
                  <c:v>862</c:v>
                </c:pt>
                <c:pt idx="39">
                  <c:v>905</c:v>
                </c:pt>
                <c:pt idx="40">
                  <c:v>1403</c:v>
                </c:pt>
                <c:pt idx="41">
                  <c:v>2130</c:v>
                </c:pt>
                <c:pt idx="42">
                  <c:v>2130</c:v>
                </c:pt>
                <c:pt idx="43">
                  <c:v>2135</c:v>
                </c:pt>
                <c:pt idx="44">
                  <c:v>2176</c:v>
                </c:pt>
                <c:pt idx="45">
                  <c:v>2178</c:v>
                </c:pt>
                <c:pt idx="46">
                  <c:v>2181</c:v>
                </c:pt>
                <c:pt idx="47">
                  <c:v>2195</c:v>
                </c:pt>
                <c:pt idx="48">
                  <c:v>2199</c:v>
                </c:pt>
                <c:pt idx="49">
                  <c:v>2210</c:v>
                </c:pt>
                <c:pt idx="50">
                  <c:v>2214</c:v>
                </c:pt>
                <c:pt idx="51">
                  <c:v>2232</c:v>
                </c:pt>
                <c:pt idx="52">
                  <c:v>2262</c:v>
                </c:pt>
                <c:pt idx="53">
                  <c:v>2311</c:v>
                </c:pt>
                <c:pt idx="54">
                  <c:v>2318</c:v>
                </c:pt>
                <c:pt idx="55">
                  <c:v>2319</c:v>
                </c:pt>
                <c:pt idx="56">
                  <c:v>2351</c:v>
                </c:pt>
                <c:pt idx="57">
                  <c:v>2353</c:v>
                </c:pt>
                <c:pt idx="58">
                  <c:v>2353</c:v>
                </c:pt>
                <c:pt idx="59">
                  <c:v>2367</c:v>
                </c:pt>
                <c:pt idx="60">
                  <c:v>2368</c:v>
                </c:pt>
                <c:pt idx="61">
                  <c:v>2371</c:v>
                </c:pt>
                <c:pt idx="62">
                  <c:v>2407</c:v>
                </c:pt>
                <c:pt idx="63">
                  <c:v>2411</c:v>
                </c:pt>
                <c:pt idx="64">
                  <c:v>2412</c:v>
                </c:pt>
                <c:pt idx="65">
                  <c:v>2491</c:v>
                </c:pt>
                <c:pt idx="66">
                  <c:v>2530</c:v>
                </c:pt>
                <c:pt idx="67">
                  <c:v>2548</c:v>
                </c:pt>
                <c:pt idx="68">
                  <c:v>2554</c:v>
                </c:pt>
                <c:pt idx="69">
                  <c:v>2687</c:v>
                </c:pt>
                <c:pt idx="70">
                  <c:v>2805</c:v>
                </c:pt>
                <c:pt idx="71">
                  <c:v>5722</c:v>
                </c:pt>
                <c:pt idx="72">
                  <c:v>5945.5</c:v>
                </c:pt>
              </c:numCache>
            </c:numRef>
          </c:xVal>
          <c:yVal>
            <c:numRef>
              <c:f>'A (old)'!$H$21:$H$993</c:f>
              <c:numCache>
                <c:formatCode>General</c:formatCode>
                <c:ptCount val="973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C11-43C6-9731-27F25A896B22}"/>
            </c:ext>
          </c:extLst>
        </c:ser>
        <c:ser>
          <c:idx val="1"/>
          <c:order val="1"/>
          <c:tx>
            <c:strRef>
              <c:f>'A (old)'!$I$20:$I$20</c:f>
              <c:strCache>
                <c:ptCount val="1"/>
                <c:pt idx="0">
                  <c:v>BBSAG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(old)'!$D$21:$D$993</c:f>
                <c:numCache>
                  <c:formatCode>General</c:formatCode>
                  <c:ptCount val="973"/>
                  <c:pt idx="0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</c:numCache>
              </c:numRef>
            </c:plus>
            <c:minus>
              <c:numRef>
                <c:f>'A (old)'!$D$21:$D$993</c:f>
                <c:numCache>
                  <c:formatCode>General</c:formatCode>
                  <c:ptCount val="973"/>
                  <c:pt idx="0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(old)'!$F$21:$F$993</c:f>
              <c:numCache>
                <c:formatCode>General</c:formatCode>
                <c:ptCount val="973"/>
                <c:pt idx="0">
                  <c:v>0</c:v>
                </c:pt>
                <c:pt idx="1">
                  <c:v>2722</c:v>
                </c:pt>
                <c:pt idx="2">
                  <c:v>2842</c:v>
                </c:pt>
                <c:pt idx="3">
                  <c:v>4316</c:v>
                </c:pt>
                <c:pt idx="4">
                  <c:v>4686</c:v>
                </c:pt>
                <c:pt idx="5">
                  <c:v>-1402</c:v>
                </c:pt>
                <c:pt idx="6">
                  <c:v>-1389</c:v>
                </c:pt>
                <c:pt idx="7">
                  <c:v>-1089</c:v>
                </c:pt>
                <c:pt idx="8">
                  <c:v>-1086</c:v>
                </c:pt>
                <c:pt idx="9">
                  <c:v>-929</c:v>
                </c:pt>
                <c:pt idx="10">
                  <c:v>-916</c:v>
                </c:pt>
                <c:pt idx="11">
                  <c:v>-832</c:v>
                </c:pt>
                <c:pt idx="12">
                  <c:v>-710</c:v>
                </c:pt>
                <c:pt idx="13">
                  <c:v>-673</c:v>
                </c:pt>
                <c:pt idx="14">
                  <c:v>-530</c:v>
                </c:pt>
                <c:pt idx="15">
                  <c:v>-420</c:v>
                </c:pt>
                <c:pt idx="16">
                  <c:v>-362</c:v>
                </c:pt>
                <c:pt idx="17">
                  <c:v>-360</c:v>
                </c:pt>
                <c:pt idx="18">
                  <c:v>-359</c:v>
                </c:pt>
                <c:pt idx="19">
                  <c:v>-358</c:v>
                </c:pt>
                <c:pt idx="20">
                  <c:v>-206</c:v>
                </c:pt>
                <c:pt idx="21">
                  <c:v>-201</c:v>
                </c:pt>
                <c:pt idx="22">
                  <c:v>-145</c:v>
                </c:pt>
                <c:pt idx="23">
                  <c:v>-61</c:v>
                </c:pt>
                <c:pt idx="24">
                  <c:v>-59</c:v>
                </c:pt>
                <c:pt idx="25">
                  <c:v>-56</c:v>
                </c:pt>
                <c:pt idx="26">
                  <c:v>-53</c:v>
                </c:pt>
                <c:pt idx="27">
                  <c:v>-1</c:v>
                </c:pt>
                <c:pt idx="28">
                  <c:v>0</c:v>
                </c:pt>
                <c:pt idx="29">
                  <c:v>1</c:v>
                </c:pt>
                <c:pt idx="30">
                  <c:v>3</c:v>
                </c:pt>
                <c:pt idx="31">
                  <c:v>6</c:v>
                </c:pt>
                <c:pt idx="32">
                  <c:v>39</c:v>
                </c:pt>
                <c:pt idx="33">
                  <c:v>40</c:v>
                </c:pt>
                <c:pt idx="34">
                  <c:v>78</c:v>
                </c:pt>
                <c:pt idx="35">
                  <c:v>104</c:v>
                </c:pt>
                <c:pt idx="36">
                  <c:v>107</c:v>
                </c:pt>
                <c:pt idx="37">
                  <c:v>125</c:v>
                </c:pt>
                <c:pt idx="38">
                  <c:v>862</c:v>
                </c:pt>
                <c:pt idx="39">
                  <c:v>905</c:v>
                </c:pt>
                <c:pt idx="40">
                  <c:v>1403</c:v>
                </c:pt>
                <c:pt idx="41">
                  <c:v>2130</c:v>
                </c:pt>
                <c:pt idx="42">
                  <c:v>2130</c:v>
                </c:pt>
                <c:pt idx="43">
                  <c:v>2135</c:v>
                </c:pt>
                <c:pt idx="44">
                  <c:v>2176</c:v>
                </c:pt>
                <c:pt idx="45">
                  <c:v>2178</c:v>
                </c:pt>
                <c:pt idx="46">
                  <c:v>2181</c:v>
                </c:pt>
                <c:pt idx="47">
                  <c:v>2195</c:v>
                </c:pt>
                <c:pt idx="48">
                  <c:v>2199</c:v>
                </c:pt>
                <c:pt idx="49">
                  <c:v>2210</c:v>
                </c:pt>
                <c:pt idx="50">
                  <c:v>2214</c:v>
                </c:pt>
                <c:pt idx="51">
                  <c:v>2232</c:v>
                </c:pt>
                <c:pt idx="52">
                  <c:v>2262</c:v>
                </c:pt>
                <c:pt idx="53">
                  <c:v>2311</c:v>
                </c:pt>
                <c:pt idx="54">
                  <c:v>2318</c:v>
                </c:pt>
                <c:pt idx="55">
                  <c:v>2319</c:v>
                </c:pt>
                <c:pt idx="56">
                  <c:v>2351</c:v>
                </c:pt>
                <c:pt idx="57">
                  <c:v>2353</c:v>
                </c:pt>
                <c:pt idx="58">
                  <c:v>2353</c:v>
                </c:pt>
                <c:pt idx="59">
                  <c:v>2367</c:v>
                </c:pt>
                <c:pt idx="60">
                  <c:v>2368</c:v>
                </c:pt>
                <c:pt idx="61">
                  <c:v>2371</c:v>
                </c:pt>
                <c:pt idx="62">
                  <c:v>2407</c:v>
                </c:pt>
                <c:pt idx="63">
                  <c:v>2411</c:v>
                </c:pt>
                <c:pt idx="64">
                  <c:v>2412</c:v>
                </c:pt>
                <c:pt idx="65">
                  <c:v>2491</c:v>
                </c:pt>
                <c:pt idx="66">
                  <c:v>2530</c:v>
                </c:pt>
                <c:pt idx="67">
                  <c:v>2548</c:v>
                </c:pt>
                <c:pt idx="68">
                  <c:v>2554</c:v>
                </c:pt>
                <c:pt idx="69">
                  <c:v>2687</c:v>
                </c:pt>
                <c:pt idx="70">
                  <c:v>2805</c:v>
                </c:pt>
                <c:pt idx="71">
                  <c:v>5722</c:v>
                </c:pt>
                <c:pt idx="72">
                  <c:v>5945.5</c:v>
                </c:pt>
              </c:numCache>
            </c:numRef>
          </c:xVal>
          <c:yVal>
            <c:numRef>
              <c:f>'A (old)'!$I$21:$I$993</c:f>
              <c:numCache>
                <c:formatCode>General</c:formatCode>
                <c:ptCount val="973"/>
                <c:pt idx="3">
                  <c:v>4.5365999998466577E-2</c:v>
                </c:pt>
                <c:pt idx="4">
                  <c:v>5.8110999998461921E-2</c:v>
                </c:pt>
                <c:pt idx="5">
                  <c:v>-0.21287699999993492</c:v>
                </c:pt>
                <c:pt idx="6">
                  <c:v>-0.38652650000040012</c:v>
                </c:pt>
                <c:pt idx="7">
                  <c:v>-0.11097649999828718</c:v>
                </c:pt>
                <c:pt idx="8">
                  <c:v>-0.27051100000062434</c:v>
                </c:pt>
                <c:pt idx="9">
                  <c:v>8.1834999982675072E-3</c:v>
                </c:pt>
                <c:pt idx="10">
                  <c:v>-5.5465999999796622E-2</c:v>
                </c:pt>
                <c:pt idx="11">
                  <c:v>1.9567999997889274E-2</c:v>
                </c:pt>
                <c:pt idx="12">
                  <c:v>-6.5834999999424326E-2</c:v>
                </c:pt>
                <c:pt idx="13">
                  <c:v>-8.9760500000920729E-2</c:v>
                </c:pt>
                <c:pt idx="14">
                  <c:v>-1.9904999997379491E-2</c:v>
                </c:pt>
                <c:pt idx="15">
                  <c:v>-2.7170000001206063E-2</c:v>
                </c:pt>
                <c:pt idx="16">
                  <c:v>-8.8370000012218952E-3</c:v>
                </c:pt>
                <c:pt idx="17">
                  <c:v>-8.6000000010244548E-4</c:v>
                </c:pt>
                <c:pt idx="18">
                  <c:v>2.6285000021744054E-3</c:v>
                </c:pt>
                <c:pt idx="19">
                  <c:v>5.1170000006095506E-3</c:v>
                </c:pt>
                <c:pt idx="20">
                  <c:v>-7.6310000004014E-3</c:v>
                </c:pt>
                <c:pt idx="21">
                  <c:v>8.1150000187335536E-4</c:v>
                </c:pt>
                <c:pt idx="22">
                  <c:v>1.8167500002164161E-2</c:v>
                </c:pt>
                <c:pt idx="23">
                  <c:v>1.22014999979001E-2</c:v>
                </c:pt>
                <c:pt idx="24">
                  <c:v>2.4178499999834457E-2</c:v>
                </c:pt>
                <c:pt idx="25">
                  <c:v>2.0644000000174856E-2</c:v>
                </c:pt>
                <c:pt idx="26">
                  <c:v>3.7109499997313833E-2</c:v>
                </c:pt>
                <c:pt idx="27">
                  <c:v>3.0511500001011882E-2</c:v>
                </c:pt>
                <c:pt idx="28">
                  <c:v>2.599999999802094E-2</c:v>
                </c:pt>
                <c:pt idx="29">
                  <c:v>2.2488499998871703E-2</c:v>
                </c:pt>
                <c:pt idx="30">
                  <c:v>4.7465499999816529E-2</c:v>
                </c:pt>
                <c:pt idx="31">
                  <c:v>2.2930999999516644E-2</c:v>
                </c:pt>
                <c:pt idx="32">
                  <c:v>4.2051500000525266E-2</c:v>
                </c:pt>
                <c:pt idx="33">
                  <c:v>3.853999999773805E-2</c:v>
                </c:pt>
                <c:pt idx="34">
                  <c:v>5.5103000002418412E-2</c:v>
                </c:pt>
                <c:pt idx="35">
                  <c:v>5.9803999996802304E-2</c:v>
                </c:pt>
                <c:pt idx="36">
                  <c:v>8.5269499999412801E-2</c:v>
                </c:pt>
                <c:pt idx="37">
                  <c:v>6.1062500000844011E-2</c:v>
                </c:pt>
                <c:pt idx="38">
                  <c:v>7.2087000000465196E-2</c:v>
                </c:pt>
                <c:pt idx="39">
                  <c:v>6.5092500000901055E-2</c:v>
                </c:pt>
                <c:pt idx="40">
                  <c:v>3.6550000004353933E-4</c:v>
                </c:pt>
                <c:pt idx="41">
                  <c:v>-7.6495000001159497E-2</c:v>
                </c:pt>
                <c:pt idx="42">
                  <c:v>-1.6494999996211845E-2</c:v>
                </c:pt>
                <c:pt idx="43">
                  <c:v>-2.8052499998011626E-2</c:v>
                </c:pt>
                <c:pt idx="44">
                  <c:v>-1.0024000002886169E-2</c:v>
                </c:pt>
                <c:pt idx="45">
                  <c:v>-4.1046999998798128E-2</c:v>
                </c:pt>
                <c:pt idx="46">
                  <c:v>-3.7581500000669621E-2</c:v>
                </c:pt>
                <c:pt idx="47">
                  <c:v>-4.4742500002030283E-2</c:v>
                </c:pt>
                <c:pt idx="48">
                  <c:v>-1.4788499996939208E-2</c:v>
                </c:pt>
                <c:pt idx="49">
                  <c:v>1.2585000004037283E-2</c:v>
                </c:pt>
                <c:pt idx="50">
                  <c:v>1.05390000026091E-2</c:v>
                </c:pt>
                <c:pt idx="51">
                  <c:v>-1.8667999996978324E-2</c:v>
                </c:pt>
                <c:pt idx="52">
                  <c:v>0.26498700000229292</c:v>
                </c:pt>
                <c:pt idx="53">
                  <c:v>-8.0764999947859906E-3</c:v>
                </c:pt>
                <c:pt idx="54">
                  <c:v>6.5342999994754791E-2</c:v>
                </c:pt>
                <c:pt idx="55">
                  <c:v>0.1208314999967115</c:v>
                </c:pt>
                <c:pt idx="56">
                  <c:v>8.463499994832091E-3</c:v>
                </c:pt>
                <c:pt idx="57">
                  <c:v>-5.5595000012544915E-3</c:v>
                </c:pt>
                <c:pt idx="58">
                  <c:v>6.3440500001888722E-2</c:v>
                </c:pt>
                <c:pt idx="59">
                  <c:v>-4.8720500002673361E-2</c:v>
                </c:pt>
                <c:pt idx="60">
                  <c:v>-7.2320000035688281E-3</c:v>
                </c:pt>
                <c:pt idx="61">
                  <c:v>-1.5766500000609085E-2</c:v>
                </c:pt>
                <c:pt idx="62">
                  <c:v>-0.20518050000100629</c:v>
                </c:pt>
                <c:pt idx="63">
                  <c:v>-0.27722649999486748</c:v>
                </c:pt>
                <c:pt idx="64">
                  <c:v>-0.2897380000067642</c:v>
                </c:pt>
                <c:pt idx="65">
                  <c:v>3.8534999985131435E-3</c:v>
                </c:pt>
                <c:pt idx="66">
                  <c:v>-1.0949999923468567E-3</c:v>
                </c:pt>
                <c:pt idx="67">
                  <c:v>9.6979999943869188E-3</c:v>
                </c:pt>
                <c:pt idx="68">
                  <c:v>4.6290000027511269E-3</c:v>
                </c:pt>
                <c:pt idx="69">
                  <c:v>2.3599500003911089E-2</c:v>
                </c:pt>
                <c:pt idx="70">
                  <c:v>5.3242499998304993E-2</c:v>
                </c:pt>
                <c:pt idx="71">
                  <c:v>0.25399699999252334</c:v>
                </c:pt>
                <c:pt idx="72">
                  <c:v>0.27837675000773743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C11-43C6-9731-27F25A896B22}"/>
            </c:ext>
          </c:extLst>
        </c:ser>
        <c:ser>
          <c:idx val="3"/>
          <c:order val="2"/>
          <c:tx>
            <c:strRef>
              <c:f>'A (old)'!$J$20</c:f>
              <c:strCache>
                <c:ptCount val="1"/>
                <c:pt idx="0">
                  <c:v>S2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(old)'!$D$21:$D$44</c:f>
                <c:numCache>
                  <c:formatCode>General</c:formatCode>
                  <c:ptCount val="24"/>
                  <c:pt idx="0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</c:numCache>
              </c:numRef>
            </c:plus>
            <c:minus>
              <c:numRef>
                <c:f>'A (old)'!$D$21:$D$44</c:f>
                <c:numCache>
                  <c:formatCode>General</c:formatCode>
                  <c:ptCount val="24"/>
                  <c:pt idx="0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(old)'!$F$21:$F$993</c:f>
              <c:numCache>
                <c:formatCode>General</c:formatCode>
                <c:ptCount val="973"/>
                <c:pt idx="0">
                  <c:v>0</c:v>
                </c:pt>
                <c:pt idx="1">
                  <c:v>2722</c:v>
                </c:pt>
                <c:pt idx="2">
                  <c:v>2842</c:v>
                </c:pt>
                <c:pt idx="3">
                  <c:v>4316</c:v>
                </c:pt>
                <c:pt idx="4">
                  <c:v>4686</c:v>
                </c:pt>
                <c:pt idx="5">
                  <c:v>-1402</c:v>
                </c:pt>
                <c:pt idx="6">
                  <c:v>-1389</c:v>
                </c:pt>
                <c:pt idx="7">
                  <c:v>-1089</c:v>
                </c:pt>
                <c:pt idx="8">
                  <c:v>-1086</c:v>
                </c:pt>
                <c:pt idx="9">
                  <c:v>-929</c:v>
                </c:pt>
                <c:pt idx="10">
                  <c:v>-916</c:v>
                </c:pt>
                <c:pt idx="11">
                  <c:v>-832</c:v>
                </c:pt>
                <c:pt idx="12">
                  <c:v>-710</c:v>
                </c:pt>
                <c:pt idx="13">
                  <c:v>-673</c:v>
                </c:pt>
                <c:pt idx="14">
                  <c:v>-530</c:v>
                </c:pt>
                <c:pt idx="15">
                  <c:v>-420</c:v>
                </c:pt>
                <c:pt idx="16">
                  <c:v>-362</c:v>
                </c:pt>
                <c:pt idx="17">
                  <c:v>-360</c:v>
                </c:pt>
                <c:pt idx="18">
                  <c:v>-359</c:v>
                </c:pt>
                <c:pt idx="19">
                  <c:v>-358</c:v>
                </c:pt>
                <c:pt idx="20">
                  <c:v>-206</c:v>
                </c:pt>
                <c:pt idx="21">
                  <c:v>-201</c:v>
                </c:pt>
                <c:pt idx="22">
                  <c:v>-145</c:v>
                </c:pt>
                <c:pt idx="23">
                  <c:v>-61</c:v>
                </c:pt>
                <c:pt idx="24">
                  <c:v>-59</c:v>
                </c:pt>
                <c:pt idx="25">
                  <c:v>-56</c:v>
                </c:pt>
                <c:pt idx="26">
                  <c:v>-53</c:v>
                </c:pt>
                <c:pt idx="27">
                  <c:v>-1</c:v>
                </c:pt>
                <c:pt idx="28">
                  <c:v>0</c:v>
                </c:pt>
                <c:pt idx="29">
                  <c:v>1</c:v>
                </c:pt>
                <c:pt idx="30">
                  <c:v>3</c:v>
                </c:pt>
                <c:pt idx="31">
                  <c:v>6</c:v>
                </c:pt>
                <c:pt idx="32">
                  <c:v>39</c:v>
                </c:pt>
                <c:pt idx="33">
                  <c:v>40</c:v>
                </c:pt>
                <c:pt idx="34">
                  <c:v>78</c:v>
                </c:pt>
                <c:pt idx="35">
                  <c:v>104</c:v>
                </c:pt>
                <c:pt idx="36">
                  <c:v>107</c:v>
                </c:pt>
                <c:pt idx="37">
                  <c:v>125</c:v>
                </c:pt>
                <c:pt idx="38">
                  <c:v>862</c:v>
                </c:pt>
                <c:pt idx="39">
                  <c:v>905</c:v>
                </c:pt>
                <c:pt idx="40">
                  <c:v>1403</c:v>
                </c:pt>
                <c:pt idx="41">
                  <c:v>2130</c:v>
                </c:pt>
                <c:pt idx="42">
                  <c:v>2130</c:v>
                </c:pt>
                <c:pt idx="43">
                  <c:v>2135</c:v>
                </c:pt>
                <c:pt idx="44">
                  <c:v>2176</c:v>
                </c:pt>
                <c:pt idx="45">
                  <c:v>2178</c:v>
                </c:pt>
                <c:pt idx="46">
                  <c:v>2181</c:v>
                </c:pt>
                <c:pt idx="47">
                  <c:v>2195</c:v>
                </c:pt>
                <c:pt idx="48">
                  <c:v>2199</c:v>
                </c:pt>
                <c:pt idx="49">
                  <c:v>2210</c:v>
                </c:pt>
                <c:pt idx="50">
                  <c:v>2214</c:v>
                </c:pt>
                <c:pt idx="51">
                  <c:v>2232</c:v>
                </c:pt>
                <c:pt idx="52">
                  <c:v>2262</c:v>
                </c:pt>
                <c:pt idx="53">
                  <c:v>2311</c:v>
                </c:pt>
                <c:pt idx="54">
                  <c:v>2318</c:v>
                </c:pt>
                <c:pt idx="55">
                  <c:v>2319</c:v>
                </c:pt>
                <c:pt idx="56">
                  <c:v>2351</c:v>
                </c:pt>
                <c:pt idx="57">
                  <c:v>2353</c:v>
                </c:pt>
                <c:pt idx="58">
                  <c:v>2353</c:v>
                </c:pt>
                <c:pt idx="59">
                  <c:v>2367</c:v>
                </c:pt>
                <c:pt idx="60">
                  <c:v>2368</c:v>
                </c:pt>
                <c:pt idx="61">
                  <c:v>2371</c:v>
                </c:pt>
                <c:pt idx="62">
                  <c:v>2407</c:v>
                </c:pt>
                <c:pt idx="63">
                  <c:v>2411</c:v>
                </c:pt>
                <c:pt idx="64">
                  <c:v>2412</c:v>
                </c:pt>
                <c:pt idx="65">
                  <c:v>2491</c:v>
                </c:pt>
                <c:pt idx="66">
                  <c:v>2530</c:v>
                </c:pt>
                <c:pt idx="67">
                  <c:v>2548</c:v>
                </c:pt>
                <c:pt idx="68">
                  <c:v>2554</c:v>
                </c:pt>
                <c:pt idx="69">
                  <c:v>2687</c:v>
                </c:pt>
                <c:pt idx="70">
                  <c:v>2805</c:v>
                </c:pt>
                <c:pt idx="71">
                  <c:v>5722</c:v>
                </c:pt>
                <c:pt idx="72">
                  <c:v>5945.5</c:v>
                </c:pt>
              </c:numCache>
            </c:numRef>
          </c:xVal>
          <c:yVal>
            <c:numRef>
              <c:f>'A (old)'!$J$21:$J$993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C11-43C6-9731-27F25A896B22}"/>
            </c:ext>
          </c:extLst>
        </c:ser>
        <c:ser>
          <c:idx val="4"/>
          <c:order val="3"/>
          <c:tx>
            <c:strRef>
              <c:f>'A (old)'!$K$20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(old)'!$D$21:$D$93</c:f>
                <c:numCache>
                  <c:formatCode>General</c:formatCode>
                  <c:ptCount val="73"/>
                  <c:pt idx="0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</c:numCache>
              </c:numRef>
            </c:plus>
            <c:minus>
              <c:numRef>
                <c:f>'A (old)'!$D$21:$D$93</c:f>
                <c:numCache>
                  <c:formatCode>General</c:formatCode>
                  <c:ptCount val="73"/>
                  <c:pt idx="0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(old)'!$F$21:$F$993</c:f>
              <c:numCache>
                <c:formatCode>General</c:formatCode>
                <c:ptCount val="973"/>
                <c:pt idx="0">
                  <c:v>0</c:v>
                </c:pt>
                <c:pt idx="1">
                  <c:v>2722</c:v>
                </c:pt>
                <c:pt idx="2">
                  <c:v>2842</c:v>
                </c:pt>
                <c:pt idx="3">
                  <c:v>4316</c:v>
                </c:pt>
                <c:pt idx="4">
                  <c:v>4686</c:v>
                </c:pt>
                <c:pt idx="5">
                  <c:v>-1402</c:v>
                </c:pt>
                <c:pt idx="6">
                  <c:v>-1389</c:v>
                </c:pt>
                <c:pt idx="7">
                  <c:v>-1089</c:v>
                </c:pt>
                <c:pt idx="8">
                  <c:v>-1086</c:v>
                </c:pt>
                <c:pt idx="9">
                  <c:v>-929</c:v>
                </c:pt>
                <c:pt idx="10">
                  <c:v>-916</c:v>
                </c:pt>
                <c:pt idx="11">
                  <c:v>-832</c:v>
                </c:pt>
                <c:pt idx="12">
                  <c:v>-710</c:v>
                </c:pt>
                <c:pt idx="13">
                  <c:v>-673</c:v>
                </c:pt>
                <c:pt idx="14">
                  <c:v>-530</c:v>
                </c:pt>
                <c:pt idx="15">
                  <c:v>-420</c:v>
                </c:pt>
                <c:pt idx="16">
                  <c:v>-362</c:v>
                </c:pt>
                <c:pt idx="17">
                  <c:v>-360</c:v>
                </c:pt>
                <c:pt idx="18">
                  <c:v>-359</c:v>
                </c:pt>
                <c:pt idx="19">
                  <c:v>-358</c:v>
                </c:pt>
                <c:pt idx="20">
                  <c:v>-206</c:v>
                </c:pt>
                <c:pt idx="21">
                  <c:v>-201</c:v>
                </c:pt>
                <c:pt idx="22">
                  <c:v>-145</c:v>
                </c:pt>
                <c:pt idx="23">
                  <c:v>-61</c:v>
                </c:pt>
                <c:pt idx="24">
                  <c:v>-59</c:v>
                </c:pt>
                <c:pt idx="25">
                  <c:v>-56</c:v>
                </c:pt>
                <c:pt idx="26">
                  <c:v>-53</c:v>
                </c:pt>
                <c:pt idx="27">
                  <c:v>-1</c:v>
                </c:pt>
                <c:pt idx="28">
                  <c:v>0</c:v>
                </c:pt>
                <c:pt idx="29">
                  <c:v>1</c:v>
                </c:pt>
                <c:pt idx="30">
                  <c:v>3</c:v>
                </c:pt>
                <c:pt idx="31">
                  <c:v>6</c:v>
                </c:pt>
                <c:pt idx="32">
                  <c:v>39</c:v>
                </c:pt>
                <c:pt idx="33">
                  <c:v>40</c:v>
                </c:pt>
                <c:pt idx="34">
                  <c:v>78</c:v>
                </c:pt>
                <c:pt idx="35">
                  <c:v>104</c:v>
                </c:pt>
                <c:pt idx="36">
                  <c:v>107</c:v>
                </c:pt>
                <c:pt idx="37">
                  <c:v>125</c:v>
                </c:pt>
                <c:pt idx="38">
                  <c:v>862</c:v>
                </c:pt>
                <c:pt idx="39">
                  <c:v>905</c:v>
                </c:pt>
                <c:pt idx="40">
                  <c:v>1403</c:v>
                </c:pt>
                <c:pt idx="41">
                  <c:v>2130</c:v>
                </c:pt>
                <c:pt idx="42">
                  <c:v>2130</c:v>
                </c:pt>
                <c:pt idx="43">
                  <c:v>2135</c:v>
                </c:pt>
                <c:pt idx="44">
                  <c:v>2176</c:v>
                </c:pt>
                <c:pt idx="45">
                  <c:v>2178</c:v>
                </c:pt>
                <c:pt idx="46">
                  <c:v>2181</c:v>
                </c:pt>
                <c:pt idx="47">
                  <c:v>2195</c:v>
                </c:pt>
                <c:pt idx="48">
                  <c:v>2199</c:v>
                </c:pt>
                <c:pt idx="49">
                  <c:v>2210</c:v>
                </c:pt>
                <c:pt idx="50">
                  <c:v>2214</c:v>
                </c:pt>
                <c:pt idx="51">
                  <c:v>2232</c:v>
                </c:pt>
                <c:pt idx="52">
                  <c:v>2262</c:v>
                </c:pt>
                <c:pt idx="53">
                  <c:v>2311</c:v>
                </c:pt>
                <c:pt idx="54">
                  <c:v>2318</c:v>
                </c:pt>
                <c:pt idx="55">
                  <c:v>2319</c:v>
                </c:pt>
                <c:pt idx="56">
                  <c:v>2351</c:v>
                </c:pt>
                <c:pt idx="57">
                  <c:v>2353</c:v>
                </c:pt>
                <c:pt idx="58">
                  <c:v>2353</c:v>
                </c:pt>
                <c:pt idx="59">
                  <c:v>2367</c:v>
                </c:pt>
                <c:pt idx="60">
                  <c:v>2368</c:v>
                </c:pt>
                <c:pt idx="61">
                  <c:v>2371</c:v>
                </c:pt>
                <c:pt idx="62">
                  <c:v>2407</c:v>
                </c:pt>
                <c:pt idx="63">
                  <c:v>2411</c:v>
                </c:pt>
                <c:pt idx="64">
                  <c:v>2412</c:v>
                </c:pt>
                <c:pt idx="65">
                  <c:v>2491</c:v>
                </c:pt>
                <c:pt idx="66">
                  <c:v>2530</c:v>
                </c:pt>
                <c:pt idx="67">
                  <c:v>2548</c:v>
                </c:pt>
                <c:pt idx="68">
                  <c:v>2554</c:v>
                </c:pt>
                <c:pt idx="69">
                  <c:v>2687</c:v>
                </c:pt>
                <c:pt idx="70">
                  <c:v>2805</c:v>
                </c:pt>
                <c:pt idx="71">
                  <c:v>5722</c:v>
                </c:pt>
                <c:pt idx="72">
                  <c:v>5945.5</c:v>
                </c:pt>
              </c:numCache>
            </c:numRef>
          </c:xVal>
          <c:yVal>
            <c:numRef>
              <c:f>'A (old)'!$K$21:$K$993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C11-43C6-9731-27F25A896B22}"/>
            </c:ext>
          </c:extLst>
        </c:ser>
        <c:ser>
          <c:idx val="2"/>
          <c:order val="4"/>
          <c:tx>
            <c:strRef>
              <c:f>'A (old)'!$L$20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(old)'!$D$21:$D$93</c:f>
                <c:numCache>
                  <c:formatCode>General</c:formatCode>
                  <c:ptCount val="73"/>
                  <c:pt idx="0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</c:numCache>
              </c:numRef>
            </c:plus>
            <c:minus>
              <c:numRef>
                <c:f>'A (old)'!$D$21:$D$93</c:f>
                <c:numCache>
                  <c:formatCode>General</c:formatCode>
                  <c:ptCount val="73"/>
                  <c:pt idx="0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(old)'!$F$21:$F$993</c:f>
              <c:numCache>
                <c:formatCode>General</c:formatCode>
                <c:ptCount val="973"/>
                <c:pt idx="0">
                  <c:v>0</c:v>
                </c:pt>
                <c:pt idx="1">
                  <c:v>2722</c:v>
                </c:pt>
                <c:pt idx="2">
                  <c:v>2842</c:v>
                </c:pt>
                <c:pt idx="3">
                  <c:v>4316</c:v>
                </c:pt>
                <c:pt idx="4">
                  <c:v>4686</c:v>
                </c:pt>
                <c:pt idx="5">
                  <c:v>-1402</c:v>
                </c:pt>
                <c:pt idx="6">
                  <c:v>-1389</c:v>
                </c:pt>
                <c:pt idx="7">
                  <c:v>-1089</c:v>
                </c:pt>
                <c:pt idx="8">
                  <c:v>-1086</c:v>
                </c:pt>
                <c:pt idx="9">
                  <c:v>-929</c:v>
                </c:pt>
                <c:pt idx="10">
                  <c:v>-916</c:v>
                </c:pt>
                <c:pt idx="11">
                  <c:v>-832</c:v>
                </c:pt>
                <c:pt idx="12">
                  <c:v>-710</c:v>
                </c:pt>
                <c:pt idx="13">
                  <c:v>-673</c:v>
                </c:pt>
                <c:pt idx="14">
                  <c:v>-530</c:v>
                </c:pt>
                <c:pt idx="15">
                  <c:v>-420</c:v>
                </c:pt>
                <c:pt idx="16">
                  <c:v>-362</c:v>
                </c:pt>
                <c:pt idx="17">
                  <c:v>-360</c:v>
                </c:pt>
                <c:pt idx="18">
                  <c:v>-359</c:v>
                </c:pt>
                <c:pt idx="19">
                  <c:v>-358</c:v>
                </c:pt>
                <c:pt idx="20">
                  <c:v>-206</c:v>
                </c:pt>
                <c:pt idx="21">
                  <c:v>-201</c:v>
                </c:pt>
                <c:pt idx="22">
                  <c:v>-145</c:v>
                </c:pt>
                <c:pt idx="23">
                  <c:v>-61</c:v>
                </c:pt>
                <c:pt idx="24">
                  <c:v>-59</c:v>
                </c:pt>
                <c:pt idx="25">
                  <c:v>-56</c:v>
                </c:pt>
                <c:pt idx="26">
                  <c:v>-53</c:v>
                </c:pt>
                <c:pt idx="27">
                  <c:v>-1</c:v>
                </c:pt>
                <c:pt idx="28">
                  <c:v>0</c:v>
                </c:pt>
                <c:pt idx="29">
                  <c:v>1</c:v>
                </c:pt>
                <c:pt idx="30">
                  <c:v>3</c:v>
                </c:pt>
                <c:pt idx="31">
                  <c:v>6</c:v>
                </c:pt>
                <c:pt idx="32">
                  <c:v>39</c:v>
                </c:pt>
                <c:pt idx="33">
                  <c:v>40</c:v>
                </c:pt>
                <c:pt idx="34">
                  <c:v>78</c:v>
                </c:pt>
                <c:pt idx="35">
                  <c:v>104</c:v>
                </c:pt>
                <c:pt idx="36">
                  <c:v>107</c:v>
                </c:pt>
                <c:pt idx="37">
                  <c:v>125</c:v>
                </c:pt>
                <c:pt idx="38">
                  <c:v>862</c:v>
                </c:pt>
                <c:pt idx="39">
                  <c:v>905</c:v>
                </c:pt>
                <c:pt idx="40">
                  <c:v>1403</c:v>
                </c:pt>
                <c:pt idx="41">
                  <c:v>2130</c:v>
                </c:pt>
                <c:pt idx="42">
                  <c:v>2130</c:v>
                </c:pt>
                <c:pt idx="43">
                  <c:v>2135</c:v>
                </c:pt>
                <c:pt idx="44">
                  <c:v>2176</c:v>
                </c:pt>
                <c:pt idx="45">
                  <c:v>2178</c:v>
                </c:pt>
                <c:pt idx="46">
                  <c:v>2181</c:v>
                </c:pt>
                <c:pt idx="47">
                  <c:v>2195</c:v>
                </c:pt>
                <c:pt idx="48">
                  <c:v>2199</c:v>
                </c:pt>
                <c:pt idx="49">
                  <c:v>2210</c:v>
                </c:pt>
                <c:pt idx="50">
                  <c:v>2214</c:v>
                </c:pt>
                <c:pt idx="51">
                  <c:v>2232</c:v>
                </c:pt>
                <c:pt idx="52">
                  <c:v>2262</c:v>
                </c:pt>
                <c:pt idx="53">
                  <c:v>2311</c:v>
                </c:pt>
                <c:pt idx="54">
                  <c:v>2318</c:v>
                </c:pt>
                <c:pt idx="55">
                  <c:v>2319</c:v>
                </c:pt>
                <c:pt idx="56">
                  <c:v>2351</c:v>
                </c:pt>
                <c:pt idx="57">
                  <c:v>2353</c:v>
                </c:pt>
                <c:pt idx="58">
                  <c:v>2353</c:v>
                </c:pt>
                <c:pt idx="59">
                  <c:v>2367</c:v>
                </c:pt>
                <c:pt idx="60">
                  <c:v>2368</c:v>
                </c:pt>
                <c:pt idx="61">
                  <c:v>2371</c:v>
                </c:pt>
                <c:pt idx="62">
                  <c:v>2407</c:v>
                </c:pt>
                <c:pt idx="63">
                  <c:v>2411</c:v>
                </c:pt>
                <c:pt idx="64">
                  <c:v>2412</c:v>
                </c:pt>
                <c:pt idx="65">
                  <c:v>2491</c:v>
                </c:pt>
                <c:pt idx="66">
                  <c:v>2530</c:v>
                </c:pt>
                <c:pt idx="67">
                  <c:v>2548</c:v>
                </c:pt>
                <c:pt idx="68">
                  <c:v>2554</c:v>
                </c:pt>
                <c:pt idx="69">
                  <c:v>2687</c:v>
                </c:pt>
                <c:pt idx="70">
                  <c:v>2805</c:v>
                </c:pt>
                <c:pt idx="71">
                  <c:v>5722</c:v>
                </c:pt>
                <c:pt idx="72">
                  <c:v>5945.5</c:v>
                </c:pt>
              </c:numCache>
            </c:numRef>
          </c:xVal>
          <c:yVal>
            <c:numRef>
              <c:f>'A (old)'!$L$21:$L$993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C11-43C6-9731-27F25A896B22}"/>
            </c:ext>
          </c:extLst>
        </c:ser>
        <c:ser>
          <c:idx val="5"/>
          <c:order val="5"/>
          <c:tx>
            <c:strRef>
              <c:f>'A (old)'!$M$20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(old)'!$D$21:$D$93</c:f>
                <c:numCache>
                  <c:formatCode>General</c:formatCode>
                  <c:ptCount val="73"/>
                  <c:pt idx="0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</c:numCache>
              </c:numRef>
            </c:plus>
            <c:minus>
              <c:numRef>
                <c:f>'A (old)'!$D$21:$D$93</c:f>
                <c:numCache>
                  <c:formatCode>General</c:formatCode>
                  <c:ptCount val="73"/>
                  <c:pt idx="0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(old)'!$F$21:$F$993</c:f>
              <c:numCache>
                <c:formatCode>General</c:formatCode>
                <c:ptCount val="973"/>
                <c:pt idx="0">
                  <c:v>0</c:v>
                </c:pt>
                <c:pt idx="1">
                  <c:v>2722</c:v>
                </c:pt>
                <c:pt idx="2">
                  <c:v>2842</c:v>
                </c:pt>
                <c:pt idx="3">
                  <c:v>4316</c:v>
                </c:pt>
                <c:pt idx="4">
                  <c:v>4686</c:v>
                </c:pt>
                <c:pt idx="5">
                  <c:v>-1402</c:v>
                </c:pt>
                <c:pt idx="6">
                  <c:v>-1389</c:v>
                </c:pt>
                <c:pt idx="7">
                  <c:v>-1089</c:v>
                </c:pt>
                <c:pt idx="8">
                  <c:v>-1086</c:v>
                </c:pt>
                <c:pt idx="9">
                  <c:v>-929</c:v>
                </c:pt>
                <c:pt idx="10">
                  <c:v>-916</c:v>
                </c:pt>
                <c:pt idx="11">
                  <c:v>-832</c:v>
                </c:pt>
                <c:pt idx="12">
                  <c:v>-710</c:v>
                </c:pt>
                <c:pt idx="13">
                  <c:v>-673</c:v>
                </c:pt>
                <c:pt idx="14">
                  <c:v>-530</c:v>
                </c:pt>
                <c:pt idx="15">
                  <c:v>-420</c:v>
                </c:pt>
                <c:pt idx="16">
                  <c:v>-362</c:v>
                </c:pt>
                <c:pt idx="17">
                  <c:v>-360</c:v>
                </c:pt>
                <c:pt idx="18">
                  <c:v>-359</c:v>
                </c:pt>
                <c:pt idx="19">
                  <c:v>-358</c:v>
                </c:pt>
                <c:pt idx="20">
                  <c:v>-206</c:v>
                </c:pt>
                <c:pt idx="21">
                  <c:v>-201</c:v>
                </c:pt>
                <c:pt idx="22">
                  <c:v>-145</c:v>
                </c:pt>
                <c:pt idx="23">
                  <c:v>-61</c:v>
                </c:pt>
                <c:pt idx="24">
                  <c:v>-59</c:v>
                </c:pt>
                <c:pt idx="25">
                  <c:v>-56</c:v>
                </c:pt>
                <c:pt idx="26">
                  <c:v>-53</c:v>
                </c:pt>
                <c:pt idx="27">
                  <c:v>-1</c:v>
                </c:pt>
                <c:pt idx="28">
                  <c:v>0</c:v>
                </c:pt>
                <c:pt idx="29">
                  <c:v>1</c:v>
                </c:pt>
                <c:pt idx="30">
                  <c:v>3</c:v>
                </c:pt>
                <c:pt idx="31">
                  <c:v>6</c:v>
                </c:pt>
                <c:pt idx="32">
                  <c:v>39</c:v>
                </c:pt>
                <c:pt idx="33">
                  <c:v>40</c:v>
                </c:pt>
                <c:pt idx="34">
                  <c:v>78</c:v>
                </c:pt>
                <c:pt idx="35">
                  <c:v>104</c:v>
                </c:pt>
                <c:pt idx="36">
                  <c:v>107</c:v>
                </c:pt>
                <c:pt idx="37">
                  <c:v>125</c:v>
                </c:pt>
                <c:pt idx="38">
                  <c:v>862</c:v>
                </c:pt>
                <c:pt idx="39">
                  <c:v>905</c:v>
                </c:pt>
                <c:pt idx="40">
                  <c:v>1403</c:v>
                </c:pt>
                <c:pt idx="41">
                  <c:v>2130</c:v>
                </c:pt>
                <c:pt idx="42">
                  <c:v>2130</c:v>
                </c:pt>
                <c:pt idx="43">
                  <c:v>2135</c:v>
                </c:pt>
                <c:pt idx="44">
                  <c:v>2176</c:v>
                </c:pt>
                <c:pt idx="45">
                  <c:v>2178</c:v>
                </c:pt>
                <c:pt idx="46">
                  <c:v>2181</c:v>
                </c:pt>
                <c:pt idx="47">
                  <c:v>2195</c:v>
                </c:pt>
                <c:pt idx="48">
                  <c:v>2199</c:v>
                </c:pt>
                <c:pt idx="49">
                  <c:v>2210</c:v>
                </c:pt>
                <c:pt idx="50">
                  <c:v>2214</c:v>
                </c:pt>
                <c:pt idx="51">
                  <c:v>2232</c:v>
                </c:pt>
                <c:pt idx="52">
                  <c:v>2262</c:v>
                </c:pt>
                <c:pt idx="53">
                  <c:v>2311</c:v>
                </c:pt>
                <c:pt idx="54">
                  <c:v>2318</c:v>
                </c:pt>
                <c:pt idx="55">
                  <c:v>2319</c:v>
                </c:pt>
                <c:pt idx="56">
                  <c:v>2351</c:v>
                </c:pt>
                <c:pt idx="57">
                  <c:v>2353</c:v>
                </c:pt>
                <c:pt idx="58">
                  <c:v>2353</c:v>
                </c:pt>
                <c:pt idx="59">
                  <c:v>2367</c:v>
                </c:pt>
                <c:pt idx="60">
                  <c:v>2368</c:v>
                </c:pt>
                <c:pt idx="61">
                  <c:v>2371</c:v>
                </c:pt>
                <c:pt idx="62">
                  <c:v>2407</c:v>
                </c:pt>
                <c:pt idx="63">
                  <c:v>2411</c:v>
                </c:pt>
                <c:pt idx="64">
                  <c:v>2412</c:v>
                </c:pt>
                <c:pt idx="65">
                  <c:v>2491</c:v>
                </c:pt>
                <c:pt idx="66">
                  <c:v>2530</c:v>
                </c:pt>
                <c:pt idx="67">
                  <c:v>2548</c:v>
                </c:pt>
                <c:pt idx="68">
                  <c:v>2554</c:v>
                </c:pt>
                <c:pt idx="69">
                  <c:v>2687</c:v>
                </c:pt>
                <c:pt idx="70">
                  <c:v>2805</c:v>
                </c:pt>
                <c:pt idx="71">
                  <c:v>5722</c:v>
                </c:pt>
                <c:pt idx="72">
                  <c:v>5945.5</c:v>
                </c:pt>
              </c:numCache>
            </c:numRef>
          </c:xVal>
          <c:yVal>
            <c:numRef>
              <c:f>'A (old)'!$M$21:$M$993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C11-43C6-9731-27F25A896B22}"/>
            </c:ext>
          </c:extLst>
        </c:ser>
        <c:ser>
          <c:idx val="6"/>
          <c:order val="6"/>
          <c:tx>
            <c:strRef>
              <c:f>'A (old)'!$N$20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(old)'!$D$21:$D$93</c:f>
                <c:numCache>
                  <c:formatCode>General</c:formatCode>
                  <c:ptCount val="73"/>
                  <c:pt idx="0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</c:numCache>
              </c:numRef>
            </c:plus>
            <c:minus>
              <c:numRef>
                <c:f>'A (old)'!$D$21:$D$93</c:f>
                <c:numCache>
                  <c:formatCode>General</c:formatCode>
                  <c:ptCount val="73"/>
                  <c:pt idx="0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(old)'!$F$21:$F$993</c:f>
              <c:numCache>
                <c:formatCode>General</c:formatCode>
                <c:ptCount val="973"/>
                <c:pt idx="0">
                  <c:v>0</c:v>
                </c:pt>
                <c:pt idx="1">
                  <c:v>2722</c:v>
                </c:pt>
                <c:pt idx="2">
                  <c:v>2842</c:v>
                </c:pt>
                <c:pt idx="3">
                  <c:v>4316</c:v>
                </c:pt>
                <c:pt idx="4">
                  <c:v>4686</c:v>
                </c:pt>
                <c:pt idx="5">
                  <c:v>-1402</c:v>
                </c:pt>
                <c:pt idx="6">
                  <c:v>-1389</c:v>
                </c:pt>
                <c:pt idx="7">
                  <c:v>-1089</c:v>
                </c:pt>
                <c:pt idx="8">
                  <c:v>-1086</c:v>
                </c:pt>
                <c:pt idx="9">
                  <c:v>-929</c:v>
                </c:pt>
                <c:pt idx="10">
                  <c:v>-916</c:v>
                </c:pt>
                <c:pt idx="11">
                  <c:v>-832</c:v>
                </c:pt>
                <c:pt idx="12">
                  <c:v>-710</c:v>
                </c:pt>
                <c:pt idx="13">
                  <c:v>-673</c:v>
                </c:pt>
                <c:pt idx="14">
                  <c:v>-530</c:v>
                </c:pt>
                <c:pt idx="15">
                  <c:v>-420</c:v>
                </c:pt>
                <c:pt idx="16">
                  <c:v>-362</c:v>
                </c:pt>
                <c:pt idx="17">
                  <c:v>-360</c:v>
                </c:pt>
                <c:pt idx="18">
                  <c:v>-359</c:v>
                </c:pt>
                <c:pt idx="19">
                  <c:v>-358</c:v>
                </c:pt>
                <c:pt idx="20">
                  <c:v>-206</c:v>
                </c:pt>
                <c:pt idx="21">
                  <c:v>-201</c:v>
                </c:pt>
                <c:pt idx="22">
                  <c:v>-145</c:v>
                </c:pt>
                <c:pt idx="23">
                  <c:v>-61</c:v>
                </c:pt>
                <c:pt idx="24">
                  <c:v>-59</c:v>
                </c:pt>
                <c:pt idx="25">
                  <c:v>-56</c:v>
                </c:pt>
                <c:pt idx="26">
                  <c:v>-53</c:v>
                </c:pt>
                <c:pt idx="27">
                  <c:v>-1</c:v>
                </c:pt>
                <c:pt idx="28">
                  <c:v>0</c:v>
                </c:pt>
                <c:pt idx="29">
                  <c:v>1</c:v>
                </c:pt>
                <c:pt idx="30">
                  <c:v>3</c:v>
                </c:pt>
                <c:pt idx="31">
                  <c:v>6</c:v>
                </c:pt>
                <c:pt idx="32">
                  <c:v>39</c:v>
                </c:pt>
                <c:pt idx="33">
                  <c:v>40</c:v>
                </c:pt>
                <c:pt idx="34">
                  <c:v>78</c:v>
                </c:pt>
                <c:pt idx="35">
                  <c:v>104</c:v>
                </c:pt>
                <c:pt idx="36">
                  <c:v>107</c:v>
                </c:pt>
                <c:pt idx="37">
                  <c:v>125</c:v>
                </c:pt>
                <c:pt idx="38">
                  <c:v>862</c:v>
                </c:pt>
                <c:pt idx="39">
                  <c:v>905</c:v>
                </c:pt>
                <c:pt idx="40">
                  <c:v>1403</c:v>
                </c:pt>
                <c:pt idx="41">
                  <c:v>2130</c:v>
                </c:pt>
                <c:pt idx="42">
                  <c:v>2130</c:v>
                </c:pt>
                <c:pt idx="43">
                  <c:v>2135</c:v>
                </c:pt>
                <c:pt idx="44">
                  <c:v>2176</c:v>
                </c:pt>
                <c:pt idx="45">
                  <c:v>2178</c:v>
                </c:pt>
                <c:pt idx="46">
                  <c:v>2181</c:v>
                </c:pt>
                <c:pt idx="47">
                  <c:v>2195</c:v>
                </c:pt>
                <c:pt idx="48">
                  <c:v>2199</c:v>
                </c:pt>
                <c:pt idx="49">
                  <c:v>2210</c:v>
                </c:pt>
                <c:pt idx="50">
                  <c:v>2214</c:v>
                </c:pt>
                <c:pt idx="51">
                  <c:v>2232</c:v>
                </c:pt>
                <c:pt idx="52">
                  <c:v>2262</c:v>
                </c:pt>
                <c:pt idx="53">
                  <c:v>2311</c:v>
                </c:pt>
                <c:pt idx="54">
                  <c:v>2318</c:v>
                </c:pt>
                <c:pt idx="55">
                  <c:v>2319</c:v>
                </c:pt>
                <c:pt idx="56">
                  <c:v>2351</c:v>
                </c:pt>
                <c:pt idx="57">
                  <c:v>2353</c:v>
                </c:pt>
                <c:pt idx="58">
                  <c:v>2353</c:v>
                </c:pt>
                <c:pt idx="59">
                  <c:v>2367</c:v>
                </c:pt>
                <c:pt idx="60">
                  <c:v>2368</c:v>
                </c:pt>
                <c:pt idx="61">
                  <c:v>2371</c:v>
                </c:pt>
                <c:pt idx="62">
                  <c:v>2407</c:v>
                </c:pt>
                <c:pt idx="63">
                  <c:v>2411</c:v>
                </c:pt>
                <c:pt idx="64">
                  <c:v>2412</c:v>
                </c:pt>
                <c:pt idx="65">
                  <c:v>2491</c:v>
                </c:pt>
                <c:pt idx="66">
                  <c:v>2530</c:v>
                </c:pt>
                <c:pt idx="67">
                  <c:v>2548</c:v>
                </c:pt>
                <c:pt idx="68">
                  <c:v>2554</c:v>
                </c:pt>
                <c:pt idx="69">
                  <c:v>2687</c:v>
                </c:pt>
                <c:pt idx="70">
                  <c:v>2805</c:v>
                </c:pt>
                <c:pt idx="71">
                  <c:v>5722</c:v>
                </c:pt>
                <c:pt idx="72">
                  <c:v>5945.5</c:v>
                </c:pt>
              </c:numCache>
            </c:numRef>
          </c:xVal>
          <c:yVal>
            <c:numRef>
              <c:f>'A (old)'!$N$21:$N$993</c:f>
              <c:numCache>
                <c:formatCode>General</c:formatCode>
                <c:ptCount val="973"/>
                <c:pt idx="1">
                  <c:v>2.4697000000742264E-2</c:v>
                </c:pt>
                <c:pt idx="2">
                  <c:v>5.3316999998060055E-2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C11-43C6-9731-27F25A896B22}"/>
            </c:ext>
          </c:extLst>
        </c:ser>
        <c:ser>
          <c:idx val="7"/>
          <c:order val="7"/>
          <c:tx>
            <c:strRef>
              <c:f>'A (old)'!$O$20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 (old)'!$F$21:$F$993</c:f>
              <c:numCache>
                <c:formatCode>General</c:formatCode>
                <c:ptCount val="973"/>
                <c:pt idx="0">
                  <c:v>0</c:v>
                </c:pt>
                <c:pt idx="1">
                  <c:v>2722</c:v>
                </c:pt>
                <c:pt idx="2">
                  <c:v>2842</c:v>
                </c:pt>
                <c:pt idx="3">
                  <c:v>4316</c:v>
                </c:pt>
                <c:pt idx="4">
                  <c:v>4686</c:v>
                </c:pt>
                <c:pt idx="5">
                  <c:v>-1402</c:v>
                </c:pt>
                <c:pt idx="6">
                  <c:v>-1389</c:v>
                </c:pt>
                <c:pt idx="7">
                  <c:v>-1089</c:v>
                </c:pt>
                <c:pt idx="8">
                  <c:v>-1086</c:v>
                </c:pt>
                <c:pt idx="9">
                  <c:v>-929</c:v>
                </c:pt>
                <c:pt idx="10">
                  <c:v>-916</c:v>
                </c:pt>
                <c:pt idx="11">
                  <c:v>-832</c:v>
                </c:pt>
                <c:pt idx="12">
                  <c:v>-710</c:v>
                </c:pt>
                <c:pt idx="13">
                  <c:v>-673</c:v>
                </c:pt>
                <c:pt idx="14">
                  <c:v>-530</c:v>
                </c:pt>
                <c:pt idx="15">
                  <c:v>-420</c:v>
                </c:pt>
                <c:pt idx="16">
                  <c:v>-362</c:v>
                </c:pt>
                <c:pt idx="17">
                  <c:v>-360</c:v>
                </c:pt>
                <c:pt idx="18">
                  <c:v>-359</c:v>
                </c:pt>
                <c:pt idx="19">
                  <c:v>-358</c:v>
                </c:pt>
                <c:pt idx="20">
                  <c:v>-206</c:v>
                </c:pt>
                <c:pt idx="21">
                  <c:v>-201</c:v>
                </c:pt>
                <c:pt idx="22">
                  <c:v>-145</c:v>
                </c:pt>
                <c:pt idx="23">
                  <c:v>-61</c:v>
                </c:pt>
                <c:pt idx="24">
                  <c:v>-59</c:v>
                </c:pt>
                <c:pt idx="25">
                  <c:v>-56</c:v>
                </c:pt>
                <c:pt idx="26">
                  <c:v>-53</c:v>
                </c:pt>
                <c:pt idx="27">
                  <c:v>-1</c:v>
                </c:pt>
                <c:pt idx="28">
                  <c:v>0</c:v>
                </c:pt>
                <c:pt idx="29">
                  <c:v>1</c:v>
                </c:pt>
                <c:pt idx="30">
                  <c:v>3</c:v>
                </c:pt>
                <c:pt idx="31">
                  <c:v>6</c:v>
                </c:pt>
                <c:pt idx="32">
                  <c:v>39</c:v>
                </c:pt>
                <c:pt idx="33">
                  <c:v>40</c:v>
                </c:pt>
                <c:pt idx="34">
                  <c:v>78</c:v>
                </c:pt>
                <c:pt idx="35">
                  <c:v>104</c:v>
                </c:pt>
                <c:pt idx="36">
                  <c:v>107</c:v>
                </c:pt>
                <c:pt idx="37">
                  <c:v>125</c:v>
                </c:pt>
                <c:pt idx="38">
                  <c:v>862</c:v>
                </c:pt>
                <c:pt idx="39">
                  <c:v>905</c:v>
                </c:pt>
                <c:pt idx="40">
                  <c:v>1403</c:v>
                </c:pt>
                <c:pt idx="41">
                  <c:v>2130</c:v>
                </c:pt>
                <c:pt idx="42">
                  <c:v>2130</c:v>
                </c:pt>
                <c:pt idx="43">
                  <c:v>2135</c:v>
                </c:pt>
                <c:pt idx="44">
                  <c:v>2176</c:v>
                </c:pt>
                <c:pt idx="45">
                  <c:v>2178</c:v>
                </c:pt>
                <c:pt idx="46">
                  <c:v>2181</c:v>
                </c:pt>
                <c:pt idx="47">
                  <c:v>2195</c:v>
                </c:pt>
                <c:pt idx="48">
                  <c:v>2199</c:v>
                </c:pt>
                <c:pt idx="49">
                  <c:v>2210</c:v>
                </c:pt>
                <c:pt idx="50">
                  <c:v>2214</c:v>
                </c:pt>
                <c:pt idx="51">
                  <c:v>2232</c:v>
                </c:pt>
                <c:pt idx="52">
                  <c:v>2262</c:v>
                </c:pt>
                <c:pt idx="53">
                  <c:v>2311</c:v>
                </c:pt>
                <c:pt idx="54">
                  <c:v>2318</c:v>
                </c:pt>
                <c:pt idx="55">
                  <c:v>2319</c:v>
                </c:pt>
                <c:pt idx="56">
                  <c:v>2351</c:v>
                </c:pt>
                <c:pt idx="57">
                  <c:v>2353</c:v>
                </c:pt>
                <c:pt idx="58">
                  <c:v>2353</c:v>
                </c:pt>
                <c:pt idx="59">
                  <c:v>2367</c:v>
                </c:pt>
                <c:pt idx="60">
                  <c:v>2368</c:v>
                </c:pt>
                <c:pt idx="61">
                  <c:v>2371</c:v>
                </c:pt>
                <c:pt idx="62">
                  <c:v>2407</c:v>
                </c:pt>
                <c:pt idx="63">
                  <c:v>2411</c:v>
                </c:pt>
                <c:pt idx="64">
                  <c:v>2412</c:v>
                </c:pt>
                <c:pt idx="65">
                  <c:v>2491</c:v>
                </c:pt>
                <c:pt idx="66">
                  <c:v>2530</c:v>
                </c:pt>
                <c:pt idx="67">
                  <c:v>2548</c:v>
                </c:pt>
                <c:pt idx="68">
                  <c:v>2554</c:v>
                </c:pt>
                <c:pt idx="69">
                  <c:v>2687</c:v>
                </c:pt>
                <c:pt idx="70">
                  <c:v>2805</c:v>
                </c:pt>
                <c:pt idx="71">
                  <c:v>5722</c:v>
                </c:pt>
                <c:pt idx="72">
                  <c:v>5945.5</c:v>
                </c:pt>
              </c:numCache>
            </c:numRef>
          </c:xVal>
          <c:yVal>
            <c:numRef>
              <c:f>'A (old)'!$O$21:$O$993</c:f>
              <c:numCache>
                <c:formatCode>General</c:formatCode>
                <c:ptCount val="973"/>
                <c:pt idx="0">
                  <c:v>-3.1089005523925163E-2</c:v>
                </c:pt>
                <c:pt idx="1">
                  <c:v>3.0812203805444874E-2</c:v>
                </c:pt>
                <c:pt idx="2">
                  <c:v>3.3541132945608142E-2</c:v>
                </c:pt>
                <c:pt idx="3">
                  <c:v>6.7061479217280229E-2</c:v>
                </c:pt>
                <c:pt idx="4">
                  <c:v>7.5475677399450297E-2</c:v>
                </c:pt>
                <c:pt idx="5">
                  <c:v>-6.2971994311499302E-2</c:v>
                </c:pt>
                <c:pt idx="6">
                  <c:v>-6.2676360321314933E-2</c:v>
                </c:pt>
                <c:pt idx="7">
                  <c:v>-5.5854037470906781E-2</c:v>
                </c:pt>
                <c:pt idx="8">
                  <c:v>-5.5785814242402698E-2</c:v>
                </c:pt>
                <c:pt idx="9">
                  <c:v>-5.2215465284022433E-2</c:v>
                </c:pt>
                <c:pt idx="10">
                  <c:v>-5.1919831293838078E-2</c:v>
                </c:pt>
                <c:pt idx="11">
                  <c:v>-5.0009580895723792E-2</c:v>
                </c:pt>
                <c:pt idx="12">
                  <c:v>-4.7235169603224478E-2</c:v>
                </c:pt>
                <c:pt idx="13">
                  <c:v>-4.6393749785007467E-2</c:v>
                </c:pt>
                <c:pt idx="14">
                  <c:v>-4.3141775892979579E-2</c:v>
                </c:pt>
                <c:pt idx="15">
                  <c:v>-4.0640257514496583E-2</c:v>
                </c:pt>
                <c:pt idx="16">
                  <c:v>-3.9321275096751013E-2</c:v>
                </c:pt>
                <c:pt idx="17">
                  <c:v>-3.9275792944414953E-2</c:v>
                </c:pt>
                <c:pt idx="18">
                  <c:v>-3.925305186824693E-2</c:v>
                </c:pt>
                <c:pt idx="19">
                  <c:v>-3.92303107920789E-2</c:v>
                </c:pt>
                <c:pt idx="20">
                  <c:v>-3.5773667214538764E-2</c:v>
                </c:pt>
                <c:pt idx="21">
                  <c:v>-3.5659961833698628E-2</c:v>
                </c:pt>
                <c:pt idx="22">
                  <c:v>-3.4386461568289103E-2</c:v>
                </c:pt>
                <c:pt idx="23">
                  <c:v>-3.2476211170174824E-2</c:v>
                </c:pt>
                <c:pt idx="24">
                  <c:v>-3.2430729017838771E-2</c:v>
                </c:pt>
                <c:pt idx="25">
                  <c:v>-3.2362505789334688E-2</c:v>
                </c:pt>
                <c:pt idx="26">
                  <c:v>-3.2294282560830605E-2</c:v>
                </c:pt>
                <c:pt idx="27">
                  <c:v>-3.111174660009319E-2</c:v>
                </c:pt>
                <c:pt idx="28">
                  <c:v>-3.1089005523925163E-2</c:v>
                </c:pt>
                <c:pt idx="29">
                  <c:v>-3.1066264447757137E-2</c:v>
                </c:pt>
                <c:pt idx="30">
                  <c:v>-3.102078229542108E-2</c:v>
                </c:pt>
                <c:pt idx="31">
                  <c:v>-3.0952559066917001E-2</c:v>
                </c:pt>
                <c:pt idx="32">
                  <c:v>-3.0202103553372103E-2</c:v>
                </c:pt>
                <c:pt idx="33">
                  <c:v>-3.0179362477204076E-2</c:v>
                </c:pt>
                <c:pt idx="34">
                  <c:v>-2.9315201582819042E-2</c:v>
                </c:pt>
                <c:pt idx="35">
                  <c:v>-2.8723933602450333E-2</c:v>
                </c:pt>
                <c:pt idx="36">
                  <c:v>-2.8655710373946253E-2</c:v>
                </c:pt>
                <c:pt idx="37">
                  <c:v>-2.8246371002921763E-2</c:v>
                </c:pt>
                <c:pt idx="38">
                  <c:v>-1.1486197867085719E-2</c:v>
                </c:pt>
                <c:pt idx="39">
                  <c:v>-1.0508331591860549E-2</c:v>
                </c:pt>
                <c:pt idx="40">
                  <c:v>8.1672433981699877E-4</c:v>
                </c:pt>
                <c:pt idx="41">
                  <c:v>1.7349486713972767E-2</c:v>
                </c:pt>
                <c:pt idx="42">
                  <c:v>1.7349486713972767E-2</c:v>
                </c:pt>
                <c:pt idx="43">
                  <c:v>1.746319209481291E-2</c:v>
                </c:pt>
                <c:pt idx="44">
                  <c:v>1.839557621770202E-2</c:v>
                </c:pt>
                <c:pt idx="45">
                  <c:v>1.8441058370038073E-2</c:v>
                </c:pt>
                <c:pt idx="46">
                  <c:v>1.8509281598542156E-2</c:v>
                </c:pt>
                <c:pt idx="47">
                  <c:v>1.882765666489454E-2</c:v>
                </c:pt>
                <c:pt idx="48">
                  <c:v>1.8918620969566646E-2</c:v>
                </c:pt>
                <c:pt idx="49">
                  <c:v>1.9168772807414948E-2</c:v>
                </c:pt>
                <c:pt idx="50">
                  <c:v>1.9259737112087054E-2</c:v>
                </c:pt>
                <c:pt idx="51">
                  <c:v>1.9669076483111544E-2</c:v>
                </c:pt>
                <c:pt idx="52">
                  <c:v>2.035130876815236E-2</c:v>
                </c:pt>
                <c:pt idx="53">
                  <c:v>2.1465621500385695E-2</c:v>
                </c:pt>
                <c:pt idx="54">
                  <c:v>2.1624809033561884E-2</c:v>
                </c:pt>
                <c:pt idx="55">
                  <c:v>2.1647550109729914E-2</c:v>
                </c:pt>
                <c:pt idx="56">
                  <c:v>2.2375264547106782E-2</c:v>
                </c:pt>
                <c:pt idx="57">
                  <c:v>2.2420746699442835E-2</c:v>
                </c:pt>
                <c:pt idx="58">
                  <c:v>2.2420746699442835E-2</c:v>
                </c:pt>
                <c:pt idx="59">
                  <c:v>2.273912176579522E-2</c:v>
                </c:pt>
                <c:pt idx="60">
                  <c:v>2.2761862841963243E-2</c:v>
                </c:pt>
                <c:pt idx="61">
                  <c:v>2.2830086070467326E-2</c:v>
                </c:pt>
                <c:pt idx="62">
                  <c:v>2.3648764812516307E-2</c:v>
                </c:pt>
                <c:pt idx="63">
                  <c:v>2.3739729117188413E-2</c:v>
                </c:pt>
                <c:pt idx="64">
                  <c:v>2.3762470193356443E-2</c:v>
                </c:pt>
                <c:pt idx="65">
                  <c:v>2.5559015210630587E-2</c:v>
                </c:pt>
                <c:pt idx="66">
                  <c:v>2.6445917181183651E-2</c:v>
                </c:pt>
                <c:pt idx="67">
                  <c:v>2.6855256552208141E-2</c:v>
                </c:pt>
                <c:pt idx="68">
                  <c:v>2.69917030092163E-2</c:v>
                </c:pt>
                <c:pt idx="69">
                  <c:v>3.0016266139563923E-2</c:v>
                </c:pt>
                <c:pt idx="70">
                  <c:v>3.2699713127391124E-2</c:v>
                </c:pt>
                <c:pt idx="71">
                  <c:v>9.9035432309526467E-2</c:v>
                </c:pt>
                <c:pt idx="72">
                  <c:v>0.10411806283308056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C11-43C6-9731-27F25A896B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93395592"/>
        <c:axId val="1"/>
      </c:scatterChart>
      <c:valAx>
        <c:axId val="79339559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066159085486208"/>
              <c:y val="0.8343749999999999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7851239669421489E-2"/>
              <c:y val="0.3656249999999999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9339559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3.9256198347107439E-2"/>
          <c:y val="0.91874999999999996"/>
          <c:w val="0.99173640485022019"/>
          <c:h val="0.98124999999999996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0</xdr:row>
      <xdr:rowOff>47625</xdr:rowOff>
    </xdr:from>
    <xdr:to>
      <xdr:col>14</xdr:col>
      <xdr:colOff>114300</xdr:colOff>
      <xdr:row>18</xdr:row>
      <xdr:rowOff>66675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EB5AFAA6-E083-A361-0021-42644139DFD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0</xdr:row>
      <xdr:rowOff>47625</xdr:rowOff>
    </xdr:from>
    <xdr:to>
      <xdr:col>14</xdr:col>
      <xdr:colOff>114300</xdr:colOff>
      <xdr:row>18</xdr:row>
      <xdr:rowOff>66675</xdr:rowOff>
    </xdr:to>
    <xdr:graphicFrame macro="">
      <xdr:nvGraphicFramePr>
        <xdr:cNvPr id="54274" name="Chart 1">
          <a:extLst>
            <a:ext uri="{FF2B5EF4-FFF2-40B4-BE49-F238E27FC236}">
              <a16:creationId xmlns:a16="http://schemas.microsoft.com/office/drawing/2014/main" id="{E0E8B712-94B9-BDDD-E39F-63DC854DC03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0</xdr:row>
      <xdr:rowOff>47625</xdr:rowOff>
    </xdr:from>
    <xdr:to>
      <xdr:col>14</xdr:col>
      <xdr:colOff>114300</xdr:colOff>
      <xdr:row>18</xdr:row>
      <xdr:rowOff>66675</xdr:rowOff>
    </xdr:to>
    <xdr:graphicFrame macro="">
      <xdr:nvGraphicFramePr>
        <xdr:cNvPr id="56322" name="Chart 1">
          <a:extLst>
            <a:ext uri="{FF2B5EF4-FFF2-40B4-BE49-F238E27FC236}">
              <a16:creationId xmlns:a16="http://schemas.microsoft.com/office/drawing/2014/main" id="{8F01B0F0-7950-871B-C03D-5A6A345C05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0</xdr:row>
      <xdr:rowOff>47625</xdr:rowOff>
    </xdr:from>
    <xdr:to>
      <xdr:col>14</xdr:col>
      <xdr:colOff>114300</xdr:colOff>
      <xdr:row>18</xdr:row>
      <xdr:rowOff>66675</xdr:rowOff>
    </xdr:to>
    <xdr:graphicFrame macro="">
      <xdr:nvGraphicFramePr>
        <xdr:cNvPr id="58370" name="Chart 1">
          <a:extLst>
            <a:ext uri="{FF2B5EF4-FFF2-40B4-BE49-F238E27FC236}">
              <a16:creationId xmlns:a16="http://schemas.microsoft.com/office/drawing/2014/main" id="{20ECE903-5B42-E53B-0055-CDFF8C013C7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0</xdr:row>
      <xdr:rowOff>47625</xdr:rowOff>
    </xdr:from>
    <xdr:to>
      <xdr:col>14</xdr:col>
      <xdr:colOff>114300</xdr:colOff>
      <xdr:row>18</xdr:row>
      <xdr:rowOff>66675</xdr:rowOff>
    </xdr:to>
    <xdr:graphicFrame macro="">
      <xdr:nvGraphicFramePr>
        <xdr:cNvPr id="50178" name="Chart 1">
          <a:extLst>
            <a:ext uri="{FF2B5EF4-FFF2-40B4-BE49-F238E27FC236}">
              <a16:creationId xmlns:a16="http://schemas.microsoft.com/office/drawing/2014/main" id="{8E38663B-E6B0-BFD2-D4A8-F36CA62CFD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hyperlink" Target="http://www.bav-astro.de/sfs/BAVM_link.php?BAVMnr=225" TargetMode="External"/><Relationship Id="rId1" Type="http://schemas.openxmlformats.org/officeDocument/2006/relationships/hyperlink" Target="http://www.bav-astro.de/sfs/BAVM_link.php?BAVMnr=19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2"/>
  </sheetPr>
  <dimension ref="A1:AE94"/>
  <sheetViews>
    <sheetView tabSelected="1" workbookViewId="0">
      <pane xSplit="14" ySplit="22" topLeftCell="O83" activePane="bottomRight" state="frozen"/>
      <selection pane="topRight" activeCell="O1" sqref="O1"/>
      <selection pane="bottomLeft" activeCell="A23" sqref="A23"/>
      <selection pane="bottomRight" activeCell="F10" sqref="F10"/>
    </sheetView>
  </sheetViews>
  <sheetFormatPr defaultColWidth="10.28515625" defaultRowHeight="12.75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9.140625" customWidth="1"/>
    <col min="6" max="6" width="1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>
      <c r="A1" s="1" t="s">
        <v>310</v>
      </c>
    </row>
    <row r="2" spans="1:6">
      <c r="A2" t="s">
        <v>27</v>
      </c>
      <c r="B2" s="40" t="s">
        <v>309</v>
      </c>
      <c r="F2" s="42" t="s">
        <v>314</v>
      </c>
    </row>
    <row r="4" spans="1:6">
      <c r="A4" s="8" t="s">
        <v>0</v>
      </c>
      <c r="C4" s="3">
        <v>20001.537</v>
      </c>
      <c r="D4" s="4">
        <v>6.0055114999999999</v>
      </c>
    </row>
    <row r="5" spans="1:6">
      <c r="A5" s="29" t="s">
        <v>300</v>
      </c>
      <c r="B5" s="15"/>
      <c r="C5" s="30">
        <v>-9.5</v>
      </c>
      <c r="D5" s="15" t="s">
        <v>301</v>
      </c>
    </row>
    <row r="6" spans="1:6">
      <c r="A6" s="8" t="s">
        <v>1</v>
      </c>
    </row>
    <row r="7" spans="1:6">
      <c r="A7" t="s">
        <v>2</v>
      </c>
      <c r="C7">
        <f>+C4</f>
        <v>20001.537</v>
      </c>
    </row>
    <row r="8" spans="1:6">
      <c r="A8" t="s">
        <v>3</v>
      </c>
      <c r="C8">
        <v>0.38237529999999997</v>
      </c>
      <c r="D8" t="s">
        <v>311</v>
      </c>
    </row>
    <row r="9" spans="1:6">
      <c r="A9" s="31" t="s">
        <v>302</v>
      </c>
      <c r="B9" s="32">
        <v>21</v>
      </c>
      <c r="C9" s="33" t="str">
        <f>"F"&amp;B9</f>
        <v>F21</v>
      </c>
      <c r="D9" s="34" t="str">
        <f>"G"&amp;B9</f>
        <v>G21</v>
      </c>
    </row>
    <row r="10" spans="1:6" ht="13.5" thickBot="1">
      <c r="C10" s="7" t="s">
        <v>22</v>
      </c>
      <c r="D10" s="7" t="s">
        <v>23</v>
      </c>
    </row>
    <row r="11" spans="1:6">
      <c r="A11" t="s">
        <v>16</v>
      </c>
      <c r="C11" s="35">
        <f ca="1">INTERCEPT(INDIRECT($D$9):G978,INDIRECT($C$9):F978)</f>
        <v>-2.0832866887522125E-3</v>
      </c>
      <c r="D11" s="6"/>
    </row>
    <row r="12" spans="1:6">
      <c r="A12" t="s">
        <v>17</v>
      </c>
      <c r="C12" s="35">
        <f ca="1">SLOPE(INDIRECT($D$9):G978,INDIRECT($C$9):F978)</f>
        <v>5.4961050953511508E-8</v>
      </c>
      <c r="D12" s="6"/>
    </row>
    <row r="13" spans="1:6">
      <c r="A13" t="s">
        <v>21</v>
      </c>
      <c r="C13" s="6" t="s">
        <v>14</v>
      </c>
      <c r="D13" s="6"/>
    </row>
    <row r="14" spans="1:6">
      <c r="A14" t="s">
        <v>26</v>
      </c>
    </row>
    <row r="15" spans="1:6">
      <c r="A15" s="5" t="s">
        <v>18</v>
      </c>
      <c r="C15" s="12">
        <f ca="1">(C7+C11)+(C8+C12)*INT(MAX(F21:F3533))</f>
        <v>59464.20105011361</v>
      </c>
      <c r="E15" s="36" t="s">
        <v>303</v>
      </c>
      <c r="F15" s="30">
        <v>1</v>
      </c>
    </row>
    <row r="16" spans="1:6">
      <c r="A16" s="8" t="s">
        <v>4</v>
      </c>
      <c r="C16" s="13">
        <f ca="1">+C8+C12</f>
        <v>0.38237535496105091</v>
      </c>
      <c r="E16" s="36" t="s">
        <v>304</v>
      </c>
      <c r="F16" s="37">
        <f ca="1">NOW()+15018.5+$C$5/24</f>
        <v>59956.83002361111</v>
      </c>
    </row>
    <row r="17" spans="1:31" ht="13.5" thickBot="1">
      <c r="A17" s="36" t="s">
        <v>308</v>
      </c>
      <c r="B17" s="15"/>
      <c r="C17" s="41">
        <f>COUNT(C21:C2177)</f>
        <v>74</v>
      </c>
      <c r="E17" s="36" t="s">
        <v>305</v>
      </c>
      <c r="F17" s="37">
        <f ca="1">ROUND(2*(F16-$C$7)/$C$8,0)/2+F15</f>
        <v>104493.5</v>
      </c>
      <c r="R17">
        <f ca="1">SQRT(SUM(R21:R93)/(C17-1))</f>
        <v>5.7997235369385378E-2</v>
      </c>
    </row>
    <row r="18" spans="1:31" ht="14.25" thickTop="1" thickBot="1">
      <c r="A18" s="8" t="s">
        <v>5</v>
      </c>
      <c r="C18" s="3">
        <f ca="1">+C15</f>
        <v>59464.20105011361</v>
      </c>
      <c r="D18" s="4">
        <f ca="1">+C16</f>
        <v>0.38237535496105091</v>
      </c>
      <c r="E18" s="36" t="s">
        <v>306</v>
      </c>
      <c r="F18" s="34">
        <f ca="1">ROUND(2*(F16-$C$15)/$C$16,0)/2+F15</f>
        <v>1289.5</v>
      </c>
    </row>
    <row r="19" spans="1:31" ht="13.5" thickTop="1">
      <c r="E19" s="36" t="s">
        <v>307</v>
      </c>
      <c r="F19" s="38">
        <f ca="1">+$C$15+$C$16*F18-15018.5-$C$5/24</f>
        <v>44939.169903669223</v>
      </c>
    </row>
    <row r="20" spans="1:31" ht="15" thickBot="1">
      <c r="A20" s="7" t="s">
        <v>6</v>
      </c>
      <c r="B20" s="7" t="s">
        <v>7</v>
      </c>
      <c r="C20" s="7" t="s">
        <v>8</v>
      </c>
      <c r="D20" s="7" t="s">
        <v>13</v>
      </c>
      <c r="E20" s="7" t="s">
        <v>9</v>
      </c>
      <c r="F20" s="7" t="s">
        <v>10</v>
      </c>
      <c r="G20" s="7" t="s">
        <v>11</v>
      </c>
      <c r="H20" s="10" t="s">
        <v>12</v>
      </c>
      <c r="I20" s="10" t="s">
        <v>31</v>
      </c>
      <c r="J20" s="10" t="s">
        <v>19</v>
      </c>
      <c r="K20" s="10" t="s">
        <v>20</v>
      </c>
      <c r="L20" s="10" t="s">
        <v>28</v>
      </c>
      <c r="M20" s="10" t="s">
        <v>29</v>
      </c>
      <c r="N20" s="10" t="s">
        <v>30</v>
      </c>
      <c r="O20" s="10" t="s">
        <v>25</v>
      </c>
      <c r="P20" s="9" t="s">
        <v>24</v>
      </c>
      <c r="Q20" s="7" t="s">
        <v>15</v>
      </c>
      <c r="R20" s="9" t="s">
        <v>312</v>
      </c>
    </row>
    <row r="21" spans="1:31">
      <c r="A21" t="s">
        <v>12</v>
      </c>
      <c r="C21">
        <v>20001.537</v>
      </c>
      <c r="D21" s="6" t="s">
        <v>14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+C$11+C$12*F21</f>
        <v>-2.0832866887522125E-3</v>
      </c>
      <c r="Q21" s="2">
        <f>+C21-15018.5</f>
        <v>4983.0370000000003</v>
      </c>
      <c r="R21">
        <f ca="1">(O21-G21)^2</f>
        <v>4.3400834275321581E-6</v>
      </c>
    </row>
    <row r="22" spans="1:31">
      <c r="A22" t="s">
        <v>33</v>
      </c>
      <c r="C22" s="11">
        <v>36348.563999999998</v>
      </c>
      <c r="D22" s="6"/>
      <c r="E22">
        <f>+(C22-C$7)/C$8</f>
        <v>42751.262960761327</v>
      </c>
      <c r="F22">
        <f>ROUND(2*E22,0)/2</f>
        <v>42751.5</v>
      </c>
      <c r="G22">
        <f>+C22-(C$7+F22*C$8)</f>
        <v>-9.0637950001109857E-2</v>
      </c>
      <c r="N22">
        <f>+G22</f>
        <v>-9.0637950001109857E-2</v>
      </c>
      <c r="O22">
        <f ca="1">+C$11+C$12*F22</f>
        <v>2.6638068108683459E-4</v>
      </c>
      <c r="Q22" s="2">
        <f>+C22-15018.5</f>
        <v>21330.063999999998</v>
      </c>
      <c r="R22">
        <f t="shared" ref="R22:R85" ca="1" si="0">(O22-G22)^2</f>
        <v>8.2635973367781671E-3</v>
      </c>
      <c r="AA22" t="s">
        <v>32</v>
      </c>
      <c r="AE22" t="s">
        <v>34</v>
      </c>
    </row>
    <row r="23" spans="1:31">
      <c r="A23" t="s">
        <v>35</v>
      </c>
      <c r="C23" s="11">
        <v>37069.254000000001</v>
      </c>
      <c r="D23" s="6"/>
      <c r="E23">
        <f>+(C23-C$7)/C$8</f>
        <v>44636.034283595203</v>
      </c>
      <c r="F23">
        <f>ROUND(2*E23,0)/2</f>
        <v>44636</v>
      </c>
      <c r="G23">
        <f>+C23-(C$7+F23*C$8)</f>
        <v>1.3109200001053978E-2</v>
      </c>
      <c r="N23">
        <f>+G23</f>
        <v>1.3109200001053978E-2</v>
      </c>
      <c r="O23">
        <f ca="1">+C$11+C$12*F23</f>
        <v>3.6995478160872699E-4</v>
      </c>
      <c r="Q23" s="2">
        <f>+C23-15018.5</f>
        <v>22050.754000000001</v>
      </c>
      <c r="R23">
        <f t="shared" ca="1" si="0"/>
        <v>1.6228836876115864E-4</v>
      </c>
      <c r="AA23" t="s">
        <v>32</v>
      </c>
      <c r="AE23" t="s">
        <v>34</v>
      </c>
    </row>
    <row r="24" spans="1:31">
      <c r="A24" t="s">
        <v>37</v>
      </c>
      <c r="C24" s="11">
        <v>45921.37</v>
      </c>
      <c r="D24" s="6"/>
      <c r="E24">
        <f>+(C24-C$7)/C$8</f>
        <v>67786.368523280675</v>
      </c>
      <c r="F24">
        <f>ROUND(2*E24,0)/2</f>
        <v>67786.5</v>
      </c>
      <c r="G24">
        <f>+C24-(C$7+F24*C$8)</f>
        <v>-5.027344999689376E-2</v>
      </c>
      <c r="I24">
        <f>+G24</f>
        <v>-5.027344999689376E-2</v>
      </c>
      <c r="O24">
        <f ca="1">+C$11+C$12*F24</f>
        <v>1.6423305917079951E-3</v>
      </c>
      <c r="Q24" s="2">
        <f>+C24-15018.5</f>
        <v>30902.870000000003</v>
      </c>
      <c r="R24">
        <f t="shared" ca="1" si="0"/>
        <v>2.6952482741238386E-3</v>
      </c>
      <c r="AA24" t="s">
        <v>32</v>
      </c>
      <c r="AB24">
        <v>6</v>
      </c>
      <c r="AC24" t="s">
        <v>36</v>
      </c>
      <c r="AE24" t="s">
        <v>38</v>
      </c>
    </row>
    <row r="25" spans="1:31">
      <c r="A25" t="s">
        <v>39</v>
      </c>
      <c r="C25" s="11">
        <v>48143.421999999999</v>
      </c>
      <c r="E25">
        <f>+(C25-C$7)/C$8</f>
        <v>73597.549318692923</v>
      </c>
      <c r="F25">
        <f>ROUND(2*E25,0)/2</f>
        <v>73597.5</v>
      </c>
      <c r="G25">
        <f>+C25-(C$7+F25*C$8)</f>
        <v>1.885825000499608E-2</v>
      </c>
      <c r="I25">
        <f>+G25</f>
        <v>1.885825000499608E-2</v>
      </c>
      <c r="O25">
        <f ca="1">+C$11+C$12*F25</f>
        <v>1.9617092587988503E-3</v>
      </c>
      <c r="Q25" s="2">
        <f>+C25-15018.5</f>
        <v>33124.921999999999</v>
      </c>
      <c r="R25">
        <f t="shared" ca="1" si="0"/>
        <v>2.8549308918790326E-4</v>
      </c>
      <c r="AA25" t="s">
        <v>32</v>
      </c>
      <c r="AB25">
        <v>18</v>
      </c>
      <c r="AC25" t="s">
        <v>36</v>
      </c>
      <c r="AE25" t="s">
        <v>38</v>
      </c>
    </row>
    <row r="26" spans="1:31">
      <c r="A26" t="s">
        <v>57</v>
      </c>
      <c r="B26" t="s">
        <v>298</v>
      </c>
      <c r="C26">
        <v>11581.597</v>
      </c>
      <c r="D26" s="6" t="s">
        <v>50</v>
      </c>
      <c r="E26">
        <f t="shared" ref="E26:E89" si="1">+(C26-C$7)/C$8</f>
        <v>-22020.093871126093</v>
      </c>
      <c r="F26">
        <f t="shared" ref="F26:F89" si="2">ROUND(2*E26,0)/2</f>
        <v>-22020</v>
      </c>
      <c r="G26">
        <f t="shared" ref="G26:G89" si="3">+C26-(C$7+F26*C$8)</f>
        <v>-3.5894000000553206E-2</v>
      </c>
      <c r="I26">
        <f t="shared" ref="I26:I89" si="4">+G26</f>
        <v>-3.5894000000553206E-2</v>
      </c>
      <c r="O26">
        <f t="shared" ref="O26:O89" ca="1" si="5">+C$11+C$12*F26</f>
        <v>-3.293529030748536E-3</v>
      </c>
      <c r="Q26" s="2">
        <f t="shared" ref="Q26:Q89" si="6">+C26-15018.5</f>
        <v>-3436.9030000000002</v>
      </c>
      <c r="R26">
        <f t="shared" ca="1" si="0"/>
        <v>1.0627907074530769E-3</v>
      </c>
    </row>
    <row r="27" spans="1:31">
      <c r="A27" t="s">
        <v>57</v>
      </c>
      <c r="B27" t="s">
        <v>298</v>
      </c>
      <c r="C27">
        <v>11659.495000000001</v>
      </c>
      <c r="D27" s="6" t="s">
        <v>50</v>
      </c>
      <c r="E27">
        <f t="shared" si="1"/>
        <v>-21816.372553352689</v>
      </c>
      <c r="F27">
        <f t="shared" si="2"/>
        <v>-21816.5</v>
      </c>
      <c r="G27">
        <f t="shared" si="3"/>
        <v>4.8732449999079108E-2</v>
      </c>
      <c r="I27">
        <f t="shared" si="4"/>
        <v>4.8732449999079108E-2</v>
      </c>
      <c r="O27">
        <f t="shared" ca="1" si="5"/>
        <v>-3.2823444568794964E-3</v>
      </c>
      <c r="Q27" s="2">
        <f t="shared" si="6"/>
        <v>-3359.0049999999992</v>
      </c>
      <c r="R27">
        <f t="shared" ca="1" si="0"/>
        <v>2.7055388422956221E-3</v>
      </c>
    </row>
    <row r="28" spans="1:31">
      <c r="A28" t="s">
        <v>65</v>
      </c>
      <c r="B28" t="s">
        <v>298</v>
      </c>
      <c r="C28">
        <v>13461.424000000001</v>
      </c>
      <c r="D28" s="6" t="s">
        <v>50</v>
      </c>
      <c r="E28">
        <f t="shared" si="1"/>
        <v>-17103.910739004325</v>
      </c>
      <c r="F28">
        <f t="shared" si="2"/>
        <v>-17104</v>
      </c>
      <c r="G28">
        <f t="shared" si="3"/>
        <v>3.4131200000047102E-2</v>
      </c>
      <c r="I28">
        <f t="shared" si="4"/>
        <v>3.4131200000047102E-2</v>
      </c>
      <c r="O28">
        <f t="shared" ca="1" si="5"/>
        <v>-3.0233405042610732E-3</v>
      </c>
      <c r="Q28" s="2">
        <f t="shared" si="6"/>
        <v>-1557.0759999999991</v>
      </c>
      <c r="R28">
        <f t="shared" ca="1" si="0"/>
        <v>1.380459880086277E-3</v>
      </c>
    </row>
    <row r="29" spans="1:31">
      <c r="A29" t="s">
        <v>65</v>
      </c>
      <c r="B29" t="s">
        <v>298</v>
      </c>
      <c r="C29">
        <v>13479.281000000001</v>
      </c>
      <c r="D29" s="6" t="s">
        <v>50</v>
      </c>
      <c r="E29">
        <f t="shared" si="1"/>
        <v>-17057.210546810948</v>
      </c>
      <c r="F29">
        <f t="shared" si="2"/>
        <v>-17057</v>
      </c>
      <c r="G29">
        <f t="shared" si="3"/>
        <v>-8.0507900000156951E-2</v>
      </c>
      <c r="I29">
        <f t="shared" si="4"/>
        <v>-8.0507900000156951E-2</v>
      </c>
      <c r="O29">
        <f t="shared" ca="1" si="5"/>
        <v>-3.0207573348662582E-3</v>
      </c>
      <c r="Q29" s="2">
        <f t="shared" si="6"/>
        <v>-1539.2189999999991</v>
      </c>
      <c r="R29">
        <f t="shared" ca="1" si="0"/>
        <v>6.0042572784311131E-3</v>
      </c>
    </row>
    <row r="30" spans="1:31">
      <c r="A30" t="s">
        <v>65</v>
      </c>
      <c r="B30" t="s">
        <v>298</v>
      </c>
      <c r="C30">
        <v>14422.424999999999</v>
      </c>
      <c r="D30" s="6" t="s">
        <v>50</v>
      </c>
      <c r="E30">
        <f t="shared" si="1"/>
        <v>-14590.670474792701</v>
      </c>
      <c r="F30">
        <f t="shared" si="2"/>
        <v>-14590.5</v>
      </c>
      <c r="G30">
        <f t="shared" si="3"/>
        <v>-6.5185350002138875E-2</v>
      </c>
      <c r="I30">
        <f t="shared" si="4"/>
        <v>-6.5185350002138875E-2</v>
      </c>
      <c r="O30">
        <f t="shared" ca="1" si="5"/>
        <v>-2.8851959026894225E-3</v>
      </c>
      <c r="Q30" s="2">
        <f t="shared" si="6"/>
        <v>-596.07500000000073</v>
      </c>
      <c r="R30">
        <f t="shared" ca="1" si="0"/>
        <v>3.8813092008151483E-3</v>
      </c>
    </row>
    <row r="31" spans="1:31">
      <c r="A31" t="s">
        <v>65</v>
      </c>
      <c r="B31" t="s">
        <v>298</v>
      </c>
      <c r="C31">
        <v>14500.433000000001</v>
      </c>
      <c r="D31" s="6" t="s">
        <v>50</v>
      </c>
      <c r="E31">
        <f t="shared" si="1"/>
        <v>-14386.66148153398</v>
      </c>
      <c r="F31">
        <f t="shared" si="2"/>
        <v>-14386.5</v>
      </c>
      <c r="G31">
        <f t="shared" si="3"/>
        <v>-6.1746549999952549E-2</v>
      </c>
      <c r="I31">
        <f t="shared" si="4"/>
        <v>-6.1746549999952549E-2</v>
      </c>
      <c r="O31">
        <f t="shared" ca="1" si="5"/>
        <v>-2.8739838482949058E-3</v>
      </c>
      <c r="Q31" s="2">
        <f t="shared" si="6"/>
        <v>-518.0669999999991</v>
      </c>
      <c r="R31">
        <f t="shared" ca="1" si="0"/>
        <v>3.4659790452813057E-3</v>
      </c>
    </row>
    <row r="32" spans="1:31">
      <c r="A32" t="s">
        <v>65</v>
      </c>
      <c r="B32" t="s">
        <v>298</v>
      </c>
      <c r="C32">
        <v>15004.971</v>
      </c>
      <c r="D32" s="6" t="s">
        <v>50</v>
      </c>
      <c r="E32">
        <f t="shared" si="1"/>
        <v>-13067.177717807612</v>
      </c>
      <c r="F32">
        <f t="shared" si="2"/>
        <v>-13067</v>
      </c>
      <c r="G32">
        <f t="shared" si="3"/>
        <v>-6.7954900001495844E-2</v>
      </c>
      <c r="I32">
        <f t="shared" si="4"/>
        <v>-6.7954900001495844E-2</v>
      </c>
      <c r="O32">
        <f t="shared" ca="1" si="5"/>
        <v>-2.8014627415617476E-3</v>
      </c>
      <c r="Q32" s="2">
        <f t="shared" si="6"/>
        <v>-13.529000000000451</v>
      </c>
      <c r="R32">
        <f t="shared" ca="1" si="0"/>
        <v>4.2449703867841687E-3</v>
      </c>
    </row>
    <row r="33" spans="1:18">
      <c r="A33" t="s">
        <v>82</v>
      </c>
      <c r="B33" t="s">
        <v>298</v>
      </c>
      <c r="C33">
        <v>15737.558000000001</v>
      </c>
      <c r="D33" s="6" t="s">
        <v>50</v>
      </c>
      <c r="E33">
        <f t="shared" si="1"/>
        <v>-11151.292983621064</v>
      </c>
      <c r="F33">
        <f t="shared" si="2"/>
        <v>-11151.5</v>
      </c>
      <c r="G33">
        <f t="shared" si="3"/>
        <v>7.9157950000080746E-2</v>
      </c>
      <c r="I33">
        <f t="shared" si="4"/>
        <v>7.9157950000080746E-2</v>
      </c>
      <c r="O33">
        <f t="shared" ca="1" si="5"/>
        <v>-2.6961848484602963E-3</v>
      </c>
      <c r="Q33" s="2">
        <f t="shared" si="6"/>
        <v>719.0580000000009</v>
      </c>
      <c r="R33">
        <f t="shared" ca="1" si="0"/>
        <v>6.7000993918031404E-3</v>
      </c>
    </row>
    <row r="34" spans="1:18">
      <c r="A34" t="s">
        <v>82</v>
      </c>
      <c r="B34" t="s">
        <v>298</v>
      </c>
      <c r="C34">
        <v>15959.737999999999</v>
      </c>
      <c r="D34" s="6" t="s">
        <v>50</v>
      </c>
      <c r="E34">
        <f t="shared" si="1"/>
        <v>-10570.240807918297</v>
      </c>
      <c r="F34">
        <f t="shared" si="2"/>
        <v>-10570</v>
      </c>
      <c r="G34">
        <f t="shared" si="3"/>
        <v>-9.2079000001831446E-2</v>
      </c>
      <c r="I34">
        <f t="shared" si="4"/>
        <v>-9.2079000001831446E-2</v>
      </c>
      <c r="O34">
        <f t="shared" ca="1" si="5"/>
        <v>-2.6642249973308292E-3</v>
      </c>
      <c r="Q34" s="2">
        <f t="shared" si="6"/>
        <v>941.23799999999937</v>
      </c>
      <c r="R34">
        <f t="shared" ca="1" si="0"/>
        <v>7.9950019891054675E-3</v>
      </c>
    </row>
    <row r="35" spans="1:18">
      <c r="A35" t="s">
        <v>82</v>
      </c>
      <c r="B35" t="s">
        <v>298</v>
      </c>
      <c r="C35">
        <v>16818.596000000001</v>
      </c>
      <c r="D35" s="6" t="s">
        <v>50</v>
      </c>
      <c r="E35">
        <f t="shared" si="1"/>
        <v>-8324.1281536751958</v>
      </c>
      <c r="F35">
        <f t="shared" si="2"/>
        <v>-8324</v>
      </c>
      <c r="G35">
        <f t="shared" si="3"/>
        <v>-4.9002799998561386E-2</v>
      </c>
      <c r="I35">
        <f t="shared" si="4"/>
        <v>-4.9002799998561386E-2</v>
      </c>
      <c r="O35">
        <f t="shared" ca="1" si="5"/>
        <v>-2.5407824768892422E-3</v>
      </c>
      <c r="Q35" s="2">
        <f t="shared" si="6"/>
        <v>1800.0960000000014</v>
      </c>
      <c r="R35">
        <f t="shared" ca="1" si="0"/>
        <v>2.1587190721841691E-3</v>
      </c>
    </row>
    <row r="36" spans="1:18">
      <c r="A36" t="s">
        <v>94</v>
      </c>
      <c r="B36" t="s">
        <v>298</v>
      </c>
      <c r="C36">
        <v>17479.195</v>
      </c>
      <c r="D36" s="6" t="s">
        <v>50</v>
      </c>
      <c r="E36">
        <f t="shared" si="1"/>
        <v>-6596.5087180055843</v>
      </c>
      <c r="F36">
        <f t="shared" si="2"/>
        <v>-6596.5</v>
      </c>
      <c r="G36">
        <f t="shared" si="3"/>
        <v>-3.3335500011162367E-3</v>
      </c>
      <c r="I36">
        <f t="shared" si="4"/>
        <v>-3.3335500011162367E-3</v>
      </c>
      <c r="O36">
        <f t="shared" ca="1" si="5"/>
        <v>-2.4458372613670515E-3</v>
      </c>
      <c r="Q36" s="2">
        <f t="shared" si="6"/>
        <v>2460.6949999999997</v>
      </c>
      <c r="R36">
        <f t="shared" ca="1" si="0"/>
        <v>7.880339083130046E-7</v>
      </c>
    </row>
    <row r="37" spans="1:18">
      <c r="A37" t="s">
        <v>94</v>
      </c>
      <c r="B37" t="s">
        <v>298</v>
      </c>
      <c r="C37">
        <v>17827.532999999999</v>
      </c>
      <c r="D37" s="6" t="s">
        <v>50</v>
      </c>
      <c r="E37">
        <f t="shared" si="1"/>
        <v>-5685.5241434266309</v>
      </c>
      <c r="F37">
        <f t="shared" si="2"/>
        <v>-5685.5</v>
      </c>
      <c r="G37">
        <f t="shared" si="3"/>
        <v>-9.2318499991961289E-3</v>
      </c>
      <c r="I37">
        <f t="shared" si="4"/>
        <v>-9.2318499991961289E-3</v>
      </c>
      <c r="O37">
        <f t="shared" ca="1" si="5"/>
        <v>-2.395767743948402E-3</v>
      </c>
      <c r="Q37" s="2">
        <f t="shared" si="6"/>
        <v>2809.0329999999994</v>
      </c>
      <c r="R37">
        <f t="shared" ca="1" si="0"/>
        <v>4.6732020600512845E-5</v>
      </c>
    </row>
    <row r="38" spans="1:18">
      <c r="A38" t="s">
        <v>94</v>
      </c>
      <c r="B38" t="s">
        <v>298</v>
      </c>
      <c r="C38">
        <v>17839.552</v>
      </c>
      <c r="D38" s="6" t="s">
        <v>50</v>
      </c>
      <c r="E38">
        <f t="shared" si="1"/>
        <v>-5654.0916738084306</v>
      </c>
      <c r="F38">
        <f t="shared" si="2"/>
        <v>-5654</v>
      </c>
      <c r="G38">
        <f t="shared" si="3"/>
        <v>-3.5053800002060598E-2</v>
      </c>
      <c r="I38">
        <f t="shared" si="4"/>
        <v>-3.5053800002060598E-2</v>
      </c>
      <c r="O38">
        <f t="shared" ca="1" si="5"/>
        <v>-2.3940364708433665E-3</v>
      </c>
      <c r="Q38" s="2">
        <f t="shared" si="6"/>
        <v>2821.0519999999997</v>
      </c>
      <c r="R38">
        <f t="shared" ca="1" si="0"/>
        <v>1.0666601539150271E-3</v>
      </c>
    </row>
    <row r="39" spans="1:18">
      <c r="A39" t="s">
        <v>94</v>
      </c>
      <c r="B39" t="s">
        <v>298</v>
      </c>
      <c r="C39">
        <v>17845.561000000002</v>
      </c>
      <c r="D39" s="6" t="s">
        <v>50</v>
      </c>
      <c r="E39">
        <f t="shared" si="1"/>
        <v>-5638.3767466151685</v>
      </c>
      <c r="F39">
        <f t="shared" si="2"/>
        <v>-5638.5</v>
      </c>
      <c r="G39">
        <f t="shared" si="3"/>
        <v>4.7129049999057315E-2</v>
      </c>
      <c r="I39">
        <f t="shared" si="4"/>
        <v>4.7129049999057315E-2</v>
      </c>
      <c r="O39">
        <f t="shared" ca="1" si="5"/>
        <v>-2.393184574553587E-3</v>
      </c>
      <c r="Q39" s="2">
        <f t="shared" si="6"/>
        <v>2827.0610000000015</v>
      </c>
      <c r="R39">
        <f t="shared" ca="1" si="0"/>
        <v>2.4524517171637429E-3</v>
      </c>
    </row>
    <row r="40" spans="1:18">
      <c r="A40" t="s">
        <v>94</v>
      </c>
      <c r="B40" t="s">
        <v>298</v>
      </c>
      <c r="C40">
        <v>17851.569</v>
      </c>
      <c r="D40" s="6" t="s">
        <v>50</v>
      </c>
      <c r="E40">
        <f t="shared" si="1"/>
        <v>-5622.6644346536004</v>
      </c>
      <c r="F40">
        <f t="shared" si="2"/>
        <v>-5622.5</v>
      </c>
      <c r="G40">
        <f t="shared" si="3"/>
        <v>-6.2875750001694541E-2</v>
      </c>
      <c r="I40">
        <f t="shared" si="4"/>
        <v>-6.2875750001694541E-2</v>
      </c>
      <c r="O40">
        <f t="shared" ca="1" si="5"/>
        <v>-2.3923051977383309E-3</v>
      </c>
      <c r="Q40" s="2">
        <f t="shared" si="6"/>
        <v>2833.0689999999995</v>
      </c>
      <c r="R40">
        <f t="shared" ca="1" si="0"/>
        <v>3.6582470953532178E-3</v>
      </c>
    </row>
    <row r="41" spans="1:18">
      <c r="A41" t="s">
        <v>111</v>
      </c>
      <c r="B41" t="s">
        <v>298</v>
      </c>
      <c r="C41">
        <v>18764.394</v>
      </c>
      <c r="D41" s="6" t="s">
        <v>50</v>
      </c>
      <c r="E41">
        <f t="shared" si="1"/>
        <v>-3235.4155720832391</v>
      </c>
      <c r="F41">
        <f t="shared" si="2"/>
        <v>-3235.5</v>
      </c>
      <c r="G41">
        <f t="shared" si="3"/>
        <v>3.2283150001603644E-2</v>
      </c>
      <c r="I41">
        <f t="shared" si="4"/>
        <v>3.2283150001603644E-2</v>
      </c>
      <c r="O41">
        <f t="shared" ca="1" si="5"/>
        <v>-2.2611131691122992E-3</v>
      </c>
      <c r="Q41" s="2">
        <f t="shared" si="6"/>
        <v>3745.8940000000002</v>
      </c>
      <c r="R41">
        <f t="shared" ca="1" si="0"/>
        <v>1.1933061180076821E-3</v>
      </c>
    </row>
    <row r="42" spans="1:18">
      <c r="A42" t="s">
        <v>111</v>
      </c>
      <c r="B42" t="s">
        <v>298</v>
      </c>
      <c r="C42">
        <v>18794.43</v>
      </c>
      <c r="D42" s="6" t="s">
        <v>50</v>
      </c>
      <c r="E42">
        <f t="shared" si="1"/>
        <v>-3156.8644732021135</v>
      </c>
      <c r="F42">
        <f t="shared" si="2"/>
        <v>-3157</v>
      </c>
      <c r="G42">
        <f t="shared" si="3"/>
        <v>5.1822099998389604E-2</v>
      </c>
      <c r="I42">
        <f t="shared" si="4"/>
        <v>5.1822099998389604E-2</v>
      </c>
      <c r="O42">
        <f t="shared" ca="1" si="5"/>
        <v>-2.2567987266124486E-3</v>
      </c>
      <c r="Q42" s="2">
        <f t="shared" si="6"/>
        <v>3775.9300000000003</v>
      </c>
      <c r="R42">
        <f t="shared" ca="1" si="0"/>
        <v>2.9245272873090287E-3</v>
      </c>
    </row>
    <row r="43" spans="1:18">
      <c r="A43" t="s">
        <v>118</v>
      </c>
      <c r="B43" t="s">
        <v>298</v>
      </c>
      <c r="C43">
        <v>19130.756000000001</v>
      </c>
      <c r="D43" s="6" t="s">
        <v>50</v>
      </c>
      <c r="E43">
        <f t="shared" si="1"/>
        <v>-2277.2940616195638</v>
      </c>
      <c r="F43">
        <f t="shared" si="2"/>
        <v>-2277.5</v>
      </c>
      <c r="G43">
        <f t="shared" si="3"/>
        <v>7.8745750000962289E-2</v>
      </c>
      <c r="I43">
        <f t="shared" si="4"/>
        <v>7.8745750000962289E-2</v>
      </c>
      <c r="O43">
        <f t="shared" ca="1" si="5"/>
        <v>-2.2084604822988352E-3</v>
      </c>
      <c r="Q43" s="2">
        <f t="shared" si="6"/>
        <v>4112.2560000000012</v>
      </c>
      <c r="R43">
        <f t="shared" ca="1" si="0"/>
        <v>6.5535841949681452E-3</v>
      </c>
    </row>
    <row r="44" spans="1:18">
      <c r="A44" t="s">
        <v>111</v>
      </c>
      <c r="B44" t="s">
        <v>298</v>
      </c>
      <c r="C44">
        <v>19635.213</v>
      </c>
      <c r="D44" s="6" t="s">
        <v>50</v>
      </c>
      <c r="E44">
        <f t="shared" si="1"/>
        <v>-958.02213165965622</v>
      </c>
      <c r="F44">
        <f t="shared" si="2"/>
        <v>-958</v>
      </c>
      <c r="G44">
        <f t="shared" si="3"/>
        <v>-8.4625999988929834E-3</v>
      </c>
      <c r="I44">
        <f t="shared" si="4"/>
        <v>-8.4625999988929834E-3</v>
      </c>
      <c r="O44">
        <f t="shared" ca="1" si="5"/>
        <v>-2.1359393755656765E-3</v>
      </c>
      <c r="Q44" s="2">
        <f t="shared" si="6"/>
        <v>4616.7129999999997</v>
      </c>
      <c r="R44">
        <f t="shared" ca="1" si="0"/>
        <v>4.0026634642760266E-5</v>
      </c>
    </row>
    <row r="45" spans="1:18">
      <c r="A45" t="s">
        <v>111</v>
      </c>
      <c r="B45" t="s">
        <v>298</v>
      </c>
      <c r="C45">
        <v>19647.236000000001</v>
      </c>
      <c r="D45" s="6" t="s">
        <v>50</v>
      </c>
      <c r="E45">
        <f t="shared" si="1"/>
        <v>-926.57920111471503</v>
      </c>
      <c r="F45">
        <f t="shared" si="2"/>
        <v>-926.5</v>
      </c>
      <c r="G45">
        <f t="shared" si="3"/>
        <v>-3.0284550000942545E-2</v>
      </c>
      <c r="I45">
        <f t="shared" si="4"/>
        <v>-3.0284550000942545E-2</v>
      </c>
      <c r="O45">
        <f t="shared" ca="1" si="5"/>
        <v>-2.134208102460641E-3</v>
      </c>
      <c r="Q45" s="2">
        <f t="shared" si="6"/>
        <v>4628.7360000000008</v>
      </c>
      <c r="R45">
        <f t="shared" ca="1" si="0"/>
        <v>7.9244174900142573E-4</v>
      </c>
    </row>
    <row r="46" spans="1:18">
      <c r="A46" t="s">
        <v>111</v>
      </c>
      <c r="B46" t="s">
        <v>298</v>
      </c>
      <c r="C46">
        <v>19665.249</v>
      </c>
      <c r="D46" s="6" t="s">
        <v>50</v>
      </c>
      <c r="E46">
        <f t="shared" si="1"/>
        <v>-879.47103277853068</v>
      </c>
      <c r="F46">
        <f t="shared" si="2"/>
        <v>-879.5</v>
      </c>
      <c r="G46">
        <f t="shared" si="3"/>
        <v>1.1076349997892976E-2</v>
      </c>
      <c r="I46">
        <f t="shared" si="4"/>
        <v>1.1076349997892976E-2</v>
      </c>
      <c r="O46">
        <f t="shared" ca="1" si="5"/>
        <v>-2.1316249330658259E-3</v>
      </c>
      <c r="Q46" s="2">
        <f t="shared" si="6"/>
        <v>4646.7489999999998</v>
      </c>
      <c r="R46">
        <f t="shared" ca="1" si="0"/>
        <v>1.7445060177683616E-4</v>
      </c>
    </row>
    <row r="47" spans="1:18">
      <c r="A47" t="s">
        <v>111</v>
      </c>
      <c r="B47" t="s">
        <v>298</v>
      </c>
      <c r="C47">
        <v>19683.281999999999</v>
      </c>
      <c r="D47" t="s">
        <v>50</v>
      </c>
      <c r="E47">
        <f t="shared" si="1"/>
        <v>-832.31055980865142</v>
      </c>
      <c r="F47">
        <f t="shared" si="2"/>
        <v>-832.5</v>
      </c>
      <c r="G47">
        <f t="shared" si="3"/>
        <v>7.2437249997165054E-2</v>
      </c>
      <c r="I47">
        <f t="shared" si="4"/>
        <v>7.2437249997165054E-2</v>
      </c>
      <c r="O47">
        <f t="shared" ca="1" si="5"/>
        <v>-2.1290417636710109E-3</v>
      </c>
      <c r="Q47" s="2">
        <f t="shared" si="6"/>
        <v>4664.7819999999992</v>
      </c>
      <c r="R47">
        <f t="shared" ca="1" si="0"/>
        <v>5.5601318669621291E-3</v>
      </c>
    </row>
    <row r="48" spans="1:18">
      <c r="A48" t="s">
        <v>111</v>
      </c>
      <c r="B48" t="s">
        <v>298</v>
      </c>
      <c r="C48">
        <v>19995.562000000002</v>
      </c>
      <c r="D48" t="s">
        <v>50</v>
      </c>
      <c r="E48">
        <f t="shared" si="1"/>
        <v>-15.626009315974503</v>
      </c>
      <c r="F48">
        <f t="shared" si="2"/>
        <v>-15.5</v>
      </c>
      <c r="G48">
        <f t="shared" si="3"/>
        <v>-4.818284999782918E-2</v>
      </c>
      <c r="I48">
        <f t="shared" si="4"/>
        <v>-4.818284999782918E-2</v>
      </c>
      <c r="O48">
        <f t="shared" ca="1" si="5"/>
        <v>-2.084138585041992E-3</v>
      </c>
      <c r="Q48" s="2">
        <f t="shared" si="6"/>
        <v>4977.0620000000017</v>
      </c>
      <c r="R48">
        <f t="shared" ca="1" si="0"/>
        <v>2.1250911939194356E-3</v>
      </c>
    </row>
    <row r="49" spans="1:18">
      <c r="A49" t="s">
        <v>111</v>
      </c>
      <c r="B49" t="s">
        <v>298</v>
      </c>
      <c r="C49">
        <v>20001.562999999998</v>
      </c>
      <c r="D49" t="s">
        <v>50</v>
      </c>
      <c r="E49">
        <f t="shared" si="1"/>
        <v>6.7996023796570909E-2</v>
      </c>
      <c r="F49">
        <f t="shared" si="2"/>
        <v>0</v>
      </c>
      <c r="G49">
        <f t="shared" si="3"/>
        <v>2.599999999802094E-2</v>
      </c>
      <c r="I49">
        <f t="shared" si="4"/>
        <v>2.599999999802094E-2</v>
      </c>
      <c r="O49">
        <f t="shared" ca="1" si="5"/>
        <v>-2.0832866887522125E-3</v>
      </c>
      <c r="Q49" s="2">
        <f t="shared" si="6"/>
        <v>4983.0629999999983</v>
      </c>
      <c r="R49">
        <f t="shared" ca="1" si="0"/>
        <v>7.8867099113149014E-4</v>
      </c>
    </row>
    <row r="50" spans="1:18">
      <c r="A50" t="s">
        <v>111</v>
      </c>
      <c r="B50" t="s">
        <v>298</v>
      </c>
      <c r="C50">
        <v>20007.564999999999</v>
      </c>
      <c r="D50" t="s">
        <v>50</v>
      </c>
      <c r="E50">
        <f t="shared" si="1"/>
        <v>15.764616595262375</v>
      </c>
      <c r="F50">
        <f t="shared" si="2"/>
        <v>16</v>
      </c>
      <c r="G50">
        <f t="shared" si="3"/>
        <v>-9.0004800000315299E-2</v>
      </c>
      <c r="I50">
        <f t="shared" si="4"/>
        <v>-9.0004800000315299E-2</v>
      </c>
      <c r="O50">
        <f t="shared" ca="1" si="5"/>
        <v>-2.0824073119369564E-3</v>
      </c>
      <c r="Q50" s="2">
        <f t="shared" si="6"/>
        <v>4989.0649999999987</v>
      </c>
      <c r="R50">
        <f t="shared" ca="1" si="0"/>
        <v>7.7303471360494055E-3</v>
      </c>
    </row>
    <row r="51" spans="1:18">
      <c r="A51" t="s">
        <v>111</v>
      </c>
      <c r="B51" t="s">
        <v>298</v>
      </c>
      <c r="C51">
        <v>20019.600999999999</v>
      </c>
      <c r="D51" t="s">
        <v>50</v>
      </c>
      <c r="E51">
        <f t="shared" si="1"/>
        <v>47.241545152101843</v>
      </c>
      <c r="F51">
        <f t="shared" si="2"/>
        <v>47</v>
      </c>
      <c r="G51">
        <f t="shared" si="3"/>
        <v>9.2360899998311652E-2</v>
      </c>
      <c r="I51">
        <f t="shared" si="4"/>
        <v>9.2360899998311652E-2</v>
      </c>
      <c r="O51">
        <f t="shared" ca="1" si="5"/>
        <v>-2.0807035193573975E-3</v>
      </c>
      <c r="Q51" s="2">
        <f t="shared" si="6"/>
        <v>5001.1009999999987</v>
      </c>
      <c r="R51">
        <f t="shared" ca="1" si="0"/>
        <v>8.9192164749885977E-3</v>
      </c>
    </row>
    <row r="52" spans="1:18">
      <c r="A52" t="s">
        <v>111</v>
      </c>
      <c r="B52" t="s">
        <v>298</v>
      </c>
      <c r="C52">
        <v>20037.593000000001</v>
      </c>
      <c r="D52" t="s">
        <v>50</v>
      </c>
      <c r="E52">
        <f t="shared" si="1"/>
        <v>94.294793622915748</v>
      </c>
      <c r="F52">
        <f t="shared" si="2"/>
        <v>94.5</v>
      </c>
      <c r="G52">
        <f t="shared" si="3"/>
        <v>-7.8465849997883197E-2</v>
      </c>
      <c r="I52">
        <f t="shared" si="4"/>
        <v>-7.8465849997883197E-2</v>
      </c>
      <c r="O52">
        <f t="shared" ca="1" si="5"/>
        <v>-2.0780928694371058E-3</v>
      </c>
      <c r="Q52" s="2">
        <f t="shared" si="6"/>
        <v>5019.0930000000008</v>
      </c>
      <c r="R52">
        <f t="shared" ca="1" si="0"/>
        <v>5.835089439114466E-3</v>
      </c>
    </row>
    <row r="53" spans="1:18">
      <c r="A53" t="s">
        <v>111</v>
      </c>
      <c r="B53" t="s">
        <v>298</v>
      </c>
      <c r="C53">
        <v>20235.794000000002</v>
      </c>
      <c r="D53" t="s">
        <v>50</v>
      </c>
      <c r="E53">
        <f t="shared" si="1"/>
        <v>612.63632875868666</v>
      </c>
      <c r="F53">
        <f t="shared" si="2"/>
        <v>612.5</v>
      </c>
      <c r="G53">
        <f t="shared" si="3"/>
        <v>5.212875000142958E-2</v>
      </c>
      <c r="I53">
        <f t="shared" si="4"/>
        <v>5.212875000142958E-2</v>
      </c>
      <c r="O53">
        <f t="shared" ca="1" si="5"/>
        <v>-2.0496230450431866E-3</v>
      </c>
      <c r="Q53" s="2">
        <f t="shared" si="6"/>
        <v>5217.2940000000017</v>
      </c>
      <c r="R53">
        <f t="shared" ca="1" si="0"/>
        <v>2.9352961059627668E-3</v>
      </c>
    </row>
    <row r="54" spans="1:18">
      <c r="A54" t="s">
        <v>111</v>
      </c>
      <c r="B54" t="s">
        <v>298</v>
      </c>
      <c r="C54">
        <v>20241.795999999998</v>
      </c>
      <c r="D54" t="s">
        <v>50</v>
      </c>
      <c r="E54">
        <f t="shared" si="1"/>
        <v>628.33294933014292</v>
      </c>
      <c r="F54">
        <f t="shared" si="2"/>
        <v>628.5</v>
      </c>
      <c r="G54">
        <f t="shared" si="3"/>
        <v>-6.3876050000544637E-2</v>
      </c>
      <c r="I54">
        <f t="shared" si="4"/>
        <v>-6.3876050000544637E-2</v>
      </c>
      <c r="O54">
        <f t="shared" ca="1" si="5"/>
        <v>-2.0487436682279305E-3</v>
      </c>
      <c r="Q54" s="2">
        <f t="shared" si="6"/>
        <v>5223.2959999999985</v>
      </c>
      <c r="R54">
        <f t="shared" ca="1" si="0"/>
        <v>3.8226158083101295E-3</v>
      </c>
    </row>
    <row r="55" spans="1:18">
      <c r="A55" t="s">
        <v>111</v>
      </c>
      <c r="B55" t="s">
        <v>298</v>
      </c>
      <c r="C55">
        <v>20470.022000000001</v>
      </c>
      <c r="D55" t="s">
        <v>50</v>
      </c>
      <c r="E55">
        <f t="shared" si="1"/>
        <v>1225.1968157985116</v>
      </c>
      <c r="F55">
        <f t="shared" si="2"/>
        <v>1225</v>
      </c>
      <c r="G55">
        <f t="shared" si="3"/>
        <v>7.5257500000589062E-2</v>
      </c>
      <c r="I55">
        <f t="shared" si="4"/>
        <v>7.5257500000589062E-2</v>
      </c>
      <c r="O55">
        <f t="shared" ca="1" si="5"/>
        <v>-2.0159594013341611E-3</v>
      </c>
      <c r="Q55" s="2">
        <f t="shared" si="6"/>
        <v>5451.5220000000008</v>
      </c>
      <c r="R55">
        <f t="shared" ca="1" si="0"/>
        <v>5.9711875279406757E-3</v>
      </c>
    </row>
    <row r="56" spans="1:18">
      <c r="A56" t="s">
        <v>111</v>
      </c>
      <c r="B56" t="s">
        <v>298</v>
      </c>
      <c r="C56">
        <v>20626.169999999998</v>
      </c>
      <c r="D56" t="s">
        <v>50</v>
      </c>
      <c r="E56">
        <f t="shared" si="1"/>
        <v>1633.5600128983176</v>
      </c>
      <c r="F56">
        <f t="shared" si="2"/>
        <v>1633.5</v>
      </c>
      <c r="G56">
        <f t="shared" si="3"/>
        <v>2.2947449997445801E-2</v>
      </c>
      <c r="I56">
        <f t="shared" si="4"/>
        <v>2.2947449997445801E-2</v>
      </c>
      <c r="O56">
        <f t="shared" ca="1" si="5"/>
        <v>-1.9935078120196514E-3</v>
      </c>
      <c r="Q56" s="2">
        <f t="shared" si="6"/>
        <v>5607.6699999999983</v>
      </c>
      <c r="R56">
        <f t="shared" ca="1" si="0"/>
        <v>6.2205137645353575E-4</v>
      </c>
    </row>
    <row r="57" spans="1:18">
      <c r="A57" t="s">
        <v>111</v>
      </c>
      <c r="B57" t="s">
        <v>298</v>
      </c>
      <c r="C57">
        <v>20644.212</v>
      </c>
      <c r="D57" t="s">
        <v>50</v>
      </c>
      <c r="E57">
        <f t="shared" si="1"/>
        <v>1680.7440229533636</v>
      </c>
      <c r="F57">
        <f t="shared" si="2"/>
        <v>1680.5</v>
      </c>
      <c r="G57">
        <f t="shared" si="3"/>
        <v>9.3308349998551421E-2</v>
      </c>
      <c r="I57">
        <f t="shared" si="4"/>
        <v>9.3308349998551421E-2</v>
      </c>
      <c r="O57">
        <f t="shared" ca="1" si="5"/>
        <v>-1.9909246426248364E-3</v>
      </c>
      <c r="Q57" s="2">
        <f t="shared" si="6"/>
        <v>5625.7119999999995</v>
      </c>
      <c r="R57">
        <f t="shared" ca="1" si="0"/>
        <v>9.0819517471343401E-3</v>
      </c>
    </row>
    <row r="58" spans="1:18">
      <c r="A58" t="s">
        <v>111</v>
      </c>
      <c r="B58" t="s">
        <v>298</v>
      </c>
      <c r="C58">
        <v>20752.287</v>
      </c>
      <c r="D58" t="s">
        <v>50</v>
      </c>
      <c r="E58">
        <f t="shared" si="1"/>
        <v>1963.3851872754335</v>
      </c>
      <c r="F58">
        <f t="shared" si="2"/>
        <v>1963.5</v>
      </c>
      <c r="G58">
        <f t="shared" si="3"/>
        <v>-4.3901550001464784E-2</v>
      </c>
      <c r="I58">
        <f t="shared" si="4"/>
        <v>-4.3901550001464784E-2</v>
      </c>
      <c r="O58">
        <f t="shared" ca="1" si="5"/>
        <v>-1.9753706652049928E-3</v>
      </c>
      <c r="Q58" s="2">
        <f t="shared" si="6"/>
        <v>5733.7870000000003</v>
      </c>
      <c r="R58">
        <f t="shared" ca="1" si="0"/>
        <v>1.7578045137362176E-3</v>
      </c>
    </row>
    <row r="59" spans="1:18">
      <c r="A59" t="s">
        <v>168</v>
      </c>
      <c r="B59" t="s">
        <v>298</v>
      </c>
      <c r="C59">
        <v>25178.36</v>
      </c>
      <c r="D59" t="s">
        <v>50</v>
      </c>
      <c r="E59">
        <f t="shared" si="1"/>
        <v>13538.591535593436</v>
      </c>
      <c r="F59">
        <f t="shared" si="2"/>
        <v>13538.5</v>
      </c>
      <c r="G59">
        <f t="shared" si="3"/>
        <v>3.5000949999812292E-2</v>
      </c>
      <c r="I59">
        <f t="shared" si="4"/>
        <v>3.5000949999812292E-2</v>
      </c>
      <c r="O59">
        <f t="shared" ca="1" si="5"/>
        <v>-1.3391965004180971E-3</v>
      </c>
      <c r="Q59" s="2">
        <f t="shared" si="6"/>
        <v>10159.86</v>
      </c>
      <c r="R59">
        <f t="shared" ca="1" si="0"/>
        <v>1.3206062476582069E-3</v>
      </c>
    </row>
    <row r="60" spans="1:18">
      <c r="A60" t="s">
        <v>168</v>
      </c>
      <c r="B60" t="s">
        <v>298</v>
      </c>
      <c r="C60">
        <v>25436.59</v>
      </c>
      <c r="D60" t="s">
        <v>50</v>
      </c>
      <c r="E60">
        <f t="shared" si="1"/>
        <v>14213.922813529012</v>
      </c>
      <c r="F60">
        <f t="shared" si="2"/>
        <v>14214</v>
      </c>
      <c r="G60">
        <f t="shared" si="3"/>
        <v>-2.9514199999539414E-2</v>
      </c>
      <c r="I60">
        <f t="shared" si="4"/>
        <v>-2.9514199999539414E-2</v>
      </c>
      <c r="O60">
        <f t="shared" ca="1" si="5"/>
        <v>-1.302070310499E-3</v>
      </c>
      <c r="Q60" s="2">
        <f t="shared" si="6"/>
        <v>10418.09</v>
      </c>
      <c r="R60">
        <f t="shared" ca="1" si="0"/>
        <v>7.9592426159123559E-4</v>
      </c>
    </row>
    <row r="61" spans="1:18">
      <c r="A61" t="s">
        <v>175</v>
      </c>
      <c r="B61" t="s">
        <v>298</v>
      </c>
      <c r="C61">
        <v>28427.27</v>
      </c>
      <c r="D61" t="s">
        <v>50</v>
      </c>
      <c r="E61">
        <f t="shared" si="1"/>
        <v>22035.243908275457</v>
      </c>
      <c r="F61">
        <f t="shared" si="2"/>
        <v>22035</v>
      </c>
      <c r="G61">
        <f t="shared" si="3"/>
        <v>9.3264500002987916E-2</v>
      </c>
      <c r="I61">
        <f t="shared" si="4"/>
        <v>9.3264500002987916E-2</v>
      </c>
      <c r="O61">
        <f t="shared" ca="1" si="5"/>
        <v>-8.7221993099158637E-4</v>
      </c>
      <c r="Q61" s="2">
        <f t="shared" si="6"/>
        <v>13408.77</v>
      </c>
      <c r="R61">
        <f t="shared" ca="1" si="0"/>
        <v>8.8617220399284935E-3</v>
      </c>
    </row>
    <row r="62" spans="1:18">
      <c r="A62" t="s">
        <v>180</v>
      </c>
      <c r="B62" t="s">
        <v>298</v>
      </c>
      <c r="C62">
        <v>32793.199999999997</v>
      </c>
      <c r="D62" t="s">
        <v>50</v>
      </c>
      <c r="E62">
        <f t="shared" si="1"/>
        <v>33453.162377381588</v>
      </c>
      <c r="F62">
        <f t="shared" si="2"/>
        <v>33453</v>
      </c>
      <c r="G62">
        <f t="shared" si="3"/>
        <v>6.2089099999866448E-2</v>
      </c>
      <c r="I62">
        <f t="shared" si="4"/>
        <v>6.2089099999866448E-2</v>
      </c>
      <c r="O62">
        <f t="shared" ca="1" si="5"/>
        <v>-2.4467465120439212E-4</v>
      </c>
      <c r="Q62" s="2">
        <f t="shared" si="6"/>
        <v>17774.699999999997</v>
      </c>
      <c r="R62">
        <f t="shared" ca="1" si="0"/>
        <v>3.8854994622504815E-3</v>
      </c>
    </row>
    <row r="63" spans="1:18">
      <c r="A63" t="s">
        <v>175</v>
      </c>
      <c r="B63" t="s">
        <v>298</v>
      </c>
      <c r="C63">
        <v>32793.26</v>
      </c>
      <c r="D63" t="s">
        <v>50</v>
      </c>
      <c r="E63">
        <f t="shared" si="1"/>
        <v>33453.319291282678</v>
      </c>
      <c r="F63">
        <f t="shared" si="2"/>
        <v>33453.5</v>
      </c>
      <c r="G63">
        <f t="shared" si="3"/>
        <v>-6.9098549996851943E-2</v>
      </c>
      <c r="I63">
        <f t="shared" si="4"/>
        <v>-6.9098549996851943E-2</v>
      </c>
      <c r="O63">
        <f t="shared" ca="1" si="5"/>
        <v>-2.4464717067891541E-4</v>
      </c>
      <c r="Q63" s="2">
        <f t="shared" si="6"/>
        <v>17774.760000000002</v>
      </c>
      <c r="R63">
        <f t="shared" ca="1" si="0"/>
        <v>4.7408599343960779E-3</v>
      </c>
    </row>
    <row r="64" spans="1:18">
      <c r="A64" t="s">
        <v>187</v>
      </c>
      <c r="B64" t="s">
        <v>298</v>
      </c>
      <c r="C64">
        <v>32823.275999999998</v>
      </c>
      <c r="D64" t="s">
        <v>50</v>
      </c>
      <c r="E64">
        <f t="shared" si="1"/>
        <v>33531.818085530103</v>
      </c>
      <c r="F64">
        <f t="shared" si="2"/>
        <v>33532</v>
      </c>
      <c r="G64">
        <f t="shared" si="3"/>
        <v>-6.9559600000502542E-2</v>
      </c>
      <c r="I64">
        <f t="shared" si="4"/>
        <v>-6.9559600000502542E-2</v>
      </c>
      <c r="O64">
        <f t="shared" ca="1" si="5"/>
        <v>-2.4033272817906457E-4</v>
      </c>
      <c r="Q64" s="2">
        <f t="shared" si="6"/>
        <v>17804.775999999998</v>
      </c>
      <c r="R64">
        <f t="shared" ca="1" si="0"/>
        <v>4.8051608151718165E-3</v>
      </c>
    </row>
    <row r="65" spans="1:18">
      <c r="A65" t="s">
        <v>192</v>
      </c>
      <c r="B65" t="s">
        <v>298</v>
      </c>
      <c r="C65">
        <v>33069.519999999997</v>
      </c>
      <c r="D65" t="s">
        <v>50</v>
      </c>
      <c r="E65">
        <f t="shared" si="1"/>
        <v>34175.803196493071</v>
      </c>
      <c r="F65">
        <f t="shared" si="2"/>
        <v>34176</v>
      </c>
      <c r="G65">
        <f t="shared" si="3"/>
        <v>-7.5252800001180731E-2</v>
      </c>
      <c r="I65">
        <f t="shared" si="4"/>
        <v>-7.5252800001180731E-2</v>
      </c>
      <c r="O65">
        <f t="shared" ca="1" si="5"/>
        <v>-2.0493781136500327E-4</v>
      </c>
      <c r="Q65" s="2">
        <f t="shared" si="6"/>
        <v>18051.019999999997</v>
      </c>
      <c r="R65">
        <f t="shared" ca="1" si="0"/>
        <v>5.6321816192615726E-3</v>
      </c>
    </row>
    <row r="66" spans="1:18">
      <c r="A66" t="s">
        <v>192</v>
      </c>
      <c r="B66" t="s">
        <v>298</v>
      </c>
      <c r="C66">
        <v>33081.5</v>
      </c>
      <c r="D66" t="s">
        <v>50</v>
      </c>
      <c r="E66">
        <f t="shared" si="1"/>
        <v>34207.133672075579</v>
      </c>
      <c r="F66">
        <f t="shared" si="2"/>
        <v>34207</v>
      </c>
      <c r="G66">
        <f t="shared" si="3"/>
        <v>5.1112900000589434E-2</v>
      </c>
      <c r="I66">
        <f t="shared" si="4"/>
        <v>5.1112900000589434E-2</v>
      </c>
      <c r="O66">
        <f t="shared" ca="1" si="5"/>
        <v>-2.0323401878544439E-4</v>
      </c>
      <c r="Q66" s="2">
        <f t="shared" si="6"/>
        <v>18063</v>
      </c>
      <c r="R66">
        <f t="shared" ca="1" si="0"/>
        <v>2.6333456106944434E-3</v>
      </c>
    </row>
    <row r="67" spans="1:18">
      <c r="A67" t="s">
        <v>192</v>
      </c>
      <c r="B67" t="s">
        <v>298</v>
      </c>
      <c r="C67">
        <v>33099.519999999997</v>
      </c>
      <c r="D67" t="s">
        <v>50</v>
      </c>
      <c r="E67">
        <f t="shared" si="1"/>
        <v>34254.26014703355</v>
      </c>
      <c r="F67">
        <f t="shared" si="2"/>
        <v>34254.5</v>
      </c>
      <c r="G67">
        <f t="shared" si="3"/>
        <v>-9.1713850000815E-2</v>
      </c>
      <c r="I67">
        <f t="shared" si="4"/>
        <v>-9.1713850000815E-2</v>
      </c>
      <c r="O67">
        <f t="shared" ca="1" si="5"/>
        <v>-2.0062336886515265E-4</v>
      </c>
      <c r="Q67" s="2">
        <f t="shared" si="6"/>
        <v>18081.019999999997</v>
      </c>
      <c r="R67">
        <f t="shared" ca="1" si="0"/>
        <v>8.3746706485906142E-3</v>
      </c>
    </row>
    <row r="68" spans="1:18">
      <c r="A68" t="s">
        <v>192</v>
      </c>
      <c r="B68" t="s">
        <v>298</v>
      </c>
      <c r="C68">
        <v>33183.589999999997</v>
      </c>
      <c r="D68" t="s">
        <v>50</v>
      </c>
      <c r="E68">
        <f t="shared" si="1"/>
        <v>34474.122674764811</v>
      </c>
      <c r="F68">
        <f t="shared" si="2"/>
        <v>34474</v>
      </c>
      <c r="G68">
        <f t="shared" si="3"/>
        <v>4.6907799995096866E-2</v>
      </c>
      <c r="I68">
        <f t="shared" si="4"/>
        <v>4.6907799995096866E-2</v>
      </c>
      <c r="O68">
        <f t="shared" ca="1" si="5"/>
        <v>-1.8855941818085673E-4</v>
      </c>
      <c r="Q68" s="2">
        <f t="shared" si="6"/>
        <v>18165.089999999997</v>
      </c>
      <c r="R68">
        <f t="shared" ca="1" si="0"/>
        <v>2.2180670699846329E-3</v>
      </c>
    </row>
    <row r="69" spans="1:18">
      <c r="A69" t="s">
        <v>203</v>
      </c>
      <c r="B69" t="s">
        <v>298</v>
      </c>
      <c r="C69">
        <v>33207.642</v>
      </c>
      <c r="D69" t="s">
        <v>50</v>
      </c>
      <c r="E69">
        <f t="shared" si="1"/>
        <v>34537.024227244809</v>
      </c>
      <c r="F69">
        <f t="shared" si="2"/>
        <v>34537</v>
      </c>
      <c r="G69">
        <f t="shared" si="3"/>
        <v>9.2638999994960614E-3</v>
      </c>
      <c r="I69">
        <f t="shared" si="4"/>
        <v>9.2638999994960614E-3</v>
      </c>
      <c r="O69">
        <f t="shared" ca="1" si="5"/>
        <v>-1.8509687197078555E-4</v>
      </c>
      <c r="Q69" s="2">
        <f t="shared" si="6"/>
        <v>18189.142</v>
      </c>
      <c r="R69">
        <f t="shared" ca="1" si="0"/>
        <v>8.9283541876990279E-5</v>
      </c>
    </row>
    <row r="70" spans="1:18">
      <c r="A70" t="s">
        <v>192</v>
      </c>
      <c r="B70" t="s">
        <v>298</v>
      </c>
      <c r="C70">
        <v>33273.730000000003</v>
      </c>
      <c r="D70" t="s">
        <v>50</v>
      </c>
      <c r="E70">
        <f t="shared" si="1"/>
        <v>34709.859658822112</v>
      </c>
      <c r="F70">
        <f t="shared" si="2"/>
        <v>34710</v>
      </c>
      <c r="G70">
        <f t="shared" si="3"/>
        <v>-5.3662999998778105E-2</v>
      </c>
      <c r="I70">
        <f t="shared" si="4"/>
        <v>-5.3662999998778105E-2</v>
      </c>
      <c r="O70">
        <f t="shared" ca="1" si="5"/>
        <v>-1.7558861015582817E-4</v>
      </c>
      <c r="Q70" s="2">
        <f t="shared" si="6"/>
        <v>18255.230000000003</v>
      </c>
      <c r="R70">
        <f t="shared" ca="1" si="0"/>
        <v>2.8609031770557201E-3</v>
      </c>
    </row>
    <row r="71" spans="1:18">
      <c r="A71" t="s">
        <v>192</v>
      </c>
      <c r="B71" t="s">
        <v>298</v>
      </c>
      <c r="C71">
        <v>33297.75</v>
      </c>
      <c r="D71" t="s">
        <v>50</v>
      </c>
      <c r="E71">
        <f t="shared" si="1"/>
        <v>34772.677523888182</v>
      </c>
      <c r="F71">
        <f t="shared" si="2"/>
        <v>34772.5</v>
      </c>
      <c r="G71">
        <f t="shared" si="3"/>
        <v>6.7880750000767875E-2</v>
      </c>
      <c r="I71">
        <f t="shared" si="4"/>
        <v>6.7880750000767875E-2</v>
      </c>
      <c r="O71">
        <f t="shared" ca="1" si="5"/>
        <v>-1.721535444712337E-4</v>
      </c>
      <c r="Q71" s="2">
        <f t="shared" si="6"/>
        <v>18279.25</v>
      </c>
      <c r="R71">
        <f t="shared" ca="1" si="0"/>
        <v>4.6311976809376189E-3</v>
      </c>
    </row>
    <row r="72" spans="1:18">
      <c r="A72" t="s">
        <v>212</v>
      </c>
      <c r="B72" t="s">
        <v>298</v>
      </c>
      <c r="C72">
        <v>33405.82</v>
      </c>
      <c r="D72" t="s">
        <v>50</v>
      </c>
      <c r="E72">
        <f t="shared" si="1"/>
        <v>35055.305612051823</v>
      </c>
      <c r="F72">
        <f t="shared" si="2"/>
        <v>35055.5</v>
      </c>
      <c r="G72">
        <f t="shared" si="3"/>
        <v>-7.4329150003904942E-2</v>
      </c>
      <c r="I72">
        <f t="shared" si="4"/>
        <v>-7.4329150003904942E-2</v>
      </c>
      <c r="O72">
        <f t="shared" ca="1" si="5"/>
        <v>-1.5659956705138989E-4</v>
      </c>
      <c r="Q72" s="2">
        <f t="shared" si="6"/>
        <v>18387.32</v>
      </c>
      <c r="R72">
        <f t="shared" ca="1" si="0"/>
        <v>5.5015672383075852E-3</v>
      </c>
    </row>
    <row r="73" spans="1:18">
      <c r="A73" t="s">
        <v>217</v>
      </c>
      <c r="B73" t="s">
        <v>298</v>
      </c>
      <c r="C73">
        <v>33586.269</v>
      </c>
      <c r="D73" t="s">
        <v>50</v>
      </c>
      <c r="E73">
        <f t="shared" si="1"/>
        <v>35527.221554321113</v>
      </c>
      <c r="F73">
        <f t="shared" si="2"/>
        <v>35527</v>
      </c>
      <c r="G73">
        <f t="shared" si="3"/>
        <v>8.4716900004423223E-2</v>
      </c>
      <c r="I73">
        <f t="shared" si="4"/>
        <v>8.4716900004423223E-2</v>
      </c>
      <c r="O73">
        <f t="shared" ca="1" si="5"/>
        <v>-1.3068543152680925E-4</v>
      </c>
      <c r="Q73" s="2">
        <f t="shared" si="6"/>
        <v>18567.769</v>
      </c>
      <c r="R73">
        <f t="shared" ca="1" si="0"/>
        <v>7.1991127543108392E-3</v>
      </c>
    </row>
    <row r="74" spans="1:18">
      <c r="A74" t="s">
        <v>187</v>
      </c>
      <c r="B74" t="s">
        <v>298</v>
      </c>
      <c r="C74">
        <v>33880.266000000003</v>
      </c>
      <c r="D74" t="s">
        <v>50</v>
      </c>
      <c r="E74">
        <f t="shared" si="1"/>
        <v>36296.091823922739</v>
      </c>
      <c r="F74">
        <f t="shared" si="2"/>
        <v>36296</v>
      </c>
      <c r="G74">
        <f t="shared" si="3"/>
        <v>3.5111200006213039E-2</v>
      </c>
      <c r="I74">
        <f t="shared" si="4"/>
        <v>3.5111200006213039E-2</v>
      </c>
      <c r="O74">
        <f t="shared" ca="1" si="5"/>
        <v>-8.8420383343558798E-5</v>
      </c>
      <c r="Q74" s="2">
        <f t="shared" si="6"/>
        <v>18861.766000000003</v>
      </c>
      <c r="R74">
        <f t="shared" ca="1" si="0"/>
        <v>1.2390132755688884E-3</v>
      </c>
    </row>
    <row r="75" spans="1:18">
      <c r="A75" t="s">
        <v>217</v>
      </c>
      <c r="B75" t="s">
        <v>298</v>
      </c>
      <c r="C75">
        <v>33922.377999999997</v>
      </c>
      <c r="D75" t="s">
        <v>50</v>
      </c>
      <c r="E75">
        <f t="shared" si="1"/>
        <v>36406.224460628073</v>
      </c>
      <c r="F75">
        <f t="shared" si="2"/>
        <v>36406</v>
      </c>
      <c r="G75">
        <f t="shared" si="3"/>
        <v>8.5828199997195043E-2</v>
      </c>
      <c r="I75">
        <f t="shared" si="4"/>
        <v>8.5828199997195043E-2</v>
      </c>
      <c r="O75">
        <f t="shared" ca="1" si="5"/>
        <v>-8.237466773867259E-5</v>
      </c>
      <c r="Q75" s="2">
        <f t="shared" si="6"/>
        <v>18903.877999999997</v>
      </c>
      <c r="R75">
        <f t="shared" ca="1" si="0"/>
        <v>7.3806268392591495E-3</v>
      </c>
    </row>
    <row r="76" spans="1:18">
      <c r="A76" t="s">
        <v>217</v>
      </c>
      <c r="B76" t="s">
        <v>298</v>
      </c>
      <c r="C76">
        <v>33928.438999999998</v>
      </c>
      <c r="D76" t="s">
        <v>50</v>
      </c>
      <c r="E76">
        <f t="shared" si="1"/>
        <v>36422.07537986894</v>
      </c>
      <c r="F76">
        <f t="shared" si="2"/>
        <v>36422</v>
      </c>
      <c r="G76">
        <f t="shared" si="3"/>
        <v>2.8823400003602728E-2</v>
      </c>
      <c r="I76">
        <f t="shared" si="4"/>
        <v>2.8823400003602728E-2</v>
      </c>
      <c r="O76">
        <f t="shared" ca="1" si="5"/>
        <v>-8.1495290923416439E-5</v>
      </c>
      <c r="Q76" s="2">
        <f t="shared" si="6"/>
        <v>18909.938999999998</v>
      </c>
      <c r="R76">
        <f t="shared" ca="1" si="0"/>
        <v>8.3549297198751973E-4</v>
      </c>
    </row>
    <row r="77" spans="1:18">
      <c r="A77" t="s">
        <v>212</v>
      </c>
      <c r="B77" t="s">
        <v>298</v>
      </c>
      <c r="C77">
        <v>34120.502999999997</v>
      </c>
      <c r="D77" t="s">
        <v>50</v>
      </c>
      <c r="E77">
        <f t="shared" si="1"/>
        <v>36924.367238155806</v>
      </c>
      <c r="F77">
        <f t="shared" si="2"/>
        <v>36924.5</v>
      </c>
      <c r="G77">
        <f t="shared" si="3"/>
        <v>-5.0764850006089546E-2</v>
      </c>
      <c r="I77">
        <f t="shared" si="4"/>
        <v>-5.0764850006089546E-2</v>
      </c>
      <c r="O77">
        <f t="shared" ca="1" si="5"/>
        <v>-5.3877362819276711E-5</v>
      </c>
      <c r="Q77" s="2">
        <f t="shared" si="6"/>
        <v>19102.002999999997</v>
      </c>
      <c r="R77">
        <f t="shared" ca="1" si="0"/>
        <v>2.5716027464265058E-3</v>
      </c>
    </row>
    <row r="78" spans="1:18">
      <c r="A78" t="s">
        <v>175</v>
      </c>
      <c r="B78" t="s">
        <v>298</v>
      </c>
      <c r="C78">
        <v>34132.5</v>
      </c>
      <c r="D78" t="s">
        <v>50</v>
      </c>
      <c r="E78">
        <f t="shared" si="1"/>
        <v>36955.742172676953</v>
      </c>
      <c r="F78">
        <f t="shared" si="2"/>
        <v>36955.5</v>
      </c>
      <c r="G78">
        <f t="shared" si="3"/>
        <v>9.2600850002781954E-2</v>
      </c>
      <c r="I78">
        <f t="shared" si="4"/>
        <v>9.2600850002781954E-2</v>
      </c>
      <c r="O78">
        <f t="shared" ca="1" si="5"/>
        <v>-5.2173570239717835E-5</v>
      </c>
      <c r="Q78" s="2">
        <f t="shared" si="6"/>
        <v>19114</v>
      </c>
      <c r="R78">
        <f t="shared" ca="1" si="0"/>
        <v>8.5845827772229096E-3</v>
      </c>
    </row>
    <row r="79" spans="1:18">
      <c r="A79" t="s">
        <v>217</v>
      </c>
      <c r="B79" t="s">
        <v>298</v>
      </c>
      <c r="C79">
        <v>34132.569000000003</v>
      </c>
      <c r="D79" t="s">
        <v>50</v>
      </c>
      <c r="E79">
        <f t="shared" si="1"/>
        <v>36955.922623663202</v>
      </c>
      <c r="F79">
        <f t="shared" si="2"/>
        <v>36956</v>
      </c>
      <c r="G79">
        <f t="shared" si="3"/>
        <v>-2.9586799995740876E-2</v>
      </c>
      <c r="I79">
        <f t="shared" si="4"/>
        <v>-2.9586799995740876E-2</v>
      </c>
      <c r="O79">
        <f t="shared" ca="1" si="5"/>
        <v>-5.2146089714241121E-5</v>
      </c>
      <c r="Q79" s="2">
        <f t="shared" si="6"/>
        <v>19114.069000000003</v>
      </c>
      <c r="R79">
        <f t="shared" ca="1" si="0"/>
        <v>8.7229578134877424E-4</v>
      </c>
    </row>
    <row r="80" spans="1:18">
      <c r="A80" t="s">
        <v>217</v>
      </c>
      <c r="B80" t="s">
        <v>298</v>
      </c>
      <c r="C80">
        <v>34216.534</v>
      </c>
      <c r="D80" t="s">
        <v>50</v>
      </c>
      <c r="E80">
        <f t="shared" si="1"/>
        <v>37175.510552067564</v>
      </c>
      <c r="F80">
        <f t="shared" si="2"/>
        <v>37175.5</v>
      </c>
      <c r="G80">
        <f t="shared" si="3"/>
        <v>4.0348500042455271E-3</v>
      </c>
      <c r="I80">
        <f t="shared" si="4"/>
        <v>4.0348500042455271E-3</v>
      </c>
      <c r="O80">
        <f t="shared" ca="1" si="5"/>
        <v>-4.008213902994542E-5</v>
      </c>
      <c r="Q80" s="2">
        <f t="shared" si="6"/>
        <v>19198.034</v>
      </c>
      <c r="R80">
        <f t="shared" ca="1" si="0"/>
        <v>1.6605071972299639E-5</v>
      </c>
    </row>
    <row r="81" spans="1:18">
      <c r="A81" t="s">
        <v>239</v>
      </c>
      <c r="B81" t="s">
        <v>298</v>
      </c>
      <c r="C81">
        <v>34222.580999999998</v>
      </c>
      <c r="D81" t="s">
        <v>50</v>
      </c>
      <c r="E81">
        <f t="shared" si="1"/>
        <v>37191.324858064836</v>
      </c>
      <c r="F81">
        <f t="shared" si="2"/>
        <v>37191.5</v>
      </c>
      <c r="G81">
        <f t="shared" si="3"/>
        <v>-6.696994999947492E-2</v>
      </c>
      <c r="I81">
        <f t="shared" si="4"/>
        <v>-6.696994999947492E-2</v>
      </c>
      <c r="O81">
        <f t="shared" ca="1" si="5"/>
        <v>-3.9202762214689268E-5</v>
      </c>
      <c r="Q81" s="2">
        <f t="shared" si="6"/>
        <v>19204.080999999998</v>
      </c>
      <c r="R81">
        <f t="shared" ca="1" si="0"/>
        <v>4.4797249257380175E-3</v>
      </c>
    </row>
    <row r="82" spans="1:18">
      <c r="A82" t="s">
        <v>239</v>
      </c>
      <c r="B82" t="s">
        <v>298</v>
      </c>
      <c r="C82">
        <v>34240.589</v>
      </c>
      <c r="D82" t="s">
        <v>50</v>
      </c>
      <c r="E82">
        <f t="shared" si="1"/>
        <v>37238.419950242605</v>
      </c>
      <c r="F82">
        <f t="shared" si="2"/>
        <v>37238.5</v>
      </c>
      <c r="G82">
        <f t="shared" si="3"/>
        <v>-3.0609050001658034E-2</v>
      </c>
      <c r="I82">
        <f t="shared" si="4"/>
        <v>-3.0609050001658034E-2</v>
      </c>
      <c r="O82">
        <f t="shared" ca="1" si="5"/>
        <v>-3.6619592819874241E-5</v>
      </c>
      <c r="Q82" s="2">
        <f t="shared" si="6"/>
        <v>19222.089</v>
      </c>
      <c r="R82">
        <f t="shared" ca="1" si="0"/>
        <v>9.3467350110325211E-4</v>
      </c>
    </row>
    <row r="83" spans="1:18">
      <c r="A83" t="s">
        <v>217</v>
      </c>
      <c r="B83" t="s">
        <v>298</v>
      </c>
      <c r="C83">
        <v>34456.597999999998</v>
      </c>
      <c r="D83" t="s">
        <v>50</v>
      </c>
      <c r="E83">
        <f t="shared" si="1"/>
        <v>37803.333531219192</v>
      </c>
      <c r="F83">
        <f t="shared" si="2"/>
        <v>37803.5</v>
      </c>
      <c r="G83">
        <f t="shared" si="3"/>
        <v>-6.3653550001617987E-2</v>
      </c>
      <c r="I83">
        <f t="shared" si="4"/>
        <v>-6.3653550001617987E-2</v>
      </c>
      <c r="O83">
        <f t="shared" ca="1" si="5"/>
        <v>-5.5665990311400473E-6</v>
      </c>
      <c r="Q83" s="2">
        <f t="shared" si="6"/>
        <v>19438.097999999998</v>
      </c>
      <c r="R83">
        <f t="shared" ca="1" si="0"/>
        <v>4.0510657912159707E-3</v>
      </c>
    </row>
    <row r="84" spans="1:18">
      <c r="A84" t="s">
        <v>217</v>
      </c>
      <c r="B84" t="s">
        <v>298</v>
      </c>
      <c r="C84">
        <v>34480.548000000003</v>
      </c>
      <c r="D84" t="s">
        <v>50</v>
      </c>
      <c r="E84">
        <f t="shared" si="1"/>
        <v>37865.968330067357</v>
      </c>
      <c r="F84">
        <f t="shared" si="2"/>
        <v>37866</v>
      </c>
      <c r="G84">
        <f t="shared" si="3"/>
        <v>-1.2109799994505011E-2</v>
      </c>
      <c r="I84">
        <f t="shared" si="4"/>
        <v>-1.2109799994505011E-2</v>
      </c>
      <c r="O84">
        <f t="shared" ca="1" si="5"/>
        <v>-2.1315333465455819E-6</v>
      </c>
      <c r="Q84" s="2">
        <f t="shared" si="6"/>
        <v>19462.048000000003</v>
      </c>
      <c r="R84">
        <f t="shared" ca="1" si="0"/>
        <v>1.4659563556533136E-4</v>
      </c>
    </row>
    <row r="85" spans="1:18">
      <c r="A85" t="s">
        <v>217</v>
      </c>
      <c r="B85" t="s">
        <v>298</v>
      </c>
      <c r="C85">
        <v>34486.540999999997</v>
      </c>
      <c r="D85" t="s">
        <v>50</v>
      </c>
      <c r="E85">
        <f t="shared" si="1"/>
        <v>37881.64141355364</v>
      </c>
      <c r="F85">
        <f t="shared" si="2"/>
        <v>37881.5</v>
      </c>
      <c r="G85">
        <f t="shared" si="3"/>
        <v>5.4073049999715295E-2</v>
      </c>
      <c r="I85">
        <f t="shared" si="4"/>
        <v>5.4073049999715295E-2</v>
      </c>
      <c r="O85">
        <f t="shared" ca="1" si="5"/>
        <v>-1.279637056766144E-6</v>
      </c>
      <c r="Q85" s="2">
        <f t="shared" si="6"/>
        <v>19468.040999999997</v>
      </c>
      <c r="R85">
        <f t="shared" ca="1" si="0"/>
        <v>2.9240331256662855E-3</v>
      </c>
    </row>
    <row r="86" spans="1:18">
      <c r="A86" t="s">
        <v>239</v>
      </c>
      <c r="B86" t="s">
        <v>298</v>
      </c>
      <c r="C86">
        <v>34961.269999999997</v>
      </c>
      <c r="D86" t="s">
        <v>50</v>
      </c>
      <c r="E86">
        <f t="shared" si="1"/>
        <v>39123.167735991308</v>
      </c>
      <c r="F86">
        <f t="shared" si="2"/>
        <v>39123</v>
      </c>
      <c r="G86">
        <f t="shared" si="3"/>
        <v>6.4138099995034281E-2</v>
      </c>
      <c r="I86">
        <f t="shared" si="4"/>
        <v>6.4138099995034281E-2</v>
      </c>
      <c r="O86">
        <f t="shared" ca="1" si="5"/>
        <v>6.6954507702018159E-5</v>
      </c>
      <c r="Q86" s="2">
        <f t="shared" si="6"/>
        <v>19942.769999999997</v>
      </c>
      <c r="R86">
        <f t="shared" ref="R86:R93" ca="1" si="7">(O86-G86)^2</f>
        <v>4.1051116840588979E-3</v>
      </c>
    </row>
    <row r="87" spans="1:18">
      <c r="A87" t="s">
        <v>175</v>
      </c>
      <c r="B87" t="s">
        <v>298</v>
      </c>
      <c r="C87">
        <v>35195.480000000003</v>
      </c>
      <c r="D87" t="s">
        <v>50</v>
      </c>
      <c r="E87">
        <f t="shared" si="1"/>
        <v>39735.681148860829</v>
      </c>
      <c r="F87">
        <f t="shared" si="2"/>
        <v>39735.5</v>
      </c>
      <c r="G87">
        <f t="shared" si="3"/>
        <v>6.9266850005078595E-2</v>
      </c>
      <c r="I87">
        <f t="shared" si="4"/>
        <v>6.9266850005078595E-2</v>
      </c>
      <c r="O87">
        <f t="shared" ca="1" si="5"/>
        <v>1.0061815141104409E-4</v>
      </c>
      <c r="Q87" s="2">
        <f t="shared" si="6"/>
        <v>20176.980000000003</v>
      </c>
      <c r="R87">
        <f t="shared" ca="1" si="7"/>
        <v>4.7839676288352955E-3</v>
      </c>
    </row>
    <row r="88" spans="1:18">
      <c r="A88" t="s">
        <v>175</v>
      </c>
      <c r="B88" t="s">
        <v>298</v>
      </c>
      <c r="C88">
        <v>35303.589999999997</v>
      </c>
      <c r="D88" t="s">
        <v>50</v>
      </c>
      <c r="E88">
        <f t="shared" si="1"/>
        <v>40018.413846291842</v>
      </c>
      <c r="F88">
        <f t="shared" si="2"/>
        <v>40018.5</v>
      </c>
      <c r="G88">
        <f t="shared" si="3"/>
        <v>-3.2943049998721108E-2</v>
      </c>
      <c r="I88">
        <f t="shared" si="4"/>
        <v>-3.2943049998721108E-2</v>
      </c>
      <c r="O88">
        <f t="shared" ca="1" si="5"/>
        <v>1.1617212883088769E-4</v>
      </c>
      <c r="Q88" s="2">
        <f t="shared" si="6"/>
        <v>20285.089999999997</v>
      </c>
      <c r="R88">
        <f t="shared" ca="1" si="7"/>
        <v>1.0929121676788234E-3</v>
      </c>
    </row>
    <row r="89" spans="1:18">
      <c r="A89" t="s">
        <v>262</v>
      </c>
      <c r="B89" t="s">
        <v>298</v>
      </c>
      <c r="C89">
        <v>35339.618000000002</v>
      </c>
      <c r="D89" t="s">
        <v>50</v>
      </c>
      <c r="E89">
        <f t="shared" si="1"/>
        <v>40112.635413427604</v>
      </c>
      <c r="F89">
        <f t="shared" si="2"/>
        <v>40112.5</v>
      </c>
      <c r="G89">
        <f t="shared" si="3"/>
        <v>5.1778749999357387E-2</v>
      </c>
      <c r="I89">
        <f t="shared" si="4"/>
        <v>5.1778749999357387E-2</v>
      </c>
      <c r="O89">
        <f t="shared" ca="1" si="5"/>
        <v>1.2133846762051774E-4</v>
      </c>
      <c r="Q89" s="2">
        <f t="shared" si="6"/>
        <v>20321.118000000002</v>
      </c>
      <c r="R89">
        <f t="shared" ca="1" si="7"/>
        <v>2.6684881661592215E-3</v>
      </c>
    </row>
    <row r="90" spans="1:18">
      <c r="A90" t="s">
        <v>265</v>
      </c>
      <c r="B90" t="s">
        <v>298</v>
      </c>
      <c r="C90">
        <v>36138.370000000003</v>
      </c>
      <c r="D90" t="s">
        <v>50</v>
      </c>
      <c r="E90">
        <f>+(C90-C$7)/C$8</f>
        <v>42201.556952031169</v>
      </c>
      <c r="F90">
        <f>ROUND(2*E90,0)/2</f>
        <v>42201.5</v>
      </c>
      <c r="G90">
        <f>+C90-(C$7+F90*C$8)</f>
        <v>2.1777050002128817E-2</v>
      </c>
      <c r="I90">
        <f>+G90</f>
        <v>2.1777050002128817E-2</v>
      </c>
      <c r="O90">
        <f ca="1">+C$11+C$12*F90</f>
        <v>2.3615210306240355E-4</v>
      </c>
      <c r="Q90" s="2">
        <f>+C90-15018.5</f>
        <v>21119.870000000003</v>
      </c>
      <c r="R90">
        <f t="shared" ca="1" si="7"/>
        <v>4.6401028229800387E-4</v>
      </c>
    </row>
    <row r="91" spans="1:18">
      <c r="A91" t="s">
        <v>175</v>
      </c>
      <c r="B91" t="s">
        <v>298</v>
      </c>
      <c r="C91">
        <v>36847.050000000003</v>
      </c>
      <c r="D91" t="s">
        <v>50</v>
      </c>
      <c r="E91">
        <f>+(C91-C$7)/C$8</f>
        <v>44054.91934233201</v>
      </c>
      <c r="F91">
        <f>ROUND(2*E91,0)/2</f>
        <v>44055</v>
      </c>
      <c r="G91">
        <f>+C91-(C$7+F91*C$8)</f>
        <v>-3.084149999631336E-2</v>
      </c>
      <c r="I91">
        <f>+G91</f>
        <v>-3.084149999631336E-2</v>
      </c>
      <c r="O91">
        <f ca="1">+C$11+C$12*F91</f>
        <v>3.3802241100473708E-4</v>
      </c>
      <c r="Q91" s="2">
        <f>+C91-15018.5</f>
        <v>21828.550000000003</v>
      </c>
      <c r="R91">
        <f t="shared" ca="1" si="7"/>
        <v>9.7216261754845133E-4</v>
      </c>
    </row>
    <row r="92" spans="1:18">
      <c r="A92" t="s">
        <v>291</v>
      </c>
      <c r="B92" t="s">
        <v>298</v>
      </c>
      <c r="C92">
        <v>54365.327799999999</v>
      </c>
      <c r="D92" t="s">
        <v>42</v>
      </c>
      <c r="E92">
        <f>+(C92-C$7)/C$8</f>
        <v>89869.274505963127</v>
      </c>
      <c r="F92">
        <f>ROUND(2*E92,0)/2</f>
        <v>89869.5</v>
      </c>
      <c r="G92">
        <f>+C92-(C$7+F92*C$8)</f>
        <v>-8.6223349993815646E-2</v>
      </c>
      <c r="I92">
        <f>+G92</f>
        <v>-8.6223349993815646E-2</v>
      </c>
      <c r="O92">
        <f ca="1">+C$11+C$12*F92</f>
        <v>2.8560354799143902E-3</v>
      </c>
      <c r="Q92" s="2">
        <f>+C92-15018.5</f>
        <v>39346.827799999999</v>
      </c>
      <c r="R92">
        <f t="shared" ca="1" si="7"/>
        <v>7.9351369163773861E-3</v>
      </c>
    </row>
    <row r="93" spans="1:18">
      <c r="A93" t="s">
        <v>297</v>
      </c>
      <c r="B93" t="s">
        <v>299</v>
      </c>
      <c r="C93">
        <v>55707.584000000003</v>
      </c>
      <c r="D93" t="s">
        <v>42</v>
      </c>
      <c r="E93">
        <f>+(C93-C$7)/C$8</f>
        <v>93379.585449164762</v>
      </c>
      <c r="F93">
        <f>ROUND(2*E93,0)/2</f>
        <v>93379.5</v>
      </c>
      <c r="G93">
        <f>+C93-(C$7+F93*C$8)</f>
        <v>3.2673649999196641E-2</v>
      </c>
      <c r="I93">
        <f>+G93</f>
        <v>3.2673649999196641E-2</v>
      </c>
      <c r="O93">
        <f ca="1">+C$11+C$12*F93</f>
        <v>3.0489487687612154E-3</v>
      </c>
      <c r="Q93" s="2">
        <f>+C93-15018.5</f>
        <v>40689.084000000003</v>
      </c>
      <c r="R93">
        <f t="shared" ca="1" si="7"/>
        <v>8.7762292299256215E-4</v>
      </c>
    </row>
    <row r="94" spans="1:18">
      <c r="A94" s="43" t="s">
        <v>315</v>
      </c>
      <c r="B94" s="44" t="s">
        <v>298</v>
      </c>
      <c r="C94" s="45">
        <v>59464.41</v>
      </c>
      <c r="D94" s="43">
        <v>0.02</v>
      </c>
      <c r="E94">
        <f>+(C94-C$7)/C$8</f>
        <v>103204.555838204</v>
      </c>
      <c r="F94">
        <f>ROUND(2*E94,0)/2</f>
        <v>103204.5</v>
      </c>
      <c r="G94">
        <f>+C94-(C$7+F94*C$8)</f>
        <v>2.1351150004193187E-2</v>
      </c>
      <c r="I94">
        <f>+G94</f>
        <v>2.1351150004193187E-2</v>
      </c>
      <c r="O94">
        <f ca="1">+C$11+C$12*F94</f>
        <v>3.5889410943794661E-3</v>
      </c>
      <c r="Q94" s="2">
        <f>+C94-15018.5</f>
        <v>44445.91</v>
      </c>
      <c r="R94">
        <f t="shared" ref="R94" ca="1" si="8">(O94-G94)^2</f>
        <v>3.1549606535586586E-4</v>
      </c>
    </row>
  </sheetData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5"/>
  </sheetPr>
  <dimension ref="A1:AE94"/>
  <sheetViews>
    <sheetView workbookViewId="0">
      <pane xSplit="14" ySplit="22" topLeftCell="O80" activePane="bottomRight" state="frozen"/>
      <selection pane="topRight" activeCell="O1" sqref="O1"/>
      <selection pane="bottomLeft" activeCell="A23" sqref="A23"/>
      <selection pane="bottomRight" activeCell="E93" sqref="E93:R94"/>
    </sheetView>
  </sheetViews>
  <sheetFormatPr defaultColWidth="10.28515625" defaultRowHeight="12.75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9.140625" customWidth="1"/>
    <col min="6" max="6" width="1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>
      <c r="A1" s="1" t="s">
        <v>310</v>
      </c>
    </row>
    <row r="2" spans="1:6">
      <c r="A2" t="s">
        <v>27</v>
      </c>
      <c r="B2" s="40" t="s">
        <v>309</v>
      </c>
      <c r="F2" s="42" t="s">
        <v>314</v>
      </c>
    </row>
    <row r="4" spans="1:6">
      <c r="A4" s="8" t="s">
        <v>0</v>
      </c>
      <c r="C4" s="3">
        <v>20001.537</v>
      </c>
      <c r="D4" s="4">
        <v>6.0055114999999999</v>
      </c>
    </row>
    <row r="5" spans="1:6">
      <c r="A5" s="29" t="s">
        <v>300</v>
      </c>
      <c r="B5" s="15"/>
      <c r="C5" s="30">
        <v>-9.5</v>
      </c>
      <c r="D5" s="15" t="s">
        <v>301</v>
      </c>
    </row>
    <row r="6" spans="1:6">
      <c r="A6" s="8" t="s">
        <v>1</v>
      </c>
    </row>
    <row r="7" spans="1:6">
      <c r="A7" t="s">
        <v>2</v>
      </c>
      <c r="C7">
        <f>+C4</f>
        <v>20001.537</v>
      </c>
    </row>
    <row r="8" spans="1:6">
      <c r="A8" t="s">
        <v>3</v>
      </c>
      <c r="C8">
        <v>0.33364651360451386</v>
      </c>
      <c r="D8" t="s">
        <v>311</v>
      </c>
    </row>
    <row r="9" spans="1:6">
      <c r="A9" s="31" t="s">
        <v>302</v>
      </c>
      <c r="B9" s="32">
        <v>21</v>
      </c>
      <c r="C9" s="33" t="str">
        <f>"F"&amp;B9</f>
        <v>F21</v>
      </c>
      <c r="D9" s="34" t="str">
        <f>"G"&amp;B9</f>
        <v>G21</v>
      </c>
    </row>
    <row r="10" spans="1:6" ht="13.5" thickBot="1">
      <c r="C10" s="7" t="s">
        <v>22</v>
      </c>
      <c r="D10" s="7" t="s">
        <v>23</v>
      </c>
    </row>
    <row r="11" spans="1:6">
      <c r="A11" t="s">
        <v>16</v>
      </c>
      <c r="C11" s="35">
        <f ca="1">INTERCEPT(INDIRECT($D$9):G978,INDIRECT($C$9):F978)</f>
        <v>2.0033695132360536E-2</v>
      </c>
      <c r="D11" s="6"/>
    </row>
    <row r="12" spans="1:6">
      <c r="A12" t="s">
        <v>17</v>
      </c>
      <c r="C12" s="35">
        <f ca="1">SLOPE(INDIRECT($D$9):G978,INDIRECT($C$9):F978)</f>
        <v>-7.6881770933652283E-8</v>
      </c>
      <c r="D12" s="6"/>
    </row>
    <row r="13" spans="1:6">
      <c r="A13" t="s">
        <v>21</v>
      </c>
      <c r="C13" s="6" t="s">
        <v>14</v>
      </c>
      <c r="D13" s="6"/>
    </row>
    <row r="14" spans="1:6">
      <c r="A14" t="s">
        <v>26</v>
      </c>
    </row>
    <row r="15" spans="1:6">
      <c r="A15" s="5" t="s">
        <v>18</v>
      </c>
      <c r="C15" s="12">
        <f ca="1">(C7+C11)+(C8+C12)*INT(MAX(F21:F3533))</f>
        <v>59464.256629950993</v>
      </c>
      <c r="E15" s="36" t="s">
        <v>303</v>
      </c>
      <c r="F15" s="30">
        <v>1</v>
      </c>
    </row>
    <row r="16" spans="1:6">
      <c r="A16" s="8" t="s">
        <v>4</v>
      </c>
      <c r="C16" s="13">
        <f ca="1">+C8+C12</f>
        <v>0.33364643672274291</v>
      </c>
      <c r="E16" s="36" t="s">
        <v>304</v>
      </c>
      <c r="F16" s="37">
        <f ca="1">NOW()+15018.5+$C$5/24</f>
        <v>59956.83002361111</v>
      </c>
    </row>
    <row r="17" spans="1:31" ht="13.5" thickBot="1">
      <c r="A17" s="36" t="s">
        <v>308</v>
      </c>
      <c r="B17" s="15"/>
      <c r="C17" s="39">
        <f>COUNT(C21:C2177)</f>
        <v>74</v>
      </c>
      <c r="E17" s="36" t="s">
        <v>305</v>
      </c>
      <c r="F17" s="37">
        <f ca="1">ROUND(2*(F16-$C$7)/$C$8,0)/2+F15</f>
        <v>119754.5</v>
      </c>
      <c r="Q17" t="s">
        <v>313</v>
      </c>
      <c r="R17">
        <f ca="1">SQRT(SUM(R21:R93)/(C17-1))</f>
        <v>3.3155109123330403E-2</v>
      </c>
    </row>
    <row r="18" spans="1:31">
      <c r="A18" s="8" t="s">
        <v>5</v>
      </c>
      <c r="C18" s="3">
        <f ca="1">+C15</f>
        <v>59464.256629950993</v>
      </c>
      <c r="D18" s="4">
        <f ca="1">+C16</f>
        <v>0.33364643672274291</v>
      </c>
      <c r="E18" s="36" t="s">
        <v>306</v>
      </c>
      <c r="F18" s="34">
        <f ca="1">ROUND(2*(F16-$C$15)/$C$16,0)/2+F15</f>
        <v>1477.5</v>
      </c>
    </row>
    <row r="19" spans="1:31" ht="13.5" thickTop="1">
      <c r="E19" s="36" t="s">
        <v>307</v>
      </c>
      <c r="F19" s="38">
        <f ca="1">+$C$15+$C$16*F18-15018.5-$C$5/24</f>
        <v>44939.115073542183</v>
      </c>
    </row>
    <row r="20" spans="1:31" ht="15" thickBot="1">
      <c r="A20" s="7" t="s">
        <v>6</v>
      </c>
      <c r="B20" s="7" t="s">
        <v>7</v>
      </c>
      <c r="C20" s="7" t="s">
        <v>8</v>
      </c>
      <c r="D20" s="7" t="s">
        <v>13</v>
      </c>
      <c r="E20" s="7" t="s">
        <v>9</v>
      </c>
      <c r="F20" s="7" t="s">
        <v>10</v>
      </c>
      <c r="G20" s="7" t="s">
        <v>11</v>
      </c>
      <c r="H20" s="10" t="s">
        <v>12</v>
      </c>
      <c r="I20" s="10" t="s">
        <v>31</v>
      </c>
      <c r="J20" s="10" t="s">
        <v>19</v>
      </c>
      <c r="K20" s="10" t="s">
        <v>20</v>
      </c>
      <c r="L20" s="10" t="s">
        <v>28</v>
      </c>
      <c r="M20" s="10" t="s">
        <v>29</v>
      </c>
      <c r="N20" s="10" t="s">
        <v>30</v>
      </c>
      <c r="O20" s="10" t="s">
        <v>25</v>
      </c>
      <c r="P20" s="9" t="s">
        <v>24</v>
      </c>
      <c r="Q20" s="7" t="s">
        <v>15</v>
      </c>
      <c r="R20" s="9" t="s">
        <v>312</v>
      </c>
    </row>
    <row r="21" spans="1:31">
      <c r="A21" t="s">
        <v>12</v>
      </c>
      <c r="C21">
        <v>20001.537</v>
      </c>
      <c r="D21" s="6" t="s">
        <v>14</v>
      </c>
      <c r="E21">
        <f t="shared" ref="E21:E52" si="0">+(C21-C$7)/C$8</f>
        <v>0</v>
      </c>
      <c r="F21">
        <f t="shared" ref="F21:F84" si="1">ROUND(2*E21,0)/2</f>
        <v>0</v>
      </c>
      <c r="G21">
        <f t="shared" ref="G21:G52" si="2">+C21-(C$7+F21*C$8)</f>
        <v>0</v>
      </c>
      <c r="H21">
        <f>+G21</f>
        <v>0</v>
      </c>
      <c r="O21">
        <f t="shared" ref="O21:O52" ca="1" si="3">+C$11+C$12*F21</f>
        <v>2.0033695132360536E-2</v>
      </c>
      <c r="Q21" s="2">
        <f t="shared" ref="Q21:Q52" si="4">+C21-15018.5</f>
        <v>4983.0370000000003</v>
      </c>
      <c r="R21">
        <f ca="1">(O21-G21)^2</f>
        <v>4.0134894065636627E-4</v>
      </c>
    </row>
    <row r="22" spans="1:31">
      <c r="A22" t="s">
        <v>33</v>
      </c>
      <c r="C22" s="11">
        <v>36348.563999999998</v>
      </c>
      <c r="D22" s="6"/>
      <c r="E22">
        <f t="shared" si="0"/>
        <v>48995.048152599193</v>
      </c>
      <c r="F22">
        <f t="shared" si="1"/>
        <v>48995</v>
      </c>
      <c r="G22">
        <f t="shared" si="2"/>
        <v>1.6065946838352829E-2</v>
      </c>
      <c r="N22">
        <f>+G22</f>
        <v>1.6065946838352829E-2</v>
      </c>
      <c r="O22">
        <f t="shared" ca="1" si="3"/>
        <v>1.6266872765466244E-2</v>
      </c>
      <c r="Q22" s="2">
        <f t="shared" si="4"/>
        <v>21330.063999999998</v>
      </c>
      <c r="R22">
        <f t="shared" ref="R22:R85" ca="1" si="5">(O22-G22)^2</f>
        <v>4.0371228186385323E-8</v>
      </c>
      <c r="AA22" t="s">
        <v>32</v>
      </c>
      <c r="AE22" t="s">
        <v>34</v>
      </c>
    </row>
    <row r="23" spans="1:31">
      <c r="A23" t="s">
        <v>35</v>
      </c>
      <c r="C23" s="11">
        <v>37069.254000000001</v>
      </c>
      <c r="D23" s="6"/>
      <c r="E23">
        <f t="shared" si="0"/>
        <v>51155.088706340051</v>
      </c>
      <c r="F23">
        <f t="shared" si="1"/>
        <v>51155</v>
      </c>
      <c r="G23">
        <f t="shared" si="2"/>
        <v>2.9596561093057971E-2</v>
      </c>
      <c r="N23">
        <f>+G23</f>
        <v>2.9596561093057971E-2</v>
      </c>
      <c r="O23">
        <f t="shared" ca="1" si="3"/>
        <v>1.6100808140249553E-2</v>
      </c>
      <c r="Q23" s="2">
        <f t="shared" si="4"/>
        <v>22050.754000000001</v>
      </c>
      <c r="R23">
        <f t="shared" ca="1" si="5"/>
        <v>1.8213534776323714E-4</v>
      </c>
      <c r="AA23" t="s">
        <v>32</v>
      </c>
      <c r="AE23" t="s">
        <v>34</v>
      </c>
    </row>
    <row r="24" spans="1:31">
      <c r="A24" t="s">
        <v>37</v>
      </c>
      <c r="C24" s="11">
        <v>45921.37</v>
      </c>
      <c r="D24" s="6"/>
      <c r="E24">
        <f t="shared" si="0"/>
        <v>77686.509353800531</v>
      </c>
      <c r="F24">
        <f t="shared" si="1"/>
        <v>77686.5</v>
      </c>
      <c r="G24">
        <f t="shared" si="2"/>
        <v>3.120862937066704E-3</v>
      </c>
      <c r="I24">
        <f t="shared" ref="I24:I55" si="6">+G24</f>
        <v>3.120862937066704E-3</v>
      </c>
      <c r="O24">
        <f t="shared" ca="1" si="3"/>
        <v>1.4061019434723359E-2</v>
      </c>
      <c r="Q24" s="2">
        <f t="shared" si="4"/>
        <v>30902.870000000003</v>
      </c>
      <c r="R24">
        <f t="shared" ca="1" si="5"/>
        <v>1.1968702419321913E-4</v>
      </c>
      <c r="AA24" t="s">
        <v>32</v>
      </c>
      <c r="AB24">
        <v>6</v>
      </c>
      <c r="AC24" t="s">
        <v>36</v>
      </c>
      <c r="AE24" t="s">
        <v>38</v>
      </c>
    </row>
    <row r="25" spans="1:31">
      <c r="A25" t="s">
        <v>39</v>
      </c>
      <c r="C25" s="11">
        <v>48143.421999999999</v>
      </c>
      <c r="E25">
        <f t="shared" si="0"/>
        <v>84346.408107107738</v>
      </c>
      <c r="F25">
        <f t="shared" si="1"/>
        <v>84346.5</v>
      </c>
      <c r="G25">
        <f t="shared" si="2"/>
        <v>-3.0659743126307148E-2</v>
      </c>
      <c r="I25">
        <f t="shared" si="6"/>
        <v>-3.0659743126307148E-2</v>
      </c>
      <c r="O25">
        <f t="shared" ca="1" si="3"/>
        <v>1.3548986840305234E-2</v>
      </c>
      <c r="Q25" s="2">
        <f t="shared" si="4"/>
        <v>33124.921999999999</v>
      </c>
      <c r="R25">
        <f t="shared" ca="1" si="5"/>
        <v>1.9544118052608516E-3</v>
      </c>
      <c r="AA25" t="s">
        <v>32</v>
      </c>
      <c r="AB25">
        <v>18</v>
      </c>
      <c r="AC25" t="s">
        <v>36</v>
      </c>
      <c r="AE25" t="s">
        <v>38</v>
      </c>
    </row>
    <row r="26" spans="1:31">
      <c r="A26" t="s">
        <v>57</v>
      </c>
      <c r="B26" t="s">
        <v>298</v>
      </c>
      <c r="C26">
        <v>11581.597</v>
      </c>
      <c r="D26" s="6" t="s">
        <v>50</v>
      </c>
      <c r="E26">
        <f t="shared" si="0"/>
        <v>-25236.109645013501</v>
      </c>
      <c r="F26">
        <f t="shared" si="1"/>
        <v>-25236</v>
      </c>
      <c r="G26">
        <f t="shared" si="2"/>
        <v>-3.6582676488251309E-2</v>
      </c>
      <c r="I26">
        <f t="shared" si="6"/>
        <v>-3.6582676488251309E-2</v>
      </c>
      <c r="O26">
        <f t="shared" ca="1" si="3"/>
        <v>2.1973883503642187E-2</v>
      </c>
      <c r="Q26" s="2">
        <f t="shared" si="4"/>
        <v>-3436.9030000000002</v>
      </c>
      <c r="R26">
        <f t="shared" ca="1" si="5"/>
        <v>3.4288707180842215E-3</v>
      </c>
    </row>
    <row r="27" spans="1:31">
      <c r="A27" t="s">
        <v>57</v>
      </c>
      <c r="B27" t="s">
        <v>298</v>
      </c>
      <c r="C27">
        <v>11659.495000000001</v>
      </c>
      <c r="D27" s="6" t="s">
        <v>50</v>
      </c>
      <c r="E27">
        <f t="shared" si="0"/>
        <v>-25002.635003967687</v>
      </c>
      <c r="F27">
        <f t="shared" si="1"/>
        <v>-25002.5</v>
      </c>
      <c r="G27">
        <f t="shared" si="2"/>
        <v>-4.5043603142403299E-2</v>
      </c>
      <c r="I27">
        <f t="shared" si="6"/>
        <v>-4.5043603142403299E-2</v>
      </c>
      <c r="O27">
        <f t="shared" ca="1" si="3"/>
        <v>2.1955931610129178E-2</v>
      </c>
      <c r="Q27" s="2">
        <f t="shared" si="4"/>
        <v>-3359.0049999999992</v>
      </c>
      <c r="R27">
        <f t="shared" ca="1" si="5"/>
        <v>4.4889376570558075E-3</v>
      </c>
    </row>
    <row r="28" spans="1:31">
      <c r="A28" t="s">
        <v>65</v>
      </c>
      <c r="B28" t="s">
        <v>298</v>
      </c>
      <c r="C28">
        <v>13461.424000000001</v>
      </c>
      <c r="D28" s="6" t="s">
        <v>50</v>
      </c>
      <c r="E28">
        <f t="shared" si="0"/>
        <v>-19601.922194074799</v>
      </c>
      <c r="F28">
        <f t="shared" si="1"/>
        <v>-19602</v>
      </c>
      <c r="G28">
        <f t="shared" si="2"/>
        <v>2.5959675682315719E-2</v>
      </c>
      <c r="I28">
        <f t="shared" si="6"/>
        <v>2.5959675682315719E-2</v>
      </c>
      <c r="O28">
        <f t="shared" ca="1" si="3"/>
        <v>2.1540731606201988E-2</v>
      </c>
      <c r="Q28" s="2">
        <f t="shared" si="4"/>
        <v>-1557.0759999999991</v>
      </c>
      <c r="R28">
        <f t="shared" ca="1" si="5"/>
        <v>1.9527066747820634E-5</v>
      </c>
    </row>
    <row r="29" spans="1:31">
      <c r="A29" t="s">
        <v>65</v>
      </c>
      <c r="B29" t="s">
        <v>298</v>
      </c>
      <c r="C29">
        <v>13479.281000000001</v>
      </c>
      <c r="D29" s="6" t="s">
        <v>50</v>
      </c>
      <c r="E29">
        <f t="shared" si="0"/>
        <v>-19548.401478971009</v>
      </c>
      <c r="F29">
        <f t="shared" si="1"/>
        <v>-19548.5</v>
      </c>
      <c r="G29">
        <f t="shared" si="2"/>
        <v>3.2871197839995148E-2</v>
      </c>
      <c r="I29">
        <f t="shared" si="6"/>
        <v>3.2871197839995148E-2</v>
      </c>
      <c r="O29">
        <f t="shared" ca="1" si="3"/>
        <v>2.1536618431457037E-2</v>
      </c>
      <c r="Q29" s="2">
        <f t="shared" si="4"/>
        <v>-1539.2189999999991</v>
      </c>
      <c r="R29">
        <f t="shared" ca="1" si="5"/>
        <v>1.2847269036845614E-4</v>
      </c>
    </row>
    <row r="30" spans="1:31">
      <c r="A30" t="s">
        <v>65</v>
      </c>
      <c r="B30" t="s">
        <v>298</v>
      </c>
      <c r="C30">
        <v>14422.424999999999</v>
      </c>
      <c r="D30" s="6" t="s">
        <v>50</v>
      </c>
      <c r="E30">
        <f t="shared" si="0"/>
        <v>-16721.625350514441</v>
      </c>
      <c r="F30">
        <f t="shared" si="1"/>
        <v>-16721.5</v>
      </c>
      <c r="G30">
        <f t="shared" si="2"/>
        <v>-4.1822762123047141E-2</v>
      </c>
      <c r="I30">
        <f t="shared" si="6"/>
        <v>-4.1822762123047141E-2</v>
      </c>
      <c r="O30">
        <f t="shared" ca="1" si="3"/>
        <v>2.1319273665027602E-2</v>
      </c>
      <c r="Q30" s="2">
        <f t="shared" si="4"/>
        <v>-596.07500000000073</v>
      </c>
      <c r="R30">
        <f t="shared" ca="1" si="5"/>
        <v>3.9869166834625115E-3</v>
      </c>
    </row>
    <row r="31" spans="1:31">
      <c r="A31" t="s">
        <v>65</v>
      </c>
      <c r="B31" t="s">
        <v>298</v>
      </c>
      <c r="C31">
        <v>14500.433000000001</v>
      </c>
      <c r="D31" s="6" t="s">
        <v>50</v>
      </c>
      <c r="E31">
        <f t="shared" si="0"/>
        <v>-16487.821019226067</v>
      </c>
      <c r="F31">
        <f t="shared" si="1"/>
        <v>-16488</v>
      </c>
      <c r="G31">
        <f t="shared" si="2"/>
        <v>5.9716311225201935E-2</v>
      </c>
      <c r="I31">
        <f t="shared" si="6"/>
        <v>5.9716311225201935E-2</v>
      </c>
      <c r="O31">
        <f t="shared" ca="1" si="3"/>
        <v>2.1301321771514597E-2</v>
      </c>
      <c r="Q31" s="2">
        <f t="shared" si="4"/>
        <v>-518.0669999999991</v>
      </c>
      <c r="R31">
        <f t="shared" ca="1" si="5"/>
        <v>1.4757114147269091E-3</v>
      </c>
    </row>
    <row r="32" spans="1:31">
      <c r="A32" t="s">
        <v>65</v>
      </c>
      <c r="B32" t="s">
        <v>298</v>
      </c>
      <c r="C32">
        <v>15004.971</v>
      </c>
      <c r="D32" s="6" t="s">
        <v>50</v>
      </c>
      <c r="E32">
        <f t="shared" si="0"/>
        <v>-14975.627786486191</v>
      </c>
      <c r="F32">
        <f t="shared" si="1"/>
        <v>-14975.5</v>
      </c>
      <c r="G32">
        <f t="shared" si="2"/>
        <v>-4.2635515603251406E-2</v>
      </c>
      <c r="I32">
        <f t="shared" si="6"/>
        <v>-4.2635515603251406E-2</v>
      </c>
      <c r="O32">
        <f t="shared" ca="1" si="3"/>
        <v>2.1185038092977445E-2</v>
      </c>
      <c r="Q32" s="2">
        <f t="shared" si="4"/>
        <v>-13.529000000000451</v>
      </c>
      <c r="R32">
        <f t="shared" ca="1" si="5"/>
        <v>4.0730630740932307E-3</v>
      </c>
    </row>
    <row r="33" spans="1:18">
      <c r="A33" t="s">
        <v>82</v>
      </c>
      <c r="B33" t="s">
        <v>298</v>
      </c>
      <c r="C33">
        <v>15737.558000000001</v>
      </c>
      <c r="D33" s="6" t="s">
        <v>50</v>
      </c>
      <c r="E33">
        <f t="shared" si="0"/>
        <v>-12779.929734420317</v>
      </c>
      <c r="F33">
        <f t="shared" si="1"/>
        <v>-12780</v>
      </c>
      <c r="G33">
        <f t="shared" si="2"/>
        <v>2.3443865688022925E-2</v>
      </c>
      <c r="I33">
        <f t="shared" si="6"/>
        <v>2.3443865688022925E-2</v>
      </c>
      <c r="O33">
        <f t="shared" ca="1" si="3"/>
        <v>2.1016244164892613E-2</v>
      </c>
      <c r="Q33" s="2">
        <f t="shared" si="4"/>
        <v>719.0580000000009</v>
      </c>
      <c r="R33">
        <f t="shared" ca="1" si="5"/>
        <v>5.8933462595655319E-6</v>
      </c>
    </row>
    <row r="34" spans="1:18">
      <c r="A34" t="s">
        <v>82</v>
      </c>
      <c r="B34" t="s">
        <v>298</v>
      </c>
      <c r="C34">
        <v>15959.737999999999</v>
      </c>
      <c r="D34" s="6" t="s">
        <v>50</v>
      </c>
      <c r="E34">
        <f t="shared" si="0"/>
        <v>-12114.015388126987</v>
      </c>
      <c r="F34">
        <f t="shared" si="1"/>
        <v>-12114</v>
      </c>
      <c r="G34">
        <f t="shared" si="2"/>
        <v>-5.1341949201741954E-3</v>
      </c>
      <c r="I34">
        <f t="shared" si="6"/>
        <v>-5.1341949201741954E-3</v>
      </c>
      <c r="O34">
        <f t="shared" ca="1" si="3"/>
        <v>2.0965040905450802E-2</v>
      </c>
      <c r="Q34" s="2">
        <f t="shared" si="4"/>
        <v>941.23799999999937</v>
      </c>
      <c r="R34">
        <f t="shared" ca="1" si="5"/>
        <v>6.8117011068158731E-4</v>
      </c>
    </row>
    <row r="35" spans="1:18">
      <c r="A35" t="s">
        <v>82</v>
      </c>
      <c r="B35" t="s">
        <v>298</v>
      </c>
      <c r="C35">
        <v>16818.596000000001</v>
      </c>
      <c r="D35" s="6" t="s">
        <v>50</v>
      </c>
      <c r="E35">
        <f t="shared" si="0"/>
        <v>-9539.8599122569613</v>
      </c>
      <c r="F35">
        <f t="shared" si="1"/>
        <v>-9540</v>
      </c>
      <c r="G35">
        <f t="shared" si="2"/>
        <v>4.6739787063415861E-2</v>
      </c>
      <c r="I35">
        <f t="shared" si="6"/>
        <v>4.6739787063415861E-2</v>
      </c>
      <c r="O35">
        <f t="shared" ca="1" si="3"/>
        <v>2.076714722706758E-2</v>
      </c>
      <c r="Q35" s="2">
        <f t="shared" si="4"/>
        <v>1800.0960000000014</v>
      </c>
      <c r="R35">
        <f t="shared" ca="1" si="5"/>
        <v>6.745780200686657E-4</v>
      </c>
    </row>
    <row r="36" spans="1:18">
      <c r="A36" t="s">
        <v>94</v>
      </c>
      <c r="B36" t="s">
        <v>298</v>
      </c>
      <c r="C36">
        <v>17479.195</v>
      </c>
      <c r="D36" s="6" t="s">
        <v>50</v>
      </c>
      <c r="E36">
        <f t="shared" si="0"/>
        <v>-7559.9231436592963</v>
      </c>
      <c r="F36">
        <f t="shared" si="1"/>
        <v>-7560</v>
      </c>
      <c r="G36">
        <f t="shared" si="2"/>
        <v>2.564285012340406E-2</v>
      </c>
      <c r="I36">
        <f t="shared" si="6"/>
        <v>2.564285012340406E-2</v>
      </c>
      <c r="O36">
        <f t="shared" ca="1" si="3"/>
        <v>2.0614921320618949E-2</v>
      </c>
      <c r="Q36" s="2">
        <f t="shared" si="4"/>
        <v>2460.6949999999997</v>
      </c>
      <c r="R36">
        <f t="shared" ca="1" si="5"/>
        <v>2.5280068045876112E-5</v>
      </c>
    </row>
    <row r="37" spans="1:18">
      <c r="A37" t="s">
        <v>94</v>
      </c>
      <c r="B37" t="s">
        <v>298</v>
      </c>
      <c r="C37">
        <v>17827.532999999999</v>
      </c>
      <c r="D37" s="6" t="s">
        <v>50</v>
      </c>
      <c r="E37">
        <f t="shared" si="0"/>
        <v>-6515.8900553564454</v>
      </c>
      <c r="F37">
        <f t="shared" si="1"/>
        <v>-6516</v>
      </c>
      <c r="G37">
        <f t="shared" si="2"/>
        <v>3.6682647012639791E-2</v>
      </c>
      <c r="I37">
        <f t="shared" si="6"/>
        <v>3.6682647012639791E-2</v>
      </c>
      <c r="O37">
        <f t="shared" ca="1" si="3"/>
        <v>2.0534656751764215E-2</v>
      </c>
      <c r="Q37" s="2">
        <f t="shared" si="4"/>
        <v>2809.0329999999994</v>
      </c>
      <c r="R37">
        <f t="shared" ca="1" si="5"/>
        <v>2.6075758946533242E-4</v>
      </c>
    </row>
    <row r="38" spans="1:18">
      <c r="A38" t="s">
        <v>94</v>
      </c>
      <c r="B38" t="s">
        <v>298</v>
      </c>
      <c r="C38">
        <v>17839.552</v>
      </c>
      <c r="D38" s="6" t="s">
        <v>50</v>
      </c>
      <c r="E38">
        <f t="shared" si="0"/>
        <v>-6479.8669005805887</v>
      </c>
      <c r="F38">
        <f t="shared" si="1"/>
        <v>-6480</v>
      </c>
      <c r="G38">
        <f t="shared" si="2"/>
        <v>4.4408157249563374E-2</v>
      </c>
      <c r="I38">
        <f t="shared" si="6"/>
        <v>4.4408157249563374E-2</v>
      </c>
      <c r="O38">
        <f t="shared" ca="1" si="3"/>
        <v>2.0531889008010604E-2</v>
      </c>
      <c r="Q38" s="2">
        <f t="shared" si="4"/>
        <v>2821.0519999999997</v>
      </c>
      <c r="R38">
        <f t="shared" ca="1" si="5"/>
        <v>5.7007618514258137E-4</v>
      </c>
    </row>
    <row r="39" spans="1:18">
      <c r="A39" t="s">
        <v>94</v>
      </c>
      <c r="B39" t="s">
        <v>298</v>
      </c>
      <c r="C39">
        <v>17845.561000000002</v>
      </c>
      <c r="D39" s="6" t="s">
        <v>50</v>
      </c>
      <c r="E39">
        <f t="shared" si="0"/>
        <v>-6461.8568217846678</v>
      </c>
      <c r="F39">
        <f t="shared" si="1"/>
        <v>-6462</v>
      </c>
      <c r="G39">
        <f t="shared" si="2"/>
        <v>4.7770912369742291E-2</v>
      </c>
      <c r="I39">
        <f t="shared" si="6"/>
        <v>4.7770912369742291E-2</v>
      </c>
      <c r="O39">
        <f t="shared" ca="1" si="3"/>
        <v>2.0530505136133796E-2</v>
      </c>
      <c r="Q39" s="2">
        <f t="shared" si="4"/>
        <v>2827.0610000000015</v>
      </c>
      <c r="R39">
        <f t="shared" ca="1" si="5"/>
        <v>7.4203978625282999E-4</v>
      </c>
    </row>
    <row r="40" spans="1:18">
      <c r="A40" t="s">
        <v>94</v>
      </c>
      <c r="B40" t="s">
        <v>298</v>
      </c>
      <c r="C40">
        <v>17851.569</v>
      </c>
      <c r="D40" s="6" t="s">
        <v>50</v>
      </c>
      <c r="E40">
        <f t="shared" si="0"/>
        <v>-6443.8497401727809</v>
      </c>
      <c r="F40">
        <f t="shared" si="1"/>
        <v>-6444</v>
      </c>
      <c r="G40">
        <f t="shared" si="2"/>
        <v>5.0133667486079503E-2</v>
      </c>
      <c r="I40">
        <f t="shared" si="6"/>
        <v>5.0133667486079503E-2</v>
      </c>
      <c r="O40">
        <f t="shared" ca="1" si="3"/>
        <v>2.0529121264256992E-2</v>
      </c>
      <c r="Q40" s="2">
        <f t="shared" si="4"/>
        <v>2833.0689999999995</v>
      </c>
      <c r="R40">
        <f t="shared" ca="1" si="5"/>
        <v>8.7642915700002547E-4</v>
      </c>
    </row>
    <row r="41" spans="1:18">
      <c r="A41" t="s">
        <v>111</v>
      </c>
      <c r="B41" t="s">
        <v>298</v>
      </c>
      <c r="C41">
        <v>18764.394</v>
      </c>
      <c r="D41" s="6" t="s">
        <v>50</v>
      </c>
      <c r="E41">
        <f t="shared" si="0"/>
        <v>-3707.9452341181691</v>
      </c>
      <c r="F41">
        <f t="shared" si="1"/>
        <v>-3708</v>
      </c>
      <c r="G41">
        <f t="shared" si="2"/>
        <v>1.8272445537149906E-2</v>
      </c>
      <c r="I41">
        <f t="shared" si="6"/>
        <v>1.8272445537149906E-2</v>
      </c>
      <c r="O41">
        <f t="shared" ca="1" si="3"/>
        <v>2.031877273898252E-2</v>
      </c>
      <c r="Q41" s="2">
        <f t="shared" si="4"/>
        <v>3745.8940000000002</v>
      </c>
      <c r="R41">
        <f t="shared" ca="1" si="5"/>
        <v>4.1874550169600945E-6</v>
      </c>
    </row>
    <row r="42" spans="1:18">
      <c r="A42" t="s">
        <v>111</v>
      </c>
      <c r="B42" t="s">
        <v>298</v>
      </c>
      <c r="C42">
        <v>18794.43</v>
      </c>
      <c r="D42" s="6" t="s">
        <v>50</v>
      </c>
      <c r="E42">
        <f t="shared" si="0"/>
        <v>-3617.9218147947977</v>
      </c>
      <c r="F42">
        <f t="shared" si="1"/>
        <v>-3618</v>
      </c>
      <c r="G42">
        <f t="shared" si="2"/>
        <v>2.6086221132572973E-2</v>
      </c>
      <c r="I42">
        <f t="shared" si="6"/>
        <v>2.6086221132572973E-2</v>
      </c>
      <c r="O42">
        <f t="shared" ca="1" si="3"/>
        <v>2.0311853379598489E-2</v>
      </c>
      <c r="Q42" s="2">
        <f t="shared" si="4"/>
        <v>3775.9300000000003</v>
      </c>
      <c r="R42">
        <f t="shared" ca="1" si="5"/>
        <v>3.334332294659159E-5</v>
      </c>
    </row>
    <row r="43" spans="1:18">
      <c r="A43" t="s">
        <v>118</v>
      </c>
      <c r="B43" t="s">
        <v>298</v>
      </c>
      <c r="C43">
        <v>19130.756000000001</v>
      </c>
      <c r="D43" s="6" t="s">
        <v>50</v>
      </c>
      <c r="E43">
        <f t="shared" si="0"/>
        <v>-2609.8909009796357</v>
      </c>
      <c r="F43">
        <f t="shared" si="1"/>
        <v>-2610</v>
      </c>
      <c r="G43">
        <f t="shared" si="2"/>
        <v>3.640050778267323E-2</v>
      </c>
      <c r="I43">
        <f t="shared" si="6"/>
        <v>3.640050778267323E-2</v>
      </c>
      <c r="O43">
        <f t="shared" ca="1" si="3"/>
        <v>2.023435655449737E-2</v>
      </c>
      <c r="Q43" s="2">
        <f t="shared" si="4"/>
        <v>4112.2560000000012</v>
      </c>
      <c r="R43">
        <f t="shared" ca="1" si="5"/>
        <v>2.6134444553225188E-4</v>
      </c>
    </row>
    <row r="44" spans="1:18">
      <c r="A44" t="s">
        <v>111</v>
      </c>
      <c r="B44" t="s">
        <v>298</v>
      </c>
      <c r="C44">
        <v>19635.213</v>
      </c>
      <c r="D44" s="6" t="s">
        <v>50</v>
      </c>
      <c r="E44">
        <f t="shared" si="0"/>
        <v>-1097.940440145647</v>
      </c>
      <c r="F44">
        <f t="shared" si="1"/>
        <v>-1098</v>
      </c>
      <c r="G44">
        <f t="shared" si="2"/>
        <v>1.9871937754942337E-2</v>
      </c>
      <c r="I44">
        <f t="shared" si="6"/>
        <v>1.9871937754942337E-2</v>
      </c>
      <c r="O44">
        <f t="shared" ca="1" si="3"/>
        <v>2.0118111316845686E-2</v>
      </c>
      <c r="Q44" s="2">
        <f t="shared" si="4"/>
        <v>4616.7129999999997</v>
      </c>
      <c r="R44">
        <f t="shared" ca="1" si="5"/>
        <v>6.0601422580182043E-8</v>
      </c>
    </row>
    <row r="45" spans="1:18">
      <c r="A45" t="s">
        <v>111</v>
      </c>
      <c r="B45" t="s">
        <v>298</v>
      </c>
      <c r="C45">
        <v>19647.236000000001</v>
      </c>
      <c r="D45" s="6" t="s">
        <v>50</v>
      </c>
      <c r="E45">
        <f t="shared" si="0"/>
        <v>-1061.9052966336951</v>
      </c>
      <c r="F45">
        <f t="shared" si="1"/>
        <v>-1062</v>
      </c>
      <c r="G45">
        <f t="shared" si="2"/>
        <v>3.1597447992680827E-2</v>
      </c>
      <c r="I45">
        <f t="shared" si="6"/>
        <v>3.1597447992680827E-2</v>
      </c>
      <c r="O45">
        <f t="shared" ca="1" si="3"/>
        <v>2.0115343573092075E-2</v>
      </c>
      <c r="Q45" s="2">
        <f t="shared" si="4"/>
        <v>4628.7360000000008</v>
      </c>
      <c r="R45">
        <f t="shared" ca="1" si="5"/>
        <v>1.3183872190233956E-4</v>
      </c>
    </row>
    <row r="46" spans="1:18">
      <c r="A46" t="s">
        <v>111</v>
      </c>
      <c r="B46" t="s">
        <v>298</v>
      </c>
      <c r="C46">
        <v>19665.249</v>
      </c>
      <c r="D46" s="6" t="s">
        <v>50</v>
      </c>
      <c r="E46">
        <f t="shared" si="0"/>
        <v>-1007.9170208222756</v>
      </c>
      <c r="F46">
        <f t="shared" si="1"/>
        <v>-1008</v>
      </c>
      <c r="G46">
        <f t="shared" si="2"/>
        <v>2.7685713350365404E-2</v>
      </c>
      <c r="I46">
        <f t="shared" si="6"/>
        <v>2.7685713350365404E-2</v>
      </c>
      <c r="O46">
        <f t="shared" ca="1" si="3"/>
        <v>2.0111191957461659E-2</v>
      </c>
      <c r="Q46" s="2">
        <f t="shared" si="4"/>
        <v>4646.7489999999998</v>
      </c>
      <c r="R46">
        <f t="shared" ca="1" si="5"/>
        <v>5.7373374331556489E-5</v>
      </c>
    </row>
    <row r="47" spans="1:18">
      <c r="A47" t="s">
        <v>111</v>
      </c>
      <c r="B47" t="s">
        <v>298</v>
      </c>
      <c r="C47">
        <v>19683.281999999999</v>
      </c>
      <c r="D47" t="s">
        <v>50</v>
      </c>
      <c r="E47">
        <f t="shared" si="0"/>
        <v>-953.86880133038915</v>
      </c>
      <c r="F47">
        <f t="shared" si="1"/>
        <v>-954</v>
      </c>
      <c r="G47">
        <f t="shared" si="2"/>
        <v>4.377397870484856E-2</v>
      </c>
      <c r="I47">
        <f t="shared" si="6"/>
        <v>4.377397870484856E-2</v>
      </c>
      <c r="O47">
        <f t="shared" ca="1" si="3"/>
        <v>2.010704034183124E-2</v>
      </c>
      <c r="Q47" s="2">
        <f t="shared" si="4"/>
        <v>4664.7819999999992</v>
      </c>
      <c r="R47">
        <f t="shared" ca="1" si="5"/>
        <v>5.6012397147886094E-4</v>
      </c>
    </row>
    <row r="48" spans="1:18">
      <c r="A48" t="s">
        <v>111</v>
      </c>
      <c r="B48" t="s">
        <v>298</v>
      </c>
      <c r="C48">
        <v>19995.562000000002</v>
      </c>
      <c r="D48" t="s">
        <v>50</v>
      </c>
      <c r="E48">
        <f t="shared" si="0"/>
        <v>-17.908174539120104</v>
      </c>
      <c r="F48">
        <f t="shared" si="1"/>
        <v>-18</v>
      </c>
      <c r="G48">
        <f t="shared" si="2"/>
        <v>3.0637244883109815E-2</v>
      </c>
      <c r="I48">
        <f t="shared" si="6"/>
        <v>3.0637244883109815E-2</v>
      </c>
      <c r="O48">
        <f t="shared" ca="1" si="3"/>
        <v>2.003507900423734E-2</v>
      </c>
      <c r="Q48" s="2">
        <f t="shared" si="4"/>
        <v>4977.0620000000017</v>
      </c>
      <c r="R48">
        <f t="shared" ca="1" si="5"/>
        <v>1.1240592132312777E-4</v>
      </c>
    </row>
    <row r="49" spans="1:18">
      <c r="A49" t="s">
        <v>111</v>
      </c>
      <c r="B49" t="s">
        <v>298</v>
      </c>
      <c r="C49">
        <v>20001.562999999998</v>
      </c>
      <c r="D49" t="s">
        <v>50</v>
      </c>
      <c r="E49">
        <f t="shared" si="0"/>
        <v>7.7926784599463561E-2</v>
      </c>
      <c r="F49">
        <f t="shared" si="1"/>
        <v>0</v>
      </c>
      <c r="G49">
        <f t="shared" si="2"/>
        <v>2.599999999802094E-2</v>
      </c>
      <c r="I49">
        <f t="shared" si="6"/>
        <v>2.599999999802094E-2</v>
      </c>
      <c r="O49">
        <f t="shared" ca="1" si="3"/>
        <v>2.0033695132360536E-2</v>
      </c>
      <c r="Q49" s="2">
        <f t="shared" si="4"/>
        <v>4983.0629999999983</v>
      </c>
      <c r="R49">
        <f t="shared" ca="1" si="5"/>
        <v>3.5596793750003004E-5</v>
      </c>
    </row>
    <row r="50" spans="1:18">
      <c r="A50" t="s">
        <v>111</v>
      </c>
      <c r="B50" t="s">
        <v>298</v>
      </c>
      <c r="C50">
        <v>20007.564999999999</v>
      </c>
      <c r="D50" t="s">
        <v>50</v>
      </c>
      <c r="E50">
        <f t="shared" si="0"/>
        <v>18.067025292353829</v>
      </c>
      <c r="F50">
        <f t="shared" si="1"/>
        <v>18</v>
      </c>
      <c r="G50">
        <f t="shared" si="2"/>
        <v>2.2362755116773769E-2</v>
      </c>
      <c r="I50">
        <f t="shared" si="6"/>
        <v>2.2362755116773769E-2</v>
      </c>
      <c r="O50">
        <f t="shared" ca="1" si="3"/>
        <v>2.0032311260483732E-2</v>
      </c>
      <c r="Q50" s="2">
        <f t="shared" si="4"/>
        <v>4989.0649999999987</v>
      </c>
      <c r="R50">
        <f t="shared" ca="1" si="5"/>
        <v>5.4309685673199779E-6</v>
      </c>
    </row>
    <row r="51" spans="1:18">
      <c r="A51" t="s">
        <v>111</v>
      </c>
      <c r="B51" t="s">
        <v>298</v>
      </c>
      <c r="C51">
        <v>20019.600999999999</v>
      </c>
      <c r="D51" t="s">
        <v>50</v>
      </c>
      <c r="E51">
        <f t="shared" si="0"/>
        <v>54.141132196605398</v>
      </c>
      <c r="F51">
        <f t="shared" si="1"/>
        <v>54</v>
      </c>
      <c r="G51">
        <f t="shared" si="2"/>
        <v>4.7088265353522729E-2</v>
      </c>
      <c r="I51">
        <f t="shared" si="6"/>
        <v>4.7088265353522729E-2</v>
      </c>
      <c r="O51">
        <f t="shared" ca="1" si="3"/>
        <v>2.0029543516730121E-2</v>
      </c>
      <c r="Q51" s="2">
        <f t="shared" si="4"/>
        <v>5001.1009999999987</v>
      </c>
      <c r="R51">
        <f t="shared" ca="1" si="5"/>
        <v>7.3217442744091712E-4</v>
      </c>
    </row>
    <row r="52" spans="1:18">
      <c r="A52" t="s">
        <v>111</v>
      </c>
      <c r="B52" t="s">
        <v>298</v>
      </c>
      <c r="C52">
        <v>20037.593000000001</v>
      </c>
      <c r="D52" t="s">
        <v>50</v>
      </c>
      <c r="E52">
        <f t="shared" si="0"/>
        <v>108.06646714354487</v>
      </c>
      <c r="F52">
        <f t="shared" si="1"/>
        <v>108</v>
      </c>
      <c r="G52">
        <f t="shared" si="2"/>
        <v>2.2176530714205001E-2</v>
      </c>
      <c r="I52">
        <f t="shared" si="6"/>
        <v>2.2176530714205001E-2</v>
      </c>
      <c r="O52">
        <f t="shared" ca="1" si="3"/>
        <v>2.0025391901099702E-2</v>
      </c>
      <c r="Q52" s="2">
        <f t="shared" si="4"/>
        <v>5019.0930000000008</v>
      </c>
      <c r="R52">
        <f t="shared" ca="1" si="5"/>
        <v>4.6273981932480736E-6</v>
      </c>
    </row>
    <row r="53" spans="1:18">
      <c r="A53" t="s">
        <v>111</v>
      </c>
      <c r="B53" t="s">
        <v>298</v>
      </c>
      <c r="C53">
        <v>20235.794000000002</v>
      </c>
      <c r="D53" t="s">
        <v>50</v>
      </c>
      <c r="E53">
        <f t="shared" ref="E53:E84" si="7">+(C53-C$7)/C$8</f>
        <v>702.11133774254483</v>
      </c>
      <c r="F53">
        <f t="shared" si="1"/>
        <v>702</v>
      </c>
      <c r="G53">
        <f t="shared" ref="G53:G84" si="8">+C53-(C$7+F53*C$8)</f>
        <v>3.7147449631447671E-2</v>
      </c>
      <c r="I53">
        <f t="shared" si="6"/>
        <v>3.7147449631447671E-2</v>
      </c>
      <c r="O53">
        <f t="shared" ref="O53:O84" ca="1" si="9">+C$11+C$12*F53</f>
        <v>1.9979724129165113E-2</v>
      </c>
      <c r="Q53" s="2">
        <f t="shared" ref="Q53:Q84" si="10">+C53-15018.5</f>
        <v>5217.2940000000017</v>
      </c>
      <c r="R53">
        <f t="shared" ca="1" si="5"/>
        <v>2.9473079892172288E-4</v>
      </c>
    </row>
    <row r="54" spans="1:18">
      <c r="A54" t="s">
        <v>111</v>
      </c>
      <c r="B54" t="s">
        <v>298</v>
      </c>
      <c r="C54">
        <v>20241.795999999998</v>
      </c>
      <c r="D54" t="s">
        <v>50</v>
      </c>
      <c r="E54">
        <f t="shared" si="7"/>
        <v>720.10043625028834</v>
      </c>
      <c r="F54">
        <f t="shared" si="1"/>
        <v>720</v>
      </c>
      <c r="G54">
        <f t="shared" si="8"/>
        <v>3.3510204746562522E-2</v>
      </c>
      <c r="I54">
        <f t="shared" si="6"/>
        <v>3.3510204746562522E-2</v>
      </c>
      <c r="O54">
        <f t="shared" ca="1" si="9"/>
        <v>1.9978340257288306E-2</v>
      </c>
      <c r="Q54" s="2">
        <f t="shared" si="10"/>
        <v>5223.2959999999985</v>
      </c>
      <c r="R54">
        <f t="shared" ca="1" si="5"/>
        <v>1.8311135655608055E-4</v>
      </c>
    </row>
    <row r="55" spans="1:18">
      <c r="A55" t="s">
        <v>111</v>
      </c>
      <c r="B55" t="s">
        <v>298</v>
      </c>
      <c r="C55">
        <v>20470.022000000001</v>
      </c>
      <c r="D55" t="s">
        <v>50</v>
      </c>
      <c r="E55">
        <f t="shared" si="7"/>
        <v>1404.1357571484077</v>
      </c>
      <c r="F55">
        <f t="shared" si="1"/>
        <v>1404</v>
      </c>
      <c r="G55">
        <f t="shared" si="8"/>
        <v>4.5294899264263222E-2</v>
      </c>
      <c r="I55">
        <f t="shared" si="6"/>
        <v>4.5294899264263222E-2</v>
      </c>
      <c r="O55">
        <f t="shared" ca="1" si="9"/>
        <v>1.9925753125969687E-2</v>
      </c>
      <c r="Q55" s="2">
        <f t="shared" si="10"/>
        <v>5451.5220000000008</v>
      </c>
      <c r="R55">
        <f t="shared" ca="1" si="5"/>
        <v>6.4359357578609375E-4</v>
      </c>
    </row>
    <row r="56" spans="1:18">
      <c r="A56" t="s">
        <v>111</v>
      </c>
      <c r="B56" t="s">
        <v>298</v>
      </c>
      <c r="C56">
        <v>20626.169999999998</v>
      </c>
      <c r="D56" t="s">
        <v>50</v>
      </c>
      <c r="E56">
        <f t="shared" si="7"/>
        <v>1872.140048016217</v>
      </c>
      <c r="F56">
        <f t="shared" si="1"/>
        <v>1872</v>
      </c>
      <c r="G56">
        <f t="shared" si="8"/>
        <v>4.6726532349566696E-2</v>
      </c>
      <c r="I56">
        <f t="shared" ref="I56:I87" si="11">+G56</f>
        <v>4.6726532349566696E-2</v>
      </c>
      <c r="O56">
        <f t="shared" ca="1" si="9"/>
        <v>1.9889772457172741E-2</v>
      </c>
      <c r="Q56" s="2">
        <f t="shared" si="10"/>
        <v>5607.6699999999983</v>
      </c>
      <c r="R56">
        <f t="shared" ca="1" si="5"/>
        <v>7.2021168152200485E-4</v>
      </c>
    </row>
    <row r="57" spans="1:18">
      <c r="A57" t="s">
        <v>111</v>
      </c>
      <c r="B57" t="s">
        <v>298</v>
      </c>
      <c r="C57">
        <v>20644.212</v>
      </c>
      <c r="D57" t="s">
        <v>50</v>
      </c>
      <c r="E57">
        <f t="shared" si="7"/>
        <v>1926.2152421643186</v>
      </c>
      <c r="F57">
        <f t="shared" si="1"/>
        <v>1926</v>
      </c>
      <c r="G57">
        <f t="shared" si="8"/>
        <v>7.1814797705883393E-2</v>
      </c>
      <c r="I57">
        <f t="shared" si="11"/>
        <v>7.1814797705883393E-2</v>
      </c>
      <c r="O57">
        <f t="shared" ca="1" si="9"/>
        <v>1.9885620841542322E-2</v>
      </c>
      <c r="Q57" s="2">
        <f t="shared" si="10"/>
        <v>5625.7119999999995</v>
      </c>
      <c r="R57">
        <f t="shared" ca="1" si="5"/>
        <v>2.6966394098080159E-3</v>
      </c>
    </row>
    <row r="58" spans="1:18">
      <c r="A58" t="s">
        <v>111</v>
      </c>
      <c r="B58" t="s">
        <v>298</v>
      </c>
      <c r="C58">
        <v>20752.287</v>
      </c>
      <c r="D58" t="s">
        <v>50</v>
      </c>
      <c r="E58">
        <f t="shared" si="7"/>
        <v>2250.1359054807854</v>
      </c>
      <c r="F58">
        <f t="shared" si="1"/>
        <v>2250</v>
      </c>
      <c r="G58">
        <f t="shared" si="8"/>
        <v>4.5344389844103716E-2</v>
      </c>
      <c r="I58">
        <f t="shared" si="11"/>
        <v>4.5344389844103716E-2</v>
      </c>
      <c r="O58">
        <f t="shared" ca="1" si="9"/>
        <v>1.9860711147759818E-2</v>
      </c>
      <c r="Q58" s="2">
        <f t="shared" si="10"/>
        <v>5733.7870000000003</v>
      </c>
      <c r="R58">
        <f t="shared" ca="1" si="5"/>
        <v>6.4941787989849186E-4</v>
      </c>
    </row>
    <row r="59" spans="1:18">
      <c r="A59" t="s">
        <v>168</v>
      </c>
      <c r="B59" t="s">
        <v>298</v>
      </c>
      <c r="C59">
        <v>25178.36</v>
      </c>
      <c r="D59" t="s">
        <v>50</v>
      </c>
      <c r="E59">
        <f t="shared" si="7"/>
        <v>15515.891186971372</v>
      </c>
      <c r="F59">
        <f t="shared" si="1"/>
        <v>15516</v>
      </c>
      <c r="G59">
        <f t="shared" si="8"/>
        <v>-3.6305087636719691E-2</v>
      </c>
      <c r="I59">
        <f t="shared" si="11"/>
        <v>-3.6305087636719691E-2</v>
      </c>
      <c r="O59">
        <f t="shared" ca="1" si="9"/>
        <v>1.8840797574553987E-2</v>
      </c>
      <c r="Q59" s="2">
        <f t="shared" si="10"/>
        <v>10159.86</v>
      </c>
      <c r="R59">
        <f t="shared" ca="1" si="5"/>
        <v>3.0410686557349729E-3</v>
      </c>
    </row>
    <row r="60" spans="1:18">
      <c r="A60" t="s">
        <v>168</v>
      </c>
      <c r="B60" t="s">
        <v>298</v>
      </c>
      <c r="C60">
        <v>25436.59</v>
      </c>
      <c r="D60" t="s">
        <v>50</v>
      </c>
      <c r="E60">
        <f t="shared" si="7"/>
        <v>16289.854017304107</v>
      </c>
      <c r="F60">
        <f t="shared" si="1"/>
        <v>16290</v>
      </c>
      <c r="G60">
        <f t="shared" si="8"/>
        <v>-4.8706617530115182E-2</v>
      </c>
      <c r="I60">
        <f t="shared" si="11"/>
        <v>-4.8706617530115182E-2</v>
      </c>
      <c r="O60">
        <f t="shared" ca="1" si="9"/>
        <v>1.8781291083851341E-2</v>
      </c>
      <c r="Q60" s="2">
        <f t="shared" si="10"/>
        <v>10418.09</v>
      </c>
      <c r="R60">
        <f t="shared" ca="1" si="5"/>
        <v>4.5546178090870981E-3</v>
      </c>
    </row>
    <row r="61" spans="1:18">
      <c r="A61" t="s">
        <v>175</v>
      </c>
      <c r="B61" t="s">
        <v>298</v>
      </c>
      <c r="C61">
        <v>28427.27</v>
      </c>
      <c r="D61" t="s">
        <v>50</v>
      </c>
      <c r="E61">
        <f t="shared" si="7"/>
        <v>25253.472332060388</v>
      </c>
      <c r="F61">
        <f t="shared" si="1"/>
        <v>25253.5</v>
      </c>
      <c r="G61">
        <f t="shared" si="8"/>
        <v>-9.2313115928845946E-3</v>
      </c>
      <c r="I61">
        <f t="shared" si="11"/>
        <v>-9.2313115928845946E-3</v>
      </c>
      <c r="O61">
        <f t="shared" ca="1" si="9"/>
        <v>1.809216133008755E-2</v>
      </c>
      <c r="Q61" s="2">
        <f t="shared" si="10"/>
        <v>13408.77</v>
      </c>
      <c r="R61">
        <f t="shared" ca="1" si="5"/>
        <v>7.4657217257239196E-4</v>
      </c>
    </row>
    <row r="62" spans="1:18">
      <c r="A62" t="s">
        <v>180</v>
      </c>
      <c r="B62" t="s">
        <v>298</v>
      </c>
      <c r="C62">
        <v>32793.199999999997</v>
      </c>
      <c r="D62" t="s">
        <v>50</v>
      </c>
      <c r="E62">
        <f t="shared" si="7"/>
        <v>38338.967974838568</v>
      </c>
      <c r="F62">
        <f t="shared" si="1"/>
        <v>38339</v>
      </c>
      <c r="G62">
        <f t="shared" si="8"/>
        <v>-1.0685083456337452E-2</v>
      </c>
      <c r="I62">
        <f t="shared" si="11"/>
        <v>-1.0685083456337452E-2</v>
      </c>
      <c r="O62">
        <f t="shared" ca="1" si="9"/>
        <v>1.7086124916535241E-2</v>
      </c>
      <c r="Q62" s="2">
        <f t="shared" si="10"/>
        <v>17774.699999999997</v>
      </c>
      <c r="R62">
        <f t="shared" ca="1" si="5"/>
        <v>7.7124001448951437E-4</v>
      </c>
    </row>
    <row r="63" spans="1:18">
      <c r="A63" t="s">
        <v>175</v>
      </c>
      <c r="B63" t="s">
        <v>298</v>
      </c>
      <c r="C63">
        <v>32793.26</v>
      </c>
      <c r="D63" t="s">
        <v>50</v>
      </c>
      <c r="E63">
        <f t="shared" si="7"/>
        <v>38339.147805879977</v>
      </c>
      <c r="F63">
        <f t="shared" si="1"/>
        <v>38339</v>
      </c>
      <c r="G63">
        <f t="shared" si="8"/>
        <v>4.9314916548610199E-2</v>
      </c>
      <c r="I63">
        <f t="shared" si="11"/>
        <v>4.9314916548610199E-2</v>
      </c>
      <c r="O63">
        <f t="shared" ca="1" si="9"/>
        <v>1.7086124916535241E-2</v>
      </c>
      <c r="Q63" s="2">
        <f t="shared" si="10"/>
        <v>17774.760000000002</v>
      </c>
      <c r="R63">
        <f t="shared" ca="1" si="5"/>
        <v>1.0386950100637047E-3</v>
      </c>
    </row>
    <row r="64" spans="1:18">
      <c r="A64" t="s">
        <v>187</v>
      </c>
      <c r="B64" t="s">
        <v>298</v>
      </c>
      <c r="C64">
        <v>32823.275999999998</v>
      </c>
      <c r="D64" t="s">
        <v>50</v>
      </c>
      <c r="E64">
        <f t="shared" si="7"/>
        <v>38429.11128152287</v>
      </c>
      <c r="F64">
        <f t="shared" si="1"/>
        <v>38429</v>
      </c>
      <c r="G64">
        <f t="shared" si="8"/>
        <v>3.7128692136320751E-2</v>
      </c>
      <c r="I64">
        <f t="shared" si="11"/>
        <v>3.7128692136320751E-2</v>
      </c>
      <c r="O64">
        <f t="shared" ca="1" si="9"/>
        <v>1.7079205557151214E-2</v>
      </c>
      <c r="Q64" s="2">
        <f t="shared" si="10"/>
        <v>17804.775999999998</v>
      </c>
      <c r="R64">
        <f t="shared" ca="1" si="5"/>
        <v>4.019819120882994E-4</v>
      </c>
    </row>
    <row r="65" spans="1:18">
      <c r="A65" t="s">
        <v>192</v>
      </c>
      <c r="B65" t="s">
        <v>298</v>
      </c>
      <c r="C65">
        <v>33069.519999999997</v>
      </c>
      <c r="D65" t="s">
        <v>50</v>
      </c>
      <c r="E65">
        <f t="shared" si="7"/>
        <v>39167.149864152518</v>
      </c>
      <c r="F65">
        <f t="shared" si="1"/>
        <v>39167</v>
      </c>
      <c r="G65">
        <f t="shared" si="8"/>
        <v>5.0001652001810726E-2</v>
      </c>
      <c r="I65">
        <f t="shared" si="11"/>
        <v>5.0001652001810726E-2</v>
      </c>
      <c r="O65">
        <f t="shared" ca="1" si="9"/>
        <v>1.7022466810202176E-2</v>
      </c>
      <c r="Q65" s="2">
        <f t="shared" si="10"/>
        <v>18051.019999999997</v>
      </c>
      <c r="R65">
        <f t="shared" ca="1" si="5"/>
        <v>1.0876266559024126E-3</v>
      </c>
    </row>
    <row r="66" spans="1:18">
      <c r="A66" t="s">
        <v>192</v>
      </c>
      <c r="B66" t="s">
        <v>298</v>
      </c>
      <c r="C66">
        <v>33081.5</v>
      </c>
      <c r="D66" t="s">
        <v>50</v>
      </c>
      <c r="E66">
        <f t="shared" si="7"/>
        <v>39203.056128751479</v>
      </c>
      <c r="F66">
        <f t="shared" si="1"/>
        <v>39203</v>
      </c>
      <c r="G66">
        <f t="shared" si="8"/>
        <v>1.8727162241702899E-2</v>
      </c>
      <c r="I66">
        <f t="shared" si="11"/>
        <v>1.8727162241702899E-2</v>
      </c>
      <c r="O66">
        <f t="shared" ca="1" si="9"/>
        <v>1.7019699066448565E-2</v>
      </c>
      <c r="Q66" s="2">
        <f t="shared" si="10"/>
        <v>18063</v>
      </c>
      <c r="R66">
        <f t="shared" ca="1" si="5"/>
        <v>2.9154304948496151E-6</v>
      </c>
    </row>
    <row r="67" spans="1:18">
      <c r="A67" t="s">
        <v>192</v>
      </c>
      <c r="B67" t="s">
        <v>298</v>
      </c>
      <c r="C67">
        <v>33099.519999999997</v>
      </c>
      <c r="D67" t="s">
        <v>50</v>
      </c>
      <c r="E67">
        <f t="shared" si="7"/>
        <v>39257.065384851048</v>
      </c>
      <c r="F67">
        <f t="shared" si="1"/>
        <v>39257</v>
      </c>
      <c r="G67">
        <f t="shared" si="8"/>
        <v>2.1815427593537606E-2</v>
      </c>
      <c r="I67">
        <f t="shared" si="11"/>
        <v>2.1815427593537606E-2</v>
      </c>
      <c r="O67">
        <f t="shared" ca="1" si="9"/>
        <v>1.7015547450818149E-2</v>
      </c>
      <c r="Q67" s="2">
        <f t="shared" si="10"/>
        <v>18081.019999999997</v>
      </c>
      <c r="R67">
        <f t="shared" ca="1" si="5"/>
        <v>2.3038849384472555E-5</v>
      </c>
    </row>
    <row r="68" spans="1:18">
      <c r="A68" t="s">
        <v>192</v>
      </c>
      <c r="B68" t="s">
        <v>298</v>
      </c>
      <c r="C68">
        <v>33183.589999999997</v>
      </c>
      <c r="D68" t="s">
        <v>50</v>
      </c>
      <c r="E68">
        <f t="shared" si="7"/>
        <v>39509.038645688575</v>
      </c>
      <c r="F68">
        <f t="shared" si="1"/>
        <v>39509</v>
      </c>
      <c r="G68">
        <f t="shared" si="8"/>
        <v>1.2893999257357791E-2</v>
      </c>
      <c r="I68">
        <f t="shared" si="11"/>
        <v>1.2893999257357791E-2</v>
      </c>
      <c r="O68">
        <f t="shared" ca="1" si="9"/>
        <v>1.6996173244542868E-2</v>
      </c>
      <c r="Q68" s="2">
        <f t="shared" si="10"/>
        <v>18165.089999999997</v>
      </c>
      <c r="R68">
        <f t="shared" ca="1" si="5"/>
        <v>1.6827831421137917E-5</v>
      </c>
    </row>
    <row r="69" spans="1:18">
      <c r="A69" t="s">
        <v>203</v>
      </c>
      <c r="B69" t="s">
        <v>298</v>
      </c>
      <c r="C69">
        <v>33207.642</v>
      </c>
      <c r="D69" t="s">
        <v>50</v>
      </c>
      <c r="E69">
        <f t="shared" si="7"/>
        <v>39581.126915816618</v>
      </c>
      <c r="F69">
        <f t="shared" si="1"/>
        <v>39581</v>
      </c>
      <c r="G69">
        <f t="shared" si="8"/>
        <v>4.2345019734057132E-2</v>
      </c>
      <c r="I69">
        <f t="shared" si="11"/>
        <v>4.2345019734057132E-2</v>
      </c>
      <c r="O69">
        <f t="shared" ca="1" si="9"/>
        <v>1.6990637757035645E-2</v>
      </c>
      <c r="Q69" s="2">
        <f t="shared" si="10"/>
        <v>18189.142</v>
      </c>
      <c r="R69">
        <f t="shared" ca="1" si="5"/>
        <v>6.42844685436712E-4</v>
      </c>
    </row>
    <row r="70" spans="1:18">
      <c r="A70" t="s">
        <v>192</v>
      </c>
      <c r="B70" t="s">
        <v>298</v>
      </c>
      <c r="C70">
        <v>33273.730000000003</v>
      </c>
      <c r="D70" t="s">
        <v>50</v>
      </c>
      <c r="E70">
        <f t="shared" si="7"/>
        <v>39779.204813547454</v>
      </c>
      <c r="F70">
        <f t="shared" si="1"/>
        <v>39779</v>
      </c>
      <c r="G70">
        <f t="shared" si="8"/>
        <v>6.8335326046508271E-2</v>
      </c>
      <c r="I70">
        <f t="shared" si="11"/>
        <v>6.8335326046508271E-2</v>
      </c>
      <c r="O70">
        <f t="shared" ca="1" si="9"/>
        <v>1.6975415166390784E-2</v>
      </c>
      <c r="Q70" s="2">
        <f t="shared" si="10"/>
        <v>18255.230000000003</v>
      </c>
      <c r="R70">
        <f t="shared" ca="1" si="5"/>
        <v>2.6378404456136105E-3</v>
      </c>
    </row>
    <row r="71" spans="1:18">
      <c r="A71" t="s">
        <v>192</v>
      </c>
      <c r="B71" t="s">
        <v>298</v>
      </c>
      <c r="C71">
        <v>33297.75</v>
      </c>
      <c r="D71" t="s">
        <v>50</v>
      </c>
      <c r="E71">
        <f t="shared" si="7"/>
        <v>39851.197173786735</v>
      </c>
      <c r="F71">
        <f t="shared" si="1"/>
        <v>39851</v>
      </c>
      <c r="G71">
        <f t="shared" si="8"/>
        <v>6.5786346516688354E-2</v>
      </c>
      <c r="I71">
        <f t="shared" si="11"/>
        <v>6.5786346516688354E-2</v>
      </c>
      <c r="O71">
        <f t="shared" ca="1" si="9"/>
        <v>1.6969879678883561E-2</v>
      </c>
      <c r="Q71" s="2">
        <f t="shared" si="10"/>
        <v>18279.25</v>
      </c>
      <c r="R71">
        <f t="shared" ca="1" si="5"/>
        <v>2.3830474345264952E-3</v>
      </c>
    </row>
    <row r="72" spans="1:18">
      <c r="A72" t="s">
        <v>212</v>
      </c>
      <c r="B72" t="s">
        <v>298</v>
      </c>
      <c r="C72">
        <v>33405.82</v>
      </c>
      <c r="D72" t="s">
        <v>50</v>
      </c>
      <c r="E72">
        <f t="shared" si="7"/>
        <v>40175.102851183081</v>
      </c>
      <c r="F72">
        <f t="shared" si="1"/>
        <v>40175</v>
      </c>
      <c r="G72">
        <f t="shared" si="8"/>
        <v>3.4315938653890043E-2</v>
      </c>
      <c r="I72">
        <f t="shared" si="11"/>
        <v>3.4315938653890043E-2</v>
      </c>
      <c r="O72">
        <f t="shared" ca="1" si="9"/>
        <v>1.6944969985101057E-2</v>
      </c>
      <c r="Q72" s="2">
        <f t="shared" si="10"/>
        <v>18387.32</v>
      </c>
      <c r="R72">
        <f t="shared" ca="1" si="5"/>
        <v>3.0175055249204863E-4</v>
      </c>
    </row>
    <row r="73" spans="1:18">
      <c r="A73" t="s">
        <v>217</v>
      </c>
      <c r="B73" t="s">
        <v>298</v>
      </c>
      <c r="C73">
        <v>33586.269</v>
      </c>
      <c r="D73" t="s">
        <v>50</v>
      </c>
      <c r="E73">
        <f t="shared" si="7"/>
        <v>40715.941711000734</v>
      </c>
      <c r="F73">
        <f t="shared" si="1"/>
        <v>40716</v>
      </c>
      <c r="G73">
        <f t="shared" si="8"/>
        <v>-1.9447921382379718E-2</v>
      </c>
      <c r="I73">
        <f t="shared" si="11"/>
        <v>-1.9447921382379718E-2</v>
      </c>
      <c r="O73">
        <f t="shared" ca="1" si="9"/>
        <v>1.6903376947025948E-2</v>
      </c>
      <c r="Q73" s="2">
        <f t="shared" si="10"/>
        <v>18567.769</v>
      </c>
      <c r="R73">
        <f t="shared" ca="1" si="5"/>
        <v>1.3214168902334511E-3</v>
      </c>
    </row>
    <row r="74" spans="1:18">
      <c r="A74" t="s">
        <v>187</v>
      </c>
      <c r="B74" t="s">
        <v>298</v>
      </c>
      <c r="C74">
        <v>33880.266000000003</v>
      </c>
      <c r="D74" t="s">
        <v>50</v>
      </c>
      <c r="E74">
        <f t="shared" si="7"/>
        <v>41597.104822294299</v>
      </c>
      <c r="F74">
        <f t="shared" si="1"/>
        <v>41597</v>
      </c>
      <c r="G74">
        <f t="shared" si="8"/>
        <v>3.4973593035829253E-2</v>
      </c>
      <c r="I74">
        <f t="shared" si="11"/>
        <v>3.4973593035829253E-2</v>
      </c>
      <c r="O74">
        <f t="shared" ca="1" si="9"/>
        <v>1.6835644106833404E-2</v>
      </c>
      <c r="Q74" s="2">
        <f t="shared" si="10"/>
        <v>18861.766000000003</v>
      </c>
      <c r="R74">
        <f t="shared" ca="1" si="5"/>
        <v>3.2898519135086171E-4</v>
      </c>
    </row>
    <row r="75" spans="1:18">
      <c r="A75" t="s">
        <v>217</v>
      </c>
      <c r="B75" t="s">
        <v>298</v>
      </c>
      <c r="C75">
        <v>33922.377999999997</v>
      </c>
      <c r="D75" t="s">
        <v>50</v>
      </c>
      <c r="E75">
        <f t="shared" si="7"/>
        <v>41723.322235882828</v>
      </c>
      <c r="F75">
        <f t="shared" si="1"/>
        <v>41723.5</v>
      </c>
      <c r="G75">
        <f t="shared" si="8"/>
        <v>-5.9310377939254977E-2</v>
      </c>
      <c r="I75">
        <f t="shared" si="11"/>
        <v>-5.9310377939254977E-2</v>
      </c>
      <c r="O75">
        <f t="shared" ca="1" si="9"/>
        <v>1.6825918562810294E-2</v>
      </c>
      <c r="Q75" s="2">
        <f t="shared" si="10"/>
        <v>18903.877999999997</v>
      </c>
      <c r="R75">
        <f t="shared" ca="1" si="5"/>
        <v>5.7967356450503967E-3</v>
      </c>
    </row>
    <row r="76" spans="1:18">
      <c r="A76" t="s">
        <v>217</v>
      </c>
      <c r="B76" t="s">
        <v>298</v>
      </c>
      <c r="C76">
        <v>33928.438999999998</v>
      </c>
      <c r="D76" t="s">
        <v>50</v>
      </c>
      <c r="E76">
        <f t="shared" si="7"/>
        <v>41741.488168247961</v>
      </c>
      <c r="F76">
        <f t="shared" si="1"/>
        <v>41741.5</v>
      </c>
      <c r="G76">
        <f t="shared" si="8"/>
        <v>-3.9476228193962015E-3</v>
      </c>
      <c r="I76">
        <f t="shared" si="11"/>
        <v>-3.9476228193962015E-3</v>
      </c>
      <c r="O76">
        <f t="shared" ca="1" si="9"/>
        <v>1.682453469093349E-2</v>
      </c>
      <c r="Q76" s="2">
        <f t="shared" si="10"/>
        <v>18909.938999999998</v>
      </c>
      <c r="R76">
        <f t="shared" ca="1" si="5"/>
        <v>4.3148252763394621E-4</v>
      </c>
    </row>
    <row r="77" spans="1:18">
      <c r="A77" t="s">
        <v>212</v>
      </c>
      <c r="B77" t="s">
        <v>298</v>
      </c>
      <c r="C77">
        <v>34120.502999999997</v>
      </c>
      <c r="D77" t="s">
        <v>50</v>
      </c>
      <c r="E77">
        <f t="shared" si="7"/>
        <v>42317.139320496062</v>
      </c>
      <c r="F77">
        <f t="shared" si="1"/>
        <v>42317</v>
      </c>
      <c r="G77">
        <f t="shared" si="8"/>
        <v>4.6483797785185743E-2</v>
      </c>
      <c r="I77">
        <f t="shared" si="11"/>
        <v>4.6483797785185743E-2</v>
      </c>
      <c r="O77">
        <f t="shared" ca="1" si="9"/>
        <v>1.6780289231761173E-2</v>
      </c>
      <c r="Q77" s="2">
        <f t="shared" si="10"/>
        <v>19102.002999999997</v>
      </c>
      <c r="R77">
        <f t="shared" ca="1" si="5"/>
        <v>8.8229842038336657E-4</v>
      </c>
    </row>
    <row r="78" spans="1:18">
      <c r="A78" t="s">
        <v>175</v>
      </c>
      <c r="B78" t="s">
        <v>298</v>
      </c>
      <c r="C78">
        <v>34132.5</v>
      </c>
      <c r="D78" t="s">
        <v>50</v>
      </c>
      <c r="E78">
        <f t="shared" si="7"/>
        <v>42353.096537223413</v>
      </c>
      <c r="F78">
        <f t="shared" si="1"/>
        <v>42353</v>
      </c>
      <c r="G78">
        <f t="shared" si="8"/>
        <v>3.2209308024903294E-2</v>
      </c>
      <c r="I78">
        <f t="shared" si="11"/>
        <v>3.2209308024903294E-2</v>
      </c>
      <c r="O78">
        <f t="shared" ca="1" si="9"/>
        <v>1.6777521488007562E-2</v>
      </c>
      <c r="Q78" s="2">
        <f t="shared" si="10"/>
        <v>19114</v>
      </c>
      <c r="R78">
        <f t="shared" ca="1" si="5"/>
        <v>2.3814003572031637E-4</v>
      </c>
    </row>
    <row r="79" spans="1:18">
      <c r="A79" t="s">
        <v>217</v>
      </c>
      <c r="B79" t="s">
        <v>298</v>
      </c>
      <c r="C79">
        <v>34132.569000000003</v>
      </c>
      <c r="D79" t="s">
        <v>50</v>
      </c>
      <c r="E79">
        <f t="shared" si="7"/>
        <v>42353.303342921026</v>
      </c>
      <c r="F79">
        <f t="shared" si="1"/>
        <v>42353.5</v>
      </c>
      <c r="G79">
        <f t="shared" si="8"/>
        <v>-6.5613948776444886E-2</v>
      </c>
      <c r="I79">
        <f t="shared" si="11"/>
        <v>-6.5613948776444886E-2</v>
      </c>
      <c r="O79">
        <f t="shared" ca="1" si="9"/>
        <v>1.6777483047122094E-2</v>
      </c>
      <c r="Q79" s="2">
        <f t="shared" si="10"/>
        <v>19114.069000000003</v>
      </c>
      <c r="R79">
        <f t="shared" ca="1" si="5"/>
        <v>6.7883480379374852E-3</v>
      </c>
    </row>
    <row r="80" spans="1:18">
      <c r="A80" t="s">
        <v>217</v>
      </c>
      <c r="B80" t="s">
        <v>298</v>
      </c>
      <c r="C80">
        <v>34216.534</v>
      </c>
      <c r="D80" t="s">
        <v>50</v>
      </c>
      <c r="E80">
        <f t="shared" si="7"/>
        <v>42604.961899436094</v>
      </c>
      <c r="F80">
        <f t="shared" si="1"/>
        <v>42605</v>
      </c>
      <c r="G80">
        <f t="shared" si="8"/>
        <v>-1.2712120311334729E-2</v>
      </c>
      <c r="I80">
        <f t="shared" si="11"/>
        <v>-1.2712120311334729E-2</v>
      </c>
      <c r="O80">
        <f t="shared" ca="1" si="9"/>
        <v>1.6758147281732281E-2</v>
      </c>
      <c r="Q80" s="2">
        <f t="shared" si="10"/>
        <v>19198.034</v>
      </c>
      <c r="R80">
        <f t="shared" ca="1" si="5"/>
        <v>8.6849667200697563E-4</v>
      </c>
    </row>
    <row r="81" spans="1:18">
      <c r="A81" t="s">
        <v>239</v>
      </c>
      <c r="B81" t="s">
        <v>298</v>
      </c>
      <c r="C81">
        <v>34222.580999999998</v>
      </c>
      <c r="D81" t="s">
        <v>50</v>
      </c>
      <c r="E81">
        <f t="shared" si="7"/>
        <v>42623.085871224888</v>
      </c>
      <c r="F81">
        <f t="shared" si="1"/>
        <v>42623</v>
      </c>
      <c r="G81">
        <f t="shared" si="8"/>
        <v>2.8650634805671871E-2</v>
      </c>
      <c r="I81">
        <f t="shared" si="11"/>
        <v>2.8650634805671871E-2</v>
      </c>
      <c r="O81">
        <f t="shared" ca="1" si="9"/>
        <v>1.6756763409855477E-2</v>
      </c>
      <c r="Q81" s="2">
        <f t="shared" si="10"/>
        <v>19204.080999999998</v>
      </c>
      <c r="R81">
        <f t="shared" ca="1" si="5"/>
        <v>1.4146417678021942E-4</v>
      </c>
    </row>
    <row r="82" spans="1:18">
      <c r="A82" t="s">
        <v>239</v>
      </c>
      <c r="B82" t="s">
        <v>298</v>
      </c>
      <c r="C82">
        <v>34240.589</v>
      </c>
      <c r="D82" t="s">
        <v>50</v>
      </c>
      <c r="E82">
        <f t="shared" si="7"/>
        <v>42677.059161116202</v>
      </c>
      <c r="F82">
        <f t="shared" si="1"/>
        <v>42677</v>
      </c>
      <c r="G82">
        <f t="shared" si="8"/>
        <v>1.9738900162337814E-2</v>
      </c>
      <c r="I82">
        <f t="shared" si="11"/>
        <v>1.9738900162337814E-2</v>
      </c>
      <c r="O82">
        <f t="shared" ca="1" si="9"/>
        <v>1.6752611794225058E-2</v>
      </c>
      <c r="Q82" s="2">
        <f t="shared" si="10"/>
        <v>19222.089</v>
      </c>
      <c r="R82">
        <f t="shared" ca="1" si="5"/>
        <v>8.9179182175255459E-6</v>
      </c>
    </row>
    <row r="83" spans="1:18">
      <c r="A83" t="s">
        <v>217</v>
      </c>
      <c r="B83" t="s">
        <v>298</v>
      </c>
      <c r="C83">
        <v>34456.597999999998</v>
      </c>
      <c r="D83" t="s">
        <v>50</v>
      </c>
      <c r="E83">
        <f t="shared" si="7"/>
        <v>43324.47788480184</v>
      </c>
      <c r="F83">
        <f t="shared" si="1"/>
        <v>43324.5</v>
      </c>
      <c r="G83">
        <f t="shared" si="8"/>
        <v>-7.3786587599897757E-3</v>
      </c>
      <c r="I83">
        <f t="shared" si="11"/>
        <v>-7.3786587599897757E-3</v>
      </c>
      <c r="O83">
        <f t="shared" ca="1" si="9"/>
        <v>1.6702830847545518E-2</v>
      </c>
      <c r="Q83" s="2">
        <f t="shared" si="10"/>
        <v>19438.097999999998</v>
      </c>
      <c r="R83">
        <f t="shared" ca="1" si="5"/>
        <v>5.7991814171783041E-4</v>
      </c>
    </row>
    <row r="84" spans="1:18">
      <c r="A84" t="s">
        <v>217</v>
      </c>
      <c r="B84" t="s">
        <v>298</v>
      </c>
      <c r="C84">
        <v>34480.548000000003</v>
      </c>
      <c r="D84" t="s">
        <v>50</v>
      </c>
      <c r="E84">
        <f t="shared" si="7"/>
        <v>43396.260442159517</v>
      </c>
      <c r="F84">
        <f t="shared" si="1"/>
        <v>43396.5</v>
      </c>
      <c r="G84">
        <f t="shared" si="8"/>
        <v>-7.9927638282242697E-2</v>
      </c>
      <c r="I84">
        <f t="shared" si="11"/>
        <v>-7.9927638282242697E-2</v>
      </c>
      <c r="O84">
        <f t="shared" ca="1" si="9"/>
        <v>1.6697295360038295E-2</v>
      </c>
      <c r="Q84" s="2">
        <f t="shared" si="10"/>
        <v>19462.048000000003</v>
      </c>
      <c r="R84">
        <f t="shared" ca="1" si="5"/>
        <v>9.3363778013752039E-3</v>
      </c>
    </row>
    <row r="85" spans="1:18">
      <c r="A85" t="s">
        <v>217</v>
      </c>
      <c r="B85" t="s">
        <v>298</v>
      </c>
      <c r="C85">
        <v>34486.540999999997</v>
      </c>
      <c r="D85" t="s">
        <v>50</v>
      </c>
      <c r="E85">
        <f t="shared" ref="E85:E93" si="12">+(C85-C$7)/C$8</f>
        <v>43414.222566011049</v>
      </c>
      <c r="F85">
        <f t="shared" ref="F85:F93" si="13">ROUND(2*E85,0)/2</f>
        <v>43414</v>
      </c>
      <c r="G85">
        <f t="shared" ref="G85:G93" si="14">+C85-(C$7+F85*C$8)</f>
        <v>7.4258373628254049E-2</v>
      </c>
      <c r="I85">
        <f t="shared" si="11"/>
        <v>7.4258373628254049E-2</v>
      </c>
      <c r="O85">
        <f t="shared" ref="O85:O93" ca="1" si="15">+C$11+C$12*F85</f>
        <v>1.6695949929046956E-2</v>
      </c>
      <c r="Q85" s="2">
        <f t="shared" ref="Q85:Q93" si="16">+C85-15018.5</f>
        <v>19468.040999999997</v>
      </c>
      <c r="R85">
        <f t="shared" ca="1" si="5"/>
        <v>3.313432622127039E-3</v>
      </c>
    </row>
    <row r="86" spans="1:18">
      <c r="A86" t="s">
        <v>239</v>
      </c>
      <c r="B86" t="s">
        <v>298</v>
      </c>
      <c r="C86">
        <v>34961.269999999997</v>
      </c>
      <c r="D86" t="s">
        <v>50</v>
      </c>
      <c r="E86">
        <f t="shared" si="12"/>
        <v>44837.072740200842</v>
      </c>
      <c r="F86">
        <f t="shared" si="13"/>
        <v>44837</v>
      </c>
      <c r="G86">
        <f t="shared" si="14"/>
        <v>2.4269514404295478E-2</v>
      </c>
      <c r="I86">
        <f t="shared" si="11"/>
        <v>2.4269514404295478E-2</v>
      </c>
      <c r="O86">
        <f t="shared" ca="1" si="15"/>
        <v>1.658654716900837E-2</v>
      </c>
      <c r="Q86" s="2">
        <f t="shared" si="16"/>
        <v>19942.769999999997</v>
      </c>
      <c r="R86">
        <f t="shared" ref="R86:R93" ca="1" si="17">(O86-G86)^2</f>
        <v>5.902798553849523E-5</v>
      </c>
    </row>
    <row r="87" spans="1:18">
      <c r="A87" t="s">
        <v>175</v>
      </c>
      <c r="B87" t="s">
        <v>298</v>
      </c>
      <c r="C87">
        <v>35195.480000000003</v>
      </c>
      <c r="D87" t="s">
        <v>50</v>
      </c>
      <c r="E87">
        <f t="shared" si="12"/>
        <v>45539.043210294301</v>
      </c>
      <c r="F87">
        <f t="shared" si="13"/>
        <v>45539</v>
      </c>
      <c r="G87">
        <f t="shared" si="14"/>
        <v>1.4416964047995862E-2</v>
      </c>
      <c r="I87">
        <f t="shared" si="11"/>
        <v>1.4416964047995862E-2</v>
      </c>
      <c r="O87">
        <f t="shared" ca="1" si="15"/>
        <v>1.6532576165812947E-2</v>
      </c>
      <c r="Q87" s="2">
        <f t="shared" si="16"/>
        <v>20176.980000000003</v>
      </c>
      <c r="R87">
        <f t="shared" ca="1" si="17"/>
        <v>4.4758146330544926E-6</v>
      </c>
    </row>
    <row r="88" spans="1:18">
      <c r="A88" t="s">
        <v>175</v>
      </c>
      <c r="B88" t="s">
        <v>298</v>
      </c>
      <c r="C88">
        <v>35303.589999999997</v>
      </c>
      <c r="D88" t="s">
        <v>50</v>
      </c>
      <c r="E88">
        <f t="shared" si="12"/>
        <v>45863.068775051564</v>
      </c>
      <c r="F88">
        <f t="shared" si="13"/>
        <v>45863</v>
      </c>
      <c r="G88">
        <f t="shared" si="14"/>
        <v>2.2946556178794708E-2</v>
      </c>
      <c r="I88">
        <f t="shared" ref="I88:I93" si="18">+G88</f>
        <v>2.2946556178794708E-2</v>
      </c>
      <c r="O88">
        <f t="shared" ca="1" si="15"/>
        <v>1.6507666472030443E-2</v>
      </c>
      <c r="Q88" s="2">
        <f t="shared" si="16"/>
        <v>20285.089999999997</v>
      </c>
      <c r="R88">
        <f t="shared" ca="1" si="17"/>
        <v>4.14593006558748E-5</v>
      </c>
    </row>
    <row r="89" spans="1:18">
      <c r="A89" t="s">
        <v>262</v>
      </c>
      <c r="B89" t="s">
        <v>298</v>
      </c>
      <c r="C89">
        <v>35339.618000000002</v>
      </c>
      <c r="D89" t="s">
        <v>50</v>
      </c>
      <c r="E89">
        <f t="shared" si="12"/>
        <v>45971.051321042469</v>
      </c>
      <c r="F89">
        <f t="shared" si="13"/>
        <v>45971</v>
      </c>
      <c r="G89">
        <f t="shared" si="14"/>
        <v>1.7123086894571315E-2</v>
      </c>
      <c r="I89">
        <f t="shared" si="18"/>
        <v>1.7123086894571315E-2</v>
      </c>
      <c r="O89">
        <f t="shared" ca="1" si="15"/>
        <v>1.6499363240769609E-2</v>
      </c>
      <c r="Q89" s="2">
        <f t="shared" si="16"/>
        <v>20321.118000000002</v>
      </c>
      <c r="R89">
        <f t="shared" ca="1" si="17"/>
        <v>3.8903119631175146E-7</v>
      </c>
    </row>
    <row r="90" spans="1:18">
      <c r="A90" t="s">
        <v>265</v>
      </c>
      <c r="B90" t="s">
        <v>298</v>
      </c>
      <c r="C90">
        <v>36138.370000000003</v>
      </c>
      <c r="D90" t="s">
        <v>50</v>
      </c>
      <c r="E90">
        <f t="shared" si="12"/>
        <v>48365.058054008958</v>
      </c>
      <c r="F90">
        <f t="shared" si="13"/>
        <v>48365</v>
      </c>
      <c r="G90">
        <f t="shared" si="14"/>
        <v>1.9369517693121452E-2</v>
      </c>
      <c r="I90">
        <f t="shared" si="18"/>
        <v>1.9369517693121452E-2</v>
      </c>
      <c r="O90">
        <f t="shared" ca="1" si="15"/>
        <v>1.6315308281154444E-2</v>
      </c>
      <c r="Q90" s="2">
        <f t="shared" si="16"/>
        <v>21119.870000000003</v>
      </c>
      <c r="R90">
        <f t="shared" ca="1" si="17"/>
        <v>9.328195132147856E-6</v>
      </c>
    </row>
    <row r="91" spans="1:18">
      <c r="A91" t="s">
        <v>175</v>
      </c>
      <c r="B91" t="s">
        <v>298</v>
      </c>
      <c r="C91">
        <v>36847.050000000003</v>
      </c>
      <c r="D91" t="s">
        <v>50</v>
      </c>
      <c r="E91">
        <f t="shared" si="12"/>
        <v>50489.102427630169</v>
      </c>
      <c r="F91">
        <f t="shared" si="13"/>
        <v>50489</v>
      </c>
      <c r="G91">
        <f t="shared" si="14"/>
        <v>3.4174621701822616E-2</v>
      </c>
      <c r="I91">
        <f t="shared" si="18"/>
        <v>3.4174621701822616E-2</v>
      </c>
      <c r="O91">
        <f t="shared" ca="1" si="15"/>
        <v>1.6152011399691368E-2</v>
      </c>
      <c r="Q91" s="2">
        <f t="shared" si="16"/>
        <v>21828.550000000003</v>
      </c>
      <c r="R91">
        <f t="shared" ca="1" si="17"/>
        <v>3.2481448210248742E-4</v>
      </c>
    </row>
    <row r="92" spans="1:18">
      <c r="A92" t="s">
        <v>291</v>
      </c>
      <c r="B92" t="s">
        <v>298</v>
      </c>
      <c r="C92">
        <v>54365.327799999999</v>
      </c>
      <c r="D92" t="s">
        <v>42</v>
      </c>
      <c r="E92">
        <f t="shared" si="12"/>
        <v>102994.60476524847</v>
      </c>
      <c r="F92">
        <f t="shared" si="13"/>
        <v>102994.5</v>
      </c>
      <c r="G92">
        <f t="shared" si="14"/>
        <v>3.4954559901962057E-2</v>
      </c>
      <c r="I92">
        <f t="shared" si="18"/>
        <v>3.4954559901962057E-2</v>
      </c>
      <c r="O92">
        <f t="shared" ca="1" si="15"/>
        <v>1.2115295575934486E-2</v>
      </c>
      <c r="Q92" s="2">
        <f t="shared" si="16"/>
        <v>39346.827799999999</v>
      </c>
      <c r="R92">
        <f t="shared" ca="1" si="17"/>
        <v>5.2163199495415568E-4</v>
      </c>
    </row>
    <row r="93" spans="1:18">
      <c r="A93" t="s">
        <v>297</v>
      </c>
      <c r="B93" t="s">
        <v>299</v>
      </c>
      <c r="C93">
        <v>55707.584000000003</v>
      </c>
      <c r="D93" t="s">
        <v>42</v>
      </c>
      <c r="E93">
        <f t="shared" si="12"/>
        <v>107017.59360304296</v>
      </c>
      <c r="F93">
        <f t="shared" si="13"/>
        <v>107017.5</v>
      </c>
      <c r="G93">
        <f t="shared" si="14"/>
        <v>3.1230328939273022E-2</v>
      </c>
      <c r="I93">
        <f t="shared" si="18"/>
        <v>3.1230328939273022E-2</v>
      </c>
      <c r="O93">
        <f t="shared" ca="1" si="15"/>
        <v>1.1806000211468404E-2</v>
      </c>
      <c r="Q93" s="2">
        <f t="shared" si="16"/>
        <v>40689.084000000003</v>
      </c>
      <c r="R93">
        <f t="shared" ca="1" si="17"/>
        <v>3.7730454652581583E-4</v>
      </c>
    </row>
    <row r="94" spans="1:18">
      <c r="A94" s="43" t="s">
        <v>315</v>
      </c>
      <c r="B94" s="44" t="s">
        <v>298</v>
      </c>
      <c r="C94" s="45">
        <v>59464.41</v>
      </c>
      <c r="D94" s="43">
        <v>0.02</v>
      </c>
      <c r="E94">
        <f t="shared" ref="E94" si="19">+(C94-C$7)/C$8</f>
        <v>118277.4924685025</v>
      </c>
      <c r="F94">
        <f t="shared" ref="F94" si="20">ROUND(2*E94,0)/2</f>
        <v>118277.5</v>
      </c>
      <c r="G94">
        <f t="shared" ref="G94" si="21">+C94-(C$7+F94*C$8)</f>
        <v>-2.5128578854491934E-3</v>
      </c>
      <c r="I94">
        <f t="shared" ref="I94" si="22">+G94</f>
        <v>-2.5128578854491934E-3</v>
      </c>
      <c r="O94">
        <f t="shared" ref="O94" ca="1" si="23">+C$11+C$12*F94</f>
        <v>1.0940311470755479E-2</v>
      </c>
      <c r="Q94" s="2">
        <f t="shared" ref="Q94" si="24">+C94-15018.5</f>
        <v>44445.91</v>
      </c>
      <c r="R94">
        <f t="shared" ref="R94" ca="1" si="25">(O94-G94)^2</f>
        <v>1.8098776572672445E-4</v>
      </c>
    </row>
  </sheetData>
  <phoneticPr fontId="7" type="noConversion"/>
  <pageMargins left="0.75" right="0.75" top="1" bottom="1" header="0.5" footer="0.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15"/>
  </sheetPr>
  <dimension ref="A1:AE94"/>
  <sheetViews>
    <sheetView workbookViewId="0">
      <pane xSplit="14" ySplit="22" topLeftCell="O83" activePane="bottomRight" state="frozen"/>
      <selection pane="topRight" activeCell="O1" sqref="O1"/>
      <selection pane="bottomLeft" activeCell="A23" sqref="A23"/>
      <selection pane="bottomRight" activeCell="E93" sqref="E93:R94"/>
    </sheetView>
  </sheetViews>
  <sheetFormatPr defaultColWidth="10.28515625" defaultRowHeight="12.75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9.140625" customWidth="1"/>
    <col min="6" max="6" width="1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>
      <c r="A1" s="1" t="s">
        <v>310</v>
      </c>
    </row>
    <row r="2" spans="1:6">
      <c r="A2" t="s">
        <v>27</v>
      </c>
      <c r="B2" s="40" t="s">
        <v>309</v>
      </c>
      <c r="F2" s="42" t="s">
        <v>314</v>
      </c>
    </row>
    <row r="4" spans="1:6">
      <c r="A4" s="8" t="s">
        <v>0</v>
      </c>
      <c r="C4" s="3">
        <v>20001.537</v>
      </c>
      <c r="D4" s="4">
        <v>6.0055114999999999</v>
      </c>
    </row>
    <row r="5" spans="1:6">
      <c r="A5" s="29" t="s">
        <v>300</v>
      </c>
      <c r="B5" s="15"/>
      <c r="C5" s="30">
        <v>8</v>
      </c>
      <c r="D5" s="15" t="s">
        <v>301</v>
      </c>
    </row>
    <row r="6" spans="1:6">
      <c r="A6" s="8" t="s">
        <v>1</v>
      </c>
    </row>
    <row r="7" spans="1:6">
      <c r="A7" t="s">
        <v>2</v>
      </c>
      <c r="C7">
        <f>+C4</f>
        <v>20001.537</v>
      </c>
    </row>
    <row r="8" spans="1:6">
      <c r="A8" t="s">
        <v>3</v>
      </c>
      <c r="C8">
        <v>0.32462878454440697</v>
      </c>
      <c r="D8" t="s">
        <v>311</v>
      </c>
    </row>
    <row r="9" spans="1:6">
      <c r="A9" s="31" t="s">
        <v>302</v>
      </c>
      <c r="B9" s="32">
        <v>21</v>
      </c>
      <c r="C9" s="33" t="str">
        <f>"F"&amp;B9</f>
        <v>F21</v>
      </c>
      <c r="D9" s="34" t="str">
        <f>"G"&amp;B9</f>
        <v>G21</v>
      </c>
    </row>
    <row r="10" spans="1:6" ht="13.5" thickBot="1">
      <c r="C10" s="7" t="s">
        <v>22</v>
      </c>
      <c r="D10" s="7" t="s">
        <v>23</v>
      </c>
    </row>
    <row r="11" spans="1:6">
      <c r="A11" t="s">
        <v>16</v>
      </c>
      <c r="C11" s="35">
        <f ca="1">INTERCEPT(INDIRECT($D$9):G978,INDIRECT($C$9):F978)</f>
        <v>2.061034013969059E-2</v>
      </c>
      <c r="D11" s="6"/>
    </row>
    <row r="12" spans="1:6">
      <c r="A12" t="s">
        <v>17</v>
      </c>
      <c r="C12" s="35">
        <f ca="1">SLOPE(INDIRECT($D$9):G978,INDIRECT($C$9):F978)</f>
        <v>4.3022460972247901E-9</v>
      </c>
      <c r="D12" s="6"/>
    </row>
    <row r="13" spans="1:6">
      <c r="A13" t="s">
        <v>21</v>
      </c>
      <c r="C13" s="6" t="s">
        <v>14</v>
      </c>
      <c r="D13" s="6"/>
    </row>
    <row r="14" spans="1:6">
      <c r="A14" t="s">
        <v>26</v>
      </c>
    </row>
    <row r="15" spans="1:6">
      <c r="A15" s="5" t="s">
        <v>18</v>
      </c>
      <c r="C15" s="12">
        <f ca="1">(C7+C11)+(C8+C12)*INT(MAX(F21:F3533))</f>
        <v>59464.407068905828</v>
      </c>
      <c r="E15" s="36" t="s">
        <v>303</v>
      </c>
      <c r="F15" s="30">
        <v>1</v>
      </c>
    </row>
    <row r="16" spans="1:6">
      <c r="A16" s="8" t="s">
        <v>4</v>
      </c>
      <c r="C16" s="13">
        <f ca="1">+C8+C12</f>
        <v>0.32462878884665308</v>
      </c>
      <c r="E16" s="36" t="s">
        <v>304</v>
      </c>
      <c r="F16" s="37">
        <f ca="1">NOW()+15018.5+$C$5/24</f>
        <v>59957.559190277781</v>
      </c>
    </row>
    <row r="17" spans="1:31" ht="13.5" thickBot="1">
      <c r="A17" s="36" t="s">
        <v>308</v>
      </c>
      <c r="B17" s="15"/>
      <c r="C17" s="39">
        <f>COUNT(C21:C2177)</f>
        <v>74</v>
      </c>
      <c r="E17" s="36" t="s">
        <v>305</v>
      </c>
      <c r="F17" s="37">
        <f ca="1">ROUND(2*(F16-$C$7)/$C$8,0)/2+F15</f>
        <v>123083</v>
      </c>
      <c r="R17">
        <f ca="1">SQRT(SUM(R21:R93)/(C17-1))</f>
        <v>3.192477274604668E-2</v>
      </c>
    </row>
    <row r="18" spans="1:31" ht="14.25" thickTop="1" thickBot="1">
      <c r="A18" s="8" t="s">
        <v>5</v>
      </c>
      <c r="C18" s="3">
        <f ca="1">+C15</f>
        <v>59464.407068905828</v>
      </c>
      <c r="D18" s="4">
        <f ca="1">+C16</f>
        <v>0.32462878884665308</v>
      </c>
      <c r="E18" s="36" t="s">
        <v>306</v>
      </c>
      <c r="F18" s="34">
        <f ca="1">ROUND(2*(F16-$C$15)/$C$16,0)/2+F15</f>
        <v>1520</v>
      </c>
    </row>
    <row r="19" spans="1:31" ht="13.5" thickTop="1">
      <c r="E19" s="36" t="s">
        <v>307</v>
      </c>
      <c r="F19" s="38">
        <f ca="1">+$C$15+$C$16*F18-15018.5-$C$5/24</f>
        <v>44939.009494619408</v>
      </c>
    </row>
    <row r="20" spans="1:31" ht="15" thickBot="1">
      <c r="A20" s="7" t="s">
        <v>6</v>
      </c>
      <c r="B20" s="7" t="s">
        <v>7</v>
      </c>
      <c r="C20" s="7" t="s">
        <v>8</v>
      </c>
      <c r="D20" s="7" t="s">
        <v>13</v>
      </c>
      <c r="E20" s="7" t="s">
        <v>9</v>
      </c>
      <c r="F20" s="7" t="s">
        <v>10</v>
      </c>
      <c r="G20" s="7" t="s">
        <v>11</v>
      </c>
      <c r="H20" s="10" t="s">
        <v>12</v>
      </c>
      <c r="I20" s="10" t="s">
        <v>31</v>
      </c>
      <c r="J20" s="10" t="s">
        <v>19</v>
      </c>
      <c r="K20" s="10" t="s">
        <v>20</v>
      </c>
      <c r="L20" s="10" t="s">
        <v>28</v>
      </c>
      <c r="M20" s="10" t="s">
        <v>29</v>
      </c>
      <c r="N20" s="10" t="s">
        <v>30</v>
      </c>
      <c r="O20" s="10" t="s">
        <v>25</v>
      </c>
      <c r="P20" s="9" t="s">
        <v>24</v>
      </c>
      <c r="Q20" s="7" t="s">
        <v>15</v>
      </c>
      <c r="R20" s="9" t="s">
        <v>312</v>
      </c>
    </row>
    <row r="21" spans="1:31">
      <c r="A21" t="s">
        <v>12</v>
      </c>
      <c r="C21">
        <v>20001.537</v>
      </c>
      <c r="D21" s="6" t="s">
        <v>14</v>
      </c>
      <c r="E21">
        <f t="shared" ref="E21:E52" si="0">+(C21-C$7)/C$8</f>
        <v>0</v>
      </c>
      <c r="F21">
        <f t="shared" ref="F21:F52" si="1">ROUND(2*E21,0)/2</f>
        <v>0</v>
      </c>
      <c r="G21">
        <f t="shared" ref="G21:G52" si="2">+C21-(C$7+F21*C$8)</f>
        <v>0</v>
      </c>
      <c r="H21">
        <f>+G21</f>
        <v>0</v>
      </c>
      <c r="O21">
        <f t="shared" ref="O21:O52" ca="1" si="3">+C$11+C$12*F21</f>
        <v>2.061034013969059E-2</v>
      </c>
      <c r="Q21" s="2">
        <f t="shared" ref="Q21:Q52" si="4">+C21-15018.5</f>
        <v>4983.0370000000003</v>
      </c>
      <c r="R21">
        <f ca="1">(O21-G21)^2</f>
        <v>4.2478612067374115E-4</v>
      </c>
    </row>
    <row r="22" spans="1:31">
      <c r="A22" t="s">
        <v>33</v>
      </c>
      <c r="C22" s="11">
        <v>36348.563999999998</v>
      </c>
      <c r="D22" s="6"/>
      <c r="E22">
        <f t="shared" si="0"/>
        <v>50356.061379282401</v>
      </c>
      <c r="F22">
        <f t="shared" si="1"/>
        <v>50356</v>
      </c>
      <c r="G22">
        <f t="shared" si="2"/>
        <v>1.9925481843529269E-2</v>
      </c>
      <c r="N22">
        <f>+G22</f>
        <v>1.9925481843529269E-2</v>
      </c>
      <c r="O22">
        <f t="shared" ca="1" si="3"/>
        <v>2.0826984044162441E-2</v>
      </c>
      <c r="Q22" s="2">
        <f t="shared" si="4"/>
        <v>21330.063999999998</v>
      </c>
      <c r="R22">
        <f t="shared" ref="R22:R85" ca="1" si="5">(O22-G22)^2</f>
        <v>8.1270621774645146E-7</v>
      </c>
      <c r="AA22" t="s">
        <v>32</v>
      </c>
      <c r="AE22" t="s">
        <v>34</v>
      </c>
    </row>
    <row r="23" spans="1:31">
      <c r="A23" t="s">
        <v>35</v>
      </c>
      <c r="C23" s="11">
        <v>37069.254000000001</v>
      </c>
      <c r="D23" s="6"/>
      <c r="E23">
        <f t="shared" si="0"/>
        <v>52576.104808306838</v>
      </c>
      <c r="F23">
        <f t="shared" si="1"/>
        <v>52576</v>
      </c>
      <c r="G23">
        <f t="shared" si="2"/>
        <v>3.4023793261440005E-2</v>
      </c>
      <c r="N23">
        <f>+G23</f>
        <v>3.4023793261440005E-2</v>
      </c>
      <c r="O23">
        <f t="shared" ca="1" si="3"/>
        <v>2.0836535030498281E-2</v>
      </c>
      <c r="Q23" s="2">
        <f t="shared" si="4"/>
        <v>22050.754000000001</v>
      </c>
      <c r="R23">
        <f t="shared" ca="1" si="5"/>
        <v>1.7390377964954026E-4</v>
      </c>
      <c r="AA23" t="s">
        <v>32</v>
      </c>
      <c r="AE23" t="s">
        <v>34</v>
      </c>
    </row>
    <row r="24" spans="1:31">
      <c r="A24" t="s">
        <v>37</v>
      </c>
      <c r="C24" s="11">
        <v>45921.37</v>
      </c>
      <c r="D24" s="6"/>
      <c r="E24">
        <f t="shared" si="0"/>
        <v>79844.530842748936</v>
      </c>
      <c r="F24">
        <f t="shared" si="1"/>
        <v>79844.5</v>
      </c>
      <c r="G24">
        <f t="shared" si="2"/>
        <v>1.0012444101448637E-2</v>
      </c>
      <c r="I24">
        <f t="shared" ref="I24:I55" si="6">+G24</f>
        <v>1.0012444101448637E-2</v>
      </c>
      <c r="O24">
        <f t="shared" ca="1" si="3"/>
        <v>2.0953850828200456E-2</v>
      </c>
      <c r="Q24" s="2">
        <f t="shared" si="4"/>
        <v>30902.870000000003</v>
      </c>
      <c r="R24">
        <f t="shared" ca="1" si="5"/>
        <v>1.1971438116020996E-4</v>
      </c>
      <c r="AA24" t="s">
        <v>32</v>
      </c>
      <c r="AB24">
        <v>6</v>
      </c>
      <c r="AC24" t="s">
        <v>36</v>
      </c>
      <c r="AE24" t="s">
        <v>38</v>
      </c>
    </row>
    <row r="25" spans="1:31">
      <c r="A25" t="s">
        <v>39</v>
      </c>
      <c r="C25" s="11">
        <v>48143.421999999999</v>
      </c>
      <c r="E25">
        <f t="shared" si="0"/>
        <v>86689.432175569702</v>
      </c>
      <c r="F25">
        <f t="shared" si="1"/>
        <v>86689.5</v>
      </c>
      <c r="G25">
        <f t="shared" si="2"/>
        <v>-2.2017762370523997E-2</v>
      </c>
      <c r="I25">
        <f t="shared" si="6"/>
        <v>-2.2017762370523997E-2</v>
      </c>
      <c r="O25">
        <f t="shared" ca="1" si="3"/>
        <v>2.098329970273596E-2</v>
      </c>
      <c r="Q25" s="2">
        <f t="shared" si="4"/>
        <v>33124.921999999999</v>
      </c>
      <c r="R25">
        <f t="shared" ca="1" si="5"/>
        <v>1.8490913394283563E-3</v>
      </c>
      <c r="AA25" t="s">
        <v>32</v>
      </c>
      <c r="AB25">
        <v>18</v>
      </c>
      <c r="AC25" t="s">
        <v>36</v>
      </c>
      <c r="AE25" t="s">
        <v>38</v>
      </c>
    </row>
    <row r="26" spans="1:31">
      <c r="A26" t="s">
        <v>57</v>
      </c>
      <c r="B26" t="s">
        <v>298</v>
      </c>
      <c r="C26">
        <v>11581.597</v>
      </c>
      <c r="D26" s="6" t="s">
        <v>50</v>
      </c>
      <c r="E26">
        <f t="shared" si="0"/>
        <v>-25937.133122119092</v>
      </c>
      <c r="F26">
        <f t="shared" si="1"/>
        <v>-25937</v>
      </c>
      <c r="G26">
        <f t="shared" si="2"/>
        <v>-4.321527171669004E-2</v>
      </c>
      <c r="I26">
        <f t="shared" si="6"/>
        <v>-4.321527171669004E-2</v>
      </c>
      <c r="O26">
        <f t="shared" ca="1" si="3"/>
        <v>2.0498752782666871E-2</v>
      </c>
      <c r="Q26" s="2">
        <f t="shared" si="4"/>
        <v>-3436.9030000000002</v>
      </c>
      <c r="R26">
        <f t="shared" ca="1" si="5"/>
        <v>4.0594769179046527E-3</v>
      </c>
    </row>
    <row r="27" spans="1:31">
      <c r="A27" t="s">
        <v>57</v>
      </c>
      <c r="B27" t="s">
        <v>298</v>
      </c>
      <c r="C27">
        <v>11659.495000000001</v>
      </c>
      <c r="D27" s="6" t="s">
        <v>50</v>
      </c>
      <c r="E27">
        <f t="shared" si="0"/>
        <v>-25697.172885354121</v>
      </c>
      <c r="F27">
        <f t="shared" si="1"/>
        <v>-25697</v>
      </c>
      <c r="G27">
        <f t="shared" si="2"/>
        <v>-5.6123562373613822E-2</v>
      </c>
      <c r="I27">
        <f t="shared" si="6"/>
        <v>-5.6123562373613822E-2</v>
      </c>
      <c r="O27">
        <f t="shared" ca="1" si="3"/>
        <v>2.0499785321730205E-2</v>
      </c>
      <c r="Q27" s="2">
        <f t="shared" si="4"/>
        <v>-3359.0049999999992</v>
      </c>
      <c r="R27">
        <f t="shared" ca="1" si="5"/>
        <v>5.8711374120415825E-3</v>
      </c>
    </row>
    <row r="28" spans="1:31">
      <c r="A28" t="s">
        <v>65</v>
      </c>
      <c r="B28" t="s">
        <v>298</v>
      </c>
      <c r="C28">
        <v>13461.424000000001</v>
      </c>
      <c r="D28" s="6" t="s">
        <v>50</v>
      </c>
      <c r="E28">
        <f t="shared" si="0"/>
        <v>-20146.435902714467</v>
      </c>
      <c r="F28">
        <f t="shared" si="1"/>
        <v>-20146.5</v>
      </c>
      <c r="G28">
        <f t="shared" si="2"/>
        <v>2.0807823895665933E-2</v>
      </c>
      <c r="I28">
        <f t="shared" si="6"/>
        <v>2.0807823895665933E-2</v>
      </c>
      <c r="O28">
        <f t="shared" ca="1" si="3"/>
        <v>2.052366493869285E-2</v>
      </c>
      <c r="Q28" s="2">
        <f t="shared" si="4"/>
        <v>-1557.0759999999991</v>
      </c>
      <c r="R28">
        <f t="shared" ca="1" si="5"/>
        <v>8.0746312828030856E-8</v>
      </c>
    </row>
    <row r="29" spans="1:31">
      <c r="A29" t="s">
        <v>65</v>
      </c>
      <c r="B29" t="s">
        <v>298</v>
      </c>
      <c r="C29">
        <v>13479.281000000001</v>
      </c>
      <c r="D29" s="6" t="s">
        <v>50</v>
      </c>
      <c r="E29">
        <f t="shared" si="0"/>
        <v>-20091.428457749102</v>
      </c>
      <c r="F29">
        <f t="shared" si="1"/>
        <v>-20091.5</v>
      </c>
      <c r="G29">
        <f t="shared" si="2"/>
        <v>2.3224673952427111E-2</v>
      </c>
      <c r="I29">
        <f t="shared" si="6"/>
        <v>2.3224673952427111E-2</v>
      </c>
      <c r="O29">
        <f t="shared" ca="1" si="3"/>
        <v>2.0523901562228199E-2</v>
      </c>
      <c r="Q29" s="2">
        <f t="shared" si="4"/>
        <v>-1539.2189999999991</v>
      </c>
      <c r="R29">
        <f t="shared" ca="1" si="5"/>
        <v>7.2941715036607442E-6</v>
      </c>
    </row>
    <row r="30" spans="1:31">
      <c r="A30" t="s">
        <v>65</v>
      </c>
      <c r="B30" t="s">
        <v>298</v>
      </c>
      <c r="C30">
        <v>14422.424999999999</v>
      </c>
      <c r="D30" s="6" t="s">
        <v>50</v>
      </c>
      <c r="E30">
        <f t="shared" si="0"/>
        <v>-17186.128481582069</v>
      </c>
      <c r="F30">
        <f t="shared" si="1"/>
        <v>-17186</v>
      </c>
      <c r="G30">
        <f t="shared" si="2"/>
        <v>-4.1708819822815713E-2</v>
      </c>
      <c r="I30">
        <f t="shared" si="6"/>
        <v>-4.1708819822815713E-2</v>
      </c>
      <c r="O30">
        <f t="shared" ca="1" si="3"/>
        <v>2.0536401738263686E-2</v>
      </c>
      <c r="Q30" s="2">
        <f t="shared" si="4"/>
        <v>-596.07500000000073</v>
      </c>
      <c r="R30">
        <f t="shared" ca="1" si="5"/>
        <v>3.8744676071878633E-3</v>
      </c>
    </row>
    <row r="31" spans="1:31">
      <c r="A31" t="s">
        <v>65</v>
      </c>
      <c r="B31" t="s">
        <v>298</v>
      </c>
      <c r="C31">
        <v>14500.433000000001</v>
      </c>
      <c r="D31" s="6" t="s">
        <v>50</v>
      </c>
      <c r="E31">
        <f t="shared" si="0"/>
        <v>-16945.829396245317</v>
      </c>
      <c r="F31">
        <f t="shared" si="1"/>
        <v>-16946</v>
      </c>
      <c r="G31">
        <f t="shared" si="2"/>
        <v>5.5382889520842582E-2</v>
      </c>
      <c r="I31">
        <f t="shared" si="6"/>
        <v>5.5382889520842582E-2</v>
      </c>
      <c r="O31">
        <f t="shared" ca="1" si="3"/>
        <v>2.0537434277327019E-2</v>
      </c>
      <c r="Q31" s="2">
        <f t="shared" si="4"/>
        <v>-518.0669999999991</v>
      </c>
      <c r="R31">
        <f t="shared" ca="1" si="5"/>
        <v>1.2142057511278464E-3</v>
      </c>
    </row>
    <row r="32" spans="1:31">
      <c r="A32" t="s">
        <v>65</v>
      </c>
      <c r="B32" t="s">
        <v>298</v>
      </c>
      <c r="C32">
        <v>15004.971</v>
      </c>
      <c r="D32" s="6" t="s">
        <v>50</v>
      </c>
      <c r="E32">
        <f t="shared" si="0"/>
        <v>-15391.62957164233</v>
      </c>
      <c r="F32">
        <f t="shared" si="1"/>
        <v>-15391.5</v>
      </c>
      <c r="G32">
        <f t="shared" si="2"/>
        <v>-4.2062684760821867E-2</v>
      </c>
      <c r="I32">
        <f t="shared" si="6"/>
        <v>-4.2062684760821867E-2</v>
      </c>
      <c r="O32">
        <f t="shared" ca="1" si="3"/>
        <v>2.0544122118885153E-2</v>
      </c>
      <c r="Q32" s="2">
        <f t="shared" si="4"/>
        <v>-13.529000000000451</v>
      </c>
      <c r="R32">
        <f t="shared" ca="1" si="5"/>
        <v>3.9196122676729301E-3</v>
      </c>
    </row>
    <row r="33" spans="1:18">
      <c r="A33" t="s">
        <v>82</v>
      </c>
      <c r="B33" t="s">
        <v>298</v>
      </c>
      <c r="C33">
        <v>15737.558000000001</v>
      </c>
      <c r="D33" s="6" t="s">
        <v>50</v>
      </c>
      <c r="E33">
        <f t="shared" si="0"/>
        <v>-13134.938129359618</v>
      </c>
      <c r="F33">
        <f t="shared" si="1"/>
        <v>-13135</v>
      </c>
      <c r="G33">
        <f t="shared" si="2"/>
        <v>2.0084990785107948E-2</v>
      </c>
      <c r="I33">
        <f t="shared" si="6"/>
        <v>2.0084990785107948E-2</v>
      </c>
      <c r="O33">
        <f t="shared" ca="1" si="3"/>
        <v>2.0553830137203542E-2</v>
      </c>
      <c r="Q33" s="2">
        <f t="shared" si="4"/>
        <v>719.0580000000009</v>
      </c>
      <c r="R33">
        <f t="shared" ca="1" si="5"/>
        <v>2.1981033807341676E-7</v>
      </c>
    </row>
    <row r="34" spans="1:18">
      <c r="A34" t="s">
        <v>82</v>
      </c>
      <c r="B34" t="s">
        <v>298</v>
      </c>
      <c r="C34">
        <v>15959.737999999999</v>
      </c>
      <c r="D34" s="6" t="s">
        <v>50</v>
      </c>
      <c r="E34">
        <f t="shared" si="0"/>
        <v>-12450.525623204898</v>
      </c>
      <c r="F34">
        <f t="shared" si="1"/>
        <v>-12450.5</v>
      </c>
      <c r="G34">
        <f t="shared" si="2"/>
        <v>-8.3180298624938587E-3</v>
      </c>
      <c r="I34">
        <f t="shared" si="6"/>
        <v>-8.3180298624938587E-3</v>
      </c>
      <c r="O34">
        <f t="shared" ca="1" si="3"/>
        <v>2.0556775024657092E-2</v>
      </c>
      <c r="Q34" s="2">
        <f t="shared" si="4"/>
        <v>941.23799999999937</v>
      </c>
      <c r="R34">
        <f t="shared" ca="1" si="5"/>
        <v>8.3375435727103646E-4</v>
      </c>
    </row>
    <row r="35" spans="1:18">
      <c r="A35" t="s">
        <v>82</v>
      </c>
      <c r="B35" t="s">
        <v>298</v>
      </c>
      <c r="C35">
        <v>16818.596000000001</v>
      </c>
      <c r="D35" s="6" t="s">
        <v>50</v>
      </c>
      <c r="E35">
        <f t="shared" si="0"/>
        <v>-9804.8637444982778</v>
      </c>
      <c r="F35">
        <f t="shared" si="1"/>
        <v>-9805</v>
      </c>
      <c r="G35">
        <f t="shared" si="2"/>
        <v>4.4232457912585232E-2</v>
      </c>
      <c r="I35">
        <f t="shared" si="6"/>
        <v>4.4232457912585232E-2</v>
      </c>
      <c r="O35">
        <f t="shared" ca="1" si="3"/>
        <v>2.05681566167073E-2</v>
      </c>
      <c r="Q35" s="2">
        <f t="shared" si="4"/>
        <v>1800.0960000000014</v>
      </c>
      <c r="R35">
        <f t="shared" ca="1" si="5"/>
        <v>5.5999915582208998E-4</v>
      </c>
    </row>
    <row r="36" spans="1:18">
      <c r="A36" t="s">
        <v>94</v>
      </c>
      <c r="B36" t="s">
        <v>298</v>
      </c>
      <c r="C36">
        <v>17479.195</v>
      </c>
      <c r="D36" s="6" t="s">
        <v>50</v>
      </c>
      <c r="E36">
        <f t="shared" si="0"/>
        <v>-7769.9271293515303</v>
      </c>
      <c r="F36">
        <f t="shared" si="1"/>
        <v>-7770</v>
      </c>
      <c r="G36">
        <f t="shared" si="2"/>
        <v>2.3655910041270545E-2</v>
      </c>
      <c r="I36">
        <f t="shared" si="6"/>
        <v>2.3655910041270545E-2</v>
      </c>
      <c r="O36">
        <f t="shared" ca="1" si="3"/>
        <v>2.0576911687515152E-2</v>
      </c>
      <c r="Q36" s="2">
        <f t="shared" si="4"/>
        <v>2460.6949999999997</v>
      </c>
      <c r="R36">
        <f t="shared" ca="1" si="5"/>
        <v>9.4802308624284164E-6</v>
      </c>
    </row>
    <row r="37" spans="1:18">
      <c r="A37" t="s">
        <v>94</v>
      </c>
      <c r="B37" t="s">
        <v>298</v>
      </c>
      <c r="C37">
        <v>17827.532999999999</v>
      </c>
      <c r="D37" s="6" t="s">
        <v>50</v>
      </c>
      <c r="E37">
        <f t="shared" si="0"/>
        <v>-6696.8922766693604</v>
      </c>
      <c r="F37">
        <f t="shared" si="1"/>
        <v>-6697</v>
      </c>
      <c r="G37">
        <f t="shared" si="2"/>
        <v>3.4970093893207377E-2</v>
      </c>
      <c r="I37">
        <f t="shared" si="6"/>
        <v>3.4970093893207377E-2</v>
      </c>
      <c r="O37">
        <f t="shared" ca="1" si="3"/>
        <v>2.0581527997577474E-2</v>
      </c>
      <c r="Q37" s="2">
        <f t="shared" si="4"/>
        <v>2809.0329999999994</v>
      </c>
      <c r="R37">
        <f t="shared" ca="1" si="5"/>
        <v>2.0703082853288393E-4</v>
      </c>
    </row>
    <row r="38" spans="1:18">
      <c r="A38" t="s">
        <v>94</v>
      </c>
      <c r="B38" t="s">
        <v>298</v>
      </c>
      <c r="C38">
        <v>17839.552</v>
      </c>
      <c r="D38" s="6" t="s">
        <v>50</v>
      </c>
      <c r="E38">
        <f t="shared" si="0"/>
        <v>-6659.8684495405732</v>
      </c>
      <c r="F38">
        <f t="shared" si="1"/>
        <v>-6660</v>
      </c>
      <c r="G38">
        <f t="shared" si="2"/>
        <v>4.2705065749032656E-2</v>
      </c>
      <c r="I38">
        <f t="shared" si="6"/>
        <v>4.2705065749032656E-2</v>
      </c>
      <c r="O38">
        <f t="shared" ca="1" si="3"/>
        <v>2.0581687180683074E-2</v>
      </c>
      <c r="Q38" s="2">
        <f t="shared" si="4"/>
        <v>2821.0519999999997</v>
      </c>
      <c r="R38">
        <f t="shared" ca="1" si="5"/>
        <v>4.8944387927850959E-4</v>
      </c>
    </row>
    <row r="39" spans="1:18">
      <c r="A39" t="s">
        <v>94</v>
      </c>
      <c r="B39" t="s">
        <v>298</v>
      </c>
      <c r="C39">
        <v>17845.561000000002</v>
      </c>
      <c r="D39" s="6" t="s">
        <v>50</v>
      </c>
      <c r="E39">
        <f t="shared" si="0"/>
        <v>-6641.3580761969561</v>
      </c>
      <c r="F39">
        <f t="shared" si="1"/>
        <v>-6641.5</v>
      </c>
      <c r="G39">
        <f t="shared" si="2"/>
        <v>4.6072551678662421E-2</v>
      </c>
      <c r="I39">
        <f t="shared" si="6"/>
        <v>4.6072551678662421E-2</v>
      </c>
      <c r="O39">
        <f t="shared" ca="1" si="3"/>
        <v>2.058176677223587E-2</v>
      </c>
      <c r="Q39" s="2">
        <f t="shared" si="4"/>
        <v>2827.0610000000015</v>
      </c>
      <c r="R39">
        <f t="shared" ca="1" si="5"/>
        <v>6.4978011514570371E-4</v>
      </c>
    </row>
    <row r="40" spans="1:18">
      <c r="A40" t="s">
        <v>94</v>
      </c>
      <c r="B40" t="s">
        <v>298</v>
      </c>
      <c r="C40">
        <v>17851.569</v>
      </c>
      <c r="D40" s="6" t="s">
        <v>50</v>
      </c>
      <c r="E40">
        <f t="shared" si="0"/>
        <v>-6622.8507832949117</v>
      </c>
      <c r="F40">
        <f t="shared" si="1"/>
        <v>-6623</v>
      </c>
      <c r="G40">
        <f t="shared" si="2"/>
        <v>4.844003760808846E-2</v>
      </c>
      <c r="I40">
        <f t="shared" si="6"/>
        <v>4.844003760808846E-2</v>
      </c>
      <c r="O40">
        <f t="shared" ca="1" si="3"/>
        <v>2.058184636378867E-2</v>
      </c>
      <c r="Q40" s="2">
        <f t="shared" si="4"/>
        <v>2833.0689999999995</v>
      </c>
      <c r="R40">
        <f t="shared" ca="1" si="5"/>
        <v>7.7607881940398144E-4</v>
      </c>
    </row>
    <row r="41" spans="1:18">
      <c r="A41" t="s">
        <v>111</v>
      </c>
      <c r="B41" t="s">
        <v>298</v>
      </c>
      <c r="C41">
        <v>18764.394</v>
      </c>
      <c r="D41" s="6" t="s">
        <v>50</v>
      </c>
      <c r="E41">
        <f t="shared" si="0"/>
        <v>-3810.9467148338085</v>
      </c>
      <c r="F41">
        <f t="shared" si="1"/>
        <v>-3811</v>
      </c>
      <c r="G41">
        <f t="shared" si="2"/>
        <v>1.729789873570553E-2</v>
      </c>
      <c r="I41">
        <f t="shared" si="6"/>
        <v>1.729789873570553E-2</v>
      </c>
      <c r="O41">
        <f t="shared" ca="1" si="3"/>
        <v>2.0593944279814067E-2</v>
      </c>
      <c r="Q41" s="2">
        <f t="shared" si="4"/>
        <v>3745.8940000000002</v>
      </c>
      <c r="R41">
        <f t="shared" ca="1" si="5"/>
        <v>1.0863916228837741E-5</v>
      </c>
    </row>
    <row r="42" spans="1:18">
      <c r="A42" t="s">
        <v>111</v>
      </c>
      <c r="B42" t="s">
        <v>298</v>
      </c>
      <c r="C42">
        <v>18794.43</v>
      </c>
      <c r="D42" s="6" t="s">
        <v>50</v>
      </c>
      <c r="E42">
        <f t="shared" si="0"/>
        <v>-3718.4225720898021</v>
      </c>
      <c r="F42">
        <f t="shared" si="1"/>
        <v>-3718.5</v>
      </c>
      <c r="G42">
        <f t="shared" si="2"/>
        <v>2.5135328378382837E-2</v>
      </c>
      <c r="I42">
        <f t="shared" si="6"/>
        <v>2.5135328378382837E-2</v>
      </c>
      <c r="O42">
        <f t="shared" ca="1" si="3"/>
        <v>2.059434223757806E-2</v>
      </c>
      <c r="Q42" s="2">
        <f t="shared" si="4"/>
        <v>3775.9300000000003</v>
      </c>
      <c r="R42">
        <f t="shared" ca="1" si="5"/>
        <v>2.0620555130981069E-5</v>
      </c>
    </row>
    <row r="43" spans="1:18">
      <c r="A43" t="s">
        <v>118</v>
      </c>
      <c r="B43" t="s">
        <v>298</v>
      </c>
      <c r="C43">
        <v>19130.756000000001</v>
      </c>
      <c r="D43" s="6" t="s">
        <v>50</v>
      </c>
      <c r="E43">
        <f t="shared" si="0"/>
        <v>-2682.3899834454828</v>
      </c>
      <c r="F43">
        <f t="shared" si="1"/>
        <v>-2682.5</v>
      </c>
      <c r="G43">
        <f t="shared" si="2"/>
        <v>3.5714540372282499E-2</v>
      </c>
      <c r="I43">
        <f t="shared" si="6"/>
        <v>3.5714540372282499E-2</v>
      </c>
      <c r="O43">
        <f t="shared" ca="1" si="3"/>
        <v>2.0598799364534785E-2</v>
      </c>
      <c r="Q43" s="2">
        <f t="shared" si="4"/>
        <v>4112.2560000000012</v>
      </c>
      <c r="R43">
        <f t="shared" ca="1" si="5"/>
        <v>2.2848562621330588E-4</v>
      </c>
    </row>
    <row r="44" spans="1:18">
      <c r="A44" t="s">
        <v>111</v>
      </c>
      <c r="B44" t="s">
        <v>298</v>
      </c>
      <c r="C44">
        <v>19635.213</v>
      </c>
      <c r="D44" s="6" t="s">
        <v>50</v>
      </c>
      <c r="E44">
        <f t="shared" si="0"/>
        <v>-1128.4396746089838</v>
      </c>
      <c r="F44">
        <f t="shared" si="1"/>
        <v>-1128.5</v>
      </c>
      <c r="G44">
        <f t="shared" si="2"/>
        <v>1.9583358363888692E-2</v>
      </c>
      <c r="I44">
        <f t="shared" si="6"/>
        <v>1.9583358363888692E-2</v>
      </c>
      <c r="O44">
        <f t="shared" ca="1" si="3"/>
        <v>2.0605485054969872E-2</v>
      </c>
      <c r="Q44" s="2">
        <f t="shared" si="4"/>
        <v>4616.7129999999997</v>
      </c>
      <c r="R44">
        <f t="shared" ca="1" si="5"/>
        <v>1.0447429726205621E-6</v>
      </c>
    </row>
    <row r="45" spans="1:18">
      <c r="A45" t="s">
        <v>111</v>
      </c>
      <c r="B45" t="s">
        <v>298</v>
      </c>
      <c r="C45">
        <v>19647.236000000001</v>
      </c>
      <c r="D45" s="6" t="s">
        <v>50</v>
      </c>
      <c r="E45">
        <f t="shared" si="0"/>
        <v>-1091.4035257139483</v>
      </c>
      <c r="F45">
        <f t="shared" si="1"/>
        <v>-1091.5</v>
      </c>
      <c r="G45">
        <f t="shared" si="2"/>
        <v>3.1318330220528878E-2</v>
      </c>
      <c r="I45">
        <f t="shared" si="6"/>
        <v>3.1318330220528878E-2</v>
      </c>
      <c r="O45">
        <f t="shared" ca="1" si="3"/>
        <v>2.0605644238075468E-2</v>
      </c>
      <c r="Q45" s="2">
        <f t="shared" si="4"/>
        <v>4628.7360000000008</v>
      </c>
      <c r="R45">
        <f t="shared" ca="1" si="5"/>
        <v>1.1476164095865378E-4</v>
      </c>
    </row>
    <row r="46" spans="1:18">
      <c r="A46" t="s">
        <v>111</v>
      </c>
      <c r="B46" t="s">
        <v>298</v>
      </c>
      <c r="C46">
        <v>19665.249</v>
      </c>
      <c r="D46" s="6" t="s">
        <v>50</v>
      </c>
      <c r="E46">
        <f t="shared" si="0"/>
        <v>-1035.9155318649773</v>
      </c>
      <c r="F46">
        <f t="shared" si="1"/>
        <v>-1036</v>
      </c>
      <c r="G46">
        <f t="shared" si="2"/>
        <v>2.7420788006565999E-2</v>
      </c>
      <c r="I46">
        <f t="shared" si="6"/>
        <v>2.7420788006565999E-2</v>
      </c>
      <c r="O46">
        <f t="shared" ca="1" si="3"/>
        <v>2.0605883012733864E-2</v>
      </c>
      <c r="Q46" s="2">
        <f t="shared" si="4"/>
        <v>4646.7489999999998</v>
      </c>
      <c r="R46">
        <f t="shared" ca="1" si="5"/>
        <v>4.6442930074958171E-5</v>
      </c>
    </row>
    <row r="47" spans="1:18">
      <c r="A47" t="s">
        <v>111</v>
      </c>
      <c r="B47" t="s">
        <v>298</v>
      </c>
      <c r="C47">
        <v>19683.281999999999</v>
      </c>
      <c r="D47" t="s">
        <v>50</v>
      </c>
      <c r="E47">
        <f t="shared" si="0"/>
        <v>-980.36592918477299</v>
      </c>
      <c r="F47">
        <f t="shared" si="1"/>
        <v>-980.5</v>
      </c>
      <c r="G47">
        <f t="shared" si="2"/>
        <v>4.3523245789401699E-2</v>
      </c>
      <c r="I47">
        <f t="shared" si="6"/>
        <v>4.3523245789401699E-2</v>
      </c>
      <c r="O47">
        <f t="shared" ca="1" si="3"/>
        <v>2.0606121787392261E-2</v>
      </c>
      <c r="Q47" s="2">
        <f t="shared" si="4"/>
        <v>4664.7819999999992</v>
      </c>
      <c r="R47">
        <f t="shared" ca="1" si="5"/>
        <v>5.2519457252347707E-4</v>
      </c>
    </row>
    <row r="48" spans="1:18">
      <c r="A48" t="s">
        <v>111</v>
      </c>
      <c r="B48" t="s">
        <v>298</v>
      </c>
      <c r="C48">
        <v>19995.562000000002</v>
      </c>
      <c r="D48" t="s">
        <v>50</v>
      </c>
      <c r="E48">
        <f t="shared" si="0"/>
        <v>-18.405638330513497</v>
      </c>
      <c r="F48">
        <f t="shared" si="1"/>
        <v>-18.5</v>
      </c>
      <c r="G48">
        <f t="shared" si="2"/>
        <v>3.0632514073658967E-2</v>
      </c>
      <c r="I48">
        <f t="shared" si="6"/>
        <v>3.0632514073658967E-2</v>
      </c>
      <c r="O48">
        <f t="shared" ca="1" si="3"/>
        <v>2.061026054813779E-2</v>
      </c>
      <c r="Q48" s="2">
        <f t="shared" si="4"/>
        <v>4977.0620000000017</v>
      </c>
      <c r="R48">
        <f t="shared" ca="1" si="5"/>
        <v>1.0044556572982166E-4</v>
      </c>
    </row>
    <row r="49" spans="1:18">
      <c r="A49" t="s">
        <v>111</v>
      </c>
      <c r="B49" t="s">
        <v>298</v>
      </c>
      <c r="C49">
        <v>20001.562999999998</v>
      </c>
      <c r="D49" t="s">
        <v>50</v>
      </c>
      <c r="E49">
        <f t="shared" si="0"/>
        <v>8.0091480595320771E-2</v>
      </c>
      <c r="F49">
        <f t="shared" si="1"/>
        <v>0</v>
      </c>
      <c r="G49">
        <f t="shared" si="2"/>
        <v>2.599999999802094E-2</v>
      </c>
      <c r="I49">
        <f t="shared" si="6"/>
        <v>2.599999999802094E-2</v>
      </c>
      <c r="O49">
        <f t="shared" ca="1" si="3"/>
        <v>2.061034013969059E-2</v>
      </c>
      <c r="Q49" s="2">
        <f t="shared" si="4"/>
        <v>4983.0629999999983</v>
      </c>
      <c r="R49">
        <f t="shared" ca="1" si="5"/>
        <v>2.9048433388497521E-5</v>
      </c>
    </row>
    <row r="50" spans="1:18">
      <c r="A50" t="s">
        <v>111</v>
      </c>
      <c r="B50" t="s">
        <v>298</v>
      </c>
      <c r="C50">
        <v>20007.564999999999</v>
      </c>
      <c r="D50" t="s">
        <v>50</v>
      </c>
      <c r="E50">
        <f t="shared" si="0"/>
        <v>18.568901733277567</v>
      </c>
      <c r="F50">
        <f t="shared" si="1"/>
        <v>18.5</v>
      </c>
      <c r="G50">
        <f t="shared" si="2"/>
        <v>2.2367485926224617E-2</v>
      </c>
      <c r="I50">
        <f t="shared" si="6"/>
        <v>2.2367485926224617E-2</v>
      </c>
      <c r="O50">
        <f t="shared" ca="1" si="3"/>
        <v>2.061041973124339E-2</v>
      </c>
      <c r="Q50" s="2">
        <f t="shared" si="4"/>
        <v>4989.0649999999987</v>
      </c>
      <c r="R50">
        <f t="shared" ca="1" si="5"/>
        <v>3.0872816135458079E-6</v>
      </c>
    </row>
    <row r="51" spans="1:18">
      <c r="A51" t="s">
        <v>111</v>
      </c>
      <c r="B51" t="s">
        <v>298</v>
      </c>
      <c r="C51">
        <v>20019.600999999999</v>
      </c>
      <c r="D51" t="s">
        <v>50</v>
      </c>
      <c r="E51">
        <f t="shared" si="0"/>
        <v>55.645096368610702</v>
      </c>
      <c r="F51">
        <f t="shared" si="1"/>
        <v>55.5</v>
      </c>
      <c r="G51">
        <f t="shared" si="2"/>
        <v>4.7102457785513252E-2</v>
      </c>
      <c r="I51">
        <f t="shared" si="6"/>
        <v>4.7102457785513252E-2</v>
      </c>
      <c r="O51">
        <f t="shared" ca="1" si="3"/>
        <v>2.0610578914348986E-2</v>
      </c>
      <c r="Q51" s="2">
        <f t="shared" si="4"/>
        <v>5001.1009999999987</v>
      </c>
      <c r="R51">
        <f t="shared" ca="1" si="5"/>
        <v>7.0181964612443966E-4</v>
      </c>
    </row>
    <row r="52" spans="1:18">
      <c r="A52" t="s">
        <v>111</v>
      </c>
      <c r="B52" t="s">
        <v>298</v>
      </c>
      <c r="C52">
        <v>20037.593000000001</v>
      </c>
      <c r="D52" t="s">
        <v>50</v>
      </c>
      <c r="E52">
        <f t="shared" si="0"/>
        <v>111.06840094479756</v>
      </c>
      <c r="F52">
        <f t="shared" si="1"/>
        <v>111</v>
      </c>
      <c r="G52">
        <f t="shared" si="2"/>
        <v>2.2204915570910089E-2</v>
      </c>
      <c r="I52">
        <f t="shared" si="6"/>
        <v>2.2204915570910089E-2</v>
      </c>
      <c r="O52">
        <f t="shared" ca="1" si="3"/>
        <v>2.0610817689007382E-2</v>
      </c>
      <c r="Q52" s="2">
        <f t="shared" si="4"/>
        <v>5019.0930000000008</v>
      </c>
      <c r="R52">
        <f t="shared" ca="1" si="5"/>
        <v>2.5411480570866945E-6</v>
      </c>
    </row>
    <row r="53" spans="1:18">
      <c r="A53" t="s">
        <v>111</v>
      </c>
      <c r="B53" t="s">
        <v>298</v>
      </c>
      <c r="C53">
        <v>20235.794000000002</v>
      </c>
      <c r="D53" t="s">
        <v>50</v>
      </c>
      <c r="E53">
        <f t="shared" ref="E53:E84" si="7">+(C53-C$7)/C$8</f>
        <v>721.61499889408822</v>
      </c>
      <c r="F53">
        <f t="shared" ref="F53:F84" si="8">ROUND(2*E53,0)/2</f>
        <v>721.5</v>
      </c>
      <c r="G53">
        <f t="shared" ref="G53:G84" si="9">+C53-(C$7+F53*C$8)</f>
        <v>3.733195121094468E-2</v>
      </c>
      <c r="I53">
        <f t="shared" si="6"/>
        <v>3.733195121094468E-2</v>
      </c>
      <c r="O53">
        <f t="shared" ref="O53:O84" ca="1" si="10">+C$11+C$12*F53</f>
        <v>2.0613444210249739E-2</v>
      </c>
      <c r="Q53" s="2">
        <f t="shared" ref="Q53:Q84" si="11">+C53-15018.5</f>
        <v>5217.2940000000017</v>
      </c>
      <c r="R53">
        <f t="shared" ca="1" si="5"/>
        <v>2.7950847633228577E-4</v>
      </c>
    </row>
    <row r="54" spans="1:18">
      <c r="A54" t="s">
        <v>111</v>
      </c>
      <c r="B54" t="s">
        <v>298</v>
      </c>
      <c r="C54">
        <v>20241.795999999998</v>
      </c>
      <c r="D54" t="s">
        <v>50</v>
      </c>
      <c r="E54">
        <f t="shared" si="7"/>
        <v>740.1038091467592</v>
      </c>
      <c r="F54">
        <f t="shared" si="8"/>
        <v>740</v>
      </c>
      <c r="G54">
        <f t="shared" si="9"/>
        <v>3.3699437135510379E-2</v>
      </c>
      <c r="I54">
        <f t="shared" si="6"/>
        <v>3.3699437135510379E-2</v>
      </c>
      <c r="O54">
        <f t="shared" ca="1" si="10"/>
        <v>2.0613523801802536E-2</v>
      </c>
      <c r="Q54" s="2">
        <f t="shared" si="11"/>
        <v>5223.2959999999985</v>
      </c>
      <c r="R54">
        <f t="shared" ca="1" si="5"/>
        <v>1.7124112777731272E-4</v>
      </c>
    </row>
    <row r="55" spans="1:18">
      <c r="A55" t="s">
        <v>111</v>
      </c>
      <c r="B55" t="s">
        <v>298</v>
      </c>
      <c r="C55">
        <v>20470.022000000001</v>
      </c>
      <c r="D55" t="s">
        <v>50</v>
      </c>
      <c r="E55">
        <f t="shared" si="7"/>
        <v>1443.1406649828832</v>
      </c>
      <c r="F55">
        <f t="shared" si="8"/>
        <v>1443</v>
      </c>
      <c r="G55">
        <f t="shared" si="9"/>
        <v>4.5663902419619262E-2</v>
      </c>
      <c r="I55">
        <f t="shared" si="6"/>
        <v>4.5663902419619262E-2</v>
      </c>
      <c r="O55">
        <f t="shared" ca="1" si="10"/>
        <v>2.0616548280808885E-2</v>
      </c>
      <c r="Q55" s="2">
        <f t="shared" si="11"/>
        <v>5451.5220000000008</v>
      </c>
      <c r="R55">
        <f t="shared" ca="1" si="5"/>
        <v>6.2736994935498136E-4</v>
      </c>
    </row>
    <row r="56" spans="1:18">
      <c r="A56" t="s">
        <v>111</v>
      </c>
      <c r="B56" t="s">
        <v>298</v>
      </c>
      <c r="C56">
        <v>20626.169999999998</v>
      </c>
      <c r="D56" t="s">
        <v>50</v>
      </c>
      <c r="E56">
        <f t="shared" si="7"/>
        <v>1924.145453942494</v>
      </c>
      <c r="F56">
        <f t="shared" si="8"/>
        <v>1924</v>
      </c>
      <c r="G56">
        <f t="shared" si="9"/>
        <v>4.7218536557920743E-2</v>
      </c>
      <c r="I56">
        <f t="shared" ref="I56:I87" si="12">+G56</f>
        <v>4.7218536557920743E-2</v>
      </c>
      <c r="O56">
        <f t="shared" ca="1" si="10"/>
        <v>2.061861766118165E-2</v>
      </c>
      <c r="Q56" s="2">
        <f t="shared" si="11"/>
        <v>5607.6699999999983</v>
      </c>
      <c r="R56">
        <f t="shared" ca="1" si="5"/>
        <v>7.0755568531309751E-4</v>
      </c>
    </row>
    <row r="57" spans="1:18">
      <c r="A57" t="s">
        <v>111</v>
      </c>
      <c r="B57" t="s">
        <v>298</v>
      </c>
      <c r="C57">
        <v>20644.212</v>
      </c>
      <c r="D57" t="s">
        <v>50</v>
      </c>
      <c r="E57">
        <f t="shared" si="7"/>
        <v>1979.7227805967582</v>
      </c>
      <c r="F57">
        <f t="shared" si="8"/>
        <v>1979.5</v>
      </c>
      <c r="G57">
        <f t="shared" si="9"/>
        <v>7.2320994346227963E-2</v>
      </c>
      <c r="I57">
        <f t="shared" si="12"/>
        <v>7.2320994346227963E-2</v>
      </c>
      <c r="O57">
        <f t="shared" ca="1" si="10"/>
        <v>2.0618856435840046E-2</v>
      </c>
      <c r="Q57" s="2">
        <f t="shared" si="11"/>
        <v>5625.7119999999995</v>
      </c>
      <c r="R57">
        <f t="shared" ca="1" si="5"/>
        <v>2.673111064504771E-3</v>
      </c>
    </row>
    <row r="58" spans="1:18">
      <c r="A58" t="s">
        <v>111</v>
      </c>
      <c r="B58" t="s">
        <v>298</v>
      </c>
      <c r="C58">
        <v>20752.287</v>
      </c>
      <c r="D58" t="s">
        <v>50</v>
      </c>
      <c r="E58">
        <f t="shared" si="7"/>
        <v>2312.6415023659206</v>
      </c>
      <c r="F58">
        <f t="shared" si="8"/>
        <v>2312.5</v>
      </c>
      <c r="G58">
        <f t="shared" si="9"/>
        <v>4.5935741058201529E-2</v>
      </c>
      <c r="I58">
        <f t="shared" si="12"/>
        <v>4.5935741058201529E-2</v>
      </c>
      <c r="O58">
        <f t="shared" ca="1" si="10"/>
        <v>2.0620289083790422E-2</v>
      </c>
      <c r="Q58" s="2">
        <f t="shared" si="11"/>
        <v>5733.7870000000003</v>
      </c>
      <c r="R58">
        <f t="shared" ca="1" si="5"/>
        <v>6.4087210866871521E-4</v>
      </c>
    </row>
    <row r="59" spans="1:18">
      <c r="A59" t="s">
        <v>168</v>
      </c>
      <c r="B59" t="s">
        <v>298</v>
      </c>
      <c r="C59">
        <v>25178.36</v>
      </c>
      <c r="D59" t="s">
        <v>50</v>
      </c>
      <c r="E59">
        <f t="shared" si="7"/>
        <v>15946.900726210391</v>
      </c>
      <c r="F59">
        <f t="shared" si="8"/>
        <v>15947</v>
      </c>
      <c r="G59">
        <f t="shared" si="9"/>
        <v>-3.2227129657258047E-2</v>
      </c>
      <c r="I59">
        <f t="shared" si="12"/>
        <v>-3.2227129657258047E-2</v>
      </c>
      <c r="O59">
        <f t="shared" ca="1" si="10"/>
        <v>2.0678948058203035E-2</v>
      </c>
      <c r="Q59" s="2">
        <f t="shared" si="11"/>
        <v>10159.86</v>
      </c>
      <c r="R59">
        <f t="shared" ca="1" si="5"/>
        <v>2.7990530592344079E-3</v>
      </c>
    </row>
    <row r="60" spans="1:18">
      <c r="A60" t="s">
        <v>168</v>
      </c>
      <c r="B60" t="s">
        <v>298</v>
      </c>
      <c r="C60">
        <v>25436.59</v>
      </c>
      <c r="D60" t="s">
        <v>50</v>
      </c>
      <c r="E60">
        <f t="shared" si="7"/>
        <v>16742.363150660542</v>
      </c>
      <c r="F60">
        <f t="shared" si="8"/>
        <v>16742.5</v>
      </c>
      <c r="G60">
        <f t="shared" si="9"/>
        <v>-4.4425234733353136E-2</v>
      </c>
      <c r="I60">
        <f t="shared" si="12"/>
        <v>-4.4425234733353136E-2</v>
      </c>
      <c r="O60">
        <f t="shared" ca="1" si="10"/>
        <v>2.0682370494973377E-2</v>
      </c>
      <c r="Q60" s="2">
        <f t="shared" si="11"/>
        <v>10418.09</v>
      </c>
      <c r="R60">
        <f t="shared" ca="1" si="5"/>
        <v>4.2390002585676097E-3</v>
      </c>
    </row>
    <row r="61" spans="1:18">
      <c r="A61" t="s">
        <v>175</v>
      </c>
      <c r="B61" t="s">
        <v>298</v>
      </c>
      <c r="C61">
        <v>28427.27</v>
      </c>
      <c r="D61" t="s">
        <v>50</v>
      </c>
      <c r="E61">
        <f t="shared" si="7"/>
        <v>25954.978120085401</v>
      </c>
      <c r="F61">
        <f t="shared" si="8"/>
        <v>25955</v>
      </c>
      <c r="G61">
        <f t="shared" si="9"/>
        <v>-7.102850082446821E-3</v>
      </c>
      <c r="I61">
        <f t="shared" si="12"/>
        <v>-7.102850082446821E-3</v>
      </c>
      <c r="O61">
        <f t="shared" ca="1" si="10"/>
        <v>2.0722004937144059E-2</v>
      </c>
      <c r="Q61" s="2">
        <f t="shared" si="11"/>
        <v>13408.77</v>
      </c>
      <c r="R61">
        <f t="shared" ca="1" si="5"/>
        <v>7.7422255686125175E-4</v>
      </c>
    </row>
    <row r="62" spans="1:18">
      <c r="A62" t="s">
        <v>180</v>
      </c>
      <c r="B62" t="s">
        <v>298</v>
      </c>
      <c r="C62">
        <v>32793.199999999997</v>
      </c>
      <c r="D62" t="s">
        <v>50</v>
      </c>
      <c r="E62">
        <f t="shared" si="7"/>
        <v>39403.970347090974</v>
      </c>
      <c r="F62">
        <f t="shared" si="8"/>
        <v>39404</v>
      </c>
      <c r="G62">
        <f t="shared" si="9"/>
        <v>-9.6261878134100698E-3</v>
      </c>
      <c r="I62">
        <f t="shared" si="12"/>
        <v>-9.6261878134100698E-3</v>
      </c>
      <c r="O62">
        <f t="shared" ca="1" si="10"/>
        <v>2.0779865844905637E-2</v>
      </c>
      <c r="Q62" s="2">
        <f t="shared" si="11"/>
        <v>17774.699999999997</v>
      </c>
      <c r="R62">
        <f t="shared" ca="1" si="5"/>
        <v>9.2452809907237398E-4</v>
      </c>
    </row>
    <row r="63" spans="1:18">
      <c r="A63" t="s">
        <v>175</v>
      </c>
      <c r="B63" t="s">
        <v>298</v>
      </c>
      <c r="C63">
        <v>32793.26</v>
      </c>
      <c r="D63" t="s">
        <v>50</v>
      </c>
      <c r="E63">
        <f t="shared" si="7"/>
        <v>39404.155173584688</v>
      </c>
      <c r="F63">
        <f t="shared" si="8"/>
        <v>39404</v>
      </c>
      <c r="G63">
        <f t="shared" si="9"/>
        <v>5.0373812191537581E-2</v>
      </c>
      <c r="I63">
        <f t="shared" si="12"/>
        <v>5.0373812191537581E-2</v>
      </c>
      <c r="O63">
        <f t="shared" ca="1" si="10"/>
        <v>2.0779865844905637E-2</v>
      </c>
      <c r="Q63" s="2">
        <f t="shared" si="11"/>
        <v>17774.760000000002</v>
      </c>
      <c r="R63">
        <f t="shared" ca="1" si="5"/>
        <v>8.7580166036733021E-4</v>
      </c>
    </row>
    <row r="64" spans="1:18">
      <c r="A64" t="s">
        <v>187</v>
      </c>
      <c r="B64" t="s">
        <v>298</v>
      </c>
      <c r="C64">
        <v>32823.275999999998</v>
      </c>
      <c r="D64" t="s">
        <v>50</v>
      </c>
      <c r="E64">
        <f t="shared" si="7"/>
        <v>39496.617707497448</v>
      </c>
      <c r="F64">
        <f t="shared" si="8"/>
        <v>39496.5</v>
      </c>
      <c r="G64">
        <f t="shared" si="9"/>
        <v>3.8211241830140352E-2</v>
      </c>
      <c r="I64">
        <f t="shared" si="12"/>
        <v>3.8211241830140352E-2</v>
      </c>
      <c r="O64">
        <f t="shared" ca="1" si="10"/>
        <v>2.0780263802669629E-2</v>
      </c>
      <c r="Q64" s="2">
        <f t="shared" si="11"/>
        <v>17804.775999999998</v>
      </c>
      <c r="R64">
        <f t="shared" ca="1" si="5"/>
        <v>3.0383899499416715E-4</v>
      </c>
    </row>
    <row r="65" spans="1:18">
      <c r="A65" t="s">
        <v>192</v>
      </c>
      <c r="B65" t="s">
        <v>298</v>
      </c>
      <c r="C65">
        <v>33069.519999999997</v>
      </c>
      <c r="D65" t="s">
        <v>50</v>
      </c>
      <c r="E65">
        <f t="shared" si="7"/>
        <v>40255.157959390344</v>
      </c>
      <c r="F65">
        <f t="shared" si="8"/>
        <v>40255</v>
      </c>
      <c r="G65">
        <f t="shared" si="9"/>
        <v>5.1278164894029032E-2</v>
      </c>
      <c r="I65">
        <f t="shared" si="12"/>
        <v>5.1278164894029032E-2</v>
      </c>
      <c r="O65">
        <f t="shared" ca="1" si="10"/>
        <v>2.0783527056334374E-2</v>
      </c>
      <c r="Q65" s="2">
        <f t="shared" si="11"/>
        <v>18051.019999999997</v>
      </c>
      <c r="R65">
        <f t="shared" ca="1" si="5"/>
        <v>9.2992293685215869E-4</v>
      </c>
    </row>
    <row r="66" spans="1:18">
      <c r="A66" t="s">
        <v>192</v>
      </c>
      <c r="B66" t="s">
        <v>298</v>
      </c>
      <c r="C66">
        <v>33081.5</v>
      </c>
      <c r="D66" t="s">
        <v>50</v>
      </c>
      <c r="E66">
        <f t="shared" si="7"/>
        <v>40292.061649298237</v>
      </c>
      <c r="F66">
        <f t="shared" si="8"/>
        <v>40292</v>
      </c>
      <c r="G66">
        <f t="shared" si="9"/>
        <v>2.0013136752822902E-2</v>
      </c>
      <c r="I66">
        <f t="shared" si="12"/>
        <v>2.0013136752822902E-2</v>
      </c>
      <c r="O66">
        <f t="shared" ca="1" si="10"/>
        <v>2.078368623943997E-2</v>
      </c>
      <c r="Q66" s="2">
        <f t="shared" si="11"/>
        <v>18063</v>
      </c>
      <c r="R66">
        <f t="shared" ca="1" si="5"/>
        <v>5.9374651132582772E-7</v>
      </c>
    </row>
    <row r="67" spans="1:18">
      <c r="A67" t="s">
        <v>192</v>
      </c>
      <c r="B67" t="s">
        <v>298</v>
      </c>
      <c r="C67">
        <v>33099.519999999997</v>
      </c>
      <c r="D67" t="s">
        <v>50</v>
      </c>
      <c r="E67">
        <f t="shared" si="7"/>
        <v>40347.571206238128</v>
      </c>
      <c r="F67">
        <f t="shared" si="8"/>
        <v>40347.5</v>
      </c>
      <c r="G67">
        <f t="shared" si="9"/>
        <v>2.3115594536648132E-2</v>
      </c>
      <c r="I67">
        <f t="shared" si="12"/>
        <v>2.3115594536648132E-2</v>
      </c>
      <c r="O67">
        <f t="shared" ca="1" si="10"/>
        <v>2.0783925014098367E-2</v>
      </c>
      <c r="Q67" s="2">
        <f t="shared" si="11"/>
        <v>18081.019999999997</v>
      </c>
      <c r="R67">
        <f t="shared" ca="1" si="5"/>
        <v>5.4366827623874506E-6</v>
      </c>
    </row>
    <row r="68" spans="1:18">
      <c r="A68" t="s">
        <v>192</v>
      </c>
      <c r="B68" t="s">
        <v>298</v>
      </c>
      <c r="C68">
        <v>33183.589999999997</v>
      </c>
      <c r="D68" t="s">
        <v>50</v>
      </c>
      <c r="E68">
        <f t="shared" si="7"/>
        <v>40606.543928321247</v>
      </c>
      <c r="F68">
        <f t="shared" si="8"/>
        <v>40606.5</v>
      </c>
      <c r="G68">
        <f t="shared" si="9"/>
        <v>1.4260397532780189E-2</v>
      </c>
      <c r="I68">
        <f t="shared" si="12"/>
        <v>1.4260397532780189E-2</v>
      </c>
      <c r="O68">
        <f t="shared" ca="1" si="10"/>
        <v>2.0785039295837547E-2</v>
      </c>
      <c r="Q68" s="2">
        <f t="shared" si="11"/>
        <v>18165.089999999997</v>
      </c>
      <c r="R68">
        <f t="shared" ca="1" si="5"/>
        <v>4.2570950136232232E-5</v>
      </c>
    </row>
    <row r="69" spans="1:18">
      <c r="A69" t="s">
        <v>203</v>
      </c>
      <c r="B69" t="s">
        <v>298</v>
      </c>
      <c r="C69">
        <v>33207.642</v>
      </c>
      <c r="D69" t="s">
        <v>50</v>
      </c>
      <c r="E69">
        <f t="shared" si="7"/>
        <v>40680.634708760692</v>
      </c>
      <c r="F69">
        <f t="shared" si="8"/>
        <v>40680.5</v>
      </c>
      <c r="G69">
        <f t="shared" si="9"/>
        <v>4.373034125455888E-2</v>
      </c>
      <c r="I69">
        <f t="shared" si="12"/>
        <v>4.373034125455888E-2</v>
      </c>
      <c r="O69">
        <f t="shared" ca="1" si="10"/>
        <v>2.0785357662048743E-2</v>
      </c>
      <c r="Q69" s="2">
        <f t="shared" si="11"/>
        <v>18189.142</v>
      </c>
      <c r="R69">
        <f t="shared" ca="1" si="5"/>
        <v>5.2647227206055935E-4</v>
      </c>
    </row>
    <row r="70" spans="1:18">
      <c r="A70" t="s">
        <v>192</v>
      </c>
      <c r="B70" t="s">
        <v>298</v>
      </c>
      <c r="C70">
        <v>33273.730000000003</v>
      </c>
      <c r="D70" t="s">
        <v>50</v>
      </c>
      <c r="E70">
        <f t="shared" si="7"/>
        <v>40884.214930683258</v>
      </c>
      <c r="F70">
        <f t="shared" si="8"/>
        <v>40884</v>
      </c>
      <c r="G70">
        <f t="shared" si="9"/>
        <v>6.9772686467331368E-2</v>
      </c>
      <c r="I70">
        <f t="shared" si="12"/>
        <v>6.9772686467331368E-2</v>
      </c>
      <c r="O70">
        <f t="shared" ca="1" si="10"/>
        <v>2.0786233169129528E-2</v>
      </c>
      <c r="Q70" s="2">
        <f t="shared" si="11"/>
        <v>18255.230000000003</v>
      </c>
      <c r="R70">
        <f t="shared" ca="1" si="5"/>
        <v>2.3996726067369097E-3</v>
      </c>
    </row>
    <row r="71" spans="1:18">
      <c r="A71" t="s">
        <v>192</v>
      </c>
      <c r="B71" t="s">
        <v>298</v>
      </c>
      <c r="C71">
        <v>33297.75</v>
      </c>
      <c r="D71" t="s">
        <v>50</v>
      </c>
      <c r="E71">
        <f t="shared" si="7"/>
        <v>40958.207136992714</v>
      </c>
      <c r="F71">
        <f t="shared" si="8"/>
        <v>40958</v>
      </c>
      <c r="G71">
        <f t="shared" si="9"/>
        <v>6.7242630175314844E-2</v>
      </c>
      <c r="I71">
        <f t="shared" si="12"/>
        <v>6.7242630175314844E-2</v>
      </c>
      <c r="O71">
        <f t="shared" ca="1" si="10"/>
        <v>2.0786551535340723E-2</v>
      </c>
      <c r="Q71" s="2">
        <f t="shared" si="11"/>
        <v>18279.25</v>
      </c>
      <c r="R71">
        <f t="shared" ca="1" si="5"/>
        <v>2.1581672426034598E-3</v>
      </c>
    </row>
    <row r="72" spans="1:18">
      <c r="A72" t="s">
        <v>212</v>
      </c>
      <c r="B72" t="s">
        <v>298</v>
      </c>
      <c r="C72">
        <v>33405.82</v>
      </c>
      <c r="D72" t="s">
        <v>50</v>
      </c>
      <c r="E72">
        <f t="shared" si="7"/>
        <v>41291.110456554066</v>
      </c>
      <c r="F72">
        <f t="shared" si="8"/>
        <v>41291</v>
      </c>
      <c r="G72">
        <f t="shared" si="9"/>
        <v>3.5857376889907755E-2</v>
      </c>
      <c r="I72">
        <f t="shared" si="12"/>
        <v>3.5857376889907755E-2</v>
      </c>
      <c r="O72">
        <f t="shared" ca="1" si="10"/>
        <v>2.07879841832911E-2</v>
      </c>
      <c r="Q72" s="2">
        <f t="shared" si="11"/>
        <v>18387.32</v>
      </c>
      <c r="R72">
        <f t="shared" ca="1" si="5"/>
        <v>2.2708659654623124E-4</v>
      </c>
    </row>
    <row r="73" spans="1:18">
      <c r="A73" t="s">
        <v>217</v>
      </c>
      <c r="B73" t="s">
        <v>298</v>
      </c>
      <c r="C73">
        <v>33586.269</v>
      </c>
      <c r="D73" t="s">
        <v>50</v>
      </c>
      <c r="E73">
        <f t="shared" si="7"/>
        <v>41846.973055901959</v>
      </c>
      <c r="F73">
        <f t="shared" si="8"/>
        <v>41847</v>
      </c>
      <c r="G73">
        <f t="shared" si="9"/>
        <v>-8.7468298006569967E-3</v>
      </c>
      <c r="I73">
        <f t="shared" si="12"/>
        <v>-8.7468298006569967E-3</v>
      </c>
      <c r="O73">
        <f t="shared" ca="1" si="10"/>
        <v>2.0790376232121155E-2</v>
      </c>
      <c r="Q73" s="2">
        <f t="shared" si="11"/>
        <v>18567.769</v>
      </c>
      <c r="R73">
        <f t="shared" ca="1" si="5"/>
        <v>8.7244654022278602E-4</v>
      </c>
    </row>
    <row r="74" spans="1:18">
      <c r="A74" t="s">
        <v>187</v>
      </c>
      <c r="B74" t="s">
        <v>298</v>
      </c>
      <c r="C74">
        <v>33880.266000000003</v>
      </c>
      <c r="D74" t="s">
        <v>50</v>
      </c>
      <c r="E74">
        <f t="shared" si="7"/>
        <v>42752.613633685614</v>
      </c>
      <c r="F74">
        <f t="shared" si="8"/>
        <v>42752.5</v>
      </c>
      <c r="G74">
        <f t="shared" si="9"/>
        <v>3.6888765243929811E-2</v>
      </c>
      <c r="I74">
        <f t="shared" si="12"/>
        <v>3.6888765243929811E-2</v>
      </c>
      <c r="O74">
        <f t="shared" ca="1" si="10"/>
        <v>2.0794271915962195E-2</v>
      </c>
      <c r="Q74" s="2">
        <f t="shared" si="11"/>
        <v>18861.766000000003</v>
      </c>
      <c r="R74">
        <f t="shared" ca="1" si="5"/>
        <v>2.5903271548399412E-4</v>
      </c>
    </row>
    <row r="75" spans="1:18">
      <c r="A75" t="s">
        <v>217</v>
      </c>
      <c r="B75" t="s">
        <v>298</v>
      </c>
      <c r="C75">
        <v>33922.377999999997</v>
      </c>
      <c r="D75" t="s">
        <v>50</v>
      </c>
      <c r="E75">
        <f t="shared" si="7"/>
        <v>42882.337188727397</v>
      </c>
      <c r="F75">
        <f t="shared" si="8"/>
        <v>42882.5</v>
      </c>
      <c r="G75">
        <f t="shared" si="9"/>
        <v>-5.2853225533908699E-2</v>
      </c>
      <c r="I75">
        <f t="shared" si="12"/>
        <v>-5.2853225533908699E-2</v>
      </c>
      <c r="O75">
        <f t="shared" ca="1" si="10"/>
        <v>2.0794831207954834E-2</v>
      </c>
      <c r="Q75" s="2">
        <f t="shared" si="11"/>
        <v>18903.877999999997</v>
      </c>
      <c r="R75">
        <f t="shared" ca="1" si="5"/>
        <v>5.4240362618527506E-3</v>
      </c>
    </row>
    <row r="76" spans="1:18">
      <c r="A76" t="s">
        <v>217</v>
      </c>
      <c r="B76" t="s">
        <v>298</v>
      </c>
      <c r="C76">
        <v>33928.438999999998</v>
      </c>
      <c r="D76" t="s">
        <v>50</v>
      </c>
      <c r="E76">
        <f t="shared" si="7"/>
        <v>42901.007745032221</v>
      </c>
      <c r="F76">
        <f t="shared" si="8"/>
        <v>42901</v>
      </c>
      <c r="G76">
        <f t="shared" si="9"/>
        <v>2.5142603990389034E-3</v>
      </c>
      <c r="I76">
        <f t="shared" si="12"/>
        <v>2.5142603990389034E-3</v>
      </c>
      <c r="O76">
        <f t="shared" ca="1" si="10"/>
        <v>2.079491079950763E-2</v>
      </c>
      <c r="Q76" s="2">
        <f t="shared" si="11"/>
        <v>18909.938999999998</v>
      </c>
      <c r="R76">
        <f t="shared" ca="1" si="5"/>
        <v>3.3418217906415742E-4</v>
      </c>
    </row>
    <row r="77" spans="1:18">
      <c r="A77" t="s">
        <v>212</v>
      </c>
      <c r="B77" t="s">
        <v>298</v>
      </c>
      <c r="C77">
        <v>34120.502999999997</v>
      </c>
      <c r="D77" t="s">
        <v>50</v>
      </c>
      <c r="E77">
        <f t="shared" si="7"/>
        <v>43492.649673118001</v>
      </c>
      <c r="F77">
        <f t="shared" si="8"/>
        <v>43492.5</v>
      </c>
      <c r="G77">
        <f t="shared" si="9"/>
        <v>4.8588202378596179E-2</v>
      </c>
      <c r="I77">
        <f t="shared" si="12"/>
        <v>4.8588202378596179E-2</v>
      </c>
      <c r="O77">
        <f t="shared" ca="1" si="10"/>
        <v>2.079745557807414E-2</v>
      </c>
      <c r="Q77" s="2">
        <f t="shared" si="11"/>
        <v>19102.002999999997</v>
      </c>
      <c r="R77">
        <f t="shared" ca="1" si="5"/>
        <v>7.7232560773072591E-4</v>
      </c>
    </row>
    <row r="78" spans="1:18">
      <c r="A78" t="s">
        <v>175</v>
      </c>
      <c r="B78" t="s">
        <v>298</v>
      </c>
      <c r="C78">
        <v>34132.5</v>
      </c>
      <c r="D78" t="s">
        <v>50</v>
      </c>
      <c r="E78">
        <f t="shared" si="7"/>
        <v>43529.605730532443</v>
      </c>
      <c r="F78">
        <f t="shared" si="8"/>
        <v>43529.5</v>
      </c>
      <c r="G78">
        <f t="shared" si="9"/>
        <v>3.4323174237215426E-2</v>
      </c>
      <c r="I78">
        <f t="shared" si="12"/>
        <v>3.4323174237215426E-2</v>
      </c>
      <c r="O78">
        <f t="shared" ca="1" si="10"/>
        <v>2.0797614761179736E-2</v>
      </c>
      <c r="Q78" s="2">
        <f t="shared" si="11"/>
        <v>19114</v>
      </c>
      <c r="R78">
        <f t="shared" ca="1" si="5"/>
        <v>1.8294075913977882E-4</v>
      </c>
    </row>
    <row r="79" spans="1:18">
      <c r="A79" t="s">
        <v>217</v>
      </c>
      <c r="B79" t="s">
        <v>298</v>
      </c>
      <c r="C79">
        <v>34132.569000000003</v>
      </c>
      <c r="D79" t="s">
        <v>50</v>
      </c>
      <c r="E79">
        <f t="shared" si="7"/>
        <v>43529.818281000204</v>
      </c>
      <c r="F79">
        <f t="shared" si="8"/>
        <v>43530</v>
      </c>
      <c r="G79">
        <f t="shared" si="9"/>
        <v>-5.899121802940499E-2</v>
      </c>
      <c r="I79">
        <f t="shared" si="12"/>
        <v>-5.899121802940499E-2</v>
      </c>
      <c r="O79">
        <f t="shared" ca="1" si="10"/>
        <v>2.0797616912302787E-2</v>
      </c>
      <c r="Q79" s="2">
        <f t="shared" si="11"/>
        <v>19114.069000000003</v>
      </c>
      <c r="R79">
        <f t="shared" ca="1" si="5"/>
        <v>6.3662581813550868E-3</v>
      </c>
    </row>
    <row r="80" spans="1:18">
      <c r="A80" t="s">
        <v>217</v>
      </c>
      <c r="B80" t="s">
        <v>298</v>
      </c>
      <c r="C80">
        <v>34216.534</v>
      </c>
      <c r="D80" t="s">
        <v>50</v>
      </c>
      <c r="E80">
        <f t="shared" si="7"/>
        <v>43788.467556719348</v>
      </c>
      <c r="F80">
        <f t="shared" si="8"/>
        <v>43788.5</v>
      </c>
      <c r="G80">
        <f t="shared" si="9"/>
        <v>-1.0532022766710725E-2</v>
      </c>
      <c r="I80">
        <f t="shared" si="12"/>
        <v>-1.0532022766710725E-2</v>
      </c>
      <c r="O80">
        <f t="shared" ca="1" si="10"/>
        <v>2.0798729042918917E-2</v>
      </c>
      <c r="Q80" s="2">
        <f t="shared" si="11"/>
        <v>19198.034</v>
      </c>
      <c r="R80">
        <f t="shared" ca="1" si="5"/>
        <v>9.8161600895661132E-4</v>
      </c>
    </row>
    <row r="81" spans="1:18">
      <c r="A81" t="s">
        <v>239</v>
      </c>
      <c r="B81" t="s">
        <v>298</v>
      </c>
      <c r="C81">
        <v>34222.580999999998</v>
      </c>
      <c r="D81" t="s">
        <v>50</v>
      </c>
      <c r="E81">
        <f t="shared" si="7"/>
        <v>43807.094986842298</v>
      </c>
      <c r="F81">
        <f t="shared" si="8"/>
        <v>43807</v>
      </c>
      <c r="G81">
        <f t="shared" si="9"/>
        <v>3.0835463163384702E-2</v>
      </c>
      <c r="I81">
        <f t="shared" si="12"/>
        <v>3.0835463163384702E-2</v>
      </c>
      <c r="O81">
        <f t="shared" ca="1" si="10"/>
        <v>2.0798808634471717E-2</v>
      </c>
      <c r="Q81" s="2">
        <f t="shared" si="11"/>
        <v>19204.080999999998</v>
      </c>
      <c r="R81">
        <f t="shared" ca="1" si="5"/>
        <v>1.0073443413274954E-4</v>
      </c>
    </row>
    <row r="82" spans="1:18">
      <c r="A82" t="s">
        <v>239</v>
      </c>
      <c r="B82" t="s">
        <v>298</v>
      </c>
      <c r="C82">
        <v>34240.589</v>
      </c>
      <c r="D82" t="s">
        <v>50</v>
      </c>
      <c r="E82">
        <f t="shared" si="7"/>
        <v>43862.567578483468</v>
      </c>
      <c r="F82">
        <f t="shared" si="8"/>
        <v>43862.5</v>
      </c>
      <c r="G82">
        <f t="shared" si="9"/>
        <v>2.1937920952041168E-2</v>
      </c>
      <c r="I82">
        <f t="shared" si="12"/>
        <v>2.1937920952041168E-2</v>
      </c>
      <c r="O82">
        <f t="shared" ca="1" si="10"/>
        <v>2.0799047409130113E-2</v>
      </c>
      <c r="Q82" s="2">
        <f t="shared" si="11"/>
        <v>19222.089</v>
      </c>
      <c r="R82">
        <f t="shared" ca="1" si="5"/>
        <v>1.2970329467427786E-6</v>
      </c>
    </row>
    <row r="83" spans="1:18">
      <c r="A83" t="s">
        <v>217</v>
      </c>
      <c r="B83" t="s">
        <v>298</v>
      </c>
      <c r="C83">
        <v>34456.597999999998</v>
      </c>
      <c r="D83" t="s">
        <v>50</v>
      </c>
      <c r="E83">
        <f t="shared" si="7"/>
        <v>44527.970679761595</v>
      </c>
      <c r="F83">
        <f t="shared" si="8"/>
        <v>44528</v>
      </c>
      <c r="G83">
        <f t="shared" si="9"/>
        <v>-9.5181933575076982E-3</v>
      </c>
      <c r="I83">
        <f t="shared" si="12"/>
        <v>-9.5181933575076982E-3</v>
      </c>
      <c r="O83">
        <f t="shared" ca="1" si="10"/>
        <v>2.0801910553907815E-2</v>
      </c>
      <c r="Q83" s="2">
        <f t="shared" si="11"/>
        <v>19438.097999999998</v>
      </c>
      <c r="R83">
        <f t="shared" ca="1" si="5"/>
        <v>9.1930870119903436E-4</v>
      </c>
    </row>
    <row r="84" spans="1:18">
      <c r="A84" t="s">
        <v>217</v>
      </c>
      <c r="B84" t="s">
        <v>298</v>
      </c>
      <c r="C84">
        <v>34480.548000000003</v>
      </c>
      <c r="D84" t="s">
        <v>50</v>
      </c>
      <c r="E84">
        <f t="shared" si="7"/>
        <v>44601.747255161761</v>
      </c>
      <c r="F84">
        <f t="shared" si="8"/>
        <v>44601.5</v>
      </c>
      <c r="G84">
        <f t="shared" si="9"/>
        <v>8.026614263508236E-2</v>
      </c>
      <c r="I84">
        <f t="shared" si="12"/>
        <v>8.026614263508236E-2</v>
      </c>
      <c r="O84">
        <f t="shared" ca="1" si="10"/>
        <v>2.0802226768995961E-2</v>
      </c>
      <c r="Q84" s="2">
        <f t="shared" si="11"/>
        <v>19462.048000000003</v>
      </c>
      <c r="R84">
        <f t="shared" ca="1" si="5"/>
        <v>3.5359572901290021E-3</v>
      </c>
    </row>
    <row r="85" spans="1:18">
      <c r="A85" t="s">
        <v>217</v>
      </c>
      <c r="B85" t="s">
        <v>298</v>
      </c>
      <c r="C85">
        <v>34486.540999999997</v>
      </c>
      <c r="D85" t="s">
        <v>50</v>
      </c>
      <c r="E85">
        <f t="shared" ref="E85:E93" si="13">+(C85-C$7)/C$8</f>
        <v>44620.208341440375</v>
      </c>
      <c r="F85">
        <f t="shared" ref="F85:F93" si="14">ROUND(2*E85,0)/2</f>
        <v>44620</v>
      </c>
      <c r="G85">
        <f t="shared" ref="G85:G93" si="15">+C85-(C$7+F85*C$8)</f>
        <v>6.7633628554176539E-2</v>
      </c>
      <c r="I85">
        <f t="shared" si="12"/>
        <v>6.7633628554176539E-2</v>
      </c>
      <c r="O85">
        <f t="shared" ref="O85:O93" ca="1" si="16">+C$11+C$12*F85</f>
        <v>2.0802306360548761E-2</v>
      </c>
      <c r="Q85" s="2">
        <f t="shared" ref="Q85:Q93" si="17">+C85-15018.5</f>
        <v>19468.040999999997</v>
      </c>
      <c r="R85">
        <f t="shared" ca="1" si="5"/>
        <v>2.1931727384033733E-3</v>
      </c>
    </row>
    <row r="86" spans="1:18">
      <c r="A86" t="s">
        <v>239</v>
      </c>
      <c r="B86" t="s">
        <v>298</v>
      </c>
      <c r="C86">
        <v>34961.269999999997</v>
      </c>
      <c r="D86" t="s">
        <v>50</v>
      </c>
      <c r="E86">
        <f t="shared" si="13"/>
        <v>46082.583283533837</v>
      </c>
      <c r="F86">
        <f t="shared" si="14"/>
        <v>46082.5</v>
      </c>
      <c r="G86">
        <f t="shared" si="15"/>
        <v>2.7036232364480384E-2</v>
      </c>
      <c r="I86">
        <f t="shared" si="12"/>
        <v>2.7036232364480384E-2</v>
      </c>
      <c r="O86">
        <f t="shared" ca="1" si="16"/>
        <v>2.0808598395465953E-2</v>
      </c>
      <c r="Q86" s="2">
        <f t="shared" si="17"/>
        <v>19942.769999999997</v>
      </c>
      <c r="R86">
        <f t="shared" ref="R86:R93" ca="1" si="18">(O86-G86)^2</f>
        <v>3.8783424852022437E-5</v>
      </c>
    </row>
    <row r="87" spans="1:18">
      <c r="A87" t="s">
        <v>175</v>
      </c>
      <c r="B87" t="s">
        <v>298</v>
      </c>
      <c r="C87">
        <v>35195.480000000003</v>
      </c>
      <c r="D87" t="s">
        <v>50</v>
      </c>
      <c r="E87">
        <f t="shared" si="13"/>
        <v>46804.053501674549</v>
      </c>
      <c r="F87">
        <f t="shared" si="14"/>
        <v>46804</v>
      </c>
      <c r="G87">
        <f t="shared" si="15"/>
        <v>1.7368183580401819E-2</v>
      </c>
      <c r="I87">
        <f t="shared" si="12"/>
        <v>1.7368183580401819E-2</v>
      </c>
      <c r="O87">
        <f t="shared" ca="1" si="16"/>
        <v>2.0811702466025098E-2</v>
      </c>
      <c r="Q87" s="2">
        <f t="shared" si="17"/>
        <v>20176.980000000003</v>
      </c>
      <c r="R87">
        <f t="shared" ca="1" si="18"/>
        <v>1.1857822315644191E-5</v>
      </c>
    </row>
    <row r="88" spans="1:18">
      <c r="A88" t="s">
        <v>175</v>
      </c>
      <c r="B88" t="s">
        <v>298</v>
      </c>
      <c r="C88">
        <v>35303.589999999997</v>
      </c>
      <c r="D88" t="s">
        <v>50</v>
      </c>
      <c r="E88">
        <f t="shared" si="13"/>
        <v>47137.080038898341</v>
      </c>
      <c r="F88">
        <f t="shared" si="14"/>
        <v>47137</v>
      </c>
      <c r="G88">
        <f t="shared" si="15"/>
        <v>2.598293028131593E-2</v>
      </c>
      <c r="I88">
        <f t="shared" ref="I88:I93" si="19">+G88</f>
        <v>2.598293028131593E-2</v>
      </c>
      <c r="O88">
        <f t="shared" ca="1" si="16"/>
        <v>2.0813135113975475E-2</v>
      </c>
      <c r="Q88" s="2">
        <f t="shared" si="17"/>
        <v>20285.089999999997</v>
      </c>
      <c r="R88">
        <f t="shared" ca="1" si="18"/>
        <v>2.6726782072256725E-5</v>
      </c>
    </row>
    <row r="89" spans="1:18">
      <c r="A89" t="s">
        <v>262</v>
      </c>
      <c r="B89" t="s">
        <v>298</v>
      </c>
      <c r="C89">
        <v>35339.618000000002</v>
      </c>
      <c r="D89" t="s">
        <v>50</v>
      </c>
      <c r="E89">
        <f t="shared" si="13"/>
        <v>47248.062187479431</v>
      </c>
      <c r="F89">
        <f t="shared" si="14"/>
        <v>47248</v>
      </c>
      <c r="G89">
        <f t="shared" si="15"/>
        <v>2.0187845861073583E-2</v>
      </c>
      <c r="I89">
        <f t="shared" si="19"/>
        <v>2.0187845861073583E-2</v>
      </c>
      <c r="O89">
        <f t="shared" ca="1" si="16"/>
        <v>2.0813612663292267E-2</v>
      </c>
      <c r="Q89" s="2">
        <f t="shared" si="17"/>
        <v>20321.118000000002</v>
      </c>
      <c r="R89">
        <f t="shared" ca="1" si="18"/>
        <v>3.9158409075899714E-7</v>
      </c>
    </row>
    <row r="90" spans="1:18">
      <c r="A90" t="s">
        <v>265</v>
      </c>
      <c r="B90" t="s">
        <v>298</v>
      </c>
      <c r="C90">
        <v>36138.370000000003</v>
      </c>
      <c r="D90" t="s">
        <v>50</v>
      </c>
      <c r="E90">
        <f t="shared" si="13"/>
        <v>49708.571045684941</v>
      </c>
      <c r="F90">
        <f t="shared" si="14"/>
        <v>49708.5</v>
      </c>
      <c r="G90">
        <f t="shared" si="15"/>
        <v>2.3063474349328317E-2</v>
      </c>
      <c r="I90">
        <f t="shared" si="19"/>
        <v>2.3063474349328317E-2</v>
      </c>
      <c r="O90">
        <f t="shared" ca="1" si="16"/>
        <v>2.0824198339814488E-2</v>
      </c>
      <c r="Q90" s="2">
        <f t="shared" si="17"/>
        <v>21119.870000000003</v>
      </c>
      <c r="R90">
        <f t="shared" ca="1" si="18"/>
        <v>5.0143570467841781E-6</v>
      </c>
    </row>
    <row r="91" spans="1:18">
      <c r="A91" t="s">
        <v>175</v>
      </c>
      <c r="B91" t="s">
        <v>298</v>
      </c>
      <c r="C91">
        <v>36847.050000000003</v>
      </c>
      <c r="D91" t="s">
        <v>50</v>
      </c>
      <c r="E91">
        <f t="shared" si="13"/>
        <v>51891.618371554643</v>
      </c>
      <c r="F91">
        <f t="shared" si="14"/>
        <v>51891.5</v>
      </c>
      <c r="G91">
        <f t="shared" si="15"/>
        <v>3.8426813909609336E-2</v>
      </c>
      <c r="I91">
        <f t="shared" si="19"/>
        <v>3.8426813909609336E-2</v>
      </c>
      <c r="O91">
        <f t="shared" ca="1" si="16"/>
        <v>2.0833590143044731E-2</v>
      </c>
      <c r="Q91" s="2">
        <f t="shared" si="17"/>
        <v>21828.550000000003</v>
      </c>
      <c r="R91">
        <f t="shared" ca="1" si="18"/>
        <v>3.0952152250041364E-4</v>
      </c>
    </row>
    <row r="92" spans="1:18">
      <c r="A92" t="s">
        <v>291</v>
      </c>
      <c r="B92" t="s">
        <v>298</v>
      </c>
      <c r="C92">
        <v>54365.327799999999</v>
      </c>
      <c r="D92" t="s">
        <v>42</v>
      </c>
      <c r="E92">
        <f t="shared" si="13"/>
        <v>105855.64939420606</v>
      </c>
      <c r="F92">
        <f t="shared" si="14"/>
        <v>105855.5</v>
      </c>
      <c r="G92">
        <f t="shared" si="15"/>
        <v>4.8497659532586113E-2</v>
      </c>
      <c r="I92">
        <f t="shared" si="19"/>
        <v>4.8497659532586113E-2</v>
      </c>
      <c r="O92">
        <f t="shared" ca="1" si="16"/>
        <v>2.1065756551435368E-2</v>
      </c>
      <c r="Q92" s="2">
        <f t="shared" si="17"/>
        <v>39346.827799999999</v>
      </c>
      <c r="R92">
        <f t="shared" ca="1" si="18"/>
        <v>7.5250930116726718E-4</v>
      </c>
    </row>
    <row r="93" spans="1:18">
      <c r="A93" t="s">
        <v>297</v>
      </c>
      <c r="B93" t="s">
        <v>299</v>
      </c>
      <c r="C93">
        <v>55707.584000000003</v>
      </c>
      <c r="D93" t="s">
        <v>42</v>
      </c>
      <c r="E93">
        <f t="shared" si="13"/>
        <v>109990.39117899191</v>
      </c>
      <c r="F93">
        <f t="shared" si="14"/>
        <v>109990.5</v>
      </c>
      <c r="G93">
        <f t="shared" si="15"/>
        <v>-3.5326431592693552E-2</v>
      </c>
      <c r="I93">
        <f t="shared" si="19"/>
        <v>-3.5326431592693552E-2</v>
      </c>
      <c r="O93">
        <f t="shared" ca="1" si="16"/>
        <v>2.1083546339047392E-2</v>
      </c>
      <c r="Q93" s="2">
        <f t="shared" si="17"/>
        <v>40689.084000000003</v>
      </c>
      <c r="R93">
        <f t="shared" ca="1" si="18"/>
        <v>3.1820856102595008E-3</v>
      </c>
    </row>
    <row r="94" spans="1:18">
      <c r="A94" s="43" t="s">
        <v>315</v>
      </c>
      <c r="B94" s="44" t="s">
        <v>298</v>
      </c>
      <c r="C94" s="45">
        <v>59464.41</v>
      </c>
      <c r="D94" s="43">
        <v>0.02</v>
      </c>
      <c r="E94">
        <f t="shared" ref="E94" si="20">+(C94-C$7)/C$8</f>
        <v>121563.07412906497</v>
      </c>
      <c r="F94">
        <f t="shared" ref="F94" si="21">ROUND(2*E94,0)/2</f>
        <v>121563</v>
      </c>
      <c r="G94">
        <f t="shared" ref="G94" si="22">+C94-(C$7+F94*C$8)</f>
        <v>2.4064428260317072E-2</v>
      </c>
      <c r="I94">
        <f t="shared" ref="I94" si="23">+G94</f>
        <v>2.4064428260317072E-2</v>
      </c>
      <c r="O94">
        <f t="shared" ref="O94" ca="1" si="24">+C$11+C$12*F94</f>
        <v>2.1133334082007526E-2</v>
      </c>
      <c r="Q94" s="2">
        <f t="shared" ref="Q94" si="25">+C94-15018.5</f>
        <v>44445.91</v>
      </c>
      <c r="R94">
        <f t="shared" ref="R94" ca="1" si="26">(O94-G94)^2</f>
        <v>8.5913130821201144E-6</v>
      </c>
    </row>
  </sheetData>
  <phoneticPr fontId="7" type="noConversion"/>
  <pageMargins left="0.75" right="0.75" top="1" bottom="1" header="0.5" footer="0.5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15"/>
  </sheetPr>
  <dimension ref="A1:AE94"/>
  <sheetViews>
    <sheetView workbookViewId="0">
      <pane xSplit="14" ySplit="22" topLeftCell="O83" activePane="bottomRight" state="frozen"/>
      <selection pane="topRight" activeCell="O1" sqref="O1"/>
      <selection pane="bottomLeft" activeCell="A23" sqref="A23"/>
      <selection pane="bottomRight" activeCell="E93" sqref="E93:R94"/>
    </sheetView>
  </sheetViews>
  <sheetFormatPr defaultColWidth="10.28515625" defaultRowHeight="12.75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9.140625" customWidth="1"/>
    <col min="6" max="6" width="1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>
      <c r="A1" s="1" t="s">
        <v>310</v>
      </c>
    </row>
    <row r="2" spans="1:6">
      <c r="A2" t="s">
        <v>27</v>
      </c>
      <c r="B2" s="40" t="s">
        <v>309</v>
      </c>
      <c r="F2" s="42" t="s">
        <v>314</v>
      </c>
    </row>
    <row r="4" spans="1:6">
      <c r="A4" s="8" t="s">
        <v>0</v>
      </c>
      <c r="C4" s="3">
        <v>20001.537</v>
      </c>
      <c r="D4" s="4">
        <v>6.0055114999999999</v>
      </c>
    </row>
    <row r="5" spans="1:6">
      <c r="A5" s="29" t="s">
        <v>300</v>
      </c>
      <c r="B5" s="15"/>
      <c r="C5" s="30">
        <v>8</v>
      </c>
      <c r="D5" s="15" t="s">
        <v>301</v>
      </c>
    </row>
    <row r="6" spans="1:6">
      <c r="A6" s="8" t="s">
        <v>1</v>
      </c>
    </row>
    <row r="7" spans="1:6">
      <c r="A7" t="s">
        <v>2</v>
      </c>
      <c r="C7">
        <f>+C4</f>
        <v>20001.537</v>
      </c>
    </row>
    <row r="8" spans="1:6">
      <c r="A8" t="s">
        <v>3</v>
      </c>
      <c r="C8">
        <v>0.31609317143418431</v>
      </c>
      <c r="D8" t="s">
        <v>311</v>
      </c>
    </row>
    <row r="9" spans="1:6">
      <c r="A9" s="31" t="s">
        <v>302</v>
      </c>
      <c r="B9" s="32">
        <v>21</v>
      </c>
      <c r="C9" s="33" t="str">
        <f>"F"&amp;B9</f>
        <v>F21</v>
      </c>
      <c r="D9" s="34" t="str">
        <f>"G"&amp;B9</f>
        <v>G21</v>
      </c>
    </row>
    <row r="10" spans="1:6" ht="13.5" thickBot="1">
      <c r="C10" s="7" t="s">
        <v>22</v>
      </c>
      <c r="D10" s="7" t="s">
        <v>23</v>
      </c>
    </row>
    <row r="11" spans="1:6">
      <c r="A11" t="s">
        <v>16</v>
      </c>
      <c r="C11" s="35">
        <f ca="1">INTERCEPT(INDIRECT($D$9):G978,INDIRECT($C$9):F978)</f>
        <v>3.2749210456821565E-3</v>
      </c>
      <c r="D11" s="6"/>
    </row>
    <row r="12" spans="1:6">
      <c r="A12" t="s">
        <v>17</v>
      </c>
      <c r="C12" s="35">
        <f ca="1">SLOPE(INDIRECT($D$9):G978,INDIRECT($C$9):F978)</f>
        <v>1.0831507813555876E-7</v>
      </c>
      <c r="D12" s="6"/>
    </row>
    <row r="13" spans="1:6">
      <c r="A13" t="s">
        <v>21</v>
      </c>
      <c r="C13" s="6" t="s">
        <v>14</v>
      </c>
      <c r="D13" s="6"/>
    </row>
    <row r="14" spans="1:6">
      <c r="A14" t="s">
        <v>26</v>
      </c>
    </row>
    <row r="15" spans="1:6">
      <c r="A15" s="5" t="s">
        <v>18</v>
      </c>
      <c r="C15" s="12">
        <f ca="1">(C7+C11)+(C8+C12)*INT(MAX(F21:F3533))</f>
        <v>59464.205785217709</v>
      </c>
      <c r="E15" s="36" t="s">
        <v>303</v>
      </c>
      <c r="F15" s="30">
        <v>1</v>
      </c>
    </row>
    <row r="16" spans="1:6">
      <c r="A16" s="8" t="s">
        <v>4</v>
      </c>
      <c r="C16" s="13">
        <f ca="1">+C8+C12</f>
        <v>0.31609327974926243</v>
      </c>
      <c r="E16" s="36" t="s">
        <v>304</v>
      </c>
      <c r="F16" s="37">
        <f ca="1">NOW()+15018.5+$C$5/24</f>
        <v>59957.559190277781</v>
      </c>
    </row>
    <row r="17" spans="1:31" ht="13.5" thickBot="1">
      <c r="A17" s="36" t="s">
        <v>308</v>
      </c>
      <c r="B17" s="15"/>
      <c r="C17" s="41">
        <f>COUNT(C21:C2177)</f>
        <v>74</v>
      </c>
      <c r="E17" s="36" t="s">
        <v>305</v>
      </c>
      <c r="F17" s="37">
        <f ca="1">ROUND(2*(F16-$C$7)/$C$8,0)/2+F15</f>
        <v>126407</v>
      </c>
      <c r="R17">
        <f ca="1">SQRT(SUM(R21:R93)/(C17-1))</f>
        <v>4.2030187893961644E-2</v>
      </c>
    </row>
    <row r="18" spans="1:31" ht="14.25" thickTop="1" thickBot="1">
      <c r="A18" s="8" t="s">
        <v>5</v>
      </c>
      <c r="C18" s="3">
        <f ca="1">+C15</f>
        <v>59464.205785217709</v>
      </c>
      <c r="D18" s="4">
        <f ca="1">+C16</f>
        <v>0.31609327974926243</v>
      </c>
      <c r="E18" s="36" t="s">
        <v>306</v>
      </c>
      <c r="F18" s="34">
        <f ca="1">ROUND(2*(F16-$C$15)/$C$16,0)/2+F15</f>
        <v>1562</v>
      </c>
    </row>
    <row r="19" spans="1:31" ht="13.5" thickTop="1">
      <c r="E19" s="36" t="s">
        <v>307</v>
      </c>
      <c r="F19" s="38">
        <f ca="1">+$C$15+$C$16*F18-15018.5-$C$5/24</f>
        <v>44939.110154852722</v>
      </c>
    </row>
    <row r="20" spans="1:31" ht="15" thickBot="1">
      <c r="A20" s="7" t="s">
        <v>6</v>
      </c>
      <c r="B20" s="7" t="s">
        <v>7</v>
      </c>
      <c r="C20" s="7" t="s">
        <v>8</v>
      </c>
      <c r="D20" s="7" t="s">
        <v>13</v>
      </c>
      <c r="E20" s="7" t="s">
        <v>9</v>
      </c>
      <c r="F20" s="7" t="s">
        <v>10</v>
      </c>
      <c r="G20" s="7" t="s">
        <v>11</v>
      </c>
      <c r="H20" s="10" t="s">
        <v>12</v>
      </c>
      <c r="I20" s="10" t="s">
        <v>31</v>
      </c>
      <c r="J20" s="10" t="s">
        <v>19</v>
      </c>
      <c r="K20" s="10" t="s">
        <v>20</v>
      </c>
      <c r="L20" s="10" t="s">
        <v>28</v>
      </c>
      <c r="M20" s="10" t="s">
        <v>29</v>
      </c>
      <c r="N20" s="10" t="s">
        <v>30</v>
      </c>
      <c r="O20" s="10" t="s">
        <v>25</v>
      </c>
      <c r="P20" s="9" t="s">
        <v>24</v>
      </c>
      <c r="Q20" s="7" t="s">
        <v>15</v>
      </c>
      <c r="R20" s="9" t="s">
        <v>312</v>
      </c>
    </row>
    <row r="21" spans="1:31">
      <c r="A21" t="s">
        <v>12</v>
      </c>
      <c r="C21">
        <v>20001.537</v>
      </c>
      <c r="D21" s="6" t="s">
        <v>14</v>
      </c>
      <c r="E21">
        <f t="shared" ref="E21:E52" si="0">+(C21-C$7)/C$8</f>
        <v>0</v>
      </c>
      <c r="F21">
        <f t="shared" ref="F21:F52" si="1">ROUND(2*E21,0)/2</f>
        <v>0</v>
      </c>
      <c r="G21">
        <f t="shared" ref="G21:G52" si="2">+C21-(C$7+F21*C$8)</f>
        <v>0</v>
      </c>
      <c r="H21">
        <f>+G21</f>
        <v>0</v>
      </c>
      <c r="O21">
        <f t="shared" ref="O21:O52" ca="1" si="3">+C$11+C$12*F21</f>
        <v>3.2749210456821565E-3</v>
      </c>
      <c r="Q21" s="2">
        <f t="shared" ref="Q21:Q52" si="4">+C21-15018.5</f>
        <v>4983.0370000000003</v>
      </c>
      <c r="R21">
        <f ca="1">(O21-G21)^2</f>
        <v>1.072510785545191E-5</v>
      </c>
    </row>
    <row r="22" spans="1:31">
      <c r="A22" t="s">
        <v>33</v>
      </c>
      <c r="C22" s="11">
        <v>36348.563999999998</v>
      </c>
      <c r="D22" s="6"/>
      <c r="E22">
        <f t="shared" si="0"/>
        <v>51715.849873725325</v>
      </c>
      <c r="F22">
        <f t="shared" si="1"/>
        <v>51716</v>
      </c>
      <c r="G22">
        <f t="shared" si="2"/>
        <v>-4.7453890278120525E-2</v>
      </c>
      <c r="N22">
        <f>+G22</f>
        <v>-4.7453890278120525E-2</v>
      </c>
      <c r="O22">
        <f t="shared" ca="1" si="3"/>
        <v>8.876543626540714E-3</v>
      </c>
      <c r="Q22" s="2">
        <f t="shared" si="4"/>
        <v>21330.063999999998</v>
      </c>
      <c r="R22">
        <f t="shared" ref="R22:R85" ca="1" si="5">(O22-G22)^2</f>
        <v>3.1731177838874086E-3</v>
      </c>
      <c r="AA22" t="s">
        <v>32</v>
      </c>
      <c r="AE22" t="s">
        <v>34</v>
      </c>
    </row>
    <row r="23" spans="1:31">
      <c r="A23" t="s">
        <v>35</v>
      </c>
      <c r="C23" s="11">
        <v>37069.254000000001</v>
      </c>
      <c r="D23" s="6"/>
      <c r="E23">
        <f t="shared" si="0"/>
        <v>53995.842183366411</v>
      </c>
      <c r="F23">
        <f t="shared" si="1"/>
        <v>53996</v>
      </c>
      <c r="G23">
        <f t="shared" si="2"/>
        <v>-4.9884760213899426E-2</v>
      </c>
      <c r="N23">
        <f>+G23</f>
        <v>-4.9884760213899426E-2</v>
      </c>
      <c r="O23">
        <f t="shared" ca="1" si="3"/>
        <v>9.1235020046897871E-3</v>
      </c>
      <c r="Q23" s="2">
        <f t="shared" si="4"/>
        <v>22050.754000000001</v>
      </c>
      <c r="R23">
        <f t="shared" ca="1" si="5"/>
        <v>3.4819750100577836E-3</v>
      </c>
      <c r="AA23" t="s">
        <v>32</v>
      </c>
      <c r="AE23" t="s">
        <v>34</v>
      </c>
    </row>
    <row r="24" spans="1:31">
      <c r="A24" t="s">
        <v>37</v>
      </c>
      <c r="C24" s="11">
        <v>45921.37</v>
      </c>
      <c r="D24" s="6"/>
      <c r="E24">
        <f t="shared" si="0"/>
        <v>82000.610397231969</v>
      </c>
      <c r="F24">
        <f t="shared" si="1"/>
        <v>82000.5</v>
      </c>
      <c r="G24">
        <f t="shared" si="2"/>
        <v>3.4895811171736568E-2</v>
      </c>
      <c r="I24">
        <f t="shared" ref="I24:I55" si="6">+G24</f>
        <v>3.4895811171736568E-2</v>
      </c>
      <c r="O24">
        <f t="shared" ca="1" si="3"/>
        <v>1.2156811610337043E-2</v>
      </c>
      <c r="Q24" s="2">
        <f t="shared" si="4"/>
        <v>30902.870000000003</v>
      </c>
      <c r="R24">
        <f t="shared" ca="1" si="5"/>
        <v>5.1706210105332791E-4</v>
      </c>
      <c r="AA24" t="s">
        <v>32</v>
      </c>
      <c r="AB24">
        <v>6</v>
      </c>
      <c r="AC24" t="s">
        <v>36</v>
      </c>
      <c r="AE24" t="s">
        <v>38</v>
      </c>
    </row>
    <row r="25" spans="1:31">
      <c r="A25" t="s">
        <v>39</v>
      </c>
      <c r="C25" s="11">
        <v>48143.421999999999</v>
      </c>
      <c r="E25">
        <f t="shared" si="0"/>
        <v>89030.34783166644</v>
      </c>
      <c r="F25">
        <f t="shared" si="1"/>
        <v>89030.5</v>
      </c>
      <c r="G25">
        <f t="shared" si="2"/>
        <v>-4.8099371146236081E-2</v>
      </c>
      <c r="I25">
        <f t="shared" si="6"/>
        <v>-4.8099371146236081E-2</v>
      </c>
      <c r="O25">
        <f t="shared" ca="1" si="3"/>
        <v>1.2918266609630021E-2</v>
      </c>
      <c r="Q25" s="2">
        <f t="shared" si="4"/>
        <v>33124.921999999999</v>
      </c>
      <c r="R25">
        <f t="shared" ca="1" si="5"/>
        <v>3.7231521173060967E-3</v>
      </c>
      <c r="AA25" t="s">
        <v>32</v>
      </c>
      <c r="AB25">
        <v>18</v>
      </c>
      <c r="AC25" t="s">
        <v>36</v>
      </c>
      <c r="AE25" t="s">
        <v>38</v>
      </c>
    </row>
    <row r="26" spans="1:31">
      <c r="A26" t="s">
        <v>57</v>
      </c>
      <c r="B26" t="s">
        <v>298</v>
      </c>
      <c r="C26">
        <v>11581.597</v>
      </c>
      <c r="D26" s="6" t="s">
        <v>50</v>
      </c>
      <c r="E26">
        <f t="shared" si="0"/>
        <v>-26637.525770635533</v>
      </c>
      <c r="F26">
        <f t="shared" si="1"/>
        <v>-26637.5</v>
      </c>
      <c r="G26">
        <f t="shared" si="2"/>
        <v>-8.1459219163662056E-3</v>
      </c>
      <c r="I26">
        <f t="shared" si="6"/>
        <v>-8.1459219163662056E-3</v>
      </c>
      <c r="O26">
        <f t="shared" ca="1" si="3"/>
        <v>3.8967815184621016E-4</v>
      </c>
      <c r="Q26" s="2">
        <f t="shared" si="4"/>
        <v>-3436.9030000000002</v>
      </c>
      <c r="R26">
        <f t="shared" ca="1" si="5"/>
        <v>7.2856468524467793E-5</v>
      </c>
    </row>
    <row r="27" spans="1:31">
      <c r="A27" t="s">
        <v>57</v>
      </c>
      <c r="B27" t="s">
        <v>298</v>
      </c>
      <c r="C27">
        <v>11659.495000000001</v>
      </c>
      <c r="D27" s="6" t="s">
        <v>50</v>
      </c>
      <c r="E27">
        <f t="shared" si="0"/>
        <v>-26391.085774331405</v>
      </c>
      <c r="F27">
        <f t="shared" si="1"/>
        <v>-26391</v>
      </c>
      <c r="G27">
        <f t="shared" si="2"/>
        <v>-2.7112680441859993E-2</v>
      </c>
      <c r="I27">
        <f t="shared" si="6"/>
        <v>-2.7112680441859993E-2</v>
      </c>
      <c r="O27">
        <f t="shared" ca="1" si="3"/>
        <v>4.1637781860662509E-4</v>
      </c>
      <c r="Q27" s="2">
        <f t="shared" si="4"/>
        <v>-3359.0049999999992</v>
      </c>
      <c r="R27">
        <f t="shared" ca="1" si="5"/>
        <v>7.5784904870816543E-4</v>
      </c>
    </row>
    <row r="28" spans="1:31">
      <c r="A28" t="s">
        <v>65</v>
      </c>
      <c r="B28" t="s">
        <v>298</v>
      </c>
      <c r="C28">
        <v>13461.424000000001</v>
      </c>
      <c r="D28" s="6" t="s">
        <v>50</v>
      </c>
      <c r="E28">
        <f t="shared" si="0"/>
        <v>-20690.459620896163</v>
      </c>
      <c r="F28">
        <f t="shared" si="1"/>
        <v>-20690.5</v>
      </c>
      <c r="G28">
        <f t="shared" si="2"/>
        <v>1.2763558990627644E-2</v>
      </c>
      <c r="I28">
        <f t="shared" si="6"/>
        <v>1.2763558990627644E-2</v>
      </c>
      <c r="O28">
        <f t="shared" ca="1" si="3"/>
        <v>1.0338279215183778E-3</v>
      </c>
      <c r="Q28" s="2">
        <f t="shared" si="4"/>
        <v>-1557.0759999999991</v>
      </c>
      <c r="R28">
        <f t="shared" ca="1" si="5"/>
        <v>1.3758659095362719E-4</v>
      </c>
    </row>
    <row r="29" spans="1:31">
      <c r="A29" t="s">
        <v>65</v>
      </c>
      <c r="B29" t="s">
        <v>298</v>
      </c>
      <c r="C29">
        <v>13479.281000000001</v>
      </c>
      <c r="D29" s="6" t="s">
        <v>50</v>
      </c>
      <c r="E29">
        <f t="shared" si="0"/>
        <v>-20633.966783929838</v>
      </c>
      <c r="F29">
        <f t="shared" si="1"/>
        <v>-20634</v>
      </c>
      <c r="G29">
        <f t="shared" si="2"/>
        <v>1.0499372960111941E-2</v>
      </c>
      <c r="I29">
        <f t="shared" si="6"/>
        <v>1.0499372960111941E-2</v>
      </c>
      <c r="O29">
        <f t="shared" ca="1" si="3"/>
        <v>1.0399477234330368E-3</v>
      </c>
      <c r="Q29" s="2">
        <f t="shared" si="4"/>
        <v>-1539.2189999999991</v>
      </c>
      <c r="R29">
        <f t="shared" ca="1" si="5"/>
        <v>8.9480725808317748E-5</v>
      </c>
    </row>
    <row r="30" spans="1:31">
      <c r="A30" t="s">
        <v>65</v>
      </c>
      <c r="B30" t="s">
        <v>298</v>
      </c>
      <c r="C30">
        <v>14422.424999999999</v>
      </c>
      <c r="D30" s="6" t="s">
        <v>50</v>
      </c>
      <c r="E30">
        <f t="shared" si="0"/>
        <v>-17650.213621149553</v>
      </c>
      <c r="F30">
        <f t="shared" si="1"/>
        <v>-17650</v>
      </c>
      <c r="G30">
        <f t="shared" si="2"/>
        <v>-6.7524186648370232E-2</v>
      </c>
      <c r="I30">
        <f t="shared" si="6"/>
        <v>-6.7524186648370232E-2</v>
      </c>
      <c r="O30">
        <f t="shared" ca="1" si="3"/>
        <v>1.3631599165895444E-3</v>
      </c>
      <c r="Q30" s="2">
        <f t="shared" si="4"/>
        <v>-596.07500000000073</v>
      </c>
      <c r="R30">
        <f t="shared" ca="1" si="5"/>
        <v>4.7454665167608757E-3</v>
      </c>
    </row>
    <row r="31" spans="1:31">
      <c r="A31" t="s">
        <v>65</v>
      </c>
      <c r="B31" t="s">
        <v>298</v>
      </c>
      <c r="C31">
        <v>14500.433000000001</v>
      </c>
      <c r="D31" s="6" t="s">
        <v>50</v>
      </c>
      <c r="E31">
        <f t="shared" si="0"/>
        <v>-17403.425626185719</v>
      </c>
      <c r="F31">
        <f t="shared" si="1"/>
        <v>-17403.5</v>
      </c>
      <c r="G31">
        <f t="shared" si="2"/>
        <v>2.3509054826718057E-2</v>
      </c>
      <c r="I31">
        <f t="shared" si="6"/>
        <v>2.3509054826718057E-2</v>
      </c>
      <c r="O31">
        <f t="shared" ca="1" si="3"/>
        <v>1.3898595833499595E-3</v>
      </c>
      <c r="Q31" s="2">
        <f t="shared" si="4"/>
        <v>-518.0669999999991</v>
      </c>
      <c r="R31">
        <f t="shared" ca="1" si="5"/>
        <v>4.8925879821423788E-4</v>
      </c>
    </row>
    <row r="32" spans="1:31">
      <c r="A32" t="s">
        <v>65</v>
      </c>
      <c r="B32" t="s">
        <v>298</v>
      </c>
      <c r="C32">
        <v>15004.971</v>
      </c>
      <c r="D32" s="6" t="s">
        <v>50</v>
      </c>
      <c r="E32">
        <f t="shared" si="0"/>
        <v>-15807.257010107118</v>
      </c>
      <c r="F32">
        <f t="shared" si="1"/>
        <v>-15807.5</v>
      </c>
      <c r="G32">
        <f t="shared" si="2"/>
        <v>7.6807445866506896E-2</v>
      </c>
      <c r="I32">
        <f t="shared" si="6"/>
        <v>7.6807445866506896E-2</v>
      </c>
      <c r="O32">
        <f t="shared" ca="1" si="3"/>
        <v>1.5627304480543113E-3</v>
      </c>
      <c r="Q32" s="2">
        <f t="shared" si="4"/>
        <v>-13.529000000000451</v>
      </c>
      <c r="R32">
        <f t="shared" ca="1" si="5"/>
        <v>5.6617671984039155E-3</v>
      </c>
    </row>
    <row r="33" spans="1:18">
      <c r="A33" t="s">
        <v>82</v>
      </c>
      <c r="B33" t="s">
        <v>298</v>
      </c>
      <c r="C33">
        <v>15737.558000000001</v>
      </c>
      <c r="D33" s="6" t="s">
        <v>50</v>
      </c>
      <c r="E33">
        <f t="shared" si="0"/>
        <v>-13489.627063607189</v>
      </c>
      <c r="F33">
        <f t="shared" si="1"/>
        <v>-13489.5</v>
      </c>
      <c r="G33">
        <f t="shared" si="2"/>
        <v>-4.016393857091316E-2</v>
      </c>
      <c r="I33">
        <f t="shared" si="6"/>
        <v>-4.016393857091316E-2</v>
      </c>
      <c r="O33">
        <f t="shared" ca="1" si="3"/>
        <v>1.8138047991725365E-3</v>
      </c>
      <c r="Q33" s="2">
        <f t="shared" si="4"/>
        <v>719.0580000000009</v>
      </c>
      <c r="R33">
        <f t="shared" ca="1" si="5"/>
        <v>1.7621309384447737E-3</v>
      </c>
    </row>
    <row r="34" spans="1:18">
      <c r="A34" t="s">
        <v>82</v>
      </c>
      <c r="B34" t="s">
        <v>298</v>
      </c>
      <c r="C34">
        <v>15959.737999999999</v>
      </c>
      <c r="D34" s="6" t="s">
        <v>50</v>
      </c>
      <c r="E34">
        <f t="shared" si="0"/>
        <v>-12786.733043493059</v>
      </c>
      <c r="F34">
        <f t="shared" si="1"/>
        <v>-12786.5</v>
      </c>
      <c r="G34">
        <f t="shared" si="2"/>
        <v>-7.3663456803842564E-2</v>
      </c>
      <c r="I34">
        <f t="shared" si="6"/>
        <v>-7.3663456803842564E-2</v>
      </c>
      <c r="O34">
        <f t="shared" ca="1" si="3"/>
        <v>1.8899502991018343E-3</v>
      </c>
      <c r="Q34" s="2">
        <f t="shared" si="4"/>
        <v>941.23799999999937</v>
      </c>
      <c r="R34">
        <f t="shared" ca="1" si="5"/>
        <v>5.7083173248632484E-3</v>
      </c>
    </row>
    <row r="35" spans="1:18">
      <c r="A35" t="s">
        <v>82</v>
      </c>
      <c r="B35" t="s">
        <v>298</v>
      </c>
      <c r="C35">
        <v>16818.596000000001</v>
      </c>
      <c r="D35" s="6" t="s">
        <v>50</v>
      </c>
      <c r="E35">
        <f t="shared" si="0"/>
        <v>-10069.629108273029</v>
      </c>
      <c r="F35">
        <f t="shared" si="1"/>
        <v>-10069.5</v>
      </c>
      <c r="G35">
        <f t="shared" si="2"/>
        <v>-4.0810243481246289E-2</v>
      </c>
      <c r="I35">
        <f t="shared" si="6"/>
        <v>-4.0810243481246289E-2</v>
      </c>
      <c r="O35">
        <f t="shared" ca="1" si="3"/>
        <v>2.1842423663961472E-3</v>
      </c>
      <c r="Q35" s="2">
        <f t="shared" si="4"/>
        <v>1800.0960000000014</v>
      </c>
      <c r="R35">
        <f t="shared" ca="1" si="5"/>
        <v>1.8485258133031255E-3</v>
      </c>
    </row>
    <row r="36" spans="1:18">
      <c r="A36" t="s">
        <v>94</v>
      </c>
      <c r="B36" t="s">
        <v>298</v>
      </c>
      <c r="C36">
        <v>17479.195</v>
      </c>
      <c r="D36" s="6" t="s">
        <v>50</v>
      </c>
      <c r="E36">
        <f t="shared" si="0"/>
        <v>-7979.7421391787102</v>
      </c>
      <c r="F36">
        <f t="shared" si="1"/>
        <v>-7979.5</v>
      </c>
      <c r="G36">
        <f t="shared" si="2"/>
        <v>-7.6538540924957488E-2</v>
      </c>
      <c r="I36">
        <f t="shared" si="6"/>
        <v>-7.6538540924957488E-2</v>
      </c>
      <c r="O36">
        <f t="shared" ca="1" si="3"/>
        <v>2.4106208796994652E-3</v>
      </c>
      <c r="Q36" s="2">
        <f t="shared" si="4"/>
        <v>2460.6949999999997</v>
      </c>
      <c r="R36">
        <f t="shared" ca="1" si="5"/>
        <v>6.232970149657905E-3</v>
      </c>
    </row>
    <row r="37" spans="1:18">
      <c r="A37" t="s">
        <v>94</v>
      </c>
      <c r="B37" t="s">
        <v>298</v>
      </c>
      <c r="C37">
        <v>17827.532999999999</v>
      </c>
      <c r="D37" s="6" t="s">
        <v>50</v>
      </c>
      <c r="E37">
        <f t="shared" si="0"/>
        <v>-6877.7316198767157</v>
      </c>
      <c r="F37">
        <f t="shared" si="1"/>
        <v>-6877.5</v>
      </c>
      <c r="G37">
        <f t="shared" si="2"/>
        <v>-7.3213461397244828E-2</v>
      </c>
      <c r="I37">
        <f t="shared" si="6"/>
        <v>-7.3213461397244828E-2</v>
      </c>
      <c r="O37">
        <f t="shared" ca="1" si="3"/>
        <v>2.5299840958048509E-3</v>
      </c>
      <c r="Q37" s="2">
        <f t="shared" si="4"/>
        <v>2809.0329999999994</v>
      </c>
      <c r="R37">
        <f t="shared" ca="1" si="5"/>
        <v>5.7370695351585876E-3</v>
      </c>
    </row>
    <row r="38" spans="1:18">
      <c r="A38" t="s">
        <v>94</v>
      </c>
      <c r="B38" t="s">
        <v>298</v>
      </c>
      <c r="C38">
        <v>17839.552</v>
      </c>
      <c r="D38" s="6" t="s">
        <v>50</v>
      </c>
      <c r="E38">
        <f t="shared" si="0"/>
        <v>-6839.70802086802</v>
      </c>
      <c r="F38">
        <f t="shared" si="1"/>
        <v>-6839.5</v>
      </c>
      <c r="G38">
        <f t="shared" si="2"/>
        <v>-6.5753975897678174E-2</v>
      </c>
      <c r="I38">
        <f t="shared" si="6"/>
        <v>-6.5753975897678174E-2</v>
      </c>
      <c r="O38">
        <f t="shared" ca="1" si="3"/>
        <v>2.5341000687740022E-3</v>
      </c>
      <c r="Q38" s="2">
        <f t="shared" si="4"/>
        <v>2821.0519999999997</v>
      </c>
      <c r="R38">
        <f t="shared" ca="1" si="5"/>
        <v>4.6632613191999427E-3</v>
      </c>
    </row>
    <row r="39" spans="1:18">
      <c r="A39" t="s">
        <v>94</v>
      </c>
      <c r="B39" t="s">
        <v>298</v>
      </c>
      <c r="C39">
        <v>17845.561000000002</v>
      </c>
      <c r="D39" s="6" t="s">
        <v>50</v>
      </c>
      <c r="E39">
        <f t="shared" si="0"/>
        <v>-6820.6978031757571</v>
      </c>
      <c r="F39">
        <f t="shared" si="1"/>
        <v>-6820.5</v>
      </c>
      <c r="G39">
        <f t="shared" si="2"/>
        <v>-6.2524233144358732E-2</v>
      </c>
      <c r="I39">
        <f t="shared" si="6"/>
        <v>-6.2524233144358732E-2</v>
      </c>
      <c r="O39">
        <f t="shared" ca="1" si="3"/>
        <v>2.5361580552585778E-3</v>
      </c>
      <c r="Q39" s="2">
        <f t="shared" si="4"/>
        <v>2827.0610000000015</v>
      </c>
      <c r="R39">
        <f t="shared" ca="1" si="5"/>
        <v>4.2328545030472405E-3</v>
      </c>
    </row>
    <row r="40" spans="1:18">
      <c r="A40" t="s">
        <v>94</v>
      </c>
      <c r="B40" t="s">
        <v>298</v>
      </c>
      <c r="C40">
        <v>17851.569</v>
      </c>
      <c r="D40" s="6" t="s">
        <v>50</v>
      </c>
      <c r="E40">
        <f t="shared" si="0"/>
        <v>-6801.6907491076845</v>
      </c>
      <c r="F40">
        <f t="shared" si="1"/>
        <v>-6801.5</v>
      </c>
      <c r="G40">
        <f t="shared" si="2"/>
        <v>-6.0294490394880995E-2</v>
      </c>
      <c r="I40">
        <f t="shared" si="6"/>
        <v>-6.0294490394880995E-2</v>
      </c>
      <c r="O40">
        <f t="shared" ca="1" si="3"/>
        <v>2.5382160417431535E-3</v>
      </c>
      <c r="Q40" s="2">
        <f t="shared" si="4"/>
        <v>2833.0689999999995</v>
      </c>
      <c r="R40">
        <f t="shared" ca="1" si="5"/>
        <v>3.9479489981509887E-3</v>
      </c>
    </row>
    <row r="41" spans="1:18">
      <c r="A41" t="s">
        <v>111</v>
      </c>
      <c r="B41" t="s">
        <v>298</v>
      </c>
      <c r="C41">
        <v>18764.394</v>
      </c>
      <c r="D41" s="6" t="s">
        <v>50</v>
      </c>
      <c r="E41">
        <f t="shared" si="0"/>
        <v>-3913.855507813756</v>
      </c>
      <c r="F41">
        <f t="shared" si="1"/>
        <v>-3914</v>
      </c>
      <c r="G41">
        <f t="shared" si="2"/>
        <v>4.5672993397602113E-2</v>
      </c>
      <c r="I41">
        <f t="shared" si="6"/>
        <v>4.5672993397602113E-2</v>
      </c>
      <c r="O41">
        <f t="shared" ca="1" si="3"/>
        <v>2.8509758298595794E-3</v>
      </c>
      <c r="Q41" s="2">
        <f t="shared" si="4"/>
        <v>3745.8940000000002</v>
      </c>
      <c r="R41">
        <f t="shared" ca="1" si="5"/>
        <v>1.8337251885720499E-3</v>
      </c>
    </row>
    <row r="42" spans="1:18">
      <c r="A42" t="s">
        <v>111</v>
      </c>
      <c r="B42" t="s">
        <v>298</v>
      </c>
      <c r="C42">
        <v>18794.43</v>
      </c>
      <c r="D42" s="6" t="s">
        <v>50</v>
      </c>
      <c r="E42">
        <f t="shared" si="0"/>
        <v>-3818.8328919700789</v>
      </c>
      <c r="F42">
        <f t="shared" si="1"/>
        <v>-3819</v>
      </c>
      <c r="G42">
        <f t="shared" si="2"/>
        <v>5.2821707151451847E-2</v>
      </c>
      <c r="I42">
        <f t="shared" si="6"/>
        <v>5.2821707151451847E-2</v>
      </c>
      <c r="O42">
        <f t="shared" ca="1" si="3"/>
        <v>2.8612657622824576E-3</v>
      </c>
      <c r="Q42" s="2">
        <f t="shared" si="4"/>
        <v>3775.9300000000003</v>
      </c>
      <c r="R42">
        <f t="shared" ca="1" si="5"/>
        <v>2.4960457038006294E-3</v>
      </c>
    </row>
    <row r="43" spans="1:18">
      <c r="A43" t="s">
        <v>118</v>
      </c>
      <c r="B43" t="s">
        <v>298</v>
      </c>
      <c r="C43">
        <v>19130.756000000001</v>
      </c>
      <c r="D43" s="6" t="s">
        <v>50</v>
      </c>
      <c r="E43">
        <f t="shared" si="0"/>
        <v>-2754.8238263075218</v>
      </c>
      <c r="F43">
        <f t="shared" si="1"/>
        <v>-2755</v>
      </c>
      <c r="G43">
        <f t="shared" si="2"/>
        <v>5.5687301177385962E-2</v>
      </c>
      <c r="I43">
        <f t="shared" si="6"/>
        <v>5.5687301177385962E-2</v>
      </c>
      <c r="O43">
        <f t="shared" ca="1" si="3"/>
        <v>2.976513005418692E-3</v>
      </c>
      <c r="Q43" s="2">
        <f t="shared" si="4"/>
        <v>4112.2560000000012</v>
      </c>
      <c r="R43">
        <f t="shared" ca="1" si="5"/>
        <v>2.7784271897100046E-3</v>
      </c>
    </row>
    <row r="44" spans="1:18">
      <c r="A44" t="s">
        <v>111</v>
      </c>
      <c r="B44" t="s">
        <v>298</v>
      </c>
      <c r="C44">
        <v>19635.213</v>
      </c>
      <c r="D44" s="6" t="s">
        <v>50</v>
      </c>
      <c r="E44">
        <f t="shared" si="0"/>
        <v>-1158.9114637874266</v>
      </c>
      <c r="F44">
        <f t="shared" si="1"/>
        <v>-1159</v>
      </c>
      <c r="G44">
        <f t="shared" si="2"/>
        <v>2.7985692220681813E-2</v>
      </c>
      <c r="I44">
        <f t="shared" si="6"/>
        <v>2.7985692220681813E-2</v>
      </c>
      <c r="O44">
        <f t="shared" ca="1" si="3"/>
        <v>3.1493838701230439E-3</v>
      </c>
      <c r="Q44" s="2">
        <f t="shared" si="4"/>
        <v>4616.7129999999997</v>
      </c>
      <c r="R44">
        <f t="shared" ca="1" si="5"/>
        <v>6.1684221248403518E-4</v>
      </c>
    </row>
    <row r="45" spans="1:18">
      <c r="A45" t="s">
        <v>111</v>
      </c>
      <c r="B45" t="s">
        <v>298</v>
      </c>
      <c r="C45">
        <v>19647.236000000001</v>
      </c>
      <c r="D45" s="6" t="s">
        <v>50</v>
      </c>
      <c r="E45">
        <f t="shared" si="0"/>
        <v>-1120.8752102820122</v>
      </c>
      <c r="F45">
        <f t="shared" si="1"/>
        <v>-1121</v>
      </c>
      <c r="G45">
        <f t="shared" si="2"/>
        <v>3.9445177721063374E-2</v>
      </c>
      <c r="I45">
        <f t="shared" si="6"/>
        <v>3.9445177721063374E-2</v>
      </c>
      <c r="O45">
        <f t="shared" ca="1" si="3"/>
        <v>3.1534998430921952E-3</v>
      </c>
      <c r="Q45" s="2">
        <f t="shared" si="4"/>
        <v>4628.7360000000008</v>
      </c>
      <c r="R45">
        <f t="shared" ca="1" si="5"/>
        <v>1.3170858831984226E-3</v>
      </c>
    </row>
    <row r="46" spans="1:18">
      <c r="A46" t="s">
        <v>111</v>
      </c>
      <c r="B46" t="s">
        <v>298</v>
      </c>
      <c r="C46">
        <v>19665.249</v>
      </c>
      <c r="D46" s="6" t="s">
        <v>50</v>
      </c>
      <c r="E46">
        <f t="shared" si="0"/>
        <v>-1063.8888479437496</v>
      </c>
      <c r="F46">
        <f t="shared" si="1"/>
        <v>-1064</v>
      </c>
      <c r="G46">
        <f t="shared" si="2"/>
        <v>3.5134405970893567E-2</v>
      </c>
      <c r="I46">
        <f t="shared" si="6"/>
        <v>3.5134405970893567E-2</v>
      </c>
      <c r="O46">
        <f t="shared" ca="1" si="3"/>
        <v>3.1596738025459221E-3</v>
      </c>
      <c r="Q46" s="2">
        <f t="shared" si="4"/>
        <v>4646.7489999999998</v>
      </c>
      <c r="R46">
        <f t="shared" ca="1" si="5"/>
        <v>1.0223834972375658E-3</v>
      </c>
    </row>
    <row r="47" spans="1:18">
      <c r="A47" t="s">
        <v>111</v>
      </c>
      <c r="B47" t="s">
        <v>298</v>
      </c>
      <c r="C47">
        <v>19683.281999999999</v>
      </c>
      <c r="D47" t="s">
        <v>50</v>
      </c>
      <c r="E47">
        <f t="shared" si="0"/>
        <v>-1006.8392131219033</v>
      </c>
      <c r="F47">
        <f t="shared" si="1"/>
        <v>-1007</v>
      </c>
      <c r="G47">
        <f t="shared" si="2"/>
        <v>5.0823634221160319E-2</v>
      </c>
      <c r="I47">
        <f t="shared" si="6"/>
        <v>5.0823634221160319E-2</v>
      </c>
      <c r="O47">
        <f t="shared" ca="1" si="3"/>
        <v>3.165847761999649E-3</v>
      </c>
      <c r="Q47" s="2">
        <f t="shared" si="4"/>
        <v>4664.7819999999992</v>
      </c>
      <c r="R47">
        <f t="shared" ca="1" si="5"/>
        <v>2.2712646101869581E-3</v>
      </c>
    </row>
    <row r="48" spans="1:18">
      <c r="A48" t="s">
        <v>111</v>
      </c>
      <c r="B48" t="s">
        <v>298</v>
      </c>
      <c r="C48">
        <v>19995.562000000002</v>
      </c>
      <c r="D48" t="s">
        <v>50</v>
      </c>
      <c r="E48">
        <f t="shared" si="0"/>
        <v>-18.902654470163512</v>
      </c>
      <c r="F48">
        <f t="shared" si="1"/>
        <v>-19</v>
      </c>
      <c r="G48">
        <f t="shared" si="2"/>
        <v>3.0770257249969291E-2</v>
      </c>
      <c r="I48">
        <f t="shared" si="6"/>
        <v>3.0770257249969291E-2</v>
      </c>
      <c r="O48">
        <f t="shared" ca="1" si="3"/>
        <v>3.2728630591975809E-3</v>
      </c>
      <c r="Q48" s="2">
        <f t="shared" si="4"/>
        <v>4977.0620000000017</v>
      </c>
      <c r="R48">
        <f t="shared" ca="1" si="5"/>
        <v>7.5610668728268572E-4</v>
      </c>
    </row>
    <row r="49" spans="1:18">
      <c r="A49" t="s">
        <v>111</v>
      </c>
      <c r="B49" t="s">
        <v>298</v>
      </c>
      <c r="C49">
        <v>20001.562999999998</v>
      </c>
      <c r="D49" t="s">
        <v>50</v>
      </c>
      <c r="E49">
        <f t="shared" si="0"/>
        <v>8.2254228650537484E-2</v>
      </c>
      <c r="F49">
        <f t="shared" si="1"/>
        <v>0</v>
      </c>
      <c r="G49">
        <f t="shared" si="2"/>
        <v>2.599999999802094E-2</v>
      </c>
      <c r="I49">
        <f t="shared" si="6"/>
        <v>2.599999999802094E-2</v>
      </c>
      <c r="O49">
        <f t="shared" ca="1" si="3"/>
        <v>3.2749210456821565E-3</v>
      </c>
      <c r="Q49" s="2">
        <f t="shared" si="4"/>
        <v>4983.0629999999983</v>
      </c>
      <c r="R49">
        <f t="shared" ca="1" si="5"/>
        <v>5.1642921339003123E-4</v>
      </c>
    </row>
    <row r="50" spans="1:18">
      <c r="A50" t="s">
        <v>111</v>
      </c>
      <c r="B50" t="s">
        <v>298</v>
      </c>
      <c r="C50">
        <v>20007.564999999999</v>
      </c>
      <c r="D50" t="s">
        <v>50</v>
      </c>
      <c r="E50">
        <f t="shared" si="0"/>
        <v>19.070326551655846</v>
      </c>
      <c r="F50">
        <f t="shared" si="1"/>
        <v>19</v>
      </c>
      <c r="G50">
        <f t="shared" si="2"/>
        <v>2.2229742749914294E-2</v>
      </c>
      <c r="I50">
        <f t="shared" si="6"/>
        <v>2.2229742749914294E-2</v>
      </c>
      <c r="O50">
        <f t="shared" ca="1" si="3"/>
        <v>3.2769790321667321E-3</v>
      </c>
      <c r="Q50" s="2">
        <f t="shared" si="4"/>
        <v>4989.0649999999987</v>
      </c>
      <c r="R50">
        <f t="shared" ca="1" si="5"/>
        <v>3.592072525407683E-4</v>
      </c>
    </row>
    <row r="51" spans="1:18">
      <c r="A51" t="s">
        <v>111</v>
      </c>
      <c r="B51" t="s">
        <v>298</v>
      </c>
      <c r="C51">
        <v>20019.600999999999</v>
      </c>
      <c r="D51" t="s">
        <v>50</v>
      </c>
      <c r="E51">
        <f t="shared" si="0"/>
        <v>57.147707171395517</v>
      </c>
      <c r="F51">
        <f t="shared" si="1"/>
        <v>57</v>
      </c>
      <c r="G51">
        <f t="shared" si="2"/>
        <v>4.6689228249306325E-2</v>
      </c>
      <c r="I51">
        <f t="shared" si="6"/>
        <v>4.6689228249306325E-2</v>
      </c>
      <c r="O51">
        <f t="shared" ca="1" si="3"/>
        <v>3.2810950051358834E-3</v>
      </c>
      <c r="Q51" s="2">
        <f t="shared" si="4"/>
        <v>5001.1009999999987</v>
      </c>
      <c r="R51">
        <f t="shared" ca="1" si="5"/>
        <v>1.8842660317436551E-3</v>
      </c>
    </row>
    <row r="52" spans="1:18">
      <c r="A52" t="s">
        <v>111</v>
      </c>
      <c r="B52" t="s">
        <v>298</v>
      </c>
      <c r="C52">
        <v>20037.593000000001</v>
      </c>
      <c r="D52" t="s">
        <v>50</v>
      </c>
      <c r="E52">
        <f t="shared" si="0"/>
        <v>114.06763340190642</v>
      </c>
      <c r="F52">
        <f t="shared" si="1"/>
        <v>114</v>
      </c>
      <c r="G52">
        <f t="shared" si="2"/>
        <v>2.1378456502134213E-2</v>
      </c>
      <c r="I52">
        <f t="shared" si="6"/>
        <v>2.1378456502134213E-2</v>
      </c>
      <c r="O52">
        <f t="shared" ca="1" si="3"/>
        <v>3.2872689645896103E-3</v>
      </c>
      <c r="Q52" s="2">
        <f t="shared" si="4"/>
        <v>5019.0930000000008</v>
      </c>
      <c r="R52">
        <f t="shared" ca="1" si="5"/>
        <v>3.272910665186092E-4</v>
      </c>
    </row>
    <row r="53" spans="1:18">
      <c r="A53" t="s">
        <v>111</v>
      </c>
      <c r="B53" t="s">
        <v>298</v>
      </c>
      <c r="C53">
        <v>20235.794000000002</v>
      </c>
      <c r="D53" t="s">
        <v>50</v>
      </c>
      <c r="E53">
        <f t="shared" ref="E53:E84" si="7">+(C53-C$7)/C$8</f>
        <v>741.10110932522161</v>
      </c>
      <c r="F53">
        <f t="shared" ref="F53:F84" si="8">ROUND(2*E53,0)/2</f>
        <v>741</v>
      </c>
      <c r="G53">
        <f t="shared" ref="G53:G84" si="9">+C53-(C$7+F53*C$8)</f>
        <v>3.1959967269358458E-2</v>
      </c>
      <c r="I53">
        <f t="shared" si="6"/>
        <v>3.1959967269358458E-2</v>
      </c>
      <c r="O53">
        <f t="shared" ref="O53:O84" ca="1" si="10">+C$11+C$12*F53</f>
        <v>3.3551825185806055E-3</v>
      </c>
      <c r="Q53" s="2">
        <f t="shared" ref="Q53:Q84" si="11">+C53-15018.5</f>
        <v>5217.2940000000017</v>
      </c>
      <c r="R53">
        <f t="shared" ca="1" si="5"/>
        <v>8.1823371063833303E-4</v>
      </c>
    </row>
    <row r="54" spans="1:18">
      <c r="A54" t="s">
        <v>111</v>
      </c>
      <c r="B54" t="s">
        <v>298</v>
      </c>
      <c r="C54">
        <v>20241.795999999998</v>
      </c>
      <c r="D54" t="s">
        <v>50</v>
      </c>
      <c r="E54">
        <f t="shared" si="7"/>
        <v>760.08918164821534</v>
      </c>
      <c r="F54">
        <f t="shared" si="8"/>
        <v>760</v>
      </c>
      <c r="G54">
        <f t="shared" si="9"/>
        <v>2.8189710017613834E-2</v>
      </c>
      <c r="I54">
        <f t="shared" si="6"/>
        <v>2.8189710017613834E-2</v>
      </c>
      <c r="O54">
        <f t="shared" ca="1" si="10"/>
        <v>3.3572405050651811E-3</v>
      </c>
      <c r="Q54" s="2">
        <f t="shared" si="11"/>
        <v>5223.2959999999985</v>
      </c>
      <c r="R54">
        <f t="shared" ca="1" si="5"/>
        <v>6.1665154209165831E-4</v>
      </c>
    </row>
    <row r="55" spans="1:18">
      <c r="A55" t="s">
        <v>111</v>
      </c>
      <c r="B55" t="s">
        <v>298</v>
      </c>
      <c r="C55">
        <v>20470.022000000001</v>
      </c>
      <c r="D55" t="s">
        <v>50</v>
      </c>
      <c r="E55">
        <f t="shared" si="7"/>
        <v>1482.1104735492418</v>
      </c>
      <c r="F55">
        <f t="shared" si="8"/>
        <v>1482</v>
      </c>
      <c r="G55">
        <f t="shared" si="9"/>
        <v>3.4919934540084796E-2</v>
      </c>
      <c r="I55">
        <f t="shared" si="6"/>
        <v>3.4919934540084796E-2</v>
      </c>
      <c r="O55">
        <f t="shared" ca="1" si="10"/>
        <v>3.4354439914790545E-3</v>
      </c>
      <c r="Q55" s="2">
        <f t="shared" si="11"/>
        <v>5451.5220000000008</v>
      </c>
      <c r="R55">
        <f t="shared" ca="1" si="5"/>
        <v>9.9127314510524421E-4</v>
      </c>
    </row>
    <row r="56" spans="1:18">
      <c r="A56" t="s">
        <v>111</v>
      </c>
      <c r="B56" t="s">
        <v>298</v>
      </c>
      <c r="C56">
        <v>20626.169999999998</v>
      </c>
      <c r="D56" t="s">
        <v>50</v>
      </c>
      <c r="E56">
        <f t="shared" si="7"/>
        <v>1976.1040618685324</v>
      </c>
      <c r="F56">
        <f t="shared" si="8"/>
        <v>1976</v>
      </c>
      <c r="G56">
        <f t="shared" si="9"/>
        <v>3.2893246050662128E-2</v>
      </c>
      <c r="I56">
        <f t="shared" ref="I56:I87" si="12">+G56</f>
        <v>3.2893246050662128E-2</v>
      </c>
      <c r="O56">
        <f t="shared" ca="1" si="10"/>
        <v>3.4889516400780207E-3</v>
      </c>
      <c r="Q56" s="2">
        <f t="shared" si="11"/>
        <v>5607.6699999999983</v>
      </c>
      <c r="R56">
        <f t="shared" ca="1" si="5"/>
        <v>8.6461252978430774E-4</v>
      </c>
    </row>
    <row r="57" spans="1:18">
      <c r="A57" t="s">
        <v>111</v>
      </c>
      <c r="B57" t="s">
        <v>298</v>
      </c>
      <c r="C57">
        <v>20644.212</v>
      </c>
      <c r="D57" t="s">
        <v>50</v>
      </c>
      <c r="E57">
        <f t="shared" si="7"/>
        <v>2033.1821693079964</v>
      </c>
      <c r="F57">
        <f t="shared" si="8"/>
        <v>2033</v>
      </c>
      <c r="G57">
        <f t="shared" si="9"/>
        <v>5.7582474302762421E-2</v>
      </c>
      <c r="I57">
        <f t="shared" si="12"/>
        <v>5.7582474302762421E-2</v>
      </c>
      <c r="O57">
        <f t="shared" ca="1" si="10"/>
        <v>3.4951255995317476E-3</v>
      </c>
      <c r="Q57" s="2">
        <f t="shared" si="11"/>
        <v>5625.7119999999995</v>
      </c>
      <c r="R57">
        <f t="shared" ca="1" si="5"/>
        <v>2.9254412897448691E-3</v>
      </c>
    </row>
    <row r="58" spans="1:18">
      <c r="A58" t="s">
        <v>111</v>
      </c>
      <c r="B58" t="s">
        <v>298</v>
      </c>
      <c r="C58">
        <v>20752.287</v>
      </c>
      <c r="D58" t="s">
        <v>50</v>
      </c>
      <c r="E58">
        <f t="shared" si="7"/>
        <v>2375.0908524650563</v>
      </c>
      <c r="F58">
        <f t="shared" si="8"/>
        <v>2375</v>
      </c>
      <c r="G58">
        <f t="shared" si="9"/>
        <v>2.871784381204634E-2</v>
      </c>
      <c r="I58">
        <f t="shared" si="12"/>
        <v>2.871784381204634E-2</v>
      </c>
      <c r="O58">
        <f t="shared" ca="1" si="10"/>
        <v>3.5321693562541086E-3</v>
      </c>
      <c r="Q58" s="2">
        <f t="shared" si="11"/>
        <v>5733.7870000000003</v>
      </c>
      <c r="R58">
        <f t="shared" ca="1" si="5"/>
        <v>6.343181977931454E-4</v>
      </c>
    </row>
    <row r="59" spans="1:18">
      <c r="A59" t="s">
        <v>168</v>
      </c>
      <c r="B59" t="s">
        <v>298</v>
      </c>
      <c r="C59">
        <v>25178.36</v>
      </c>
      <c r="D59" t="s">
        <v>50</v>
      </c>
      <c r="E59">
        <f t="shared" si="7"/>
        <v>16377.522413760522</v>
      </c>
      <c r="F59">
        <f t="shared" si="8"/>
        <v>16377.5</v>
      </c>
      <c r="G59">
        <f t="shared" si="9"/>
        <v>7.0848366449354216E-3</v>
      </c>
      <c r="I59">
        <f t="shared" si="12"/>
        <v>7.0848366449354216E-3</v>
      </c>
      <c r="O59">
        <f t="shared" ca="1" si="10"/>
        <v>5.0488512378472697E-3</v>
      </c>
      <c r="Q59" s="2">
        <f t="shared" si="11"/>
        <v>10159.86</v>
      </c>
      <c r="R59">
        <f t="shared" ca="1" si="5"/>
        <v>4.145236577875908E-6</v>
      </c>
    </row>
    <row r="60" spans="1:18">
      <c r="A60" t="s">
        <v>168</v>
      </c>
      <c r="B60" t="s">
        <v>298</v>
      </c>
      <c r="C60">
        <v>25436.59</v>
      </c>
      <c r="D60" t="s">
        <v>50</v>
      </c>
      <c r="E60">
        <f t="shared" si="7"/>
        <v>17194.465085531483</v>
      </c>
      <c r="F60">
        <f t="shared" si="8"/>
        <v>17194.5</v>
      </c>
      <c r="G60">
        <f t="shared" si="9"/>
        <v>-1.1036225081625162E-2</v>
      </c>
      <c r="I60">
        <f t="shared" si="12"/>
        <v>-1.1036225081625162E-2</v>
      </c>
      <c r="O60">
        <f t="shared" ca="1" si="10"/>
        <v>5.1373446566840217E-3</v>
      </c>
      <c r="Q60" s="2">
        <f t="shared" si="11"/>
        <v>10418.09</v>
      </c>
      <c r="R60">
        <f t="shared" ca="1" si="5"/>
        <v>2.615843580799506E-4</v>
      </c>
    </row>
    <row r="61" spans="1:18">
      <c r="A61" t="s">
        <v>175</v>
      </c>
      <c r="B61" t="s">
        <v>298</v>
      </c>
      <c r="C61">
        <v>28427.27</v>
      </c>
      <c r="D61" t="s">
        <v>50</v>
      </c>
      <c r="E61">
        <f t="shared" si="7"/>
        <v>26655.852645505103</v>
      </c>
      <c r="F61">
        <f t="shared" si="8"/>
        <v>26656</v>
      </c>
      <c r="G61">
        <f t="shared" si="9"/>
        <v>-4.6577749617426889E-2</v>
      </c>
      <c r="I61">
        <f t="shared" si="12"/>
        <v>-4.6577749617426889E-2</v>
      </c>
      <c r="O61">
        <f t="shared" ca="1" si="10"/>
        <v>6.162167768463611E-3</v>
      </c>
      <c r="Q61" s="2">
        <f t="shared" si="11"/>
        <v>13408.77</v>
      </c>
      <c r="R61">
        <f t="shared" ca="1" si="5"/>
        <v>2.7814988858705547E-3</v>
      </c>
    </row>
    <row r="62" spans="1:18">
      <c r="A62" t="s">
        <v>180</v>
      </c>
      <c r="B62" t="s">
        <v>298</v>
      </c>
      <c r="C62">
        <v>32793.199999999997</v>
      </c>
      <c r="D62" t="s">
        <v>50</v>
      </c>
      <c r="E62">
        <f t="shared" si="7"/>
        <v>40468.014357796485</v>
      </c>
      <c r="F62">
        <f t="shared" si="8"/>
        <v>40468</v>
      </c>
      <c r="G62">
        <f t="shared" si="9"/>
        <v>4.5384014229057357E-3</v>
      </c>
      <c r="I62">
        <f t="shared" si="12"/>
        <v>4.5384014229057357E-3</v>
      </c>
      <c r="O62">
        <f t="shared" ca="1" si="10"/>
        <v>7.6582156276719486E-3</v>
      </c>
      <c r="Q62" s="2">
        <f t="shared" si="11"/>
        <v>17774.699999999997</v>
      </c>
      <c r="R62">
        <f t="shared" ca="1" si="5"/>
        <v>9.7332406722610373E-6</v>
      </c>
    </row>
    <row r="63" spans="1:18">
      <c r="A63" t="s">
        <v>175</v>
      </c>
      <c r="B63" t="s">
        <v>298</v>
      </c>
      <c r="C63">
        <v>32793.26</v>
      </c>
      <c r="D63" t="s">
        <v>50</v>
      </c>
      <c r="E63">
        <f t="shared" si="7"/>
        <v>40468.204175247251</v>
      </c>
      <c r="F63">
        <f t="shared" si="8"/>
        <v>40468</v>
      </c>
      <c r="G63">
        <f t="shared" si="9"/>
        <v>6.4538401427853387E-2</v>
      </c>
      <c r="I63">
        <f t="shared" si="12"/>
        <v>6.4538401427853387E-2</v>
      </c>
      <c r="O63">
        <f t="shared" ca="1" si="10"/>
        <v>7.6582156276719486E-3</v>
      </c>
      <c r="Q63" s="2">
        <f t="shared" si="11"/>
        <v>17774.760000000002</v>
      </c>
      <c r="R63">
        <f t="shared" ca="1" si="5"/>
        <v>3.2353555366631619E-3</v>
      </c>
    </row>
    <row r="64" spans="1:18">
      <c r="A64" t="s">
        <v>187</v>
      </c>
      <c r="B64" t="s">
        <v>298</v>
      </c>
      <c r="C64">
        <v>32823.275999999998</v>
      </c>
      <c r="D64" t="s">
        <v>50</v>
      </c>
      <c r="E64">
        <f t="shared" si="7"/>
        <v>40563.163518607333</v>
      </c>
      <c r="F64">
        <f t="shared" si="8"/>
        <v>40563</v>
      </c>
      <c r="G64">
        <f t="shared" si="9"/>
        <v>5.1687115177628584E-2</v>
      </c>
      <c r="I64">
        <f t="shared" si="12"/>
        <v>5.1687115177628584E-2</v>
      </c>
      <c r="O64">
        <f t="shared" ca="1" si="10"/>
        <v>7.6685055600948272E-3</v>
      </c>
      <c r="Q64" s="2">
        <f t="shared" si="11"/>
        <v>17804.775999999998</v>
      </c>
      <c r="R64">
        <f t="shared" ca="1" si="5"/>
        <v>1.9376379926608358E-3</v>
      </c>
    </row>
    <row r="65" spans="1:18">
      <c r="A65" t="s">
        <v>192</v>
      </c>
      <c r="B65" t="s">
        <v>298</v>
      </c>
      <c r="C65">
        <v>33069.519999999997</v>
      </c>
      <c r="D65" t="s">
        <v>50</v>
      </c>
      <c r="E65">
        <f t="shared" si="7"/>
        <v>41342.186990967508</v>
      </c>
      <c r="F65">
        <f t="shared" si="8"/>
        <v>41342</v>
      </c>
      <c r="G65">
        <f t="shared" si="9"/>
        <v>5.9106567947310396E-2</v>
      </c>
      <c r="I65">
        <f t="shared" si="12"/>
        <v>5.9106567947310396E-2</v>
      </c>
      <c r="O65">
        <f t="shared" ca="1" si="10"/>
        <v>7.7528830059624271E-3</v>
      </c>
      <c r="Q65" s="2">
        <f t="shared" si="11"/>
        <v>18051.019999999997</v>
      </c>
      <c r="R65">
        <f t="shared" ca="1" si="5"/>
        <v>2.637200957055229E-3</v>
      </c>
    </row>
    <row r="66" spans="1:18">
      <c r="A66" t="s">
        <v>192</v>
      </c>
      <c r="B66" t="s">
        <v>298</v>
      </c>
      <c r="C66">
        <v>33081.5</v>
      </c>
      <c r="D66" t="s">
        <v>50</v>
      </c>
      <c r="E66">
        <f t="shared" si="7"/>
        <v>41380.087208633224</v>
      </c>
      <c r="F66">
        <f t="shared" si="8"/>
        <v>41380</v>
      </c>
      <c r="G66">
        <f t="shared" si="9"/>
        <v>2.7566053453483619E-2</v>
      </c>
      <c r="I66">
        <f t="shared" si="12"/>
        <v>2.7566053453483619E-2</v>
      </c>
      <c r="O66">
        <f t="shared" ca="1" si="10"/>
        <v>7.7569989789315775E-3</v>
      </c>
      <c r="Q66" s="2">
        <f t="shared" si="11"/>
        <v>18063</v>
      </c>
      <c r="R66">
        <f t="shared" ca="1" si="5"/>
        <v>3.9239863917577033E-4</v>
      </c>
    </row>
    <row r="67" spans="1:18">
      <c r="A67" t="s">
        <v>192</v>
      </c>
      <c r="B67" t="s">
        <v>298</v>
      </c>
      <c r="C67">
        <v>33099.519999999997</v>
      </c>
      <c r="D67" t="s">
        <v>50</v>
      </c>
      <c r="E67">
        <f t="shared" si="7"/>
        <v>41437.095716340737</v>
      </c>
      <c r="F67">
        <f t="shared" si="8"/>
        <v>41437</v>
      </c>
      <c r="G67">
        <f t="shared" si="9"/>
        <v>3.0255281701101921E-2</v>
      </c>
      <c r="I67">
        <f t="shared" si="12"/>
        <v>3.0255281701101921E-2</v>
      </c>
      <c r="O67">
        <f t="shared" ca="1" si="10"/>
        <v>7.7631729383853057E-3</v>
      </c>
      <c r="Q67" s="2">
        <f t="shared" si="11"/>
        <v>18081.019999999997</v>
      </c>
      <c r="R67">
        <f t="shared" ca="1" si="5"/>
        <v>5.0589495659387356E-4</v>
      </c>
    </row>
    <row r="68" spans="1:18">
      <c r="A68" t="s">
        <v>192</v>
      </c>
      <c r="B68" t="s">
        <v>298</v>
      </c>
      <c r="C68">
        <v>33183.589999999997</v>
      </c>
      <c r="D68" t="s">
        <v>50</v>
      </c>
      <c r="E68">
        <f t="shared" si="7"/>
        <v>41703.061601078312</v>
      </c>
      <c r="F68">
        <f t="shared" si="8"/>
        <v>41703</v>
      </c>
      <c r="G68">
        <f t="shared" si="9"/>
        <v>1.9471680207061581E-2</v>
      </c>
      <c r="I68">
        <f t="shared" si="12"/>
        <v>1.9471680207061581E-2</v>
      </c>
      <c r="O68">
        <f t="shared" ca="1" si="10"/>
        <v>7.7919847491693638E-3</v>
      </c>
      <c r="Q68" s="2">
        <f t="shared" si="11"/>
        <v>18165.089999999997</v>
      </c>
      <c r="R68">
        <f t="shared" ca="1" si="5"/>
        <v>1.364152859891081E-4</v>
      </c>
    </row>
    <row r="69" spans="1:18">
      <c r="A69" t="s">
        <v>203</v>
      </c>
      <c r="B69" t="s">
        <v>298</v>
      </c>
      <c r="C69">
        <v>33207.642</v>
      </c>
      <c r="D69" t="s">
        <v>50</v>
      </c>
      <c r="E69">
        <f t="shared" si="7"/>
        <v>41779.153089834224</v>
      </c>
      <c r="F69">
        <f t="shared" si="8"/>
        <v>41779</v>
      </c>
      <c r="G69">
        <f t="shared" si="9"/>
        <v>4.8390651216323022E-2</v>
      </c>
      <c r="I69">
        <f t="shared" si="12"/>
        <v>4.8390651216323022E-2</v>
      </c>
      <c r="O69">
        <f t="shared" ca="1" si="10"/>
        <v>7.8002166951076663E-3</v>
      </c>
      <c r="Q69" s="2">
        <f t="shared" si="11"/>
        <v>18189.142</v>
      </c>
      <c r="R69">
        <f t="shared" ca="1" si="5"/>
        <v>1.6475833746210714E-3</v>
      </c>
    </row>
    <row r="70" spans="1:18">
      <c r="A70" t="s">
        <v>192</v>
      </c>
      <c r="B70" t="s">
        <v>298</v>
      </c>
      <c r="C70">
        <v>33273.730000000003</v>
      </c>
      <c r="D70" t="s">
        <v>50</v>
      </c>
      <c r="E70">
        <f t="shared" si="7"/>
        <v>41988.230684583097</v>
      </c>
      <c r="F70">
        <f t="shared" si="8"/>
        <v>41988</v>
      </c>
      <c r="G70">
        <f t="shared" si="9"/>
        <v>7.291782147513004E-2</v>
      </c>
      <c r="I70">
        <f t="shared" si="12"/>
        <v>7.291782147513004E-2</v>
      </c>
      <c r="O70">
        <f t="shared" ca="1" si="10"/>
        <v>7.8228545464379979E-3</v>
      </c>
      <c r="Q70" s="2">
        <f t="shared" si="11"/>
        <v>18255.230000000003</v>
      </c>
      <c r="R70">
        <f t="shared" ca="1" si="5"/>
        <v>4.2373547194475107E-3</v>
      </c>
    </row>
    <row r="71" spans="1:18">
      <c r="A71" t="s">
        <v>192</v>
      </c>
      <c r="B71" t="s">
        <v>298</v>
      </c>
      <c r="C71">
        <v>33297.75</v>
      </c>
      <c r="D71" t="s">
        <v>50</v>
      </c>
      <c r="E71">
        <f t="shared" si="7"/>
        <v>42064.220937365251</v>
      </c>
      <c r="F71">
        <f t="shared" si="8"/>
        <v>42064</v>
      </c>
      <c r="G71">
        <f t="shared" si="9"/>
        <v>6.9836792470596265E-2</v>
      </c>
      <c r="I71">
        <f t="shared" si="12"/>
        <v>6.9836792470596265E-2</v>
      </c>
      <c r="O71">
        <f t="shared" ca="1" si="10"/>
        <v>7.8310864923763004E-3</v>
      </c>
      <c r="Q71" s="2">
        <f t="shared" si="11"/>
        <v>18279.25</v>
      </c>
      <c r="R71">
        <f t="shared" ca="1" si="5"/>
        <v>3.844707573857463E-3</v>
      </c>
    </row>
    <row r="72" spans="1:18">
      <c r="A72" t="s">
        <v>212</v>
      </c>
      <c r="B72" t="s">
        <v>298</v>
      </c>
      <c r="C72">
        <v>33405.82</v>
      </c>
      <c r="D72" t="s">
        <v>50</v>
      </c>
      <c r="E72">
        <f t="shared" si="7"/>
        <v>42406.113802401414</v>
      </c>
      <c r="F72">
        <f t="shared" si="8"/>
        <v>42406</v>
      </c>
      <c r="G72">
        <f t="shared" si="9"/>
        <v>3.5972161982499529E-2</v>
      </c>
      <c r="I72">
        <f t="shared" si="12"/>
        <v>3.5972161982499529E-2</v>
      </c>
      <c r="O72">
        <f t="shared" ca="1" si="10"/>
        <v>7.8681302490986611E-3</v>
      </c>
      <c r="Q72" s="2">
        <f t="shared" si="11"/>
        <v>18387.32</v>
      </c>
      <c r="R72">
        <f t="shared" ca="1" si="5"/>
        <v>7.8983659967200306E-4</v>
      </c>
    </row>
    <row r="73" spans="1:18">
      <c r="A73" t="s">
        <v>217</v>
      </c>
      <c r="B73" t="s">
        <v>298</v>
      </c>
      <c r="C73">
        <v>33586.269</v>
      </c>
      <c r="D73" t="s">
        <v>50</v>
      </c>
      <c r="E73">
        <f t="shared" si="7"/>
        <v>42976.986621897209</v>
      </c>
      <c r="F73">
        <f t="shared" si="8"/>
        <v>42977</v>
      </c>
      <c r="G73">
        <f t="shared" si="9"/>
        <v>-4.2287269388907589E-3</v>
      </c>
      <c r="I73">
        <f t="shared" si="12"/>
        <v>-4.2287269388907589E-3</v>
      </c>
      <c r="O73">
        <f t="shared" ca="1" si="10"/>
        <v>7.9299781587140652E-3</v>
      </c>
      <c r="Q73" s="2">
        <f t="shared" si="11"/>
        <v>18567.769</v>
      </c>
      <c r="R73">
        <f t="shared" ca="1" si="5"/>
        <v>1.4783410965052153E-4</v>
      </c>
    </row>
    <row r="74" spans="1:18">
      <c r="A74" t="s">
        <v>187</v>
      </c>
      <c r="B74" t="s">
        <v>298</v>
      </c>
      <c r="C74">
        <v>33880.266000000003</v>
      </c>
      <c r="D74" t="s">
        <v>50</v>
      </c>
      <c r="E74">
        <f t="shared" si="7"/>
        <v>43907.082639682325</v>
      </c>
      <c r="F74">
        <f t="shared" si="8"/>
        <v>43907</v>
      </c>
      <c r="G74">
        <f t="shared" si="9"/>
        <v>2.6121839269762859E-2</v>
      </c>
      <c r="I74">
        <f t="shared" si="12"/>
        <v>2.6121839269762859E-2</v>
      </c>
      <c r="O74">
        <f t="shared" ca="1" si="10"/>
        <v>8.0307111813801343E-3</v>
      </c>
      <c r="Q74" s="2">
        <f t="shared" si="11"/>
        <v>18861.766000000003</v>
      </c>
      <c r="R74">
        <f t="shared" ca="1" si="5"/>
        <v>3.2728891551027031E-4</v>
      </c>
    </row>
    <row r="75" spans="1:18">
      <c r="A75" t="s">
        <v>217</v>
      </c>
      <c r="B75" t="s">
        <v>298</v>
      </c>
      <c r="C75">
        <v>33922.377999999997</v>
      </c>
      <c r="D75" t="s">
        <v>50</v>
      </c>
      <c r="E75">
        <f t="shared" si="7"/>
        <v>44040.309181112883</v>
      </c>
      <c r="F75">
        <f t="shared" si="8"/>
        <v>44040.5</v>
      </c>
      <c r="G75">
        <f t="shared" si="9"/>
        <v>-6.0316547198453918E-2</v>
      </c>
      <c r="I75">
        <f t="shared" si="12"/>
        <v>-6.0316547198453918E-2</v>
      </c>
      <c r="O75">
        <f t="shared" ca="1" si="10"/>
        <v>8.045171244311233E-3</v>
      </c>
      <c r="Q75" s="2">
        <f t="shared" si="11"/>
        <v>18903.877999999997</v>
      </c>
      <c r="R75">
        <f t="shared" ca="1" si="5"/>
        <v>4.673324548447896E-3</v>
      </c>
    </row>
    <row r="76" spans="1:18">
      <c r="A76" t="s">
        <v>217</v>
      </c>
      <c r="B76" t="s">
        <v>298</v>
      </c>
      <c r="C76">
        <v>33928.438999999998</v>
      </c>
      <c r="D76" t="s">
        <v>50</v>
      </c>
      <c r="E76">
        <f t="shared" si="7"/>
        <v>44059.48390726246</v>
      </c>
      <c r="F76">
        <f t="shared" si="8"/>
        <v>44059.5</v>
      </c>
      <c r="G76">
        <f t="shared" si="9"/>
        <v>-5.0868044490925968E-3</v>
      </c>
      <c r="I76">
        <f t="shared" si="12"/>
        <v>-5.0868044490925968E-3</v>
      </c>
      <c r="O76">
        <f t="shared" ca="1" si="10"/>
        <v>8.0472292307958073E-3</v>
      </c>
      <c r="Q76" s="2">
        <f t="shared" si="11"/>
        <v>18909.938999999998</v>
      </c>
      <c r="R76">
        <f t="shared" ca="1" si="5"/>
        <v>1.7250284070444293E-4</v>
      </c>
    </row>
    <row r="77" spans="1:18">
      <c r="A77" t="s">
        <v>212</v>
      </c>
      <c r="B77" t="s">
        <v>298</v>
      </c>
      <c r="C77">
        <v>34120.502999999997</v>
      </c>
      <c r="D77" t="s">
        <v>50</v>
      </c>
      <c r="E77">
        <f t="shared" si="7"/>
        <v>44667.102221598587</v>
      </c>
      <c r="F77">
        <f t="shared" si="8"/>
        <v>44667</v>
      </c>
      <c r="G77">
        <f t="shared" si="9"/>
        <v>3.2311549286532681E-2</v>
      </c>
      <c r="I77">
        <f t="shared" si="12"/>
        <v>3.2311549286532681E-2</v>
      </c>
      <c r="O77">
        <f t="shared" ca="1" si="10"/>
        <v>8.1130306407631598E-3</v>
      </c>
      <c r="Q77" s="2">
        <f t="shared" si="11"/>
        <v>19102.002999999997</v>
      </c>
      <c r="R77">
        <f t="shared" ca="1" si="5"/>
        <v>5.8556830464965529E-4</v>
      </c>
    </row>
    <row r="78" spans="1:18">
      <c r="A78" t="s">
        <v>175</v>
      </c>
      <c r="B78" t="s">
        <v>298</v>
      </c>
      <c r="C78">
        <v>34132.5</v>
      </c>
      <c r="D78" t="s">
        <v>50</v>
      </c>
      <c r="E78">
        <f t="shared" si="7"/>
        <v>44705.056220875347</v>
      </c>
      <c r="F78">
        <f t="shared" si="8"/>
        <v>44705</v>
      </c>
      <c r="G78">
        <f t="shared" si="9"/>
        <v>1.7771034792531282E-2</v>
      </c>
      <c r="I78">
        <f t="shared" si="12"/>
        <v>1.7771034792531282E-2</v>
      </c>
      <c r="O78">
        <f t="shared" ca="1" si="10"/>
        <v>8.1171466137323102E-3</v>
      </c>
      <c r="Q78" s="2">
        <f t="shared" si="11"/>
        <v>19114</v>
      </c>
      <c r="R78">
        <f t="shared" ca="1" si="5"/>
        <v>9.3197556968754519E-5</v>
      </c>
    </row>
    <row r="79" spans="1:18">
      <c r="A79" t="s">
        <v>217</v>
      </c>
      <c r="B79" t="s">
        <v>298</v>
      </c>
      <c r="C79">
        <v>34132.569000000003</v>
      </c>
      <c r="D79" t="s">
        <v>50</v>
      </c>
      <c r="E79">
        <f t="shared" si="7"/>
        <v>44705.274510943716</v>
      </c>
      <c r="F79">
        <f t="shared" si="8"/>
        <v>44705.5</v>
      </c>
      <c r="G79">
        <f t="shared" si="9"/>
        <v>-7.1275550923019182E-2</v>
      </c>
      <c r="I79">
        <f t="shared" si="12"/>
        <v>-7.1275550923019182E-2</v>
      </c>
      <c r="O79">
        <f t="shared" ca="1" si="10"/>
        <v>8.1172007712713781E-3</v>
      </c>
      <c r="Q79" s="2">
        <f t="shared" si="11"/>
        <v>19114.069000000003</v>
      </c>
      <c r="R79">
        <f t="shared" ca="1" si="5"/>
        <v>6.3032090215912754E-3</v>
      </c>
    </row>
    <row r="80" spans="1:18">
      <c r="A80" t="s">
        <v>217</v>
      </c>
      <c r="B80" t="s">
        <v>298</v>
      </c>
      <c r="C80">
        <v>34216.534</v>
      </c>
      <c r="D80" t="s">
        <v>50</v>
      </c>
      <c r="E80">
        <f t="shared" si="7"/>
        <v>44970.908215142481</v>
      </c>
      <c r="F80">
        <f t="shared" si="8"/>
        <v>44971</v>
      </c>
      <c r="G80">
        <f t="shared" si="9"/>
        <v>-2.9012566701567266E-2</v>
      </c>
      <c r="I80">
        <f t="shared" si="12"/>
        <v>-2.9012566701567266E-2</v>
      </c>
      <c r="O80">
        <f t="shared" ca="1" si="10"/>
        <v>8.14595842451637E-3</v>
      </c>
      <c r="Q80" s="2">
        <f t="shared" si="11"/>
        <v>19198.034</v>
      </c>
      <c r="R80">
        <f t="shared" ca="1" si="5"/>
        <v>1.3807559895457888E-3</v>
      </c>
    </row>
    <row r="81" spans="1:18">
      <c r="A81" t="s">
        <v>239</v>
      </c>
      <c r="B81" t="s">
        <v>298</v>
      </c>
      <c r="C81">
        <v>34222.580999999998</v>
      </c>
      <c r="D81" t="s">
        <v>50</v>
      </c>
      <c r="E81">
        <f t="shared" si="7"/>
        <v>44990.038650553543</v>
      </c>
      <c r="F81">
        <f t="shared" si="8"/>
        <v>44990</v>
      </c>
      <c r="G81">
        <f t="shared" si="9"/>
        <v>1.221717604494188E-2</v>
      </c>
      <c r="I81">
        <f t="shared" si="12"/>
        <v>1.221717604494188E-2</v>
      </c>
      <c r="O81">
        <f t="shared" ca="1" si="10"/>
        <v>8.1480164110009443E-3</v>
      </c>
      <c r="Q81" s="2">
        <f t="shared" si="11"/>
        <v>19204.080999999998</v>
      </c>
      <c r="R81">
        <f t="shared" ca="1" si="5"/>
        <v>1.6558060126494329E-5</v>
      </c>
    </row>
    <row r="82" spans="1:18">
      <c r="A82" t="s">
        <v>239</v>
      </c>
      <c r="B82" t="s">
        <v>298</v>
      </c>
      <c r="C82">
        <v>34240.589</v>
      </c>
      <c r="D82" t="s">
        <v>50</v>
      </c>
      <c r="E82">
        <f t="shared" si="7"/>
        <v>45047.009194770915</v>
      </c>
      <c r="F82">
        <f t="shared" si="8"/>
        <v>45047</v>
      </c>
      <c r="G82">
        <f t="shared" si="9"/>
        <v>2.9064042973914184E-3</v>
      </c>
      <c r="I82">
        <f t="shared" si="12"/>
        <v>2.9064042973914184E-3</v>
      </c>
      <c r="O82">
        <f t="shared" ca="1" si="10"/>
        <v>8.1541903704546725E-3</v>
      </c>
      <c r="Q82" s="2">
        <f t="shared" si="11"/>
        <v>19222.089</v>
      </c>
      <c r="R82">
        <f t="shared" ca="1" si="5"/>
        <v>2.7539258668636649E-5</v>
      </c>
    </row>
    <row r="83" spans="1:18">
      <c r="A83" t="s">
        <v>217</v>
      </c>
      <c r="B83" t="s">
        <v>298</v>
      </c>
      <c r="C83">
        <v>34456.597999999998</v>
      </c>
      <c r="D83" t="s">
        <v>50</v>
      </c>
      <c r="E83">
        <f t="shared" si="7"/>
        <v>45730.380490075768</v>
      </c>
      <c r="F83">
        <f t="shared" si="8"/>
        <v>45730.5</v>
      </c>
      <c r="G83">
        <f t="shared" si="9"/>
        <v>-3.7776270968606696E-2</v>
      </c>
      <c r="I83">
        <f t="shared" si="12"/>
        <v>-3.7776270968606696E-2</v>
      </c>
      <c r="O83">
        <f t="shared" ca="1" si="10"/>
        <v>8.2282237263603258E-3</v>
      </c>
      <c r="Q83" s="2">
        <f t="shared" si="11"/>
        <v>19438.097999999998</v>
      </c>
      <c r="R83">
        <f t="shared" ca="1" si="5"/>
        <v>2.1164135321392486E-3</v>
      </c>
    </row>
    <row r="84" spans="1:18">
      <c r="A84" t="s">
        <v>217</v>
      </c>
      <c r="B84" t="s">
        <v>298</v>
      </c>
      <c r="C84">
        <v>34480.548000000003</v>
      </c>
      <c r="D84" t="s">
        <v>50</v>
      </c>
      <c r="E84">
        <f t="shared" si="7"/>
        <v>45806.149289165412</v>
      </c>
      <c r="F84">
        <f t="shared" si="8"/>
        <v>45806</v>
      </c>
      <c r="G84">
        <f t="shared" si="9"/>
        <v>4.7189285753120203E-2</v>
      </c>
      <c r="I84">
        <f t="shared" si="12"/>
        <v>4.7189285753120203E-2</v>
      </c>
      <c r="O84">
        <f t="shared" ca="1" si="10"/>
        <v>8.2364015147595605E-3</v>
      </c>
      <c r="Q84" s="2">
        <f t="shared" si="11"/>
        <v>19462.048000000003</v>
      </c>
      <c r="R84">
        <f t="shared" ca="1" si="5"/>
        <v>1.5173271904871252E-3</v>
      </c>
    </row>
    <row r="85" spans="1:18">
      <c r="A85" t="s">
        <v>217</v>
      </c>
      <c r="B85" t="s">
        <v>298</v>
      </c>
      <c r="C85">
        <v>34486.540999999997</v>
      </c>
      <c r="D85" t="s">
        <v>50</v>
      </c>
      <c r="E85">
        <f t="shared" ref="E85:E93" si="13">+(C85-C$7)/C$8</f>
        <v>45825.108888870789</v>
      </c>
      <c r="F85">
        <f t="shared" ref="F85:F93" si="14">ROUND(2*E85,0)/2</f>
        <v>45825</v>
      </c>
      <c r="G85">
        <f t="shared" ref="G85:G93" si="15">+C85-(C$7+F85*C$8)</f>
        <v>3.4419028503180016E-2</v>
      </c>
      <c r="I85">
        <f t="shared" si="12"/>
        <v>3.4419028503180016E-2</v>
      </c>
      <c r="O85">
        <f t="shared" ref="O85:O93" ca="1" si="16">+C$11+C$12*F85</f>
        <v>8.2384595012441365E-3</v>
      </c>
      <c r="Q85" s="2">
        <f t="shared" ref="Q85:Q93" si="17">+C85-15018.5</f>
        <v>19468.040999999997</v>
      </c>
      <c r="R85">
        <f t="shared" ca="1" si="5"/>
        <v>6.8542219326512589E-4</v>
      </c>
    </row>
    <row r="86" spans="1:18">
      <c r="A86" t="s">
        <v>239</v>
      </c>
      <c r="B86" t="s">
        <v>298</v>
      </c>
      <c r="C86">
        <v>34961.269999999997</v>
      </c>
      <c r="D86" t="s">
        <v>50</v>
      </c>
      <c r="E86">
        <f t="shared" si="13"/>
        <v>47326.973031794376</v>
      </c>
      <c r="F86">
        <f t="shared" si="14"/>
        <v>47327</v>
      </c>
      <c r="G86">
        <f t="shared" si="15"/>
        <v>-8.5244656438590027E-3</v>
      </c>
      <c r="I86">
        <f t="shared" si="12"/>
        <v>-8.5244656438590027E-3</v>
      </c>
      <c r="O86">
        <f t="shared" ca="1" si="16"/>
        <v>8.4011487486037456E-3</v>
      </c>
      <c r="Q86" s="2">
        <f t="shared" si="17"/>
        <v>19942.769999999997</v>
      </c>
      <c r="R86">
        <f t="shared" ref="R86:R93" ca="1" si="18">(O86-G86)^2</f>
        <v>2.8647642256234213E-4</v>
      </c>
    </row>
    <row r="87" spans="1:18">
      <c r="A87" t="s">
        <v>175</v>
      </c>
      <c r="B87" t="s">
        <v>298</v>
      </c>
      <c r="C87">
        <v>35195.480000000003</v>
      </c>
      <c r="D87" t="s">
        <v>50</v>
      </c>
      <c r="E87">
        <f t="shared" si="13"/>
        <v>48067.925450783194</v>
      </c>
      <c r="F87">
        <f t="shared" si="14"/>
        <v>48068</v>
      </c>
      <c r="G87">
        <f t="shared" si="15"/>
        <v>-2.356449836952379E-2</v>
      </c>
      <c r="I87">
        <f t="shared" si="12"/>
        <v>-2.356449836952379E-2</v>
      </c>
      <c r="O87">
        <f t="shared" ca="1" si="16"/>
        <v>8.481410221502195E-3</v>
      </c>
      <c r="Q87" s="2">
        <f t="shared" si="17"/>
        <v>20176.980000000003</v>
      </c>
      <c r="R87">
        <f t="shared" ca="1" si="18"/>
        <v>1.0269402574243928E-3</v>
      </c>
    </row>
    <row r="88" spans="1:18">
      <c r="A88" t="s">
        <v>175</v>
      </c>
      <c r="B88" t="s">
        <v>298</v>
      </c>
      <c r="C88">
        <v>35303.589999999997</v>
      </c>
      <c r="D88" t="s">
        <v>50</v>
      </c>
      <c r="E88">
        <f t="shared" si="13"/>
        <v>48409.944860786498</v>
      </c>
      <c r="F88">
        <f t="shared" si="14"/>
        <v>48410</v>
      </c>
      <c r="G88">
        <f t="shared" si="15"/>
        <v>-1.7429128864023369E-2</v>
      </c>
      <c r="I88">
        <f t="shared" ref="I88:I93" si="19">+G88</f>
        <v>-1.7429128864023369E-2</v>
      </c>
      <c r="O88">
        <f t="shared" ca="1" si="16"/>
        <v>8.5184539782245557E-3</v>
      </c>
      <c r="Q88" s="2">
        <f t="shared" si="17"/>
        <v>20285.089999999997</v>
      </c>
      <c r="R88">
        <f t="shared" ca="1" si="18"/>
        <v>6.7327705535531886E-4</v>
      </c>
    </row>
    <row r="89" spans="1:18">
      <c r="A89" t="s">
        <v>262</v>
      </c>
      <c r="B89" t="s">
        <v>298</v>
      </c>
      <c r="C89">
        <v>35339.618000000002</v>
      </c>
      <c r="D89" t="s">
        <v>50</v>
      </c>
      <c r="E89">
        <f t="shared" si="13"/>
        <v>48523.923912711405</v>
      </c>
      <c r="F89">
        <f t="shared" si="14"/>
        <v>48524</v>
      </c>
      <c r="G89">
        <f t="shared" si="15"/>
        <v>-2.405067235667957E-2</v>
      </c>
      <c r="I89">
        <f t="shared" si="19"/>
        <v>-2.405067235667957E-2</v>
      </c>
      <c r="O89">
        <f t="shared" ca="1" si="16"/>
        <v>8.5308018971320104E-3</v>
      </c>
      <c r="Q89" s="2">
        <f t="shared" si="17"/>
        <v>20321.118000000002</v>
      </c>
      <c r="R89">
        <f t="shared" ca="1" si="18"/>
        <v>1.0615524645517869E-3</v>
      </c>
    </row>
    <row r="90" spans="1:18">
      <c r="A90" t="s">
        <v>265</v>
      </c>
      <c r="B90" t="s">
        <v>298</v>
      </c>
      <c r="C90">
        <v>36138.370000000003</v>
      </c>
      <c r="D90" t="s">
        <v>50</v>
      </c>
      <c r="E90">
        <f t="shared" si="13"/>
        <v>51050.875053021991</v>
      </c>
      <c r="F90">
        <f t="shared" si="14"/>
        <v>51051</v>
      </c>
      <c r="G90">
        <f t="shared" si="15"/>
        <v>-3.9494886543252505E-2</v>
      </c>
      <c r="I90">
        <f t="shared" si="19"/>
        <v>-3.9494886543252505E-2</v>
      </c>
      <c r="O90">
        <f t="shared" ca="1" si="16"/>
        <v>8.8045140995805671E-3</v>
      </c>
      <c r="Q90" s="2">
        <f t="shared" si="17"/>
        <v>21119.870000000003</v>
      </c>
      <c r="R90">
        <f t="shared" ca="1" si="18"/>
        <v>2.3328321024569036E-3</v>
      </c>
    </row>
    <row r="91" spans="1:18">
      <c r="A91" t="s">
        <v>175</v>
      </c>
      <c r="B91" t="s">
        <v>298</v>
      </c>
      <c r="C91">
        <v>36847.050000000003</v>
      </c>
      <c r="D91" t="s">
        <v>50</v>
      </c>
      <c r="E91">
        <f t="shared" si="13"/>
        <v>53292.872236271985</v>
      </c>
      <c r="F91">
        <f t="shared" si="14"/>
        <v>53293</v>
      </c>
      <c r="G91">
        <f t="shared" si="15"/>
        <v>-4.0385241984040476E-2</v>
      </c>
      <c r="I91">
        <f t="shared" si="19"/>
        <v>-4.0385241984040476E-2</v>
      </c>
      <c r="O91">
        <f t="shared" ca="1" si="16"/>
        <v>9.0473565047604898E-3</v>
      </c>
      <c r="Q91" s="2">
        <f t="shared" si="17"/>
        <v>21828.550000000003</v>
      </c>
      <c r="R91">
        <f t="shared" ca="1" si="18"/>
        <v>2.4435817933550078E-3</v>
      </c>
    </row>
    <row r="92" spans="1:18">
      <c r="A92" t="s">
        <v>291</v>
      </c>
      <c r="B92" t="s">
        <v>298</v>
      </c>
      <c r="C92">
        <v>54365.327799999999</v>
      </c>
      <c r="D92" t="s">
        <v>42</v>
      </c>
      <c r="E92">
        <f t="shared" si="13"/>
        <v>108714.11946067648</v>
      </c>
      <c r="F92">
        <f t="shared" si="14"/>
        <v>108714</v>
      </c>
      <c r="G92">
        <f t="shared" si="15"/>
        <v>3.7760704086394981E-2</v>
      </c>
      <c r="I92">
        <f t="shared" si="19"/>
        <v>3.7760704086394981E-2</v>
      </c>
      <c r="O92">
        <f t="shared" ca="1" si="16"/>
        <v>1.5050286450111292E-2</v>
      </c>
      <c r="Q92" s="2">
        <f t="shared" si="17"/>
        <v>39346.827799999999</v>
      </c>
      <c r="R92">
        <f t="shared" ca="1" si="18"/>
        <v>5.1576306921442524E-4</v>
      </c>
    </row>
    <row r="93" spans="1:18">
      <c r="A93" t="s">
        <v>297</v>
      </c>
      <c r="B93" t="s">
        <v>299</v>
      </c>
      <c r="C93">
        <v>55707.584000000003</v>
      </c>
      <c r="D93" t="s">
        <v>42</v>
      </c>
      <c r="E93">
        <f t="shared" si="13"/>
        <v>112960.51362955362</v>
      </c>
      <c r="F93">
        <f t="shared" si="14"/>
        <v>112960.5</v>
      </c>
      <c r="G93">
        <f t="shared" si="15"/>
        <v>4.3082088232040405E-3</v>
      </c>
      <c r="I93">
        <f t="shared" si="19"/>
        <v>4.3082088232040405E-3</v>
      </c>
      <c r="O93">
        <f t="shared" ca="1" si="16"/>
        <v>1.5510246429413942E-2</v>
      </c>
      <c r="Q93" s="2">
        <f t="shared" si="17"/>
        <v>40689.084000000003</v>
      </c>
      <c r="R93">
        <f t="shared" ca="1" si="18"/>
        <v>1.2548564653094087E-4</v>
      </c>
    </row>
    <row r="94" spans="1:18">
      <c r="A94" s="43" t="s">
        <v>315</v>
      </c>
      <c r="B94" s="44" t="s">
        <v>298</v>
      </c>
      <c r="C94" s="45">
        <v>59464.41</v>
      </c>
      <c r="D94" s="43">
        <v>0.02</v>
      </c>
      <c r="E94">
        <f t="shared" ref="E94" si="20">+(C94-C$7)/C$8</f>
        <v>124845.69919985384</v>
      </c>
      <c r="F94">
        <f t="shared" ref="F94" si="21">ROUND(2*E94,0)/2</f>
        <v>124845.5</v>
      </c>
      <c r="G94">
        <f t="shared" ref="G94" si="22">+C94-(C$7+F94*C$8)</f>
        <v>6.2965713543235324E-2</v>
      </c>
      <c r="I94">
        <f t="shared" ref="I94" si="23">+G94</f>
        <v>6.2965713543235324E-2</v>
      </c>
      <c r="O94">
        <f t="shared" ref="O94" ca="1" si="24">+C$11+C$12*F94</f>
        <v>1.6797571133055057E-2</v>
      </c>
      <c r="Q94" s="2">
        <f t="shared" ref="Q94" si="25">+C94-15018.5</f>
        <v>44445.91</v>
      </c>
      <c r="R94">
        <f t="shared" ref="R94" ca="1" si="26">(O94-G94)^2</f>
        <v>2.1314973736066859E-3</v>
      </c>
    </row>
  </sheetData>
  <phoneticPr fontId="7" type="noConversion"/>
  <pageMargins left="0.75" right="0.75" top="1" bottom="1" header="0.5" footer="0.5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E93"/>
  <sheetViews>
    <sheetView workbookViewId="0">
      <selection activeCell="A12" sqref="A12"/>
    </sheetView>
  </sheetViews>
  <sheetFormatPr defaultColWidth="10.28515625" defaultRowHeight="12.75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9.140625" customWidth="1"/>
    <col min="6" max="6" width="1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>
      <c r="A1" s="1" t="s">
        <v>310</v>
      </c>
    </row>
    <row r="2" spans="1:6">
      <c r="A2" t="s">
        <v>27</v>
      </c>
      <c r="B2" s="40" t="s">
        <v>309</v>
      </c>
    </row>
    <row r="4" spans="1:6">
      <c r="A4" s="8" t="s">
        <v>0</v>
      </c>
      <c r="C4" s="3">
        <v>20001.537</v>
      </c>
      <c r="D4" s="4">
        <v>6.0055114999999999</v>
      </c>
    </row>
    <row r="5" spans="1:6">
      <c r="A5" s="29" t="s">
        <v>300</v>
      </c>
      <c r="B5" s="15"/>
      <c r="C5" s="30">
        <v>8</v>
      </c>
      <c r="D5" s="15" t="s">
        <v>301</v>
      </c>
    </row>
    <row r="6" spans="1:6">
      <c r="A6" s="8" t="s">
        <v>1</v>
      </c>
    </row>
    <row r="7" spans="1:6">
      <c r="A7" t="s">
        <v>2</v>
      </c>
      <c r="C7">
        <f>+C4</f>
        <v>20001.537</v>
      </c>
    </row>
    <row r="8" spans="1:6">
      <c r="A8" t="s">
        <v>3</v>
      </c>
      <c r="C8">
        <f>+D4</f>
        <v>6.0055114999999999</v>
      </c>
    </row>
    <row r="9" spans="1:6">
      <c r="A9" s="31" t="s">
        <v>302</v>
      </c>
      <c r="B9" s="32">
        <v>21</v>
      </c>
      <c r="C9" s="33" t="str">
        <f>"F"&amp;B9</f>
        <v>F21</v>
      </c>
      <c r="D9" s="34" t="str">
        <f>"G"&amp;B9</f>
        <v>G21</v>
      </c>
    </row>
    <row r="10" spans="1:6" ht="13.5" thickBot="1">
      <c r="C10" s="7" t="s">
        <v>22</v>
      </c>
      <c r="D10" s="7" t="s">
        <v>23</v>
      </c>
    </row>
    <row r="11" spans="1:6">
      <c r="A11" t="s">
        <v>16</v>
      </c>
      <c r="C11" s="35">
        <f ca="1">INTERCEPT(INDIRECT($D$9):G978,INDIRECT($C$9):F978)</f>
        <v>-3.1089005523925163E-2</v>
      </c>
      <c r="D11" s="6"/>
    </row>
    <row r="12" spans="1:6">
      <c r="A12" t="s">
        <v>17</v>
      </c>
      <c r="C12" s="35">
        <f ca="1">SLOPE(INDIRECT($D$9):G978,INDIRECT($C$9):F978)</f>
        <v>2.2741076168027199E-5</v>
      </c>
      <c r="D12" s="6"/>
    </row>
    <row r="13" spans="1:6">
      <c r="A13" t="s">
        <v>21</v>
      </c>
      <c r="C13" s="6" t="s">
        <v>14</v>
      </c>
      <c r="D13" s="6"/>
    </row>
    <row r="14" spans="1:6">
      <c r="A14" t="s">
        <v>26</v>
      </c>
    </row>
    <row r="15" spans="1:6">
      <c r="A15" s="5" t="s">
        <v>18</v>
      </c>
      <c r="C15" s="12">
        <f ca="1">(C7+C11)+(C8+C12)*INT(MAX(F21:F3533))</f>
        <v>55704.406974192294</v>
      </c>
      <c r="E15" s="36" t="s">
        <v>303</v>
      </c>
      <c r="F15" s="30">
        <v>1</v>
      </c>
    </row>
    <row r="16" spans="1:6">
      <c r="A16" s="8" t="s">
        <v>4</v>
      </c>
      <c r="C16" s="13">
        <f ca="1">+C8+C12</f>
        <v>6.0055342410761678</v>
      </c>
      <c r="E16" s="36" t="s">
        <v>304</v>
      </c>
      <c r="F16" s="37">
        <f ca="1">NOW()+15018.5+$C$5/24</f>
        <v>59957.559190277781</v>
      </c>
    </row>
    <row r="17" spans="1:31" ht="13.5" thickBot="1">
      <c r="A17" s="36" t="s">
        <v>308</v>
      </c>
      <c r="B17" s="15"/>
      <c r="C17" s="39">
        <f>COUNT(C21:C2177)</f>
        <v>73</v>
      </c>
      <c r="E17" s="36" t="s">
        <v>305</v>
      </c>
      <c r="F17" s="37">
        <f ca="1">ROUND(2*(F16-$C$7)/$C$8,0)/2+F15</f>
        <v>6654</v>
      </c>
    </row>
    <row r="18" spans="1:31">
      <c r="A18" s="8" t="s">
        <v>5</v>
      </c>
      <c r="C18" s="3">
        <f ca="1">+C15</f>
        <v>55704.406974192294</v>
      </c>
      <c r="D18" s="4">
        <f ca="1">+C16</f>
        <v>6.0055342410761678</v>
      </c>
      <c r="E18" s="36" t="s">
        <v>306</v>
      </c>
      <c r="F18" s="34">
        <f ca="1">ROUND(2*(F16-$C$15)/$C$16,0)/2+F15</f>
        <v>709</v>
      </c>
    </row>
    <row r="19" spans="1:31" ht="13.5" thickTop="1">
      <c r="E19" s="36" t="s">
        <v>307</v>
      </c>
      <c r="F19" s="38">
        <f ca="1">+$C$15+$C$16*F18-15018.5-$C$5/24</f>
        <v>44943.49741778196</v>
      </c>
    </row>
    <row r="20" spans="1:31" ht="13.5" thickBot="1">
      <c r="A20" s="7" t="s">
        <v>6</v>
      </c>
      <c r="B20" s="7" t="s">
        <v>7</v>
      </c>
      <c r="C20" s="7" t="s">
        <v>8</v>
      </c>
      <c r="D20" s="7" t="s">
        <v>13</v>
      </c>
      <c r="E20" s="7" t="s">
        <v>9</v>
      </c>
      <c r="F20" s="7" t="s">
        <v>10</v>
      </c>
      <c r="G20" s="7" t="s">
        <v>11</v>
      </c>
      <c r="H20" s="10" t="s">
        <v>12</v>
      </c>
      <c r="I20" s="10" t="s">
        <v>31</v>
      </c>
      <c r="J20" s="10" t="s">
        <v>19</v>
      </c>
      <c r="K20" s="10" t="s">
        <v>20</v>
      </c>
      <c r="L20" s="10" t="s">
        <v>28</v>
      </c>
      <c r="M20" s="10" t="s">
        <v>29</v>
      </c>
      <c r="N20" s="10" t="s">
        <v>30</v>
      </c>
      <c r="O20" s="10" t="s">
        <v>25</v>
      </c>
      <c r="P20" s="9" t="s">
        <v>24</v>
      </c>
      <c r="Q20" s="7" t="s">
        <v>15</v>
      </c>
    </row>
    <row r="21" spans="1:31">
      <c r="A21" t="s">
        <v>12</v>
      </c>
      <c r="C21">
        <v>20001.537</v>
      </c>
      <c r="D21" s="6" t="s">
        <v>14</v>
      </c>
      <c r="E21">
        <f t="shared" ref="E21:E52" si="0">+(C21-C$7)/C$8</f>
        <v>0</v>
      </c>
      <c r="F21">
        <f t="shared" ref="F21:F52" si="1">ROUND(2*E21,0)/2</f>
        <v>0</v>
      </c>
      <c r="G21">
        <f t="shared" ref="G21:G52" si="2">+C21-(C$7+F21*C$8)</f>
        <v>0</v>
      </c>
      <c r="H21">
        <f>+G21</f>
        <v>0</v>
      </c>
      <c r="O21">
        <f t="shared" ref="O21:O52" ca="1" si="3">+C$11+C$12*F21</f>
        <v>-3.1089005523925163E-2</v>
      </c>
      <c r="Q21" s="2">
        <f t="shared" ref="Q21:Q52" si="4">+C21-15018.5</f>
        <v>4983.0370000000003</v>
      </c>
    </row>
    <row r="22" spans="1:31">
      <c r="A22" t="s">
        <v>33</v>
      </c>
      <c r="C22" s="11">
        <v>36348.563999999998</v>
      </c>
      <c r="D22" s="6"/>
      <c r="E22">
        <f t="shared" si="0"/>
        <v>2722.0041123890942</v>
      </c>
      <c r="F22">
        <f t="shared" si="1"/>
        <v>2722</v>
      </c>
      <c r="G22">
        <f t="shared" si="2"/>
        <v>2.4697000000742264E-2</v>
      </c>
      <c r="N22">
        <f>+G22</f>
        <v>2.4697000000742264E-2</v>
      </c>
      <c r="O22">
        <f t="shared" ca="1" si="3"/>
        <v>3.0812203805444874E-2</v>
      </c>
      <c r="Q22" s="2">
        <f t="shared" si="4"/>
        <v>21330.063999999998</v>
      </c>
      <c r="AA22" t="s">
        <v>32</v>
      </c>
      <c r="AE22" t="s">
        <v>34</v>
      </c>
    </row>
    <row r="23" spans="1:31">
      <c r="A23" t="s">
        <v>35</v>
      </c>
      <c r="C23" s="11">
        <v>37069.254000000001</v>
      </c>
      <c r="D23" s="6"/>
      <c r="E23">
        <f t="shared" si="0"/>
        <v>2842.0088780114734</v>
      </c>
      <c r="F23">
        <f t="shared" si="1"/>
        <v>2842</v>
      </c>
      <c r="G23">
        <f t="shared" si="2"/>
        <v>5.3316999998060055E-2</v>
      </c>
      <c r="N23">
        <f>+G23</f>
        <v>5.3316999998060055E-2</v>
      </c>
      <c r="O23">
        <f t="shared" ca="1" si="3"/>
        <v>3.3541132945608142E-2</v>
      </c>
      <c r="Q23" s="2">
        <f t="shared" si="4"/>
        <v>22050.754000000001</v>
      </c>
      <c r="AA23" t="s">
        <v>32</v>
      </c>
      <c r="AE23" t="s">
        <v>34</v>
      </c>
    </row>
    <row r="24" spans="1:31">
      <c r="A24" t="s">
        <v>37</v>
      </c>
      <c r="C24" s="11">
        <v>45921.37</v>
      </c>
      <c r="D24" s="6"/>
      <c r="E24">
        <f t="shared" si="0"/>
        <v>4316.007554060966</v>
      </c>
      <c r="F24">
        <f t="shared" si="1"/>
        <v>4316</v>
      </c>
      <c r="G24">
        <f t="shared" si="2"/>
        <v>4.5365999998466577E-2</v>
      </c>
      <c r="I24">
        <f t="shared" ref="I24:I55" si="5">+G24</f>
        <v>4.5365999998466577E-2</v>
      </c>
      <c r="O24">
        <f t="shared" ca="1" si="3"/>
        <v>6.7061479217280229E-2</v>
      </c>
      <c r="Q24" s="2">
        <f t="shared" si="4"/>
        <v>30902.870000000003</v>
      </c>
      <c r="AA24" t="s">
        <v>32</v>
      </c>
      <c r="AB24">
        <v>6</v>
      </c>
      <c r="AC24" t="s">
        <v>36</v>
      </c>
      <c r="AE24" t="s">
        <v>38</v>
      </c>
    </row>
    <row r="25" spans="1:31">
      <c r="A25" t="s">
        <v>39</v>
      </c>
      <c r="C25" s="11">
        <v>48143.421999999999</v>
      </c>
      <c r="E25">
        <f t="shared" si="0"/>
        <v>4686.0096762781986</v>
      </c>
      <c r="F25">
        <f t="shared" si="1"/>
        <v>4686</v>
      </c>
      <c r="G25">
        <f t="shared" si="2"/>
        <v>5.8110999998461921E-2</v>
      </c>
      <c r="I25">
        <f t="shared" si="5"/>
        <v>5.8110999998461921E-2</v>
      </c>
      <c r="O25">
        <f t="shared" ca="1" si="3"/>
        <v>7.5475677399450297E-2</v>
      </c>
      <c r="Q25" s="2">
        <f t="shared" si="4"/>
        <v>33124.921999999999</v>
      </c>
      <c r="AA25" t="s">
        <v>32</v>
      </c>
      <c r="AB25">
        <v>18</v>
      </c>
      <c r="AC25" t="s">
        <v>36</v>
      </c>
      <c r="AE25" t="s">
        <v>38</v>
      </c>
    </row>
    <row r="26" spans="1:31">
      <c r="A26" t="s">
        <v>57</v>
      </c>
      <c r="B26" t="s">
        <v>298</v>
      </c>
      <c r="C26">
        <v>11581.597</v>
      </c>
      <c r="D26" s="6" t="s">
        <v>50</v>
      </c>
      <c r="E26">
        <f t="shared" si="0"/>
        <v>-1402.0354469390327</v>
      </c>
      <c r="F26">
        <f t="shared" si="1"/>
        <v>-1402</v>
      </c>
      <c r="G26">
        <f t="shared" si="2"/>
        <v>-0.21287699999993492</v>
      </c>
      <c r="I26">
        <f t="shared" si="5"/>
        <v>-0.21287699999993492</v>
      </c>
      <c r="O26">
        <f t="shared" ca="1" si="3"/>
        <v>-6.2971994311499302E-2</v>
      </c>
      <c r="Q26" s="2">
        <f t="shared" si="4"/>
        <v>-3436.9030000000002</v>
      </c>
    </row>
    <row r="27" spans="1:31">
      <c r="A27" t="s">
        <v>57</v>
      </c>
      <c r="B27" t="s">
        <v>298</v>
      </c>
      <c r="C27">
        <v>11659.495000000001</v>
      </c>
      <c r="D27" s="6" t="s">
        <v>50</v>
      </c>
      <c r="E27">
        <f t="shared" si="0"/>
        <v>-1389.0643619615082</v>
      </c>
      <c r="F27">
        <f t="shared" si="1"/>
        <v>-1389</v>
      </c>
      <c r="G27">
        <f t="shared" si="2"/>
        <v>-0.38652650000040012</v>
      </c>
      <c r="I27">
        <f t="shared" si="5"/>
        <v>-0.38652650000040012</v>
      </c>
      <c r="O27">
        <f t="shared" ca="1" si="3"/>
        <v>-6.2676360321314933E-2</v>
      </c>
      <c r="Q27" s="2">
        <f t="shared" si="4"/>
        <v>-3359.0049999999992</v>
      </c>
    </row>
    <row r="28" spans="1:31">
      <c r="A28" t="s">
        <v>65</v>
      </c>
      <c r="B28" t="s">
        <v>298</v>
      </c>
      <c r="C28">
        <v>13461.424000000001</v>
      </c>
      <c r="D28" s="6" t="s">
        <v>50</v>
      </c>
      <c r="E28">
        <f t="shared" si="0"/>
        <v>-1089.018479108732</v>
      </c>
      <c r="F28">
        <f t="shared" si="1"/>
        <v>-1089</v>
      </c>
      <c r="G28">
        <f t="shared" si="2"/>
        <v>-0.11097649999828718</v>
      </c>
      <c r="I28">
        <f t="shared" si="5"/>
        <v>-0.11097649999828718</v>
      </c>
      <c r="O28">
        <f t="shared" ca="1" si="3"/>
        <v>-5.5854037470906781E-2</v>
      </c>
      <c r="Q28" s="2">
        <f t="shared" si="4"/>
        <v>-1557.0759999999991</v>
      </c>
    </row>
    <row r="29" spans="1:31">
      <c r="A29" t="s">
        <v>65</v>
      </c>
      <c r="B29" t="s">
        <v>298</v>
      </c>
      <c r="C29">
        <v>13479.281000000001</v>
      </c>
      <c r="D29" s="6" t="s">
        <v>50</v>
      </c>
      <c r="E29">
        <f t="shared" si="0"/>
        <v>-1086.0450437901916</v>
      </c>
      <c r="F29">
        <f t="shared" si="1"/>
        <v>-1086</v>
      </c>
      <c r="G29">
        <f t="shared" si="2"/>
        <v>-0.27051100000062434</v>
      </c>
      <c r="I29">
        <f t="shared" si="5"/>
        <v>-0.27051100000062434</v>
      </c>
      <c r="O29">
        <f t="shared" ca="1" si="3"/>
        <v>-5.5785814242402698E-2</v>
      </c>
      <c r="Q29" s="2">
        <f t="shared" si="4"/>
        <v>-1539.2189999999991</v>
      </c>
    </row>
    <row r="30" spans="1:31">
      <c r="A30" t="s">
        <v>65</v>
      </c>
      <c r="B30" t="s">
        <v>298</v>
      </c>
      <c r="C30">
        <v>14422.424999999999</v>
      </c>
      <c r="D30" s="6" t="s">
        <v>50</v>
      </c>
      <c r="E30">
        <f t="shared" si="0"/>
        <v>-928.99863733505481</v>
      </c>
      <c r="F30">
        <f t="shared" si="1"/>
        <v>-929</v>
      </c>
      <c r="G30">
        <f t="shared" si="2"/>
        <v>8.1834999982675072E-3</v>
      </c>
      <c r="I30">
        <f t="shared" si="5"/>
        <v>8.1834999982675072E-3</v>
      </c>
      <c r="O30">
        <f t="shared" ca="1" si="3"/>
        <v>-5.2215465284022433E-2</v>
      </c>
      <c r="Q30" s="2">
        <f t="shared" si="4"/>
        <v>-596.07500000000073</v>
      </c>
    </row>
    <row r="31" spans="1:31">
      <c r="A31" t="s">
        <v>65</v>
      </c>
      <c r="B31" t="s">
        <v>298</v>
      </c>
      <c r="C31">
        <v>14500.433000000001</v>
      </c>
      <c r="D31" s="6" t="s">
        <v>50</v>
      </c>
      <c r="E31">
        <f t="shared" si="0"/>
        <v>-916.00923584943587</v>
      </c>
      <c r="F31">
        <f t="shared" si="1"/>
        <v>-916</v>
      </c>
      <c r="G31">
        <f t="shared" si="2"/>
        <v>-5.5465999999796622E-2</v>
      </c>
      <c r="I31">
        <f t="shared" si="5"/>
        <v>-5.5465999999796622E-2</v>
      </c>
      <c r="O31">
        <f t="shared" ca="1" si="3"/>
        <v>-5.1919831293838078E-2</v>
      </c>
      <c r="Q31" s="2">
        <f t="shared" si="4"/>
        <v>-518.0669999999991</v>
      </c>
    </row>
    <row r="32" spans="1:31">
      <c r="A32" t="s">
        <v>65</v>
      </c>
      <c r="B32" t="s">
        <v>298</v>
      </c>
      <c r="C32">
        <v>15004.971</v>
      </c>
      <c r="D32" s="6" t="s">
        <v>50</v>
      </c>
      <c r="E32">
        <f t="shared" si="0"/>
        <v>-831.99674165972385</v>
      </c>
      <c r="F32">
        <f t="shared" si="1"/>
        <v>-832</v>
      </c>
      <c r="G32">
        <f t="shared" si="2"/>
        <v>1.9567999997889274E-2</v>
      </c>
      <c r="I32">
        <f t="shared" si="5"/>
        <v>1.9567999997889274E-2</v>
      </c>
      <c r="O32">
        <f t="shared" ca="1" si="3"/>
        <v>-5.0009580895723792E-2</v>
      </c>
      <c r="Q32" s="2">
        <f t="shared" si="4"/>
        <v>-13.529000000000451</v>
      </c>
    </row>
    <row r="33" spans="1:17">
      <c r="A33" t="s">
        <v>82</v>
      </c>
      <c r="B33" t="s">
        <v>298</v>
      </c>
      <c r="C33">
        <v>15737.558000000001</v>
      </c>
      <c r="D33" s="6" t="s">
        <v>50</v>
      </c>
      <c r="E33">
        <f t="shared" si="0"/>
        <v>-710.01096243009431</v>
      </c>
      <c r="F33">
        <f t="shared" si="1"/>
        <v>-710</v>
      </c>
      <c r="G33">
        <f t="shared" si="2"/>
        <v>-6.5834999999424326E-2</v>
      </c>
      <c r="I33">
        <f t="shared" si="5"/>
        <v>-6.5834999999424326E-2</v>
      </c>
      <c r="O33">
        <f t="shared" ca="1" si="3"/>
        <v>-4.7235169603224478E-2</v>
      </c>
      <c r="Q33" s="2">
        <f t="shared" si="4"/>
        <v>719.0580000000009</v>
      </c>
    </row>
    <row r="34" spans="1:17">
      <c r="A34" t="s">
        <v>82</v>
      </c>
      <c r="B34" t="s">
        <v>298</v>
      </c>
      <c r="C34">
        <v>15959.737999999999</v>
      </c>
      <c r="D34" s="6" t="s">
        <v>50</v>
      </c>
      <c r="E34">
        <f t="shared" si="0"/>
        <v>-673.01494635386189</v>
      </c>
      <c r="F34">
        <f t="shared" si="1"/>
        <v>-673</v>
      </c>
      <c r="G34">
        <f t="shared" si="2"/>
        <v>-8.9760500000920729E-2</v>
      </c>
      <c r="I34">
        <f t="shared" si="5"/>
        <v>-8.9760500000920729E-2</v>
      </c>
      <c r="O34">
        <f t="shared" ca="1" si="3"/>
        <v>-4.6393749785007467E-2</v>
      </c>
      <c r="Q34" s="2">
        <f t="shared" si="4"/>
        <v>941.23799999999937</v>
      </c>
    </row>
    <row r="35" spans="1:17">
      <c r="A35" t="s">
        <v>82</v>
      </c>
      <c r="B35" t="s">
        <v>298</v>
      </c>
      <c r="C35">
        <v>16818.596000000001</v>
      </c>
      <c r="D35" s="6" t="s">
        <v>50</v>
      </c>
      <c r="E35">
        <f t="shared" si="0"/>
        <v>-530.00331445539632</v>
      </c>
      <c r="F35">
        <f t="shared" si="1"/>
        <v>-530</v>
      </c>
      <c r="G35">
        <f t="shared" si="2"/>
        <v>-1.9904999997379491E-2</v>
      </c>
      <c r="I35">
        <f t="shared" si="5"/>
        <v>-1.9904999997379491E-2</v>
      </c>
      <c r="O35">
        <f t="shared" ca="1" si="3"/>
        <v>-4.3141775892979579E-2</v>
      </c>
      <c r="Q35" s="2">
        <f t="shared" si="4"/>
        <v>1800.0960000000014</v>
      </c>
    </row>
    <row r="36" spans="1:17">
      <c r="A36" t="s">
        <v>94</v>
      </c>
      <c r="B36" t="s">
        <v>298</v>
      </c>
      <c r="C36">
        <v>17479.195</v>
      </c>
      <c r="D36" s="6" t="s">
        <v>50</v>
      </c>
      <c r="E36">
        <f t="shared" si="0"/>
        <v>-420.00452417749938</v>
      </c>
      <c r="F36">
        <f t="shared" si="1"/>
        <v>-420</v>
      </c>
      <c r="G36">
        <f t="shared" si="2"/>
        <v>-2.7170000001206063E-2</v>
      </c>
      <c r="I36">
        <f t="shared" si="5"/>
        <v>-2.7170000001206063E-2</v>
      </c>
      <c r="O36">
        <f t="shared" ca="1" si="3"/>
        <v>-4.0640257514496583E-2</v>
      </c>
      <c r="Q36" s="2">
        <f t="shared" si="4"/>
        <v>2460.6949999999997</v>
      </c>
    </row>
    <row r="37" spans="1:17">
      <c r="A37" t="s">
        <v>94</v>
      </c>
      <c r="B37" t="s">
        <v>298</v>
      </c>
      <c r="C37">
        <v>17827.532999999999</v>
      </c>
      <c r="D37" s="6" t="s">
        <v>50</v>
      </c>
      <c r="E37">
        <f t="shared" si="0"/>
        <v>-362.00147148165496</v>
      </c>
      <c r="F37">
        <f t="shared" si="1"/>
        <v>-362</v>
      </c>
      <c r="G37">
        <f t="shared" si="2"/>
        <v>-8.8370000012218952E-3</v>
      </c>
      <c r="I37">
        <f t="shared" si="5"/>
        <v>-8.8370000012218952E-3</v>
      </c>
      <c r="O37">
        <f t="shared" ca="1" si="3"/>
        <v>-3.9321275096751013E-2</v>
      </c>
      <c r="Q37" s="2">
        <f t="shared" si="4"/>
        <v>2809.0329999999994</v>
      </c>
    </row>
    <row r="38" spans="1:17">
      <c r="A38" t="s">
        <v>94</v>
      </c>
      <c r="B38" t="s">
        <v>298</v>
      </c>
      <c r="C38">
        <v>17839.552</v>
      </c>
      <c r="D38" s="6" t="s">
        <v>50</v>
      </c>
      <c r="E38">
        <f t="shared" si="0"/>
        <v>-360.00014320179065</v>
      </c>
      <c r="F38">
        <f t="shared" si="1"/>
        <v>-360</v>
      </c>
      <c r="G38">
        <f t="shared" si="2"/>
        <v>-8.6000000010244548E-4</v>
      </c>
      <c r="I38">
        <f t="shared" si="5"/>
        <v>-8.6000000010244548E-4</v>
      </c>
      <c r="O38">
        <f t="shared" ca="1" si="3"/>
        <v>-3.9275792944414953E-2</v>
      </c>
      <c r="Q38" s="2">
        <f t="shared" si="4"/>
        <v>2821.0519999999997</v>
      </c>
    </row>
    <row r="39" spans="1:17">
      <c r="A39" t="s">
        <v>94</v>
      </c>
      <c r="B39" t="s">
        <v>298</v>
      </c>
      <c r="C39">
        <v>17845.561000000002</v>
      </c>
      <c r="D39" s="6" t="s">
        <v>50</v>
      </c>
      <c r="E39">
        <f t="shared" si="0"/>
        <v>-358.99956231871317</v>
      </c>
      <c r="F39">
        <f t="shared" si="1"/>
        <v>-359</v>
      </c>
      <c r="G39">
        <f t="shared" si="2"/>
        <v>2.6285000021744054E-3</v>
      </c>
      <c r="I39">
        <f t="shared" si="5"/>
        <v>2.6285000021744054E-3</v>
      </c>
      <c r="O39">
        <f t="shared" ca="1" si="3"/>
        <v>-3.925305186824693E-2</v>
      </c>
      <c r="Q39" s="2">
        <f t="shared" si="4"/>
        <v>2827.0610000000015</v>
      </c>
    </row>
    <row r="40" spans="1:17">
      <c r="A40" t="s">
        <v>94</v>
      </c>
      <c r="B40" t="s">
        <v>298</v>
      </c>
      <c r="C40">
        <v>17851.569</v>
      </c>
      <c r="D40" s="6" t="s">
        <v>50</v>
      </c>
      <c r="E40">
        <f t="shared" si="0"/>
        <v>-357.99914794934631</v>
      </c>
      <c r="F40">
        <f t="shared" si="1"/>
        <v>-358</v>
      </c>
      <c r="G40">
        <f t="shared" si="2"/>
        <v>5.1170000006095506E-3</v>
      </c>
      <c r="I40">
        <f t="shared" si="5"/>
        <v>5.1170000006095506E-3</v>
      </c>
      <c r="O40">
        <f t="shared" ca="1" si="3"/>
        <v>-3.92303107920789E-2</v>
      </c>
      <c r="Q40" s="2">
        <f t="shared" si="4"/>
        <v>2833.0689999999995</v>
      </c>
    </row>
    <row r="41" spans="1:17">
      <c r="A41" t="s">
        <v>111</v>
      </c>
      <c r="B41" t="s">
        <v>298</v>
      </c>
      <c r="C41">
        <v>18764.394</v>
      </c>
      <c r="D41" s="6" t="s">
        <v>50</v>
      </c>
      <c r="E41">
        <f t="shared" si="0"/>
        <v>-206.00127066612063</v>
      </c>
      <c r="F41">
        <f t="shared" si="1"/>
        <v>-206</v>
      </c>
      <c r="G41">
        <f t="shared" si="2"/>
        <v>-7.6310000004014E-3</v>
      </c>
      <c r="I41">
        <f t="shared" si="5"/>
        <v>-7.6310000004014E-3</v>
      </c>
      <c r="O41">
        <f t="shared" ca="1" si="3"/>
        <v>-3.5773667214538764E-2</v>
      </c>
      <c r="Q41" s="2">
        <f t="shared" si="4"/>
        <v>3745.8940000000002</v>
      </c>
    </row>
    <row r="42" spans="1:17">
      <c r="A42" t="s">
        <v>111</v>
      </c>
      <c r="B42" t="s">
        <v>298</v>
      </c>
      <c r="C42">
        <v>18794.43</v>
      </c>
      <c r="D42" s="6" t="s">
        <v>50</v>
      </c>
      <c r="E42">
        <f t="shared" si="0"/>
        <v>-200.99986487412437</v>
      </c>
      <c r="F42">
        <f t="shared" si="1"/>
        <v>-201</v>
      </c>
      <c r="G42">
        <f t="shared" si="2"/>
        <v>8.1150000187335536E-4</v>
      </c>
      <c r="I42">
        <f t="shared" si="5"/>
        <v>8.1150000187335536E-4</v>
      </c>
      <c r="O42">
        <f t="shared" ca="1" si="3"/>
        <v>-3.5659961833698628E-2</v>
      </c>
      <c r="Q42" s="2">
        <f t="shared" si="4"/>
        <v>3775.9300000000003</v>
      </c>
    </row>
    <row r="43" spans="1:17">
      <c r="A43" t="s">
        <v>118</v>
      </c>
      <c r="B43" t="s">
        <v>298</v>
      </c>
      <c r="C43">
        <v>19130.756000000001</v>
      </c>
      <c r="D43" s="6" t="s">
        <v>50</v>
      </c>
      <c r="E43">
        <f t="shared" si="0"/>
        <v>-144.99697486217437</v>
      </c>
      <c r="F43">
        <f t="shared" si="1"/>
        <v>-145</v>
      </c>
      <c r="G43">
        <f t="shared" si="2"/>
        <v>1.8167500002164161E-2</v>
      </c>
      <c r="I43">
        <f t="shared" si="5"/>
        <v>1.8167500002164161E-2</v>
      </c>
      <c r="O43">
        <f t="shared" ca="1" si="3"/>
        <v>-3.4386461568289103E-2</v>
      </c>
      <c r="Q43" s="2">
        <f t="shared" si="4"/>
        <v>4112.2560000000012</v>
      </c>
    </row>
    <row r="44" spans="1:17">
      <c r="A44" t="s">
        <v>111</v>
      </c>
      <c r="B44" t="s">
        <v>298</v>
      </c>
      <c r="C44">
        <v>19635.213</v>
      </c>
      <c r="D44" s="6" t="s">
        <v>50</v>
      </c>
      <c r="E44">
        <f t="shared" si="0"/>
        <v>-60.997968282968159</v>
      </c>
      <c r="F44">
        <f t="shared" si="1"/>
        <v>-61</v>
      </c>
      <c r="G44">
        <f t="shared" si="2"/>
        <v>1.22014999979001E-2</v>
      </c>
      <c r="I44">
        <f t="shared" si="5"/>
        <v>1.22014999979001E-2</v>
      </c>
      <c r="O44">
        <f t="shared" ca="1" si="3"/>
        <v>-3.2476211170174824E-2</v>
      </c>
      <c r="Q44" s="2">
        <f t="shared" si="4"/>
        <v>4616.7129999999997</v>
      </c>
    </row>
    <row r="45" spans="1:17">
      <c r="A45" t="s">
        <v>111</v>
      </c>
      <c r="B45" t="s">
        <v>298</v>
      </c>
      <c r="C45">
        <v>19647.236000000001</v>
      </c>
      <c r="D45" s="6" t="s">
        <v>50</v>
      </c>
      <c r="E45">
        <f t="shared" si="0"/>
        <v>-58.995973948263938</v>
      </c>
      <c r="F45">
        <f t="shared" si="1"/>
        <v>-59</v>
      </c>
      <c r="G45">
        <f t="shared" si="2"/>
        <v>2.4178499999834457E-2</v>
      </c>
      <c r="I45">
        <f t="shared" si="5"/>
        <v>2.4178499999834457E-2</v>
      </c>
      <c r="O45">
        <f t="shared" ca="1" si="3"/>
        <v>-3.2430729017838771E-2</v>
      </c>
      <c r="Q45" s="2">
        <f t="shared" si="4"/>
        <v>4628.7360000000008</v>
      </c>
    </row>
    <row r="46" spans="1:17">
      <c r="A46" t="s">
        <v>111</v>
      </c>
      <c r="B46" t="s">
        <v>298</v>
      </c>
      <c r="C46">
        <v>19665.249</v>
      </c>
      <c r="D46" s="6" t="s">
        <v>50</v>
      </c>
      <c r="E46">
        <f t="shared" si="0"/>
        <v>-55.996562490971911</v>
      </c>
      <c r="F46">
        <f t="shared" si="1"/>
        <v>-56</v>
      </c>
      <c r="G46">
        <f t="shared" si="2"/>
        <v>2.0644000000174856E-2</v>
      </c>
      <c r="I46">
        <f t="shared" si="5"/>
        <v>2.0644000000174856E-2</v>
      </c>
      <c r="O46">
        <f t="shared" ca="1" si="3"/>
        <v>-3.2362505789334688E-2</v>
      </c>
      <c r="Q46" s="2">
        <f t="shared" si="4"/>
        <v>4646.7489999999998</v>
      </c>
    </row>
    <row r="47" spans="1:17">
      <c r="A47" t="s">
        <v>111</v>
      </c>
      <c r="B47" t="s">
        <v>298</v>
      </c>
      <c r="C47">
        <v>19683.281999999999</v>
      </c>
      <c r="D47" t="s">
        <v>50</v>
      </c>
      <c r="E47">
        <f t="shared" si="0"/>
        <v>-52.993820759480855</v>
      </c>
      <c r="F47">
        <f t="shared" si="1"/>
        <v>-53</v>
      </c>
      <c r="G47">
        <f t="shared" si="2"/>
        <v>3.7109499997313833E-2</v>
      </c>
      <c r="I47">
        <f t="shared" si="5"/>
        <v>3.7109499997313833E-2</v>
      </c>
      <c r="O47">
        <f t="shared" ca="1" si="3"/>
        <v>-3.2294282560830605E-2</v>
      </c>
      <c r="Q47" s="2">
        <f t="shared" si="4"/>
        <v>4664.7819999999992</v>
      </c>
    </row>
    <row r="48" spans="1:17">
      <c r="A48" t="s">
        <v>111</v>
      </c>
      <c r="B48" t="s">
        <v>298</v>
      </c>
      <c r="C48">
        <v>19995.562000000002</v>
      </c>
      <c r="D48" t="s">
        <v>50</v>
      </c>
      <c r="E48">
        <f t="shared" si="0"/>
        <v>-0.99491941693868124</v>
      </c>
      <c r="F48">
        <f t="shared" si="1"/>
        <v>-1</v>
      </c>
      <c r="G48">
        <f t="shared" si="2"/>
        <v>3.0511500001011882E-2</v>
      </c>
      <c r="I48">
        <f t="shared" si="5"/>
        <v>3.0511500001011882E-2</v>
      </c>
      <c r="O48">
        <f t="shared" ca="1" si="3"/>
        <v>-3.111174660009319E-2</v>
      </c>
      <c r="Q48" s="2">
        <f t="shared" si="4"/>
        <v>4977.0620000000017</v>
      </c>
    </row>
    <row r="49" spans="1:17">
      <c r="A49" t="s">
        <v>111</v>
      </c>
      <c r="B49" t="s">
        <v>298</v>
      </c>
      <c r="C49">
        <v>20001.562999999998</v>
      </c>
      <c r="D49" t="s">
        <v>50</v>
      </c>
      <c r="E49">
        <f t="shared" si="0"/>
        <v>4.3293564583168215E-3</v>
      </c>
      <c r="F49">
        <f t="shared" si="1"/>
        <v>0</v>
      </c>
      <c r="G49">
        <f t="shared" si="2"/>
        <v>2.599999999802094E-2</v>
      </c>
      <c r="I49">
        <f t="shared" si="5"/>
        <v>2.599999999802094E-2</v>
      </c>
      <c r="O49">
        <f t="shared" ca="1" si="3"/>
        <v>-3.1089005523925163E-2</v>
      </c>
      <c r="Q49" s="2">
        <f t="shared" si="4"/>
        <v>4983.0629999999983</v>
      </c>
    </row>
    <row r="50" spans="1:17">
      <c r="A50" t="s">
        <v>111</v>
      </c>
      <c r="B50" t="s">
        <v>298</v>
      </c>
      <c r="C50">
        <v>20007.564999999999</v>
      </c>
      <c r="D50" t="s">
        <v>50</v>
      </c>
      <c r="E50">
        <f t="shared" si="0"/>
        <v>1.0037446435659025</v>
      </c>
      <c r="F50">
        <f t="shared" si="1"/>
        <v>1</v>
      </c>
      <c r="G50">
        <f t="shared" si="2"/>
        <v>2.2488499998871703E-2</v>
      </c>
      <c r="I50">
        <f t="shared" si="5"/>
        <v>2.2488499998871703E-2</v>
      </c>
      <c r="O50">
        <f t="shared" ca="1" si="3"/>
        <v>-3.1066264447757137E-2</v>
      </c>
      <c r="Q50" s="2">
        <f t="shared" si="4"/>
        <v>4989.0649999999987</v>
      </c>
    </row>
    <row r="51" spans="1:17">
      <c r="A51" t="s">
        <v>111</v>
      </c>
      <c r="B51" t="s">
        <v>298</v>
      </c>
      <c r="C51">
        <v>20019.600999999999</v>
      </c>
      <c r="D51" t="s">
        <v>50</v>
      </c>
      <c r="E51">
        <f t="shared" si="0"/>
        <v>3.0079036564992818</v>
      </c>
      <c r="F51">
        <f t="shared" si="1"/>
        <v>3</v>
      </c>
      <c r="G51">
        <f t="shared" si="2"/>
        <v>4.7465499999816529E-2</v>
      </c>
      <c r="I51">
        <f t="shared" si="5"/>
        <v>4.7465499999816529E-2</v>
      </c>
      <c r="O51">
        <f t="shared" ca="1" si="3"/>
        <v>-3.102078229542108E-2</v>
      </c>
      <c r="Q51" s="2">
        <f t="shared" si="4"/>
        <v>5001.1009999999987</v>
      </c>
    </row>
    <row r="52" spans="1:17">
      <c r="A52" t="s">
        <v>111</v>
      </c>
      <c r="B52" t="s">
        <v>298</v>
      </c>
      <c r="C52">
        <v>20037.593000000001</v>
      </c>
      <c r="D52" t="s">
        <v>50</v>
      </c>
      <c r="E52">
        <f t="shared" si="0"/>
        <v>6.0038183258828983</v>
      </c>
      <c r="F52">
        <f t="shared" si="1"/>
        <v>6</v>
      </c>
      <c r="G52">
        <f t="shared" si="2"/>
        <v>2.2930999999516644E-2</v>
      </c>
      <c r="I52">
        <f t="shared" si="5"/>
        <v>2.2930999999516644E-2</v>
      </c>
      <c r="O52">
        <f t="shared" ca="1" si="3"/>
        <v>-3.0952559066917001E-2</v>
      </c>
      <c r="Q52" s="2">
        <f t="shared" si="4"/>
        <v>5019.0930000000008</v>
      </c>
    </row>
    <row r="53" spans="1:17">
      <c r="A53" t="s">
        <v>111</v>
      </c>
      <c r="B53" t="s">
        <v>298</v>
      </c>
      <c r="C53">
        <v>20235.794000000002</v>
      </c>
      <c r="D53" t="s">
        <v>50</v>
      </c>
      <c r="E53">
        <f t="shared" ref="E53:E84" si="6">+(C53-C$7)/C$8</f>
        <v>39.007002151274115</v>
      </c>
      <c r="F53">
        <f t="shared" ref="F53:F84" si="7">ROUND(2*E53,0)/2</f>
        <v>39</v>
      </c>
      <c r="G53">
        <f t="shared" ref="G53:G84" si="8">+C53-(C$7+F53*C$8)</f>
        <v>4.2051500000525266E-2</v>
      </c>
      <c r="I53">
        <f t="shared" si="5"/>
        <v>4.2051500000525266E-2</v>
      </c>
      <c r="O53">
        <f t="shared" ref="O53:O84" ca="1" si="9">+C$11+C$12*F53</f>
        <v>-3.0202103553372103E-2</v>
      </c>
      <c r="Q53" s="2">
        <f t="shared" ref="Q53:Q84" si="10">+C53-15018.5</f>
        <v>5217.2940000000017</v>
      </c>
    </row>
    <row r="54" spans="1:17">
      <c r="A54" t="s">
        <v>111</v>
      </c>
      <c r="B54" t="s">
        <v>298</v>
      </c>
      <c r="C54">
        <v>20241.795999999998</v>
      </c>
      <c r="D54" t="s">
        <v>50</v>
      </c>
      <c r="E54">
        <f t="shared" si="6"/>
        <v>40.006417438381092</v>
      </c>
      <c r="F54">
        <f t="shared" si="7"/>
        <v>40</v>
      </c>
      <c r="G54">
        <f t="shared" si="8"/>
        <v>3.853999999773805E-2</v>
      </c>
      <c r="I54">
        <f t="shared" si="5"/>
        <v>3.853999999773805E-2</v>
      </c>
      <c r="O54">
        <f t="shared" ca="1" si="9"/>
        <v>-3.0179362477204076E-2</v>
      </c>
      <c r="Q54" s="2">
        <f t="shared" si="10"/>
        <v>5223.2959999999985</v>
      </c>
    </row>
    <row r="55" spans="1:17">
      <c r="A55" t="s">
        <v>111</v>
      </c>
      <c r="B55" t="s">
        <v>298</v>
      </c>
      <c r="C55">
        <v>20470.022000000001</v>
      </c>
      <c r="D55" t="s">
        <v>50</v>
      </c>
      <c r="E55">
        <f t="shared" si="6"/>
        <v>78.009175404959365</v>
      </c>
      <c r="F55">
        <f t="shared" si="7"/>
        <v>78</v>
      </c>
      <c r="G55">
        <f t="shared" si="8"/>
        <v>5.5103000002418412E-2</v>
      </c>
      <c r="I55">
        <f t="shared" si="5"/>
        <v>5.5103000002418412E-2</v>
      </c>
      <c r="O55">
        <f t="shared" ca="1" si="9"/>
        <v>-2.9315201582819042E-2</v>
      </c>
      <c r="Q55" s="2">
        <f t="shared" si="10"/>
        <v>5451.5220000000008</v>
      </c>
    </row>
    <row r="56" spans="1:17">
      <c r="A56" t="s">
        <v>111</v>
      </c>
      <c r="B56" t="s">
        <v>298</v>
      </c>
      <c r="C56">
        <v>20626.169999999998</v>
      </c>
      <c r="D56" t="s">
        <v>50</v>
      </c>
      <c r="E56">
        <f t="shared" si="6"/>
        <v>104.0099581859094</v>
      </c>
      <c r="F56">
        <f t="shared" si="7"/>
        <v>104</v>
      </c>
      <c r="G56">
        <f t="shared" si="8"/>
        <v>5.9803999996802304E-2</v>
      </c>
      <c r="I56">
        <f t="shared" ref="I56:I87" si="11">+G56</f>
        <v>5.9803999996802304E-2</v>
      </c>
      <c r="O56">
        <f t="shared" ca="1" si="9"/>
        <v>-2.8723933602450333E-2</v>
      </c>
      <c r="Q56" s="2">
        <f t="shared" si="10"/>
        <v>5607.6699999999983</v>
      </c>
    </row>
    <row r="57" spans="1:17">
      <c r="A57" t="s">
        <v>111</v>
      </c>
      <c r="B57" t="s">
        <v>298</v>
      </c>
      <c r="C57">
        <v>20644.212</v>
      </c>
      <c r="D57" t="s">
        <v>50</v>
      </c>
      <c r="E57">
        <f t="shared" si="6"/>
        <v>107.01419854079029</v>
      </c>
      <c r="F57">
        <f t="shared" si="7"/>
        <v>107</v>
      </c>
      <c r="G57">
        <f t="shared" si="8"/>
        <v>8.5269499999412801E-2</v>
      </c>
      <c r="I57">
        <f t="shared" si="11"/>
        <v>8.5269499999412801E-2</v>
      </c>
      <c r="O57">
        <f t="shared" ca="1" si="9"/>
        <v>-2.8655710373946253E-2</v>
      </c>
      <c r="Q57" s="2">
        <f t="shared" si="10"/>
        <v>5625.7119999999995</v>
      </c>
    </row>
    <row r="58" spans="1:17">
      <c r="A58" t="s">
        <v>111</v>
      </c>
      <c r="B58" t="s">
        <v>298</v>
      </c>
      <c r="C58">
        <v>20752.287</v>
      </c>
      <c r="D58" t="s">
        <v>50</v>
      </c>
      <c r="E58">
        <f t="shared" si="6"/>
        <v>125.0101677434137</v>
      </c>
      <c r="F58">
        <f t="shared" si="7"/>
        <v>125</v>
      </c>
      <c r="G58">
        <f t="shared" si="8"/>
        <v>6.1062500000844011E-2</v>
      </c>
      <c r="I58">
        <f t="shared" si="11"/>
        <v>6.1062500000844011E-2</v>
      </c>
      <c r="O58">
        <f t="shared" ca="1" si="9"/>
        <v>-2.8246371002921763E-2</v>
      </c>
      <c r="Q58" s="2">
        <f t="shared" si="10"/>
        <v>5733.7870000000003</v>
      </c>
    </row>
    <row r="59" spans="1:17">
      <c r="A59" t="s">
        <v>168</v>
      </c>
      <c r="B59" t="s">
        <v>298</v>
      </c>
      <c r="C59">
        <v>25178.36</v>
      </c>
      <c r="D59" t="s">
        <v>50</v>
      </c>
      <c r="E59">
        <f t="shared" si="6"/>
        <v>862.01200347380905</v>
      </c>
      <c r="F59">
        <f t="shared" si="7"/>
        <v>862</v>
      </c>
      <c r="G59">
        <f t="shared" si="8"/>
        <v>7.2087000000465196E-2</v>
      </c>
      <c r="I59">
        <f t="shared" si="11"/>
        <v>7.2087000000465196E-2</v>
      </c>
      <c r="O59">
        <f t="shared" ca="1" si="9"/>
        <v>-1.1486197867085719E-2</v>
      </c>
      <c r="Q59" s="2">
        <f t="shared" si="10"/>
        <v>10159.86</v>
      </c>
    </row>
    <row r="60" spans="1:17">
      <c r="A60" t="s">
        <v>168</v>
      </c>
      <c r="B60" t="s">
        <v>298</v>
      </c>
      <c r="C60">
        <v>25436.59</v>
      </c>
      <c r="D60" t="s">
        <v>50</v>
      </c>
      <c r="E60">
        <f t="shared" si="6"/>
        <v>905.01083879366479</v>
      </c>
      <c r="F60">
        <f t="shared" si="7"/>
        <v>905</v>
      </c>
      <c r="G60">
        <f t="shared" si="8"/>
        <v>6.5092500000901055E-2</v>
      </c>
      <c r="I60">
        <f t="shared" si="11"/>
        <v>6.5092500000901055E-2</v>
      </c>
      <c r="O60">
        <f t="shared" ca="1" si="9"/>
        <v>-1.0508331591860549E-2</v>
      </c>
      <c r="Q60" s="2">
        <f t="shared" si="10"/>
        <v>10418.09</v>
      </c>
    </row>
    <row r="61" spans="1:17">
      <c r="A61" t="s">
        <v>175</v>
      </c>
      <c r="B61" t="s">
        <v>298</v>
      </c>
      <c r="C61">
        <v>28427.27</v>
      </c>
      <c r="D61" t="s">
        <v>50</v>
      </c>
      <c r="E61">
        <f t="shared" si="6"/>
        <v>1403.0000608607611</v>
      </c>
      <c r="F61">
        <f t="shared" si="7"/>
        <v>1403</v>
      </c>
      <c r="G61">
        <f t="shared" si="8"/>
        <v>3.6550000004353933E-4</v>
      </c>
      <c r="I61">
        <f t="shared" si="11"/>
        <v>3.6550000004353933E-4</v>
      </c>
      <c r="O61">
        <f t="shared" ca="1" si="9"/>
        <v>8.1672433981699877E-4</v>
      </c>
      <c r="Q61" s="2">
        <f t="shared" si="10"/>
        <v>13408.77</v>
      </c>
    </row>
    <row r="62" spans="1:17">
      <c r="A62" t="s">
        <v>180</v>
      </c>
      <c r="B62" t="s">
        <v>298</v>
      </c>
      <c r="C62">
        <v>32793.199999999997</v>
      </c>
      <c r="D62" t="s">
        <v>50</v>
      </c>
      <c r="E62">
        <f t="shared" si="6"/>
        <v>2129.9872625337571</v>
      </c>
      <c r="F62">
        <f t="shared" si="7"/>
        <v>2130</v>
      </c>
      <c r="G62">
        <f t="shared" si="8"/>
        <v>-7.6495000001159497E-2</v>
      </c>
      <c r="I62">
        <f t="shared" si="11"/>
        <v>-7.6495000001159497E-2</v>
      </c>
      <c r="O62">
        <f t="shared" ca="1" si="9"/>
        <v>1.7349486713972767E-2</v>
      </c>
      <c r="Q62" s="2">
        <f t="shared" si="10"/>
        <v>17774.699999999997</v>
      </c>
    </row>
    <row r="63" spans="1:17">
      <c r="A63" t="s">
        <v>175</v>
      </c>
      <c r="B63" t="s">
        <v>298</v>
      </c>
      <c r="C63">
        <v>32793.26</v>
      </c>
      <c r="D63" t="s">
        <v>50</v>
      </c>
      <c r="E63">
        <f t="shared" si="6"/>
        <v>2129.9972533563546</v>
      </c>
      <c r="F63">
        <f t="shared" si="7"/>
        <v>2130</v>
      </c>
      <c r="G63">
        <f t="shared" si="8"/>
        <v>-1.6494999996211845E-2</v>
      </c>
      <c r="I63">
        <f t="shared" si="11"/>
        <v>-1.6494999996211845E-2</v>
      </c>
      <c r="O63">
        <f t="shared" ca="1" si="9"/>
        <v>1.7349486713972767E-2</v>
      </c>
      <c r="Q63" s="2">
        <f t="shared" si="10"/>
        <v>17774.760000000002</v>
      </c>
    </row>
    <row r="64" spans="1:17">
      <c r="A64" t="s">
        <v>187</v>
      </c>
      <c r="B64" t="s">
        <v>298</v>
      </c>
      <c r="C64">
        <v>32823.275999999998</v>
      </c>
      <c r="D64" t="s">
        <v>50</v>
      </c>
      <c r="E64">
        <f t="shared" si="6"/>
        <v>2134.9953288741513</v>
      </c>
      <c r="F64">
        <f t="shared" si="7"/>
        <v>2135</v>
      </c>
      <c r="G64">
        <f t="shared" si="8"/>
        <v>-2.8052499998011626E-2</v>
      </c>
      <c r="I64">
        <f t="shared" si="11"/>
        <v>-2.8052499998011626E-2</v>
      </c>
      <c r="O64">
        <f t="shared" ca="1" si="9"/>
        <v>1.746319209481291E-2</v>
      </c>
      <c r="Q64" s="2">
        <f t="shared" si="10"/>
        <v>17804.775999999998</v>
      </c>
    </row>
    <row r="65" spans="1:17">
      <c r="A65" t="s">
        <v>192</v>
      </c>
      <c r="B65" t="s">
        <v>298</v>
      </c>
      <c r="C65">
        <v>33069.519999999997</v>
      </c>
      <c r="D65" t="s">
        <v>50</v>
      </c>
      <c r="E65">
        <f t="shared" si="6"/>
        <v>2175.998330866571</v>
      </c>
      <c r="F65">
        <f t="shared" si="7"/>
        <v>2176</v>
      </c>
      <c r="G65">
        <f t="shared" si="8"/>
        <v>-1.0024000002886169E-2</v>
      </c>
      <c r="I65">
        <f t="shared" si="11"/>
        <v>-1.0024000002886169E-2</v>
      </c>
      <c r="O65">
        <f t="shared" ca="1" si="9"/>
        <v>1.839557621770202E-2</v>
      </c>
      <c r="Q65" s="2">
        <f t="shared" si="10"/>
        <v>18051.019999999997</v>
      </c>
    </row>
    <row r="66" spans="1:17">
      <c r="A66" t="s">
        <v>192</v>
      </c>
      <c r="B66" t="s">
        <v>298</v>
      </c>
      <c r="C66">
        <v>33081.5</v>
      </c>
      <c r="D66" t="s">
        <v>50</v>
      </c>
      <c r="E66">
        <f t="shared" si="6"/>
        <v>2177.9931651117477</v>
      </c>
      <c r="F66">
        <f t="shared" si="7"/>
        <v>2178</v>
      </c>
      <c r="G66">
        <f t="shared" si="8"/>
        <v>-4.1046999998798128E-2</v>
      </c>
      <c r="I66">
        <f t="shared" si="11"/>
        <v>-4.1046999998798128E-2</v>
      </c>
      <c r="O66">
        <f t="shared" ca="1" si="9"/>
        <v>1.8441058370038073E-2</v>
      </c>
      <c r="Q66" s="2">
        <f t="shared" si="10"/>
        <v>18063</v>
      </c>
    </row>
    <row r="67" spans="1:17">
      <c r="A67" t="s">
        <v>192</v>
      </c>
      <c r="B67" t="s">
        <v>298</v>
      </c>
      <c r="C67">
        <v>33099.519999999997</v>
      </c>
      <c r="D67" t="s">
        <v>50</v>
      </c>
      <c r="E67">
        <f t="shared" si="6"/>
        <v>2180.9937421650093</v>
      </c>
      <c r="F67">
        <f t="shared" si="7"/>
        <v>2181</v>
      </c>
      <c r="G67">
        <f t="shared" si="8"/>
        <v>-3.7581500000669621E-2</v>
      </c>
      <c r="I67">
        <f t="shared" si="11"/>
        <v>-3.7581500000669621E-2</v>
      </c>
      <c r="O67">
        <f t="shared" ca="1" si="9"/>
        <v>1.8509281598542156E-2</v>
      </c>
      <c r="Q67" s="2">
        <f t="shared" si="10"/>
        <v>18081.019999999997</v>
      </c>
    </row>
    <row r="68" spans="1:17">
      <c r="A68" t="s">
        <v>192</v>
      </c>
      <c r="B68" t="s">
        <v>298</v>
      </c>
      <c r="C68">
        <v>33183.589999999997</v>
      </c>
      <c r="D68" t="s">
        <v>50</v>
      </c>
      <c r="E68">
        <f t="shared" si="6"/>
        <v>2194.9925497603322</v>
      </c>
      <c r="F68">
        <f t="shared" si="7"/>
        <v>2195</v>
      </c>
      <c r="G68">
        <f t="shared" si="8"/>
        <v>-4.4742500002030283E-2</v>
      </c>
      <c r="I68">
        <f t="shared" si="11"/>
        <v>-4.4742500002030283E-2</v>
      </c>
      <c r="O68">
        <f t="shared" ca="1" si="9"/>
        <v>1.882765666489454E-2</v>
      </c>
      <c r="Q68" s="2">
        <f t="shared" si="10"/>
        <v>18165.089999999997</v>
      </c>
    </row>
    <row r="69" spans="1:17">
      <c r="A69" t="s">
        <v>203</v>
      </c>
      <c r="B69" t="s">
        <v>298</v>
      </c>
      <c r="C69">
        <v>33207.642</v>
      </c>
      <c r="D69" t="s">
        <v>50</v>
      </c>
      <c r="E69">
        <f t="shared" si="6"/>
        <v>2198.9975375120002</v>
      </c>
      <c r="F69">
        <f t="shared" si="7"/>
        <v>2199</v>
      </c>
      <c r="G69">
        <f t="shared" si="8"/>
        <v>-1.4788499996939208E-2</v>
      </c>
      <c r="I69">
        <f t="shared" si="11"/>
        <v>-1.4788499996939208E-2</v>
      </c>
      <c r="O69">
        <f t="shared" ca="1" si="9"/>
        <v>1.8918620969566646E-2</v>
      </c>
      <c r="Q69" s="2">
        <f t="shared" si="10"/>
        <v>18189.142</v>
      </c>
    </row>
    <row r="70" spans="1:17">
      <c r="A70" t="s">
        <v>192</v>
      </c>
      <c r="B70" t="s">
        <v>298</v>
      </c>
      <c r="C70">
        <v>33273.730000000003</v>
      </c>
      <c r="D70" t="s">
        <v>50</v>
      </c>
      <c r="E70">
        <f t="shared" si="6"/>
        <v>2210.0020955750401</v>
      </c>
      <c r="F70">
        <f t="shared" si="7"/>
        <v>2210</v>
      </c>
      <c r="G70">
        <f t="shared" si="8"/>
        <v>1.2585000004037283E-2</v>
      </c>
      <c r="I70">
        <f t="shared" si="11"/>
        <v>1.2585000004037283E-2</v>
      </c>
      <c r="O70">
        <f t="shared" ca="1" si="9"/>
        <v>1.9168772807414948E-2</v>
      </c>
      <c r="Q70" s="2">
        <f t="shared" si="10"/>
        <v>18255.230000000003</v>
      </c>
    </row>
    <row r="71" spans="1:17">
      <c r="A71" t="s">
        <v>192</v>
      </c>
      <c r="B71" t="s">
        <v>298</v>
      </c>
      <c r="C71">
        <v>33297.75</v>
      </c>
      <c r="D71" t="s">
        <v>50</v>
      </c>
      <c r="E71">
        <f t="shared" si="6"/>
        <v>2214.0017548879891</v>
      </c>
      <c r="F71">
        <f t="shared" si="7"/>
        <v>2214</v>
      </c>
      <c r="G71">
        <f t="shared" si="8"/>
        <v>1.05390000026091E-2</v>
      </c>
      <c r="I71">
        <f t="shared" si="11"/>
        <v>1.05390000026091E-2</v>
      </c>
      <c r="O71">
        <f t="shared" ca="1" si="9"/>
        <v>1.9259737112087054E-2</v>
      </c>
      <c r="Q71" s="2">
        <f t="shared" si="10"/>
        <v>18279.25</v>
      </c>
    </row>
    <row r="72" spans="1:17">
      <c r="A72" t="s">
        <v>212</v>
      </c>
      <c r="B72" t="s">
        <v>298</v>
      </c>
      <c r="C72">
        <v>33405.82</v>
      </c>
      <c r="D72" t="s">
        <v>50</v>
      </c>
      <c r="E72">
        <f t="shared" si="6"/>
        <v>2231.9968915220625</v>
      </c>
      <c r="F72">
        <f t="shared" si="7"/>
        <v>2232</v>
      </c>
      <c r="G72">
        <f t="shared" si="8"/>
        <v>-1.8667999996978324E-2</v>
      </c>
      <c r="I72">
        <f t="shared" si="11"/>
        <v>-1.8667999996978324E-2</v>
      </c>
      <c r="O72">
        <f t="shared" ca="1" si="9"/>
        <v>1.9669076483111544E-2</v>
      </c>
      <c r="Q72" s="2">
        <f t="shared" si="10"/>
        <v>18387.32</v>
      </c>
    </row>
    <row r="73" spans="1:17">
      <c r="A73" t="s">
        <v>217</v>
      </c>
      <c r="B73" t="s">
        <v>298</v>
      </c>
      <c r="C73">
        <v>33586.269</v>
      </c>
      <c r="D73" t="s">
        <v>50</v>
      </c>
      <c r="E73">
        <f t="shared" si="6"/>
        <v>2262.0441239684578</v>
      </c>
      <c r="F73">
        <f t="shared" si="7"/>
        <v>2262</v>
      </c>
      <c r="G73">
        <f t="shared" si="8"/>
        <v>0.26498700000229292</v>
      </c>
      <c r="I73">
        <f t="shared" si="11"/>
        <v>0.26498700000229292</v>
      </c>
      <c r="O73">
        <f t="shared" ca="1" si="9"/>
        <v>2.035130876815236E-2</v>
      </c>
      <c r="Q73" s="2">
        <f t="shared" si="10"/>
        <v>18567.769</v>
      </c>
    </row>
    <row r="74" spans="1:17">
      <c r="A74" t="s">
        <v>187</v>
      </c>
      <c r="B74" t="s">
        <v>298</v>
      </c>
      <c r="C74">
        <v>33880.266000000003</v>
      </c>
      <c r="D74" t="s">
        <v>50</v>
      </c>
      <c r="E74">
        <f t="shared" si="6"/>
        <v>2310.9986551520224</v>
      </c>
      <c r="F74">
        <f t="shared" si="7"/>
        <v>2311</v>
      </c>
      <c r="G74">
        <f t="shared" si="8"/>
        <v>-8.0764999947859906E-3</v>
      </c>
      <c r="I74">
        <f t="shared" si="11"/>
        <v>-8.0764999947859906E-3</v>
      </c>
      <c r="O74">
        <f t="shared" ca="1" si="9"/>
        <v>2.1465621500385695E-2</v>
      </c>
      <c r="Q74" s="2">
        <f t="shared" si="10"/>
        <v>18861.766000000003</v>
      </c>
    </row>
    <row r="75" spans="1:17">
      <c r="A75" t="s">
        <v>217</v>
      </c>
      <c r="B75" t="s">
        <v>298</v>
      </c>
      <c r="C75">
        <v>33922.377999999997</v>
      </c>
      <c r="D75" t="s">
        <v>50</v>
      </c>
      <c r="E75">
        <f t="shared" si="6"/>
        <v>2318.0108805053487</v>
      </c>
      <c r="F75">
        <f t="shared" si="7"/>
        <v>2318</v>
      </c>
      <c r="G75">
        <f t="shared" si="8"/>
        <v>6.5342999994754791E-2</v>
      </c>
      <c r="I75">
        <f t="shared" si="11"/>
        <v>6.5342999994754791E-2</v>
      </c>
      <c r="O75">
        <f t="shared" ca="1" si="9"/>
        <v>2.1624809033561884E-2</v>
      </c>
      <c r="Q75" s="2">
        <f t="shared" si="10"/>
        <v>18903.877999999997</v>
      </c>
    </row>
    <row r="76" spans="1:17">
      <c r="A76" t="s">
        <v>217</v>
      </c>
      <c r="B76" t="s">
        <v>298</v>
      </c>
      <c r="C76">
        <v>33928.438999999998</v>
      </c>
      <c r="D76" t="s">
        <v>50</v>
      </c>
      <c r="E76">
        <f t="shared" si="6"/>
        <v>2319.0201201013433</v>
      </c>
      <c r="F76">
        <f t="shared" si="7"/>
        <v>2319</v>
      </c>
      <c r="G76">
        <f t="shared" si="8"/>
        <v>0.1208314999967115</v>
      </c>
      <c r="I76">
        <f t="shared" si="11"/>
        <v>0.1208314999967115</v>
      </c>
      <c r="O76">
        <f t="shared" ca="1" si="9"/>
        <v>2.1647550109729914E-2</v>
      </c>
      <c r="Q76" s="2">
        <f t="shared" si="10"/>
        <v>18909.938999999998</v>
      </c>
    </row>
    <row r="77" spans="1:17">
      <c r="A77" t="s">
        <v>212</v>
      </c>
      <c r="B77" t="s">
        <v>298</v>
      </c>
      <c r="C77">
        <v>34120.502999999997</v>
      </c>
      <c r="D77" t="s">
        <v>50</v>
      </c>
      <c r="E77">
        <f t="shared" si="6"/>
        <v>2351.0014092887836</v>
      </c>
      <c r="F77">
        <f t="shared" si="7"/>
        <v>2351</v>
      </c>
      <c r="G77">
        <f t="shared" si="8"/>
        <v>8.463499994832091E-3</v>
      </c>
      <c r="I77">
        <f t="shared" si="11"/>
        <v>8.463499994832091E-3</v>
      </c>
      <c r="O77">
        <f t="shared" ca="1" si="9"/>
        <v>2.2375264547106782E-2</v>
      </c>
      <c r="Q77" s="2">
        <f t="shared" si="10"/>
        <v>19102.002999999997</v>
      </c>
    </row>
    <row r="78" spans="1:17">
      <c r="A78" t="s">
        <v>175</v>
      </c>
      <c r="B78" t="s">
        <v>298</v>
      </c>
      <c r="C78">
        <v>34132.5</v>
      </c>
      <c r="D78" t="s">
        <v>50</v>
      </c>
      <c r="E78">
        <f t="shared" si="6"/>
        <v>2352.9990742670298</v>
      </c>
      <c r="F78">
        <f t="shared" si="7"/>
        <v>2353</v>
      </c>
      <c r="G78">
        <f t="shared" si="8"/>
        <v>-5.5595000012544915E-3</v>
      </c>
      <c r="I78">
        <f t="shared" si="11"/>
        <v>-5.5595000012544915E-3</v>
      </c>
      <c r="O78">
        <f t="shared" ca="1" si="9"/>
        <v>2.2420746699442835E-2</v>
      </c>
      <c r="Q78" s="2">
        <f t="shared" si="10"/>
        <v>19114</v>
      </c>
    </row>
    <row r="79" spans="1:17">
      <c r="A79" t="s">
        <v>217</v>
      </c>
      <c r="B79" t="s">
        <v>298</v>
      </c>
      <c r="C79">
        <v>34132.569000000003</v>
      </c>
      <c r="D79" t="s">
        <v>50</v>
      </c>
      <c r="E79">
        <f t="shared" si="6"/>
        <v>2353.0105637130164</v>
      </c>
      <c r="F79">
        <f t="shared" si="7"/>
        <v>2353</v>
      </c>
      <c r="G79">
        <f t="shared" si="8"/>
        <v>6.3440500001888722E-2</v>
      </c>
      <c r="I79">
        <f t="shared" si="11"/>
        <v>6.3440500001888722E-2</v>
      </c>
      <c r="O79">
        <f t="shared" ca="1" si="9"/>
        <v>2.2420746699442835E-2</v>
      </c>
      <c r="Q79" s="2">
        <f t="shared" si="10"/>
        <v>19114.069000000003</v>
      </c>
    </row>
    <row r="80" spans="1:17">
      <c r="A80" t="s">
        <v>217</v>
      </c>
      <c r="B80" t="s">
        <v>298</v>
      </c>
      <c r="C80">
        <v>34216.534</v>
      </c>
      <c r="D80" t="s">
        <v>50</v>
      </c>
      <c r="E80">
        <f t="shared" si="6"/>
        <v>2366.9918873687943</v>
      </c>
      <c r="F80">
        <f t="shared" si="7"/>
        <v>2367</v>
      </c>
      <c r="G80">
        <f t="shared" si="8"/>
        <v>-4.8720500002673361E-2</v>
      </c>
      <c r="I80">
        <f t="shared" si="11"/>
        <v>-4.8720500002673361E-2</v>
      </c>
      <c r="O80">
        <f t="shared" ca="1" si="9"/>
        <v>2.273912176579522E-2</v>
      </c>
      <c r="Q80" s="2">
        <f t="shared" si="10"/>
        <v>19198.034</v>
      </c>
    </row>
    <row r="81" spans="1:17">
      <c r="A81" t="s">
        <v>239</v>
      </c>
      <c r="B81" t="s">
        <v>298</v>
      </c>
      <c r="C81">
        <v>34222.580999999998</v>
      </c>
      <c r="D81" t="s">
        <v>50</v>
      </c>
      <c r="E81">
        <f t="shared" si="6"/>
        <v>2367.9987957728495</v>
      </c>
      <c r="F81">
        <f t="shared" si="7"/>
        <v>2368</v>
      </c>
      <c r="G81">
        <f t="shared" si="8"/>
        <v>-7.2320000035688281E-3</v>
      </c>
      <c r="I81">
        <f t="shared" si="11"/>
        <v>-7.2320000035688281E-3</v>
      </c>
      <c r="O81">
        <f t="shared" ca="1" si="9"/>
        <v>2.2761862841963243E-2</v>
      </c>
      <c r="Q81" s="2">
        <f t="shared" si="10"/>
        <v>19204.080999999998</v>
      </c>
    </row>
    <row r="82" spans="1:17">
      <c r="A82" t="s">
        <v>239</v>
      </c>
      <c r="B82" t="s">
        <v>298</v>
      </c>
      <c r="C82">
        <v>34240.589</v>
      </c>
      <c r="D82" t="s">
        <v>50</v>
      </c>
      <c r="E82">
        <f t="shared" si="6"/>
        <v>2370.9973746615919</v>
      </c>
      <c r="F82">
        <f t="shared" si="7"/>
        <v>2371</v>
      </c>
      <c r="G82">
        <f t="shared" si="8"/>
        <v>-1.5766500000609085E-2</v>
      </c>
      <c r="I82">
        <f t="shared" si="11"/>
        <v>-1.5766500000609085E-2</v>
      </c>
      <c r="O82">
        <f t="shared" ca="1" si="9"/>
        <v>2.2830086070467326E-2</v>
      </c>
      <c r="Q82" s="2">
        <f t="shared" si="10"/>
        <v>19222.089</v>
      </c>
    </row>
    <row r="83" spans="1:17">
      <c r="A83" t="s">
        <v>217</v>
      </c>
      <c r="B83" t="s">
        <v>298</v>
      </c>
      <c r="C83">
        <v>34456.597999999998</v>
      </c>
      <c r="D83" t="s">
        <v>50</v>
      </c>
      <c r="E83">
        <f t="shared" si="6"/>
        <v>2406.9658346337355</v>
      </c>
      <c r="F83">
        <f t="shared" si="7"/>
        <v>2407</v>
      </c>
      <c r="G83">
        <f t="shared" si="8"/>
        <v>-0.20518050000100629</v>
      </c>
      <c r="I83">
        <f t="shared" si="11"/>
        <v>-0.20518050000100629</v>
      </c>
      <c r="O83">
        <f t="shared" ca="1" si="9"/>
        <v>2.3648764812516307E-2</v>
      </c>
      <c r="Q83" s="2">
        <f t="shared" si="10"/>
        <v>19438.097999999998</v>
      </c>
    </row>
    <row r="84" spans="1:17">
      <c r="A84" t="s">
        <v>217</v>
      </c>
      <c r="B84" t="s">
        <v>298</v>
      </c>
      <c r="C84">
        <v>34480.548000000003</v>
      </c>
      <c r="D84" t="s">
        <v>50</v>
      </c>
      <c r="E84">
        <f t="shared" si="6"/>
        <v>2410.9538379869896</v>
      </c>
      <c r="F84">
        <f t="shared" si="7"/>
        <v>2411</v>
      </c>
      <c r="G84">
        <f t="shared" si="8"/>
        <v>-0.27722649999486748</v>
      </c>
      <c r="I84">
        <f t="shared" si="11"/>
        <v>-0.27722649999486748</v>
      </c>
      <c r="O84">
        <f t="shared" ca="1" si="9"/>
        <v>2.3739729117188413E-2</v>
      </c>
      <c r="Q84" s="2">
        <f t="shared" si="10"/>
        <v>19462.048000000003</v>
      </c>
    </row>
    <row r="85" spans="1:17">
      <c r="A85" t="s">
        <v>217</v>
      </c>
      <c r="B85" t="s">
        <v>298</v>
      </c>
      <c r="C85">
        <v>34486.540999999997</v>
      </c>
      <c r="D85" t="s">
        <v>50</v>
      </c>
      <c r="E85">
        <f t="shared" ref="E85:E93" si="12">+(C85-C$7)/C$8</f>
        <v>2411.9517546507068</v>
      </c>
      <c r="F85">
        <f t="shared" ref="F85:F93" si="13">ROUND(2*E85,0)/2</f>
        <v>2412</v>
      </c>
      <c r="G85">
        <f t="shared" ref="G85:G93" si="14">+C85-(C$7+F85*C$8)</f>
        <v>-0.2897380000067642</v>
      </c>
      <c r="I85">
        <f t="shared" si="11"/>
        <v>-0.2897380000067642</v>
      </c>
      <c r="O85">
        <f t="shared" ref="O85:O93" ca="1" si="15">+C$11+C$12*F85</f>
        <v>2.3762470193356443E-2</v>
      </c>
      <c r="Q85" s="2">
        <f t="shared" ref="Q85:Q93" si="16">+C85-15018.5</f>
        <v>19468.040999999997</v>
      </c>
    </row>
    <row r="86" spans="1:17">
      <c r="A86" t="s">
        <v>239</v>
      </c>
      <c r="B86" t="s">
        <v>298</v>
      </c>
      <c r="C86">
        <v>34961.269999999997</v>
      </c>
      <c r="D86" t="s">
        <v>50</v>
      </c>
      <c r="E86">
        <f t="shared" si="12"/>
        <v>2491.0006416605806</v>
      </c>
      <c r="F86">
        <f t="shared" si="13"/>
        <v>2491</v>
      </c>
      <c r="G86">
        <f t="shared" si="14"/>
        <v>3.8534999985131435E-3</v>
      </c>
      <c r="I86">
        <f t="shared" si="11"/>
        <v>3.8534999985131435E-3</v>
      </c>
      <c r="O86">
        <f t="shared" ca="1" si="15"/>
        <v>2.5559015210630587E-2</v>
      </c>
      <c r="Q86" s="2">
        <f t="shared" si="16"/>
        <v>19942.769999999997</v>
      </c>
    </row>
    <row r="87" spans="1:17">
      <c r="A87" t="s">
        <v>175</v>
      </c>
      <c r="B87" t="s">
        <v>298</v>
      </c>
      <c r="C87">
        <v>35195.480000000003</v>
      </c>
      <c r="D87" t="s">
        <v>50</v>
      </c>
      <c r="E87">
        <f t="shared" si="12"/>
        <v>2529.9998176674881</v>
      </c>
      <c r="F87">
        <f t="shared" si="13"/>
        <v>2530</v>
      </c>
      <c r="G87">
        <f t="shared" si="14"/>
        <v>-1.0949999923468567E-3</v>
      </c>
      <c r="I87">
        <f t="shared" si="11"/>
        <v>-1.0949999923468567E-3</v>
      </c>
      <c r="O87">
        <f t="shared" ca="1" si="15"/>
        <v>2.6445917181183651E-2</v>
      </c>
      <c r="Q87" s="2">
        <f t="shared" si="16"/>
        <v>20176.980000000003</v>
      </c>
    </row>
    <row r="88" spans="1:17">
      <c r="A88" t="s">
        <v>175</v>
      </c>
      <c r="B88" t="s">
        <v>298</v>
      </c>
      <c r="C88">
        <v>35303.589999999997</v>
      </c>
      <c r="D88" t="s">
        <v>50</v>
      </c>
      <c r="E88">
        <f t="shared" si="12"/>
        <v>2548.0016148499585</v>
      </c>
      <c r="F88">
        <f t="shared" si="13"/>
        <v>2548</v>
      </c>
      <c r="G88">
        <f t="shared" si="14"/>
        <v>9.6979999943869188E-3</v>
      </c>
      <c r="I88">
        <f t="shared" ref="I88:I93" si="17">+G88</f>
        <v>9.6979999943869188E-3</v>
      </c>
      <c r="O88">
        <f t="shared" ca="1" si="15"/>
        <v>2.6855256552208141E-2</v>
      </c>
      <c r="Q88" s="2">
        <f t="shared" si="16"/>
        <v>20285.089999999997</v>
      </c>
    </row>
    <row r="89" spans="1:17">
      <c r="A89" t="s">
        <v>262</v>
      </c>
      <c r="B89" t="s">
        <v>298</v>
      </c>
      <c r="C89">
        <v>35339.618000000002</v>
      </c>
      <c r="D89" t="s">
        <v>50</v>
      </c>
      <c r="E89">
        <f t="shared" si="12"/>
        <v>2554.0007707919635</v>
      </c>
      <c r="F89">
        <f t="shared" si="13"/>
        <v>2554</v>
      </c>
      <c r="G89">
        <f t="shared" si="14"/>
        <v>4.6290000027511269E-3</v>
      </c>
      <c r="I89">
        <f t="shared" si="17"/>
        <v>4.6290000027511269E-3</v>
      </c>
      <c r="O89">
        <f t="shared" ca="1" si="15"/>
        <v>2.69917030092163E-2</v>
      </c>
      <c r="Q89" s="2">
        <f t="shared" si="16"/>
        <v>20321.118000000002</v>
      </c>
    </row>
    <row r="90" spans="1:17">
      <c r="A90" t="s">
        <v>265</v>
      </c>
      <c r="B90" t="s">
        <v>298</v>
      </c>
      <c r="C90">
        <v>36138.370000000003</v>
      </c>
      <c r="D90" t="s">
        <v>50</v>
      </c>
      <c r="E90">
        <f t="shared" si="12"/>
        <v>2687.0039296402983</v>
      </c>
      <c r="F90">
        <f t="shared" si="13"/>
        <v>2687</v>
      </c>
      <c r="G90">
        <f t="shared" si="14"/>
        <v>2.3599500003911089E-2</v>
      </c>
      <c r="I90">
        <f t="shared" si="17"/>
        <v>2.3599500003911089E-2</v>
      </c>
      <c r="O90">
        <f t="shared" ca="1" si="15"/>
        <v>3.0016266139563923E-2</v>
      </c>
      <c r="Q90" s="2">
        <f t="shared" si="16"/>
        <v>21119.870000000003</v>
      </c>
    </row>
    <row r="91" spans="1:17">
      <c r="A91" t="s">
        <v>175</v>
      </c>
      <c r="B91" t="s">
        <v>298</v>
      </c>
      <c r="C91">
        <v>36847.050000000003</v>
      </c>
      <c r="D91" t="s">
        <v>50</v>
      </c>
      <c r="E91">
        <f t="shared" si="12"/>
        <v>2805.0088656062026</v>
      </c>
      <c r="F91">
        <f t="shared" si="13"/>
        <v>2805</v>
      </c>
      <c r="G91">
        <f t="shared" si="14"/>
        <v>5.3242499998304993E-2</v>
      </c>
      <c r="I91">
        <f t="shared" si="17"/>
        <v>5.3242499998304993E-2</v>
      </c>
      <c r="O91">
        <f t="shared" ca="1" si="15"/>
        <v>3.2699713127391124E-2</v>
      </c>
      <c r="Q91" s="2">
        <f t="shared" si="16"/>
        <v>21828.550000000003</v>
      </c>
    </row>
    <row r="92" spans="1:17">
      <c r="A92" t="s">
        <v>291</v>
      </c>
      <c r="B92" t="s">
        <v>298</v>
      </c>
      <c r="C92">
        <v>54365.327799999999</v>
      </c>
      <c r="D92" t="s">
        <v>42</v>
      </c>
      <c r="E92">
        <f t="shared" si="12"/>
        <v>5722.0422939827858</v>
      </c>
      <c r="F92">
        <f t="shared" si="13"/>
        <v>5722</v>
      </c>
      <c r="G92">
        <f t="shared" si="14"/>
        <v>0.25399699999252334</v>
      </c>
      <c r="I92">
        <f t="shared" si="17"/>
        <v>0.25399699999252334</v>
      </c>
      <c r="O92">
        <f t="shared" ca="1" si="15"/>
        <v>9.9035432309526467E-2</v>
      </c>
      <c r="Q92" s="2">
        <f t="shared" si="16"/>
        <v>39346.827799999999</v>
      </c>
    </row>
    <row r="93" spans="1:17">
      <c r="A93" t="s">
        <v>297</v>
      </c>
      <c r="B93" t="s">
        <v>299</v>
      </c>
      <c r="C93">
        <v>55707.584000000003</v>
      </c>
      <c r="D93" t="s">
        <v>42</v>
      </c>
      <c r="E93">
        <f t="shared" si="12"/>
        <v>5945.5463535454064</v>
      </c>
      <c r="F93">
        <f t="shared" si="13"/>
        <v>5945.5</v>
      </c>
      <c r="G93">
        <f t="shared" si="14"/>
        <v>0.27837675000773743</v>
      </c>
      <c r="I93">
        <f t="shared" si="17"/>
        <v>0.27837675000773743</v>
      </c>
      <c r="O93">
        <f t="shared" ca="1" si="15"/>
        <v>0.10411806283308056</v>
      </c>
      <c r="Q93" s="2">
        <f t="shared" si="16"/>
        <v>40689.084000000003</v>
      </c>
    </row>
  </sheetData>
  <sheetProtection sheet="1" objects="1" scenarios="1"/>
  <phoneticPr fontId="7" type="noConversion"/>
  <pageMargins left="0.75" right="0.75" top="1" bottom="1" header="0.5" footer="0.5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P811"/>
  <sheetViews>
    <sheetView topLeftCell="A35" workbookViewId="0">
      <selection activeCell="A15" sqref="A15:D82"/>
    </sheetView>
  </sheetViews>
  <sheetFormatPr defaultRowHeight="12.75"/>
  <cols>
    <col min="1" max="1" width="19.7109375" style="16" customWidth="1"/>
    <col min="2" max="2" width="4.42578125" style="15" customWidth="1"/>
    <col min="3" max="3" width="12.7109375" style="16" customWidth="1"/>
    <col min="4" max="4" width="5.42578125" style="15" customWidth="1"/>
    <col min="5" max="5" width="14.85546875" style="15" customWidth="1"/>
    <col min="6" max="6" width="9.140625" style="15"/>
    <col min="7" max="7" width="12" style="15" customWidth="1"/>
    <col min="8" max="8" width="14.140625" style="16" customWidth="1"/>
    <col min="9" max="9" width="22.5703125" style="15" customWidth="1"/>
    <col min="10" max="10" width="25.140625" style="15" customWidth="1"/>
    <col min="11" max="11" width="15.7109375" style="15" customWidth="1"/>
    <col min="12" max="12" width="14.140625" style="15" customWidth="1"/>
    <col min="13" max="13" width="9.5703125" style="15" customWidth="1"/>
    <col min="14" max="14" width="14.140625" style="15" customWidth="1"/>
    <col min="15" max="15" width="23.42578125" style="15" customWidth="1"/>
    <col min="16" max="16" width="16.5703125" style="15" customWidth="1"/>
    <col min="17" max="17" width="41" style="15" customWidth="1"/>
    <col min="18" max="16384" width="9.140625" style="15"/>
  </cols>
  <sheetData>
    <row r="1" spans="1:16" ht="15.75">
      <c r="A1" s="14" t="s">
        <v>40</v>
      </c>
      <c r="I1" s="17" t="s">
        <v>41</v>
      </c>
      <c r="J1" s="18" t="s">
        <v>42</v>
      </c>
    </row>
    <row r="2" spans="1:16">
      <c r="I2" s="19" t="s">
        <v>43</v>
      </c>
      <c r="J2" s="20" t="s">
        <v>44</v>
      </c>
    </row>
    <row r="3" spans="1:16">
      <c r="A3" s="21" t="s">
        <v>45</v>
      </c>
      <c r="I3" s="19" t="s">
        <v>46</v>
      </c>
      <c r="J3" s="20" t="s">
        <v>47</v>
      </c>
    </row>
    <row r="4" spans="1:16">
      <c r="I4" s="19" t="s">
        <v>48</v>
      </c>
      <c r="J4" s="20" t="s">
        <v>47</v>
      </c>
    </row>
    <row r="5" spans="1:16" ht="13.5" thickBot="1">
      <c r="I5" s="22" t="s">
        <v>49</v>
      </c>
      <c r="J5" s="23" t="s">
        <v>50</v>
      </c>
    </row>
    <row r="10" spans="1:16" ht="13.5" thickBot="1"/>
    <row r="11" spans="1:16" ht="12.75" customHeight="1" thickBot="1">
      <c r="A11" s="16" t="str">
        <f t="shared" ref="A11:A42" si="0">P11</f>
        <v> AA 9.48 </v>
      </c>
      <c r="B11" s="6" t="str">
        <f t="shared" ref="B11:B42" si="1">IF(H11=INT(H11),"I","II")</f>
        <v>I</v>
      </c>
      <c r="C11" s="16">
        <f t="shared" ref="C11:C42" si="2">1*G11</f>
        <v>36348.563999999998</v>
      </c>
      <c r="D11" s="15" t="str">
        <f t="shared" ref="D11:D42" si="3">VLOOKUP(F11,I$1:J$5,2,FALSE)</f>
        <v>vis</v>
      </c>
      <c r="E11" s="24">
        <f>VLOOKUP(C11,'Active 1'!C$21:E$973,3,FALSE)</f>
        <v>42751.262960761327</v>
      </c>
      <c r="F11" s="6" t="s">
        <v>49</v>
      </c>
      <c r="G11" s="15" t="str">
        <f t="shared" ref="G11:G42" si="4">MID(I11,3,LEN(I11)-3)</f>
        <v>36348.564</v>
      </c>
      <c r="H11" s="16">
        <f t="shared" ref="H11:H42" si="5">1*K11</f>
        <v>2722</v>
      </c>
      <c r="I11" s="25" t="s">
        <v>266</v>
      </c>
      <c r="J11" s="26" t="s">
        <v>267</v>
      </c>
      <c r="K11" s="25">
        <v>2722</v>
      </c>
      <c r="L11" s="25" t="s">
        <v>268</v>
      </c>
      <c r="M11" s="26" t="s">
        <v>89</v>
      </c>
      <c r="N11" s="26"/>
      <c r="O11" s="27" t="s">
        <v>179</v>
      </c>
      <c r="P11" s="27" t="s">
        <v>269</v>
      </c>
    </row>
    <row r="12" spans="1:16" ht="12.75" customHeight="1" thickBot="1">
      <c r="A12" s="16" t="str">
        <f t="shared" si="0"/>
        <v> AA 20.35 </v>
      </c>
      <c r="B12" s="6" t="str">
        <f t="shared" si="1"/>
        <v>I</v>
      </c>
      <c r="C12" s="16">
        <f t="shared" si="2"/>
        <v>37069.254000000001</v>
      </c>
      <c r="D12" s="15" t="str">
        <f t="shared" si="3"/>
        <v>vis</v>
      </c>
      <c r="E12" s="24">
        <f>VLOOKUP(C12,'Active 1'!C$21:E$973,3,FALSE)</f>
        <v>44636.034283595203</v>
      </c>
      <c r="F12" s="6" t="str">
        <f>LEFT(M12,1)</f>
        <v>V</v>
      </c>
      <c r="G12" s="15" t="str">
        <f t="shared" si="4"/>
        <v>37069.254</v>
      </c>
      <c r="H12" s="16">
        <f t="shared" si="5"/>
        <v>2842</v>
      </c>
      <c r="I12" s="25" t="s">
        <v>273</v>
      </c>
      <c r="J12" s="26" t="s">
        <v>274</v>
      </c>
      <c r="K12" s="25">
        <v>2842</v>
      </c>
      <c r="L12" s="25" t="s">
        <v>275</v>
      </c>
      <c r="M12" s="26" t="s">
        <v>89</v>
      </c>
      <c r="N12" s="26"/>
      <c r="O12" s="27" t="s">
        <v>179</v>
      </c>
      <c r="P12" s="27" t="s">
        <v>187</v>
      </c>
    </row>
    <row r="13" spans="1:16" ht="12.75" customHeight="1" thickBot="1">
      <c r="A13" s="16" t="str">
        <f t="shared" si="0"/>
        <v> BBS 73 </v>
      </c>
      <c r="B13" s="6" t="str">
        <f t="shared" si="1"/>
        <v>I</v>
      </c>
      <c r="C13" s="16">
        <f t="shared" si="2"/>
        <v>45921.37</v>
      </c>
      <c r="D13" s="15" t="str">
        <f t="shared" si="3"/>
        <v>vis</v>
      </c>
      <c r="E13" s="24">
        <f>VLOOKUP(C13,'Active 1'!C$21:E$973,3,FALSE)</f>
        <v>67786.368523280675</v>
      </c>
      <c r="F13" s="6" t="str">
        <f>LEFT(M13,1)</f>
        <v>V</v>
      </c>
      <c r="G13" s="15" t="str">
        <f t="shared" si="4"/>
        <v>45921.370</v>
      </c>
      <c r="H13" s="16">
        <f t="shared" si="5"/>
        <v>4316</v>
      </c>
      <c r="I13" s="25" t="s">
        <v>276</v>
      </c>
      <c r="J13" s="26" t="s">
        <v>277</v>
      </c>
      <c r="K13" s="25">
        <v>4316</v>
      </c>
      <c r="L13" s="25" t="s">
        <v>278</v>
      </c>
      <c r="M13" s="26" t="s">
        <v>89</v>
      </c>
      <c r="N13" s="26"/>
      <c r="O13" s="27" t="s">
        <v>279</v>
      </c>
      <c r="P13" s="27" t="s">
        <v>280</v>
      </c>
    </row>
    <row r="14" spans="1:16" ht="12.75" customHeight="1" thickBot="1">
      <c r="A14" s="16" t="str">
        <f t="shared" si="0"/>
        <v> BBS 96 </v>
      </c>
      <c r="B14" s="6" t="str">
        <f t="shared" si="1"/>
        <v>I</v>
      </c>
      <c r="C14" s="16">
        <f t="shared" si="2"/>
        <v>48143.421999999999</v>
      </c>
      <c r="D14" s="15" t="str">
        <f t="shared" si="3"/>
        <v>vis</v>
      </c>
      <c r="E14" s="24">
        <f>VLOOKUP(C14,'Active 1'!C$21:E$973,3,FALSE)</f>
        <v>73597.549318692923</v>
      </c>
      <c r="F14" s="6" t="str">
        <f>LEFT(M14,1)</f>
        <v>V</v>
      </c>
      <c r="G14" s="15" t="str">
        <f t="shared" si="4"/>
        <v>48143.422</v>
      </c>
      <c r="H14" s="16">
        <f t="shared" si="5"/>
        <v>4686</v>
      </c>
      <c r="I14" s="25" t="s">
        <v>281</v>
      </c>
      <c r="J14" s="26" t="s">
        <v>282</v>
      </c>
      <c r="K14" s="25">
        <v>4686</v>
      </c>
      <c r="L14" s="25" t="s">
        <v>283</v>
      </c>
      <c r="M14" s="26" t="s">
        <v>89</v>
      </c>
      <c r="N14" s="26"/>
      <c r="O14" s="27" t="s">
        <v>279</v>
      </c>
      <c r="P14" s="27" t="s">
        <v>284</v>
      </c>
    </row>
    <row r="15" spans="1:16" ht="12.75" customHeight="1" thickBot="1">
      <c r="A15" s="16" t="str">
        <f t="shared" si="0"/>
        <v> AN 152.91 </v>
      </c>
      <c r="B15" s="6" t="str">
        <f t="shared" si="1"/>
        <v>I</v>
      </c>
      <c r="C15" s="16">
        <f t="shared" si="2"/>
        <v>11581.597</v>
      </c>
      <c r="D15" s="15" t="str">
        <f t="shared" si="3"/>
        <v>vis</v>
      </c>
      <c r="E15" s="24">
        <f>VLOOKUP(C15,'Active 1'!C$21:E$973,3,FALSE)</f>
        <v>-22020.093871126093</v>
      </c>
      <c r="F15" s="6" t="s">
        <v>49</v>
      </c>
      <c r="G15" s="15" t="str">
        <f t="shared" si="4"/>
        <v>11581.597</v>
      </c>
      <c r="H15" s="16">
        <f t="shared" si="5"/>
        <v>-1402</v>
      </c>
      <c r="I15" s="25" t="s">
        <v>52</v>
      </c>
      <c r="J15" s="26" t="s">
        <v>53</v>
      </c>
      <c r="K15" s="25">
        <v>-1402</v>
      </c>
      <c r="L15" s="25" t="s">
        <v>54</v>
      </c>
      <c r="M15" s="26" t="s">
        <v>55</v>
      </c>
      <c r="N15" s="26"/>
      <c r="O15" s="27" t="s">
        <v>56</v>
      </c>
      <c r="P15" s="27" t="s">
        <v>57</v>
      </c>
    </row>
    <row r="16" spans="1:16" ht="12.75" customHeight="1" thickBot="1">
      <c r="A16" s="16" t="str">
        <f t="shared" si="0"/>
        <v> AN 152.91 </v>
      </c>
      <c r="B16" s="6" t="str">
        <f t="shared" si="1"/>
        <v>I</v>
      </c>
      <c r="C16" s="16">
        <f t="shared" si="2"/>
        <v>11659.495000000001</v>
      </c>
      <c r="D16" s="15" t="str">
        <f t="shared" si="3"/>
        <v>vis</v>
      </c>
      <c r="E16" s="24">
        <f>VLOOKUP(C16,'Active 1'!C$21:E$973,3,FALSE)</f>
        <v>-21816.372553352689</v>
      </c>
      <c r="F16" s="6" t="s">
        <v>49</v>
      </c>
      <c r="G16" s="15" t="str">
        <f t="shared" si="4"/>
        <v>11659.495</v>
      </c>
      <c r="H16" s="16">
        <f t="shared" si="5"/>
        <v>-1389</v>
      </c>
      <c r="I16" s="25" t="s">
        <v>58</v>
      </c>
      <c r="J16" s="26" t="s">
        <v>59</v>
      </c>
      <c r="K16" s="25">
        <v>-1389</v>
      </c>
      <c r="L16" s="25" t="s">
        <v>60</v>
      </c>
      <c r="M16" s="26" t="s">
        <v>55</v>
      </c>
      <c r="N16" s="26"/>
      <c r="O16" s="27" t="s">
        <v>56</v>
      </c>
      <c r="P16" s="27" t="s">
        <v>57</v>
      </c>
    </row>
    <row r="17" spans="1:16" ht="12.75" customHeight="1" thickBot="1">
      <c r="A17" s="16" t="str">
        <f t="shared" si="0"/>
        <v> AN 151.224 </v>
      </c>
      <c r="B17" s="6" t="str">
        <f t="shared" si="1"/>
        <v>I</v>
      </c>
      <c r="C17" s="16">
        <f t="shared" si="2"/>
        <v>13461.424000000001</v>
      </c>
      <c r="D17" s="15" t="str">
        <f t="shared" si="3"/>
        <v>vis</v>
      </c>
      <c r="E17" s="24">
        <f>VLOOKUP(C17,'Active 1'!C$21:E$973,3,FALSE)</f>
        <v>-17103.910739004325</v>
      </c>
      <c r="F17" s="6" t="s">
        <v>49</v>
      </c>
      <c r="G17" s="15" t="str">
        <f t="shared" si="4"/>
        <v>13461.424</v>
      </c>
      <c r="H17" s="16">
        <f t="shared" si="5"/>
        <v>-1089</v>
      </c>
      <c r="I17" s="25" t="s">
        <v>61</v>
      </c>
      <c r="J17" s="26" t="s">
        <v>62</v>
      </c>
      <c r="K17" s="25">
        <v>-1089</v>
      </c>
      <c r="L17" s="25" t="s">
        <v>63</v>
      </c>
      <c r="M17" s="26" t="s">
        <v>55</v>
      </c>
      <c r="N17" s="26"/>
      <c r="O17" s="27" t="s">
        <v>64</v>
      </c>
      <c r="P17" s="27" t="s">
        <v>65</v>
      </c>
    </row>
    <row r="18" spans="1:16" ht="12.75" customHeight="1" thickBot="1">
      <c r="A18" s="16" t="str">
        <f t="shared" si="0"/>
        <v> AN 151.224 </v>
      </c>
      <c r="B18" s="6" t="str">
        <f t="shared" si="1"/>
        <v>I</v>
      </c>
      <c r="C18" s="16">
        <f t="shared" si="2"/>
        <v>13479.281000000001</v>
      </c>
      <c r="D18" s="15" t="str">
        <f t="shared" si="3"/>
        <v>vis</v>
      </c>
      <c r="E18" s="24">
        <f>VLOOKUP(C18,'Active 1'!C$21:E$973,3,FALSE)</f>
        <v>-17057.210546810948</v>
      </c>
      <c r="F18" s="6" t="s">
        <v>49</v>
      </c>
      <c r="G18" s="15" t="str">
        <f t="shared" si="4"/>
        <v>13479.281</v>
      </c>
      <c r="H18" s="16">
        <f t="shared" si="5"/>
        <v>-1086</v>
      </c>
      <c r="I18" s="25" t="s">
        <v>66</v>
      </c>
      <c r="J18" s="26" t="s">
        <v>67</v>
      </c>
      <c r="K18" s="25">
        <v>-1086</v>
      </c>
      <c r="L18" s="25" t="s">
        <v>68</v>
      </c>
      <c r="M18" s="26" t="s">
        <v>55</v>
      </c>
      <c r="N18" s="26"/>
      <c r="O18" s="27" t="s">
        <v>64</v>
      </c>
      <c r="P18" s="27" t="s">
        <v>65</v>
      </c>
    </row>
    <row r="19" spans="1:16" ht="12.75" customHeight="1" thickBot="1">
      <c r="A19" s="16" t="str">
        <f t="shared" si="0"/>
        <v> AN 151.224 </v>
      </c>
      <c r="B19" s="6" t="str">
        <f t="shared" si="1"/>
        <v>I</v>
      </c>
      <c r="C19" s="16">
        <f t="shared" si="2"/>
        <v>14422.424999999999</v>
      </c>
      <c r="D19" s="15" t="str">
        <f t="shared" si="3"/>
        <v>vis</v>
      </c>
      <c r="E19" s="24">
        <f>VLOOKUP(C19,'Active 1'!C$21:E$973,3,FALSE)</f>
        <v>-14590.670474792701</v>
      </c>
      <c r="F19" s="6" t="s">
        <v>49</v>
      </c>
      <c r="G19" s="15" t="str">
        <f t="shared" si="4"/>
        <v>14422.425</v>
      </c>
      <c r="H19" s="16">
        <f t="shared" si="5"/>
        <v>-929</v>
      </c>
      <c r="I19" s="25" t="s">
        <v>69</v>
      </c>
      <c r="J19" s="26" t="s">
        <v>70</v>
      </c>
      <c r="K19" s="25">
        <v>-929</v>
      </c>
      <c r="L19" s="25" t="s">
        <v>71</v>
      </c>
      <c r="M19" s="26" t="s">
        <v>55</v>
      </c>
      <c r="N19" s="26"/>
      <c r="O19" s="27" t="s">
        <v>64</v>
      </c>
      <c r="P19" s="27" t="s">
        <v>65</v>
      </c>
    </row>
    <row r="20" spans="1:16" ht="12.75" customHeight="1" thickBot="1">
      <c r="A20" s="16" t="str">
        <f t="shared" si="0"/>
        <v> AN 151.224 </v>
      </c>
      <c r="B20" s="6" t="str">
        <f t="shared" si="1"/>
        <v>I</v>
      </c>
      <c r="C20" s="16">
        <f t="shared" si="2"/>
        <v>14500.433000000001</v>
      </c>
      <c r="D20" s="15" t="str">
        <f t="shared" si="3"/>
        <v>vis</v>
      </c>
      <c r="E20" s="24">
        <f>VLOOKUP(C20,'Active 1'!C$21:E$973,3,FALSE)</f>
        <v>-14386.66148153398</v>
      </c>
      <c r="F20" s="6" t="s">
        <v>49</v>
      </c>
      <c r="G20" s="15" t="str">
        <f t="shared" si="4"/>
        <v>14500.433</v>
      </c>
      <c r="H20" s="16">
        <f t="shared" si="5"/>
        <v>-916</v>
      </c>
      <c r="I20" s="25" t="s">
        <v>72</v>
      </c>
      <c r="J20" s="26" t="s">
        <v>73</v>
      </c>
      <c r="K20" s="25">
        <v>-916</v>
      </c>
      <c r="L20" s="25" t="s">
        <v>74</v>
      </c>
      <c r="M20" s="26" t="s">
        <v>55</v>
      </c>
      <c r="N20" s="26"/>
      <c r="O20" s="27" t="s">
        <v>64</v>
      </c>
      <c r="P20" s="27" t="s">
        <v>65</v>
      </c>
    </row>
    <row r="21" spans="1:16" ht="12.75" customHeight="1" thickBot="1">
      <c r="A21" s="16" t="str">
        <f t="shared" si="0"/>
        <v> AN 151.224 </v>
      </c>
      <c r="B21" s="6" t="str">
        <f t="shared" si="1"/>
        <v>I</v>
      </c>
      <c r="C21" s="16">
        <f t="shared" si="2"/>
        <v>15004.971</v>
      </c>
      <c r="D21" s="15" t="str">
        <f t="shared" si="3"/>
        <v>vis</v>
      </c>
      <c r="E21" s="24">
        <f>VLOOKUP(C21,'Active 1'!C$21:E$973,3,FALSE)</f>
        <v>-13067.177717807612</v>
      </c>
      <c r="F21" s="6" t="s">
        <v>49</v>
      </c>
      <c r="G21" s="15" t="str">
        <f t="shared" si="4"/>
        <v>15004.971</v>
      </c>
      <c r="H21" s="16">
        <f t="shared" si="5"/>
        <v>-832</v>
      </c>
      <c r="I21" s="25" t="s">
        <v>75</v>
      </c>
      <c r="J21" s="26" t="s">
        <v>76</v>
      </c>
      <c r="K21" s="25">
        <v>-832</v>
      </c>
      <c r="L21" s="25" t="s">
        <v>77</v>
      </c>
      <c r="M21" s="26" t="s">
        <v>51</v>
      </c>
      <c r="N21" s="26"/>
      <c r="O21" s="27" t="s">
        <v>64</v>
      </c>
      <c r="P21" s="27" t="s">
        <v>65</v>
      </c>
    </row>
    <row r="22" spans="1:16" ht="12.75" customHeight="1" thickBot="1">
      <c r="A22" s="16" t="str">
        <f t="shared" si="0"/>
        <v> AJ 24.160 </v>
      </c>
      <c r="B22" s="6" t="str">
        <f t="shared" si="1"/>
        <v>I</v>
      </c>
      <c r="C22" s="16">
        <f t="shared" si="2"/>
        <v>15737.558000000001</v>
      </c>
      <c r="D22" s="15" t="str">
        <f t="shared" si="3"/>
        <v>vis</v>
      </c>
      <c r="E22" s="24">
        <f>VLOOKUP(C22,'Active 1'!C$21:E$973,3,FALSE)</f>
        <v>-11151.292983621064</v>
      </c>
      <c r="F22" s="6" t="s">
        <v>49</v>
      </c>
      <c r="G22" s="15" t="str">
        <f t="shared" si="4"/>
        <v>15737.558</v>
      </c>
      <c r="H22" s="16">
        <f t="shared" si="5"/>
        <v>-710</v>
      </c>
      <c r="I22" s="25" t="s">
        <v>78</v>
      </c>
      <c r="J22" s="26" t="s">
        <v>79</v>
      </c>
      <c r="K22" s="25">
        <v>-710</v>
      </c>
      <c r="L22" s="25" t="s">
        <v>80</v>
      </c>
      <c r="M22" s="26" t="s">
        <v>55</v>
      </c>
      <c r="N22" s="26"/>
      <c r="O22" s="27" t="s">
        <v>81</v>
      </c>
      <c r="P22" s="27" t="s">
        <v>82</v>
      </c>
    </row>
    <row r="23" spans="1:16" ht="12.75" customHeight="1" thickBot="1">
      <c r="A23" s="16" t="str">
        <f t="shared" si="0"/>
        <v> AJ 24.160 </v>
      </c>
      <c r="B23" s="6" t="str">
        <f t="shared" si="1"/>
        <v>I</v>
      </c>
      <c r="C23" s="16">
        <f t="shared" si="2"/>
        <v>15959.737999999999</v>
      </c>
      <c r="D23" s="15" t="str">
        <f t="shared" si="3"/>
        <v>vis</v>
      </c>
      <c r="E23" s="24">
        <f>VLOOKUP(C23,'Active 1'!C$21:E$973,3,FALSE)</f>
        <v>-10570.240807918297</v>
      </c>
      <c r="F23" s="6" t="s">
        <v>49</v>
      </c>
      <c r="G23" s="15" t="str">
        <f t="shared" si="4"/>
        <v>15959.738</v>
      </c>
      <c r="H23" s="16">
        <f t="shared" si="5"/>
        <v>-673</v>
      </c>
      <c r="I23" s="25" t="s">
        <v>83</v>
      </c>
      <c r="J23" s="26" t="s">
        <v>84</v>
      </c>
      <c r="K23" s="25">
        <v>-673</v>
      </c>
      <c r="L23" s="25" t="s">
        <v>85</v>
      </c>
      <c r="M23" s="26" t="s">
        <v>55</v>
      </c>
      <c r="N23" s="26"/>
      <c r="O23" s="27" t="s">
        <v>81</v>
      </c>
      <c r="P23" s="27" t="s">
        <v>82</v>
      </c>
    </row>
    <row r="24" spans="1:16" ht="12.75" customHeight="1" thickBot="1">
      <c r="A24" s="16" t="str">
        <f t="shared" si="0"/>
        <v> AJ 24.160 </v>
      </c>
      <c r="B24" s="6" t="str">
        <f t="shared" si="1"/>
        <v>I</v>
      </c>
      <c r="C24" s="16">
        <f t="shared" si="2"/>
        <v>16818.596000000001</v>
      </c>
      <c r="D24" s="15" t="str">
        <f t="shared" si="3"/>
        <v>vis</v>
      </c>
      <c r="E24" s="24">
        <f>VLOOKUP(C24,'Active 1'!C$21:E$973,3,FALSE)</f>
        <v>-8324.1281536751958</v>
      </c>
      <c r="F24" s="6" t="s">
        <v>49</v>
      </c>
      <c r="G24" s="15" t="str">
        <f t="shared" si="4"/>
        <v>16818.596</v>
      </c>
      <c r="H24" s="16">
        <f t="shared" si="5"/>
        <v>-530</v>
      </c>
      <c r="I24" s="25" t="s">
        <v>86</v>
      </c>
      <c r="J24" s="26" t="s">
        <v>87</v>
      </c>
      <c r="K24" s="25">
        <v>-530</v>
      </c>
      <c r="L24" s="25" t="s">
        <v>88</v>
      </c>
      <c r="M24" s="26" t="s">
        <v>89</v>
      </c>
      <c r="N24" s="26"/>
      <c r="O24" s="27" t="s">
        <v>81</v>
      </c>
      <c r="P24" s="27" t="s">
        <v>82</v>
      </c>
    </row>
    <row r="25" spans="1:16" ht="12.75" customHeight="1" thickBot="1">
      <c r="A25" s="16" t="str">
        <f t="shared" si="0"/>
        <v> MHAM 11.42 </v>
      </c>
      <c r="B25" s="6" t="str">
        <f t="shared" si="1"/>
        <v>I</v>
      </c>
      <c r="C25" s="16">
        <f t="shared" si="2"/>
        <v>17479.195</v>
      </c>
      <c r="D25" s="15" t="str">
        <f t="shared" si="3"/>
        <v>vis</v>
      </c>
      <c r="E25" s="24">
        <f>VLOOKUP(C25,'Active 1'!C$21:E$973,3,FALSE)</f>
        <v>-6596.5087180055843</v>
      </c>
      <c r="F25" s="6" t="s">
        <v>49</v>
      </c>
      <c r="G25" s="15" t="str">
        <f t="shared" si="4"/>
        <v>17479.195</v>
      </c>
      <c r="H25" s="16">
        <f t="shared" si="5"/>
        <v>-420</v>
      </c>
      <c r="I25" s="25" t="s">
        <v>90</v>
      </c>
      <c r="J25" s="26" t="s">
        <v>91</v>
      </c>
      <c r="K25" s="25">
        <v>-420</v>
      </c>
      <c r="L25" s="25" t="s">
        <v>92</v>
      </c>
      <c r="M25" s="26" t="s">
        <v>89</v>
      </c>
      <c r="N25" s="26"/>
      <c r="O25" s="27" t="s">
        <v>93</v>
      </c>
      <c r="P25" s="27" t="s">
        <v>94</v>
      </c>
    </row>
    <row r="26" spans="1:16" ht="12.75" customHeight="1" thickBot="1">
      <c r="A26" s="16" t="str">
        <f t="shared" si="0"/>
        <v> MHAM 11.42 </v>
      </c>
      <c r="B26" s="6" t="str">
        <f t="shared" si="1"/>
        <v>I</v>
      </c>
      <c r="C26" s="16">
        <f t="shared" si="2"/>
        <v>17827.532999999999</v>
      </c>
      <c r="D26" s="15" t="str">
        <f t="shared" si="3"/>
        <v>vis</v>
      </c>
      <c r="E26" s="24">
        <f>VLOOKUP(C26,'Active 1'!C$21:E$973,3,FALSE)</f>
        <v>-5685.5241434266309</v>
      </c>
      <c r="F26" s="6" t="s">
        <v>49</v>
      </c>
      <c r="G26" s="15" t="str">
        <f t="shared" si="4"/>
        <v>17827.533</v>
      </c>
      <c r="H26" s="16">
        <f t="shared" si="5"/>
        <v>-362</v>
      </c>
      <c r="I26" s="25" t="s">
        <v>95</v>
      </c>
      <c r="J26" s="26" t="s">
        <v>96</v>
      </c>
      <c r="K26" s="25">
        <v>-362</v>
      </c>
      <c r="L26" s="25" t="s">
        <v>97</v>
      </c>
      <c r="M26" s="26" t="s">
        <v>89</v>
      </c>
      <c r="N26" s="26"/>
      <c r="O26" s="27" t="s">
        <v>93</v>
      </c>
      <c r="P26" s="27" t="s">
        <v>94</v>
      </c>
    </row>
    <row r="27" spans="1:16" ht="12.75" customHeight="1" thickBot="1">
      <c r="A27" s="16" t="str">
        <f t="shared" si="0"/>
        <v> MHAM 11.42 </v>
      </c>
      <c r="B27" s="6" t="str">
        <f t="shared" si="1"/>
        <v>I</v>
      </c>
      <c r="C27" s="16">
        <f t="shared" si="2"/>
        <v>17839.552</v>
      </c>
      <c r="D27" s="15" t="str">
        <f t="shared" si="3"/>
        <v>vis</v>
      </c>
      <c r="E27" s="24">
        <f>VLOOKUP(C27,'Active 1'!C$21:E$973,3,FALSE)</f>
        <v>-5654.0916738084306</v>
      </c>
      <c r="F27" s="6" t="s">
        <v>49</v>
      </c>
      <c r="G27" s="15" t="str">
        <f t="shared" si="4"/>
        <v>17839.552</v>
      </c>
      <c r="H27" s="16">
        <f t="shared" si="5"/>
        <v>-360</v>
      </c>
      <c r="I27" s="25" t="s">
        <v>98</v>
      </c>
      <c r="J27" s="26" t="s">
        <v>99</v>
      </c>
      <c r="K27" s="25">
        <v>-360</v>
      </c>
      <c r="L27" s="25" t="s">
        <v>100</v>
      </c>
      <c r="M27" s="26" t="s">
        <v>89</v>
      </c>
      <c r="N27" s="26"/>
      <c r="O27" s="27" t="s">
        <v>93</v>
      </c>
      <c r="P27" s="27" t="s">
        <v>94</v>
      </c>
    </row>
    <row r="28" spans="1:16" ht="12.75" customHeight="1" thickBot="1">
      <c r="A28" s="16" t="str">
        <f t="shared" si="0"/>
        <v> MHAM 11.42 </v>
      </c>
      <c r="B28" s="6" t="str">
        <f t="shared" si="1"/>
        <v>I</v>
      </c>
      <c r="C28" s="16">
        <f t="shared" si="2"/>
        <v>17845.561000000002</v>
      </c>
      <c r="D28" s="15" t="str">
        <f t="shared" si="3"/>
        <v>vis</v>
      </c>
      <c r="E28" s="24">
        <f>VLOOKUP(C28,'Active 1'!C$21:E$973,3,FALSE)</f>
        <v>-5638.3767466151685</v>
      </c>
      <c r="F28" s="6" t="s">
        <v>49</v>
      </c>
      <c r="G28" s="15" t="str">
        <f t="shared" si="4"/>
        <v>17845.561</v>
      </c>
      <c r="H28" s="16">
        <f t="shared" si="5"/>
        <v>-359</v>
      </c>
      <c r="I28" s="25" t="s">
        <v>101</v>
      </c>
      <c r="J28" s="26" t="s">
        <v>102</v>
      </c>
      <c r="K28" s="25">
        <v>-359</v>
      </c>
      <c r="L28" s="25" t="s">
        <v>103</v>
      </c>
      <c r="M28" s="26" t="s">
        <v>89</v>
      </c>
      <c r="N28" s="26"/>
      <c r="O28" s="27" t="s">
        <v>93</v>
      </c>
      <c r="P28" s="27" t="s">
        <v>94</v>
      </c>
    </row>
    <row r="29" spans="1:16" ht="12.75" customHeight="1" thickBot="1">
      <c r="A29" s="16" t="str">
        <f t="shared" si="0"/>
        <v> MHAM 11.42 </v>
      </c>
      <c r="B29" s="6" t="str">
        <f t="shared" si="1"/>
        <v>I</v>
      </c>
      <c r="C29" s="16">
        <f t="shared" si="2"/>
        <v>17851.569</v>
      </c>
      <c r="D29" s="15" t="str">
        <f t="shared" si="3"/>
        <v>vis</v>
      </c>
      <c r="E29" s="24">
        <f>VLOOKUP(C29,'Active 1'!C$21:E$973,3,FALSE)</f>
        <v>-5622.6644346536004</v>
      </c>
      <c r="F29" s="6" t="s">
        <v>49</v>
      </c>
      <c r="G29" s="15" t="str">
        <f t="shared" si="4"/>
        <v>17851.569</v>
      </c>
      <c r="H29" s="16">
        <f t="shared" si="5"/>
        <v>-358</v>
      </c>
      <c r="I29" s="25" t="s">
        <v>104</v>
      </c>
      <c r="J29" s="26" t="s">
        <v>105</v>
      </c>
      <c r="K29" s="25">
        <v>-358</v>
      </c>
      <c r="L29" s="25" t="s">
        <v>106</v>
      </c>
      <c r="M29" s="26" t="s">
        <v>89</v>
      </c>
      <c r="N29" s="26"/>
      <c r="O29" s="27" t="s">
        <v>93</v>
      </c>
      <c r="P29" s="27" t="s">
        <v>94</v>
      </c>
    </row>
    <row r="30" spans="1:16" ht="12.75" customHeight="1" thickBot="1">
      <c r="A30" s="16" t="str">
        <f t="shared" si="0"/>
        <v> AN 228.207 </v>
      </c>
      <c r="B30" s="6" t="str">
        <f t="shared" si="1"/>
        <v>I</v>
      </c>
      <c r="C30" s="16">
        <f t="shared" si="2"/>
        <v>18764.394</v>
      </c>
      <c r="D30" s="15" t="str">
        <f t="shared" si="3"/>
        <v>vis</v>
      </c>
      <c r="E30" s="24">
        <f>VLOOKUP(C30,'Active 1'!C$21:E$973,3,FALSE)</f>
        <v>-3235.4155720832391</v>
      </c>
      <c r="F30" s="6" t="s">
        <v>49</v>
      </c>
      <c r="G30" s="15" t="str">
        <f t="shared" si="4"/>
        <v>18764.394</v>
      </c>
      <c r="H30" s="16">
        <f t="shared" si="5"/>
        <v>-206</v>
      </c>
      <c r="I30" s="25" t="s">
        <v>107</v>
      </c>
      <c r="J30" s="26" t="s">
        <v>108</v>
      </c>
      <c r="K30" s="25">
        <v>-206</v>
      </c>
      <c r="L30" s="25" t="s">
        <v>109</v>
      </c>
      <c r="M30" s="26" t="s">
        <v>89</v>
      </c>
      <c r="N30" s="26"/>
      <c r="O30" s="27" t="s">
        <v>110</v>
      </c>
      <c r="P30" s="27" t="s">
        <v>111</v>
      </c>
    </row>
    <row r="31" spans="1:16" ht="12.75" customHeight="1" thickBot="1">
      <c r="A31" s="16" t="str">
        <f t="shared" si="0"/>
        <v> AN 228.207 </v>
      </c>
      <c r="B31" s="6" t="str">
        <f t="shared" si="1"/>
        <v>I</v>
      </c>
      <c r="C31" s="16">
        <f t="shared" si="2"/>
        <v>18794.43</v>
      </c>
      <c r="D31" s="15" t="str">
        <f t="shared" si="3"/>
        <v>vis</v>
      </c>
      <c r="E31" s="24">
        <f>VLOOKUP(C31,'Active 1'!C$21:E$973,3,FALSE)</f>
        <v>-3156.8644732021135</v>
      </c>
      <c r="F31" s="6" t="s">
        <v>49</v>
      </c>
      <c r="G31" s="15" t="str">
        <f t="shared" si="4"/>
        <v>18794.430</v>
      </c>
      <c r="H31" s="16">
        <f t="shared" si="5"/>
        <v>-201</v>
      </c>
      <c r="I31" s="25" t="s">
        <v>112</v>
      </c>
      <c r="J31" s="26" t="s">
        <v>113</v>
      </c>
      <c r="K31" s="25">
        <v>-201</v>
      </c>
      <c r="L31" s="25" t="s">
        <v>114</v>
      </c>
      <c r="M31" s="26" t="s">
        <v>89</v>
      </c>
      <c r="N31" s="26"/>
      <c r="O31" s="27" t="s">
        <v>110</v>
      </c>
      <c r="P31" s="27" t="s">
        <v>111</v>
      </c>
    </row>
    <row r="32" spans="1:16" ht="12.75" customHeight="1" thickBot="1">
      <c r="A32" s="16" t="str">
        <f t="shared" si="0"/>
        <v> AN 203.400 </v>
      </c>
      <c r="B32" s="6" t="str">
        <f t="shared" si="1"/>
        <v>I</v>
      </c>
      <c r="C32" s="16">
        <f t="shared" si="2"/>
        <v>19130.756000000001</v>
      </c>
      <c r="D32" s="15" t="str">
        <f t="shared" si="3"/>
        <v>vis</v>
      </c>
      <c r="E32" s="24">
        <f>VLOOKUP(C32,'Active 1'!C$21:E$973,3,FALSE)</f>
        <v>-2277.2940616195638</v>
      </c>
      <c r="F32" s="6" t="s">
        <v>49</v>
      </c>
      <c r="G32" s="15" t="str">
        <f t="shared" si="4"/>
        <v>19130.756</v>
      </c>
      <c r="H32" s="16">
        <f t="shared" si="5"/>
        <v>-145</v>
      </c>
      <c r="I32" s="25" t="s">
        <v>115</v>
      </c>
      <c r="J32" s="26" t="s">
        <v>116</v>
      </c>
      <c r="K32" s="25">
        <v>-145</v>
      </c>
      <c r="L32" s="25" t="s">
        <v>117</v>
      </c>
      <c r="M32" s="26" t="s">
        <v>89</v>
      </c>
      <c r="N32" s="26"/>
      <c r="O32" s="27" t="s">
        <v>110</v>
      </c>
      <c r="P32" s="27" t="s">
        <v>118</v>
      </c>
    </row>
    <row r="33" spans="1:16" ht="12.75" customHeight="1" thickBot="1">
      <c r="A33" s="16" t="str">
        <f t="shared" si="0"/>
        <v> AN 228.207 </v>
      </c>
      <c r="B33" s="6" t="str">
        <f t="shared" si="1"/>
        <v>I</v>
      </c>
      <c r="C33" s="16">
        <f t="shared" si="2"/>
        <v>19635.213</v>
      </c>
      <c r="D33" s="15" t="str">
        <f t="shared" si="3"/>
        <v>vis</v>
      </c>
      <c r="E33" s="24">
        <f>VLOOKUP(C33,'Active 1'!C$21:E$973,3,FALSE)</f>
        <v>-958.02213165965622</v>
      </c>
      <c r="F33" s="6" t="s">
        <v>49</v>
      </c>
      <c r="G33" s="15" t="str">
        <f t="shared" si="4"/>
        <v>19635.213</v>
      </c>
      <c r="H33" s="16">
        <f t="shared" si="5"/>
        <v>-61</v>
      </c>
      <c r="I33" s="25" t="s">
        <v>119</v>
      </c>
      <c r="J33" s="26" t="s">
        <v>120</v>
      </c>
      <c r="K33" s="25">
        <v>-61</v>
      </c>
      <c r="L33" s="25" t="s">
        <v>121</v>
      </c>
      <c r="M33" s="26" t="s">
        <v>89</v>
      </c>
      <c r="N33" s="26"/>
      <c r="O33" s="27" t="s">
        <v>110</v>
      </c>
      <c r="P33" s="27" t="s">
        <v>111</v>
      </c>
    </row>
    <row r="34" spans="1:16" ht="12.75" customHeight="1" thickBot="1">
      <c r="A34" s="16" t="str">
        <f t="shared" si="0"/>
        <v> AN 228.207 </v>
      </c>
      <c r="B34" s="6" t="str">
        <f t="shared" si="1"/>
        <v>I</v>
      </c>
      <c r="C34" s="16">
        <f t="shared" si="2"/>
        <v>19647.236000000001</v>
      </c>
      <c r="D34" s="15" t="str">
        <f t="shared" si="3"/>
        <v>vis</v>
      </c>
      <c r="E34" s="24">
        <f>VLOOKUP(C34,'Active 1'!C$21:E$973,3,FALSE)</f>
        <v>-926.57920111471503</v>
      </c>
      <c r="F34" s="6" t="s">
        <v>49</v>
      </c>
      <c r="G34" s="15" t="str">
        <f t="shared" si="4"/>
        <v>19647.236</v>
      </c>
      <c r="H34" s="16">
        <f t="shared" si="5"/>
        <v>-59</v>
      </c>
      <c r="I34" s="25" t="s">
        <v>122</v>
      </c>
      <c r="J34" s="26" t="s">
        <v>123</v>
      </c>
      <c r="K34" s="25">
        <v>-59</v>
      </c>
      <c r="L34" s="25" t="s">
        <v>124</v>
      </c>
      <c r="M34" s="26" t="s">
        <v>89</v>
      </c>
      <c r="N34" s="26"/>
      <c r="O34" s="27" t="s">
        <v>110</v>
      </c>
      <c r="P34" s="27" t="s">
        <v>111</v>
      </c>
    </row>
    <row r="35" spans="1:16" ht="12.75" customHeight="1" thickBot="1">
      <c r="A35" s="16" t="str">
        <f t="shared" si="0"/>
        <v> AN 228.207 </v>
      </c>
      <c r="B35" s="6" t="str">
        <f t="shared" si="1"/>
        <v>I</v>
      </c>
      <c r="C35" s="16">
        <f t="shared" si="2"/>
        <v>19665.249</v>
      </c>
      <c r="D35" s="15" t="str">
        <f t="shared" si="3"/>
        <v>vis</v>
      </c>
      <c r="E35" s="24">
        <f>VLOOKUP(C35,'Active 1'!C$21:E$973,3,FALSE)</f>
        <v>-879.47103277853068</v>
      </c>
      <c r="F35" s="6" t="s">
        <v>49</v>
      </c>
      <c r="G35" s="15" t="str">
        <f t="shared" si="4"/>
        <v>19665.249</v>
      </c>
      <c r="H35" s="16">
        <f t="shared" si="5"/>
        <v>-56</v>
      </c>
      <c r="I35" s="25" t="s">
        <v>125</v>
      </c>
      <c r="J35" s="26" t="s">
        <v>126</v>
      </c>
      <c r="K35" s="25">
        <v>-56</v>
      </c>
      <c r="L35" s="25" t="s">
        <v>127</v>
      </c>
      <c r="M35" s="26" t="s">
        <v>89</v>
      </c>
      <c r="N35" s="26"/>
      <c r="O35" s="27" t="s">
        <v>110</v>
      </c>
      <c r="P35" s="27" t="s">
        <v>111</v>
      </c>
    </row>
    <row r="36" spans="1:16" ht="12.75" customHeight="1" thickBot="1">
      <c r="A36" s="16" t="str">
        <f t="shared" si="0"/>
        <v> AN 228.207 </v>
      </c>
      <c r="B36" s="6" t="str">
        <f t="shared" si="1"/>
        <v>I</v>
      </c>
      <c r="C36" s="16">
        <f t="shared" si="2"/>
        <v>19683.281999999999</v>
      </c>
      <c r="D36" s="15" t="str">
        <f t="shared" si="3"/>
        <v>vis</v>
      </c>
      <c r="E36" s="24">
        <f>VLOOKUP(C36,'Active 1'!C$21:E$973,3,FALSE)</f>
        <v>-832.31055980865142</v>
      </c>
      <c r="F36" s="6" t="s">
        <v>49</v>
      </c>
      <c r="G36" s="15" t="str">
        <f t="shared" si="4"/>
        <v>19683.282</v>
      </c>
      <c r="H36" s="16">
        <f t="shared" si="5"/>
        <v>-53</v>
      </c>
      <c r="I36" s="25" t="s">
        <v>128</v>
      </c>
      <c r="J36" s="26" t="s">
        <v>129</v>
      </c>
      <c r="K36" s="25">
        <v>-53</v>
      </c>
      <c r="L36" s="25" t="s">
        <v>130</v>
      </c>
      <c r="M36" s="26" t="s">
        <v>89</v>
      </c>
      <c r="N36" s="26"/>
      <c r="O36" s="27" t="s">
        <v>110</v>
      </c>
      <c r="P36" s="27" t="s">
        <v>111</v>
      </c>
    </row>
    <row r="37" spans="1:16" ht="12.75" customHeight="1" thickBot="1">
      <c r="A37" s="16" t="str">
        <f t="shared" si="0"/>
        <v> AN 228.207 </v>
      </c>
      <c r="B37" s="6" t="str">
        <f t="shared" si="1"/>
        <v>I</v>
      </c>
      <c r="C37" s="16">
        <f t="shared" si="2"/>
        <v>19995.562000000002</v>
      </c>
      <c r="D37" s="15" t="str">
        <f t="shared" si="3"/>
        <v>vis</v>
      </c>
      <c r="E37" s="24">
        <f>VLOOKUP(C37,'Active 1'!C$21:E$973,3,FALSE)</f>
        <v>-15.626009315974503</v>
      </c>
      <c r="F37" s="6" t="s">
        <v>49</v>
      </c>
      <c r="G37" s="15" t="str">
        <f t="shared" si="4"/>
        <v>19995.562</v>
      </c>
      <c r="H37" s="16">
        <f t="shared" si="5"/>
        <v>-1</v>
      </c>
      <c r="I37" s="25" t="s">
        <v>131</v>
      </c>
      <c r="J37" s="26" t="s">
        <v>132</v>
      </c>
      <c r="K37" s="25">
        <v>-1</v>
      </c>
      <c r="L37" s="25" t="s">
        <v>133</v>
      </c>
      <c r="M37" s="26" t="s">
        <v>89</v>
      </c>
      <c r="N37" s="26"/>
      <c r="O37" s="27" t="s">
        <v>110</v>
      </c>
      <c r="P37" s="27" t="s">
        <v>111</v>
      </c>
    </row>
    <row r="38" spans="1:16" ht="12.75" customHeight="1" thickBot="1">
      <c r="A38" s="16" t="str">
        <f t="shared" si="0"/>
        <v> AN 228.207 </v>
      </c>
      <c r="B38" s="6" t="str">
        <f t="shared" si="1"/>
        <v>I</v>
      </c>
      <c r="C38" s="16">
        <f t="shared" si="2"/>
        <v>20001.562999999998</v>
      </c>
      <c r="D38" s="15" t="str">
        <f t="shared" si="3"/>
        <v>vis</v>
      </c>
      <c r="E38" s="24">
        <f>VLOOKUP(C38,'Active 1'!C$21:E$973,3,FALSE)</f>
        <v>6.7996023796570909E-2</v>
      </c>
      <c r="F38" s="6" t="s">
        <v>49</v>
      </c>
      <c r="G38" s="15" t="str">
        <f t="shared" si="4"/>
        <v>20001.563</v>
      </c>
      <c r="H38" s="16">
        <f t="shared" si="5"/>
        <v>0</v>
      </c>
      <c r="I38" s="25" t="s">
        <v>134</v>
      </c>
      <c r="J38" s="26" t="s">
        <v>135</v>
      </c>
      <c r="K38" s="25">
        <v>0</v>
      </c>
      <c r="L38" s="25" t="s">
        <v>136</v>
      </c>
      <c r="M38" s="26" t="s">
        <v>89</v>
      </c>
      <c r="N38" s="26"/>
      <c r="O38" s="27" t="s">
        <v>110</v>
      </c>
      <c r="P38" s="27" t="s">
        <v>111</v>
      </c>
    </row>
    <row r="39" spans="1:16" ht="12.75" customHeight="1" thickBot="1">
      <c r="A39" s="16" t="str">
        <f t="shared" si="0"/>
        <v> AN 228.207 </v>
      </c>
      <c r="B39" s="6" t="str">
        <f t="shared" si="1"/>
        <v>I</v>
      </c>
      <c r="C39" s="16">
        <f t="shared" si="2"/>
        <v>20007.564999999999</v>
      </c>
      <c r="D39" s="15" t="str">
        <f t="shared" si="3"/>
        <v>vis</v>
      </c>
      <c r="E39" s="24">
        <f>VLOOKUP(C39,'Active 1'!C$21:E$973,3,FALSE)</f>
        <v>15.764616595262375</v>
      </c>
      <c r="F39" s="6" t="s">
        <v>49</v>
      </c>
      <c r="G39" s="15" t="str">
        <f t="shared" si="4"/>
        <v>20007.565</v>
      </c>
      <c r="H39" s="16">
        <f t="shared" si="5"/>
        <v>1</v>
      </c>
      <c r="I39" s="25" t="s">
        <v>137</v>
      </c>
      <c r="J39" s="26" t="s">
        <v>138</v>
      </c>
      <c r="K39" s="25">
        <v>1</v>
      </c>
      <c r="L39" s="25" t="s">
        <v>139</v>
      </c>
      <c r="M39" s="26" t="s">
        <v>89</v>
      </c>
      <c r="N39" s="26"/>
      <c r="O39" s="27" t="s">
        <v>110</v>
      </c>
      <c r="P39" s="27" t="s">
        <v>111</v>
      </c>
    </row>
    <row r="40" spans="1:16" ht="12.75" customHeight="1" thickBot="1">
      <c r="A40" s="16" t="str">
        <f t="shared" si="0"/>
        <v> AN 228.207 </v>
      </c>
      <c r="B40" s="6" t="str">
        <f t="shared" si="1"/>
        <v>I</v>
      </c>
      <c r="C40" s="16">
        <f t="shared" si="2"/>
        <v>20019.600999999999</v>
      </c>
      <c r="D40" s="15" t="str">
        <f t="shared" si="3"/>
        <v>vis</v>
      </c>
      <c r="E40" s="24">
        <f>VLOOKUP(C40,'Active 1'!C$21:E$973,3,FALSE)</f>
        <v>47.241545152101843</v>
      </c>
      <c r="F40" s="6" t="s">
        <v>49</v>
      </c>
      <c r="G40" s="15" t="str">
        <f t="shared" si="4"/>
        <v>20019.601</v>
      </c>
      <c r="H40" s="16">
        <f t="shared" si="5"/>
        <v>3</v>
      </c>
      <c r="I40" s="25" t="s">
        <v>140</v>
      </c>
      <c r="J40" s="26" t="s">
        <v>141</v>
      </c>
      <c r="K40" s="25">
        <v>3</v>
      </c>
      <c r="L40" s="25" t="s">
        <v>142</v>
      </c>
      <c r="M40" s="26" t="s">
        <v>89</v>
      </c>
      <c r="N40" s="26"/>
      <c r="O40" s="27" t="s">
        <v>110</v>
      </c>
      <c r="P40" s="27" t="s">
        <v>111</v>
      </c>
    </row>
    <row r="41" spans="1:16" ht="12.75" customHeight="1" thickBot="1">
      <c r="A41" s="16" t="str">
        <f t="shared" si="0"/>
        <v> AN 228.207 </v>
      </c>
      <c r="B41" s="6" t="str">
        <f t="shared" si="1"/>
        <v>I</v>
      </c>
      <c r="C41" s="16">
        <f t="shared" si="2"/>
        <v>20037.593000000001</v>
      </c>
      <c r="D41" s="15" t="str">
        <f t="shared" si="3"/>
        <v>vis</v>
      </c>
      <c r="E41" s="24">
        <f>VLOOKUP(C41,'Active 1'!C$21:E$973,3,FALSE)</f>
        <v>94.294793622915748</v>
      </c>
      <c r="F41" s="6" t="s">
        <v>49</v>
      </c>
      <c r="G41" s="15" t="str">
        <f t="shared" si="4"/>
        <v>20037.593</v>
      </c>
      <c r="H41" s="16">
        <f t="shared" si="5"/>
        <v>6</v>
      </c>
      <c r="I41" s="25" t="s">
        <v>143</v>
      </c>
      <c r="J41" s="26" t="s">
        <v>144</v>
      </c>
      <c r="K41" s="25">
        <v>6</v>
      </c>
      <c r="L41" s="25" t="s">
        <v>145</v>
      </c>
      <c r="M41" s="26" t="s">
        <v>89</v>
      </c>
      <c r="N41" s="26"/>
      <c r="O41" s="27" t="s">
        <v>110</v>
      </c>
      <c r="P41" s="27" t="s">
        <v>111</v>
      </c>
    </row>
    <row r="42" spans="1:16" ht="12.75" customHeight="1" thickBot="1">
      <c r="A42" s="16" t="str">
        <f t="shared" si="0"/>
        <v> AN 228.207 </v>
      </c>
      <c r="B42" s="6" t="str">
        <f t="shared" si="1"/>
        <v>I</v>
      </c>
      <c r="C42" s="16">
        <f t="shared" si="2"/>
        <v>20235.794000000002</v>
      </c>
      <c r="D42" s="15" t="str">
        <f t="shared" si="3"/>
        <v>vis</v>
      </c>
      <c r="E42" s="24">
        <f>VLOOKUP(C42,'Active 1'!C$21:E$973,3,FALSE)</f>
        <v>612.63632875868666</v>
      </c>
      <c r="F42" s="6" t="s">
        <v>49</v>
      </c>
      <c r="G42" s="15" t="str">
        <f t="shared" si="4"/>
        <v>20235.794</v>
      </c>
      <c r="H42" s="16">
        <f t="shared" si="5"/>
        <v>39</v>
      </c>
      <c r="I42" s="25" t="s">
        <v>146</v>
      </c>
      <c r="J42" s="26" t="s">
        <v>147</v>
      </c>
      <c r="K42" s="25">
        <v>39</v>
      </c>
      <c r="L42" s="25" t="s">
        <v>148</v>
      </c>
      <c r="M42" s="26" t="s">
        <v>89</v>
      </c>
      <c r="N42" s="26"/>
      <c r="O42" s="27" t="s">
        <v>110</v>
      </c>
      <c r="P42" s="27" t="s">
        <v>111</v>
      </c>
    </row>
    <row r="43" spans="1:16" ht="12.75" customHeight="1" thickBot="1">
      <c r="A43" s="16" t="str">
        <f t="shared" ref="A43:A74" si="6">P43</f>
        <v> AN 228.207 </v>
      </c>
      <c r="B43" s="6" t="str">
        <f t="shared" ref="B43:B74" si="7">IF(H43=INT(H43),"I","II")</f>
        <v>I</v>
      </c>
      <c r="C43" s="16">
        <f t="shared" ref="C43:C74" si="8">1*G43</f>
        <v>20241.795999999998</v>
      </c>
      <c r="D43" s="15" t="str">
        <f t="shared" ref="D43:D74" si="9">VLOOKUP(F43,I$1:J$5,2,FALSE)</f>
        <v>vis</v>
      </c>
      <c r="E43" s="24">
        <f>VLOOKUP(C43,'Active 1'!C$21:E$973,3,FALSE)</f>
        <v>628.33294933014292</v>
      </c>
      <c r="F43" s="6" t="s">
        <v>49</v>
      </c>
      <c r="G43" s="15" t="str">
        <f t="shared" ref="G43:G74" si="10">MID(I43,3,LEN(I43)-3)</f>
        <v>20241.796</v>
      </c>
      <c r="H43" s="16">
        <f t="shared" ref="H43:H74" si="11">1*K43</f>
        <v>40</v>
      </c>
      <c r="I43" s="25" t="s">
        <v>149</v>
      </c>
      <c r="J43" s="26" t="s">
        <v>150</v>
      </c>
      <c r="K43" s="25">
        <v>40</v>
      </c>
      <c r="L43" s="25" t="s">
        <v>151</v>
      </c>
      <c r="M43" s="26" t="s">
        <v>89</v>
      </c>
      <c r="N43" s="26"/>
      <c r="O43" s="27" t="s">
        <v>110</v>
      </c>
      <c r="P43" s="27" t="s">
        <v>111</v>
      </c>
    </row>
    <row r="44" spans="1:16" ht="12.75" customHeight="1" thickBot="1">
      <c r="A44" s="16" t="str">
        <f t="shared" si="6"/>
        <v> AN 228.207 </v>
      </c>
      <c r="B44" s="6" t="str">
        <f t="shared" si="7"/>
        <v>I</v>
      </c>
      <c r="C44" s="16">
        <f t="shared" si="8"/>
        <v>20470.022000000001</v>
      </c>
      <c r="D44" s="15" t="str">
        <f t="shared" si="9"/>
        <v>vis</v>
      </c>
      <c r="E44" s="24">
        <f>VLOOKUP(C44,'Active 1'!C$21:E$973,3,FALSE)</f>
        <v>1225.1968157985116</v>
      </c>
      <c r="F44" s="6" t="s">
        <v>49</v>
      </c>
      <c r="G44" s="15" t="str">
        <f t="shared" si="10"/>
        <v>20470.022</v>
      </c>
      <c r="H44" s="16">
        <f t="shared" si="11"/>
        <v>78</v>
      </c>
      <c r="I44" s="25" t="s">
        <v>152</v>
      </c>
      <c r="J44" s="26" t="s">
        <v>153</v>
      </c>
      <c r="K44" s="25">
        <v>78</v>
      </c>
      <c r="L44" s="25" t="s">
        <v>154</v>
      </c>
      <c r="M44" s="26" t="s">
        <v>89</v>
      </c>
      <c r="N44" s="26"/>
      <c r="O44" s="27" t="s">
        <v>110</v>
      </c>
      <c r="P44" s="27" t="s">
        <v>111</v>
      </c>
    </row>
    <row r="45" spans="1:16" ht="12.75" customHeight="1" thickBot="1">
      <c r="A45" s="16" t="str">
        <f t="shared" si="6"/>
        <v> AN 228.207 </v>
      </c>
      <c r="B45" s="6" t="str">
        <f t="shared" si="7"/>
        <v>I</v>
      </c>
      <c r="C45" s="16">
        <f t="shared" si="8"/>
        <v>20626.169999999998</v>
      </c>
      <c r="D45" s="15" t="str">
        <f t="shared" si="9"/>
        <v>vis</v>
      </c>
      <c r="E45" s="24">
        <f>VLOOKUP(C45,'Active 1'!C$21:E$973,3,FALSE)</f>
        <v>1633.5600128983176</v>
      </c>
      <c r="F45" s="6" t="s">
        <v>49</v>
      </c>
      <c r="G45" s="15" t="str">
        <f t="shared" si="10"/>
        <v>20626.170</v>
      </c>
      <c r="H45" s="16">
        <f t="shared" si="11"/>
        <v>104</v>
      </c>
      <c r="I45" s="25" t="s">
        <v>155</v>
      </c>
      <c r="J45" s="26" t="s">
        <v>156</v>
      </c>
      <c r="K45" s="25">
        <v>104</v>
      </c>
      <c r="L45" s="25" t="s">
        <v>157</v>
      </c>
      <c r="M45" s="26" t="s">
        <v>89</v>
      </c>
      <c r="N45" s="26"/>
      <c r="O45" s="27" t="s">
        <v>110</v>
      </c>
      <c r="P45" s="27" t="s">
        <v>111</v>
      </c>
    </row>
    <row r="46" spans="1:16" ht="12.75" customHeight="1" thickBot="1">
      <c r="A46" s="16" t="str">
        <f t="shared" si="6"/>
        <v> AN 228.207 </v>
      </c>
      <c r="B46" s="6" t="str">
        <f t="shared" si="7"/>
        <v>I</v>
      </c>
      <c r="C46" s="16">
        <f t="shared" si="8"/>
        <v>20644.212</v>
      </c>
      <c r="D46" s="15" t="str">
        <f t="shared" si="9"/>
        <v>vis</v>
      </c>
      <c r="E46" s="24">
        <f>VLOOKUP(C46,'Active 1'!C$21:E$973,3,FALSE)</f>
        <v>1680.7440229533636</v>
      </c>
      <c r="F46" s="6" t="s">
        <v>49</v>
      </c>
      <c r="G46" s="15" t="str">
        <f t="shared" si="10"/>
        <v>20644.212</v>
      </c>
      <c r="H46" s="16">
        <f t="shared" si="11"/>
        <v>107</v>
      </c>
      <c r="I46" s="25" t="s">
        <v>158</v>
      </c>
      <c r="J46" s="26" t="s">
        <v>159</v>
      </c>
      <c r="K46" s="25">
        <v>107</v>
      </c>
      <c r="L46" s="25" t="s">
        <v>160</v>
      </c>
      <c r="M46" s="26" t="s">
        <v>89</v>
      </c>
      <c r="N46" s="26"/>
      <c r="O46" s="27" t="s">
        <v>110</v>
      </c>
      <c r="P46" s="27" t="s">
        <v>111</v>
      </c>
    </row>
    <row r="47" spans="1:16" ht="12.75" customHeight="1" thickBot="1">
      <c r="A47" s="16" t="str">
        <f t="shared" si="6"/>
        <v> AN 228.207 </v>
      </c>
      <c r="B47" s="6" t="str">
        <f t="shared" si="7"/>
        <v>I</v>
      </c>
      <c r="C47" s="16">
        <f t="shared" si="8"/>
        <v>20752.287</v>
      </c>
      <c r="D47" s="15" t="str">
        <f t="shared" si="9"/>
        <v>vis</v>
      </c>
      <c r="E47" s="24">
        <f>VLOOKUP(C47,'Active 1'!C$21:E$973,3,FALSE)</f>
        <v>1963.3851872754335</v>
      </c>
      <c r="F47" s="6" t="s">
        <v>49</v>
      </c>
      <c r="G47" s="15" t="str">
        <f t="shared" si="10"/>
        <v>20752.287</v>
      </c>
      <c r="H47" s="16">
        <f t="shared" si="11"/>
        <v>125</v>
      </c>
      <c r="I47" s="25" t="s">
        <v>161</v>
      </c>
      <c r="J47" s="26" t="s">
        <v>162</v>
      </c>
      <c r="K47" s="25">
        <v>125</v>
      </c>
      <c r="L47" s="25" t="s">
        <v>163</v>
      </c>
      <c r="M47" s="26" t="s">
        <v>89</v>
      </c>
      <c r="N47" s="26"/>
      <c r="O47" s="27" t="s">
        <v>110</v>
      </c>
      <c r="P47" s="27" t="s">
        <v>111</v>
      </c>
    </row>
    <row r="48" spans="1:16" ht="12.75" customHeight="1" thickBot="1">
      <c r="A48" s="16" t="str">
        <f t="shared" si="6"/>
        <v> AHSB 6.1. </v>
      </c>
      <c r="B48" s="6" t="str">
        <f t="shared" si="7"/>
        <v>I</v>
      </c>
      <c r="C48" s="16">
        <f t="shared" si="8"/>
        <v>25178.36</v>
      </c>
      <c r="D48" s="15" t="str">
        <f t="shared" si="9"/>
        <v>vis</v>
      </c>
      <c r="E48" s="24">
        <f>VLOOKUP(C48,'Active 1'!C$21:E$973,3,FALSE)</f>
        <v>13538.591535593436</v>
      </c>
      <c r="F48" s="6" t="s">
        <v>49</v>
      </c>
      <c r="G48" s="15" t="str">
        <f t="shared" si="10"/>
        <v>25178.36</v>
      </c>
      <c r="H48" s="16">
        <f t="shared" si="11"/>
        <v>862</v>
      </c>
      <c r="I48" s="25" t="s">
        <v>164</v>
      </c>
      <c r="J48" s="26" t="s">
        <v>165</v>
      </c>
      <c r="K48" s="25">
        <v>862</v>
      </c>
      <c r="L48" s="25" t="s">
        <v>166</v>
      </c>
      <c r="M48" s="26" t="s">
        <v>55</v>
      </c>
      <c r="N48" s="26"/>
      <c r="O48" s="27" t="s">
        <v>167</v>
      </c>
      <c r="P48" s="27" t="s">
        <v>168</v>
      </c>
    </row>
    <row r="49" spans="1:16" ht="12.75" customHeight="1" thickBot="1">
      <c r="A49" s="16" t="str">
        <f t="shared" si="6"/>
        <v> AHSB 6.1. </v>
      </c>
      <c r="B49" s="6" t="str">
        <f t="shared" si="7"/>
        <v>I</v>
      </c>
      <c r="C49" s="16">
        <f t="shared" si="8"/>
        <v>25436.59</v>
      </c>
      <c r="D49" s="15" t="str">
        <f t="shared" si="9"/>
        <v>vis</v>
      </c>
      <c r="E49" s="24">
        <f>VLOOKUP(C49,'Active 1'!C$21:E$973,3,FALSE)</f>
        <v>14213.922813529012</v>
      </c>
      <c r="F49" s="6" t="s">
        <v>49</v>
      </c>
      <c r="G49" s="15" t="str">
        <f t="shared" si="10"/>
        <v>25436.59</v>
      </c>
      <c r="H49" s="16">
        <f t="shared" si="11"/>
        <v>905</v>
      </c>
      <c r="I49" s="25" t="s">
        <v>169</v>
      </c>
      <c r="J49" s="26" t="s">
        <v>170</v>
      </c>
      <c r="K49" s="25">
        <v>905</v>
      </c>
      <c r="L49" s="25" t="s">
        <v>166</v>
      </c>
      <c r="M49" s="26" t="s">
        <v>55</v>
      </c>
      <c r="N49" s="26"/>
      <c r="O49" s="27" t="s">
        <v>167</v>
      </c>
      <c r="P49" s="27" t="s">
        <v>168</v>
      </c>
    </row>
    <row r="50" spans="1:16" ht="12.75" customHeight="1" thickBot="1">
      <c r="A50" s="16" t="str">
        <f t="shared" si="6"/>
        <v> AHSB 6.1.88 </v>
      </c>
      <c r="B50" s="6" t="str">
        <f t="shared" si="7"/>
        <v>I</v>
      </c>
      <c r="C50" s="16">
        <f t="shared" si="8"/>
        <v>28427.27</v>
      </c>
      <c r="D50" s="15" t="str">
        <f t="shared" si="9"/>
        <v>vis</v>
      </c>
      <c r="E50" s="24">
        <f>VLOOKUP(C50,'Active 1'!C$21:E$973,3,FALSE)</f>
        <v>22035.243908275457</v>
      </c>
      <c r="F50" s="6" t="s">
        <v>49</v>
      </c>
      <c r="G50" s="15" t="str">
        <f t="shared" si="10"/>
        <v>28427.27</v>
      </c>
      <c r="H50" s="16">
        <f t="shared" si="11"/>
        <v>1403</v>
      </c>
      <c r="I50" s="25" t="s">
        <v>171</v>
      </c>
      <c r="J50" s="26" t="s">
        <v>172</v>
      </c>
      <c r="K50" s="25">
        <v>1403</v>
      </c>
      <c r="L50" s="25" t="s">
        <v>173</v>
      </c>
      <c r="M50" s="26" t="s">
        <v>51</v>
      </c>
      <c r="N50" s="26"/>
      <c r="O50" s="27" t="s">
        <v>174</v>
      </c>
      <c r="P50" s="27" t="s">
        <v>175</v>
      </c>
    </row>
    <row r="51" spans="1:16" ht="12.75" customHeight="1" thickBot="1">
      <c r="A51" s="16" t="str">
        <f t="shared" si="6"/>
        <v> AAC 4.114 </v>
      </c>
      <c r="B51" s="6" t="str">
        <f t="shared" si="7"/>
        <v>I</v>
      </c>
      <c r="C51" s="16">
        <f t="shared" si="8"/>
        <v>32793.199999999997</v>
      </c>
      <c r="D51" s="15" t="str">
        <f t="shared" si="9"/>
        <v>vis</v>
      </c>
      <c r="E51" s="24">
        <f>VLOOKUP(C51,'Active 1'!C$21:E$973,3,FALSE)</f>
        <v>33453.162377381588</v>
      </c>
      <c r="F51" s="6" t="s">
        <v>49</v>
      </c>
      <c r="G51" s="15" t="str">
        <f t="shared" si="10"/>
        <v>32793.2</v>
      </c>
      <c r="H51" s="16">
        <f t="shared" si="11"/>
        <v>2130</v>
      </c>
      <c r="I51" s="25" t="s">
        <v>176</v>
      </c>
      <c r="J51" s="26" t="s">
        <v>177</v>
      </c>
      <c r="K51" s="25">
        <v>2130</v>
      </c>
      <c r="L51" s="25" t="s">
        <v>178</v>
      </c>
      <c r="M51" s="26" t="s">
        <v>89</v>
      </c>
      <c r="N51" s="26"/>
      <c r="O51" s="27" t="s">
        <v>179</v>
      </c>
      <c r="P51" s="27" t="s">
        <v>180</v>
      </c>
    </row>
    <row r="52" spans="1:16" ht="12.75" customHeight="1" thickBot="1">
      <c r="A52" s="16" t="str">
        <f t="shared" si="6"/>
        <v> AHSB 6.1.88 </v>
      </c>
      <c r="B52" s="6" t="str">
        <f t="shared" si="7"/>
        <v>I</v>
      </c>
      <c r="C52" s="16">
        <f t="shared" si="8"/>
        <v>32793.26</v>
      </c>
      <c r="D52" s="15" t="str">
        <f t="shared" si="9"/>
        <v>vis</v>
      </c>
      <c r="E52" s="24">
        <f>VLOOKUP(C52,'Active 1'!C$21:E$973,3,FALSE)</f>
        <v>33453.319291282678</v>
      </c>
      <c r="F52" s="6" t="s">
        <v>49</v>
      </c>
      <c r="G52" s="15" t="str">
        <f t="shared" si="10"/>
        <v>32793.26</v>
      </c>
      <c r="H52" s="16">
        <f t="shared" si="11"/>
        <v>2130</v>
      </c>
      <c r="I52" s="25" t="s">
        <v>181</v>
      </c>
      <c r="J52" s="26" t="s">
        <v>182</v>
      </c>
      <c r="K52" s="25">
        <v>2130</v>
      </c>
      <c r="L52" s="25" t="s">
        <v>183</v>
      </c>
      <c r="M52" s="26" t="s">
        <v>51</v>
      </c>
      <c r="N52" s="26"/>
      <c r="O52" s="27" t="s">
        <v>174</v>
      </c>
      <c r="P52" s="27" t="s">
        <v>175</v>
      </c>
    </row>
    <row r="53" spans="1:16" ht="12.75" customHeight="1" thickBot="1">
      <c r="A53" s="16" t="str">
        <f t="shared" si="6"/>
        <v> AA 20.35 </v>
      </c>
      <c r="B53" s="6" t="str">
        <f t="shared" si="7"/>
        <v>I</v>
      </c>
      <c r="C53" s="16">
        <f t="shared" si="8"/>
        <v>32823.275999999998</v>
      </c>
      <c r="D53" s="15" t="str">
        <f t="shared" si="9"/>
        <v>vis</v>
      </c>
      <c r="E53" s="24">
        <f>VLOOKUP(C53,'Active 1'!C$21:E$973,3,FALSE)</f>
        <v>33531.818085530103</v>
      </c>
      <c r="F53" s="6" t="s">
        <v>49</v>
      </c>
      <c r="G53" s="15" t="str">
        <f t="shared" si="10"/>
        <v>32823.276</v>
      </c>
      <c r="H53" s="16">
        <f t="shared" si="11"/>
        <v>2135</v>
      </c>
      <c r="I53" s="25" t="s">
        <v>184</v>
      </c>
      <c r="J53" s="26" t="s">
        <v>185</v>
      </c>
      <c r="K53" s="25">
        <v>2135</v>
      </c>
      <c r="L53" s="25" t="s">
        <v>186</v>
      </c>
      <c r="M53" s="26" t="s">
        <v>89</v>
      </c>
      <c r="N53" s="26"/>
      <c r="O53" s="27" t="s">
        <v>179</v>
      </c>
      <c r="P53" s="27" t="s">
        <v>187</v>
      </c>
    </row>
    <row r="54" spans="1:16" ht="12.75" customHeight="1" thickBot="1">
      <c r="A54" s="16" t="str">
        <f t="shared" si="6"/>
        <v> AJ 55.231 </v>
      </c>
      <c r="B54" s="6" t="str">
        <f t="shared" si="7"/>
        <v>I</v>
      </c>
      <c r="C54" s="16">
        <f t="shared" si="8"/>
        <v>33069.519999999997</v>
      </c>
      <c r="D54" s="15" t="str">
        <f t="shared" si="9"/>
        <v>vis</v>
      </c>
      <c r="E54" s="24">
        <f>VLOOKUP(C54,'Active 1'!C$21:E$973,3,FALSE)</f>
        <v>34175.803196493071</v>
      </c>
      <c r="F54" s="6" t="s">
        <v>49</v>
      </c>
      <c r="G54" s="15" t="str">
        <f t="shared" si="10"/>
        <v>33069.52</v>
      </c>
      <c r="H54" s="16">
        <f t="shared" si="11"/>
        <v>2176</v>
      </c>
      <c r="I54" s="25" t="s">
        <v>188</v>
      </c>
      <c r="J54" s="26" t="s">
        <v>189</v>
      </c>
      <c r="K54" s="25">
        <v>2176</v>
      </c>
      <c r="L54" s="25" t="s">
        <v>190</v>
      </c>
      <c r="M54" s="26" t="s">
        <v>51</v>
      </c>
      <c r="N54" s="26"/>
      <c r="O54" s="27" t="s">
        <v>191</v>
      </c>
      <c r="P54" s="27" t="s">
        <v>192</v>
      </c>
    </row>
    <row r="55" spans="1:16" ht="12.75" customHeight="1" thickBot="1">
      <c r="A55" s="16" t="str">
        <f t="shared" si="6"/>
        <v> AJ 55.231 </v>
      </c>
      <c r="B55" s="6" t="str">
        <f t="shared" si="7"/>
        <v>I</v>
      </c>
      <c r="C55" s="16">
        <f t="shared" si="8"/>
        <v>33081.5</v>
      </c>
      <c r="D55" s="15" t="str">
        <f t="shared" si="9"/>
        <v>vis</v>
      </c>
      <c r="E55" s="24">
        <f>VLOOKUP(C55,'Active 1'!C$21:E$973,3,FALSE)</f>
        <v>34207.133672075579</v>
      </c>
      <c r="F55" s="6" t="s">
        <v>49</v>
      </c>
      <c r="G55" s="15" t="str">
        <f t="shared" si="10"/>
        <v>33081.50</v>
      </c>
      <c r="H55" s="16">
        <f t="shared" si="11"/>
        <v>2178</v>
      </c>
      <c r="I55" s="25" t="s">
        <v>193</v>
      </c>
      <c r="J55" s="26" t="s">
        <v>194</v>
      </c>
      <c r="K55" s="25">
        <v>2178</v>
      </c>
      <c r="L55" s="25" t="s">
        <v>195</v>
      </c>
      <c r="M55" s="26" t="s">
        <v>51</v>
      </c>
      <c r="N55" s="26"/>
      <c r="O55" s="27" t="s">
        <v>191</v>
      </c>
      <c r="P55" s="27" t="s">
        <v>192</v>
      </c>
    </row>
    <row r="56" spans="1:16" ht="12.75" customHeight="1" thickBot="1">
      <c r="A56" s="16" t="str">
        <f t="shared" si="6"/>
        <v> AJ 55.231 </v>
      </c>
      <c r="B56" s="6" t="str">
        <f t="shared" si="7"/>
        <v>I</v>
      </c>
      <c r="C56" s="16">
        <f t="shared" si="8"/>
        <v>33099.519999999997</v>
      </c>
      <c r="D56" s="15" t="str">
        <f t="shared" si="9"/>
        <v>vis</v>
      </c>
      <c r="E56" s="24">
        <f>VLOOKUP(C56,'Active 1'!C$21:E$973,3,FALSE)</f>
        <v>34254.26014703355</v>
      </c>
      <c r="F56" s="6" t="s">
        <v>49</v>
      </c>
      <c r="G56" s="15" t="str">
        <f t="shared" si="10"/>
        <v>33099.52</v>
      </c>
      <c r="H56" s="16">
        <f t="shared" si="11"/>
        <v>2181</v>
      </c>
      <c r="I56" s="25" t="s">
        <v>196</v>
      </c>
      <c r="J56" s="26" t="s">
        <v>197</v>
      </c>
      <c r="K56" s="25">
        <v>2181</v>
      </c>
      <c r="L56" s="25" t="s">
        <v>195</v>
      </c>
      <c r="M56" s="26" t="s">
        <v>51</v>
      </c>
      <c r="N56" s="26"/>
      <c r="O56" s="27" t="s">
        <v>191</v>
      </c>
      <c r="P56" s="27" t="s">
        <v>192</v>
      </c>
    </row>
    <row r="57" spans="1:16" ht="12.75" customHeight="1" thickBot="1">
      <c r="A57" s="16" t="str">
        <f t="shared" si="6"/>
        <v> AJ 55.231 </v>
      </c>
      <c r="B57" s="6" t="str">
        <f t="shared" si="7"/>
        <v>I</v>
      </c>
      <c r="C57" s="16">
        <f t="shared" si="8"/>
        <v>33183.589999999997</v>
      </c>
      <c r="D57" s="15" t="str">
        <f t="shared" si="9"/>
        <v>vis</v>
      </c>
      <c r="E57" s="24">
        <f>VLOOKUP(C57,'Active 1'!C$21:E$973,3,FALSE)</f>
        <v>34474.122674764811</v>
      </c>
      <c r="F57" s="6" t="s">
        <v>49</v>
      </c>
      <c r="G57" s="15" t="str">
        <f t="shared" si="10"/>
        <v>33183.59</v>
      </c>
      <c r="H57" s="16">
        <f t="shared" si="11"/>
        <v>2195</v>
      </c>
      <c r="I57" s="25" t="s">
        <v>198</v>
      </c>
      <c r="J57" s="26" t="s">
        <v>199</v>
      </c>
      <c r="K57" s="25">
        <v>2195</v>
      </c>
      <c r="L57" s="25" t="s">
        <v>195</v>
      </c>
      <c r="M57" s="26" t="s">
        <v>51</v>
      </c>
      <c r="N57" s="26"/>
      <c r="O57" s="27" t="s">
        <v>191</v>
      </c>
      <c r="P57" s="27" t="s">
        <v>192</v>
      </c>
    </row>
    <row r="58" spans="1:16" ht="12.75" customHeight="1" thickBot="1">
      <c r="A58" s="16" t="str">
        <f t="shared" si="6"/>
        <v> AAC 5.5 </v>
      </c>
      <c r="B58" s="6" t="str">
        <f t="shared" si="7"/>
        <v>I</v>
      </c>
      <c r="C58" s="16">
        <f t="shared" si="8"/>
        <v>33207.642</v>
      </c>
      <c r="D58" s="15" t="str">
        <f t="shared" si="9"/>
        <v>vis</v>
      </c>
      <c r="E58" s="24">
        <f>VLOOKUP(C58,'Active 1'!C$21:E$973,3,FALSE)</f>
        <v>34537.024227244809</v>
      </c>
      <c r="F58" s="6" t="s">
        <v>49</v>
      </c>
      <c r="G58" s="15" t="str">
        <f t="shared" si="10"/>
        <v>33207.642</v>
      </c>
      <c r="H58" s="16">
        <f t="shared" si="11"/>
        <v>2199</v>
      </c>
      <c r="I58" s="25" t="s">
        <v>200</v>
      </c>
      <c r="J58" s="26" t="s">
        <v>201</v>
      </c>
      <c r="K58" s="25">
        <v>2199</v>
      </c>
      <c r="L58" s="25" t="s">
        <v>202</v>
      </c>
      <c r="M58" s="26" t="s">
        <v>89</v>
      </c>
      <c r="N58" s="26"/>
      <c r="O58" s="27" t="s">
        <v>179</v>
      </c>
      <c r="P58" s="27" t="s">
        <v>203</v>
      </c>
    </row>
    <row r="59" spans="1:16" ht="12.75" customHeight="1" thickBot="1">
      <c r="A59" s="16" t="str">
        <f t="shared" si="6"/>
        <v> AJ 55.231 </v>
      </c>
      <c r="B59" s="6" t="str">
        <f t="shared" si="7"/>
        <v>I</v>
      </c>
      <c r="C59" s="16">
        <f t="shared" si="8"/>
        <v>33273.730000000003</v>
      </c>
      <c r="D59" s="15" t="str">
        <f t="shared" si="9"/>
        <v>vis</v>
      </c>
      <c r="E59" s="24">
        <f>VLOOKUP(C59,'Active 1'!C$21:E$973,3,FALSE)</f>
        <v>34709.859658822112</v>
      </c>
      <c r="F59" s="6" t="s">
        <v>49</v>
      </c>
      <c r="G59" s="15" t="str">
        <f t="shared" si="10"/>
        <v>33273.73</v>
      </c>
      <c r="H59" s="16">
        <f t="shared" si="11"/>
        <v>2210</v>
      </c>
      <c r="I59" s="25" t="s">
        <v>204</v>
      </c>
      <c r="J59" s="26" t="s">
        <v>205</v>
      </c>
      <c r="K59" s="25">
        <v>2210</v>
      </c>
      <c r="L59" s="25" t="s">
        <v>206</v>
      </c>
      <c r="M59" s="26" t="s">
        <v>51</v>
      </c>
      <c r="N59" s="26"/>
      <c r="O59" s="27" t="s">
        <v>191</v>
      </c>
      <c r="P59" s="27" t="s">
        <v>192</v>
      </c>
    </row>
    <row r="60" spans="1:16" ht="12.75" customHeight="1" thickBot="1">
      <c r="A60" s="16" t="str">
        <f t="shared" si="6"/>
        <v> AJ 55.231 </v>
      </c>
      <c r="B60" s="6" t="str">
        <f t="shared" si="7"/>
        <v>I</v>
      </c>
      <c r="C60" s="16">
        <f t="shared" si="8"/>
        <v>33297.75</v>
      </c>
      <c r="D60" s="15" t="str">
        <f t="shared" si="9"/>
        <v>vis</v>
      </c>
      <c r="E60" s="24">
        <f>VLOOKUP(C60,'Active 1'!C$21:E$973,3,FALSE)</f>
        <v>34772.677523888182</v>
      </c>
      <c r="F60" s="6" t="s">
        <v>49</v>
      </c>
      <c r="G60" s="15" t="str">
        <f t="shared" si="10"/>
        <v>33297.75</v>
      </c>
      <c r="H60" s="16">
        <f t="shared" si="11"/>
        <v>2214</v>
      </c>
      <c r="I60" s="25" t="s">
        <v>207</v>
      </c>
      <c r="J60" s="26" t="s">
        <v>208</v>
      </c>
      <c r="K60" s="25">
        <v>2214</v>
      </c>
      <c r="L60" s="25" t="s">
        <v>206</v>
      </c>
      <c r="M60" s="26" t="s">
        <v>51</v>
      </c>
      <c r="N60" s="26"/>
      <c r="O60" s="27" t="s">
        <v>191</v>
      </c>
      <c r="P60" s="27" t="s">
        <v>192</v>
      </c>
    </row>
    <row r="61" spans="1:16" ht="12.75" customHeight="1" thickBot="1">
      <c r="A61" s="16" t="str">
        <f t="shared" si="6"/>
        <v> AAC 5.52 </v>
      </c>
      <c r="B61" s="6" t="str">
        <f t="shared" si="7"/>
        <v>I</v>
      </c>
      <c r="C61" s="16">
        <f t="shared" si="8"/>
        <v>33405.82</v>
      </c>
      <c r="D61" s="15" t="str">
        <f t="shared" si="9"/>
        <v>vis</v>
      </c>
      <c r="E61" s="24">
        <f>VLOOKUP(C61,'Active 1'!C$21:E$973,3,FALSE)</f>
        <v>35055.305612051823</v>
      </c>
      <c r="F61" s="6" t="s">
        <v>49</v>
      </c>
      <c r="G61" s="15" t="str">
        <f t="shared" si="10"/>
        <v>33405.820</v>
      </c>
      <c r="H61" s="16">
        <f t="shared" si="11"/>
        <v>2232</v>
      </c>
      <c r="I61" s="25" t="s">
        <v>209</v>
      </c>
      <c r="J61" s="26" t="s">
        <v>210</v>
      </c>
      <c r="K61" s="25">
        <v>2232</v>
      </c>
      <c r="L61" s="25" t="s">
        <v>211</v>
      </c>
      <c r="M61" s="26" t="s">
        <v>89</v>
      </c>
      <c r="N61" s="26"/>
      <c r="O61" s="27" t="s">
        <v>179</v>
      </c>
      <c r="P61" s="27" t="s">
        <v>212</v>
      </c>
    </row>
    <row r="62" spans="1:16" ht="12.75" customHeight="1" thickBot="1">
      <c r="A62" s="16" t="str">
        <f t="shared" si="6"/>
        <v> MVS 168 </v>
      </c>
      <c r="B62" s="6" t="str">
        <f t="shared" si="7"/>
        <v>I</v>
      </c>
      <c r="C62" s="16">
        <f t="shared" si="8"/>
        <v>33586.269</v>
      </c>
      <c r="D62" s="15" t="str">
        <f t="shared" si="9"/>
        <v>vis</v>
      </c>
      <c r="E62" s="24">
        <f>VLOOKUP(C62,'Active 1'!C$21:E$973,3,FALSE)</f>
        <v>35527.221554321113</v>
      </c>
      <c r="F62" s="6" t="s">
        <v>49</v>
      </c>
      <c r="G62" s="15" t="str">
        <f t="shared" si="10"/>
        <v>33586.269</v>
      </c>
      <c r="H62" s="16">
        <f t="shared" si="11"/>
        <v>2262</v>
      </c>
      <c r="I62" s="25" t="s">
        <v>213</v>
      </c>
      <c r="J62" s="26" t="s">
        <v>214</v>
      </c>
      <c r="K62" s="25">
        <v>2262</v>
      </c>
      <c r="L62" s="25" t="s">
        <v>215</v>
      </c>
      <c r="M62" s="26" t="s">
        <v>55</v>
      </c>
      <c r="N62" s="26"/>
      <c r="O62" s="27" t="s">
        <v>216</v>
      </c>
      <c r="P62" s="27" t="s">
        <v>217</v>
      </c>
    </row>
    <row r="63" spans="1:16" ht="12.75" customHeight="1" thickBot="1">
      <c r="A63" s="16" t="str">
        <f t="shared" si="6"/>
        <v> AA 20.35 </v>
      </c>
      <c r="B63" s="6" t="str">
        <f t="shared" si="7"/>
        <v>I</v>
      </c>
      <c r="C63" s="16">
        <f t="shared" si="8"/>
        <v>33880.266000000003</v>
      </c>
      <c r="D63" s="15" t="str">
        <f t="shared" si="9"/>
        <v>vis</v>
      </c>
      <c r="E63" s="24">
        <f>VLOOKUP(C63,'Active 1'!C$21:E$973,3,FALSE)</f>
        <v>36296.091823922739</v>
      </c>
      <c r="F63" s="6" t="s">
        <v>49</v>
      </c>
      <c r="G63" s="15" t="str">
        <f t="shared" si="10"/>
        <v>33880.266</v>
      </c>
      <c r="H63" s="16">
        <f t="shared" si="11"/>
        <v>2311</v>
      </c>
      <c r="I63" s="25" t="s">
        <v>218</v>
      </c>
      <c r="J63" s="26" t="s">
        <v>219</v>
      </c>
      <c r="K63" s="25">
        <v>2311</v>
      </c>
      <c r="L63" s="25" t="s">
        <v>109</v>
      </c>
      <c r="M63" s="26" t="s">
        <v>89</v>
      </c>
      <c r="N63" s="26"/>
      <c r="O63" s="27" t="s">
        <v>179</v>
      </c>
      <c r="P63" s="27" t="s">
        <v>187</v>
      </c>
    </row>
    <row r="64" spans="1:16" ht="12.75" customHeight="1" thickBot="1">
      <c r="A64" s="16" t="str">
        <f t="shared" si="6"/>
        <v> MVS 168 </v>
      </c>
      <c r="B64" s="6" t="str">
        <f t="shared" si="7"/>
        <v>I</v>
      </c>
      <c r="C64" s="16">
        <f t="shared" si="8"/>
        <v>33922.377999999997</v>
      </c>
      <c r="D64" s="15" t="str">
        <f t="shared" si="9"/>
        <v>vis</v>
      </c>
      <c r="E64" s="24">
        <f>VLOOKUP(C64,'Active 1'!C$21:E$973,3,FALSE)</f>
        <v>36406.224460628073</v>
      </c>
      <c r="F64" s="6" t="s">
        <v>49</v>
      </c>
      <c r="G64" s="15" t="str">
        <f t="shared" si="10"/>
        <v>33922.378</v>
      </c>
      <c r="H64" s="16">
        <f t="shared" si="11"/>
        <v>2318</v>
      </c>
      <c r="I64" s="25" t="s">
        <v>220</v>
      </c>
      <c r="J64" s="26" t="s">
        <v>221</v>
      </c>
      <c r="K64" s="25">
        <v>2318</v>
      </c>
      <c r="L64" s="25" t="s">
        <v>222</v>
      </c>
      <c r="M64" s="26" t="s">
        <v>55</v>
      </c>
      <c r="N64" s="26"/>
      <c r="O64" s="27" t="s">
        <v>216</v>
      </c>
      <c r="P64" s="27" t="s">
        <v>217</v>
      </c>
    </row>
    <row r="65" spans="1:16" ht="12.75" customHeight="1" thickBot="1">
      <c r="A65" s="16" t="str">
        <f t="shared" si="6"/>
        <v> MVS 168 </v>
      </c>
      <c r="B65" s="6" t="str">
        <f t="shared" si="7"/>
        <v>I</v>
      </c>
      <c r="C65" s="16">
        <f t="shared" si="8"/>
        <v>33928.438999999998</v>
      </c>
      <c r="D65" s="15" t="str">
        <f t="shared" si="9"/>
        <v>vis</v>
      </c>
      <c r="E65" s="24">
        <f>VLOOKUP(C65,'Active 1'!C$21:E$973,3,FALSE)</f>
        <v>36422.07537986894</v>
      </c>
      <c r="F65" s="6" t="s">
        <v>49</v>
      </c>
      <c r="G65" s="15" t="str">
        <f t="shared" si="10"/>
        <v>33928.439</v>
      </c>
      <c r="H65" s="16">
        <f t="shared" si="11"/>
        <v>2319</v>
      </c>
      <c r="I65" s="25" t="s">
        <v>223</v>
      </c>
      <c r="J65" s="26" t="s">
        <v>224</v>
      </c>
      <c r="K65" s="25">
        <v>2319</v>
      </c>
      <c r="L65" s="25" t="s">
        <v>225</v>
      </c>
      <c r="M65" s="26" t="s">
        <v>55</v>
      </c>
      <c r="N65" s="26"/>
      <c r="O65" s="27" t="s">
        <v>216</v>
      </c>
      <c r="P65" s="27" t="s">
        <v>217</v>
      </c>
    </row>
    <row r="66" spans="1:16" ht="12.75" customHeight="1" thickBot="1">
      <c r="A66" s="16" t="str">
        <f t="shared" si="6"/>
        <v> AAC 5.52 </v>
      </c>
      <c r="B66" s="6" t="str">
        <f t="shared" si="7"/>
        <v>I</v>
      </c>
      <c r="C66" s="16">
        <f t="shared" si="8"/>
        <v>34120.502999999997</v>
      </c>
      <c r="D66" s="15" t="str">
        <f t="shared" si="9"/>
        <v>vis</v>
      </c>
      <c r="E66" s="24">
        <f>VLOOKUP(C66,'Active 1'!C$21:E$973,3,FALSE)</f>
        <v>36924.367238155806</v>
      </c>
      <c r="F66" s="6" t="s">
        <v>49</v>
      </c>
      <c r="G66" s="15" t="str">
        <f t="shared" si="10"/>
        <v>34120.503</v>
      </c>
      <c r="H66" s="16">
        <f t="shared" si="11"/>
        <v>2351</v>
      </c>
      <c r="I66" s="25" t="s">
        <v>226</v>
      </c>
      <c r="J66" s="26" t="s">
        <v>227</v>
      </c>
      <c r="K66" s="25">
        <v>2351</v>
      </c>
      <c r="L66" s="25" t="s">
        <v>71</v>
      </c>
      <c r="M66" s="26" t="s">
        <v>89</v>
      </c>
      <c r="N66" s="26"/>
      <c r="O66" s="27" t="s">
        <v>179</v>
      </c>
      <c r="P66" s="27" t="s">
        <v>212</v>
      </c>
    </row>
    <row r="67" spans="1:16" ht="12.75" customHeight="1" thickBot="1">
      <c r="A67" s="16" t="str">
        <f t="shared" si="6"/>
        <v> AHSB 6.1.88 </v>
      </c>
      <c r="B67" s="6" t="str">
        <f t="shared" si="7"/>
        <v>I</v>
      </c>
      <c r="C67" s="16">
        <f t="shared" si="8"/>
        <v>34132.5</v>
      </c>
      <c r="D67" s="15" t="str">
        <f t="shared" si="9"/>
        <v>vis</v>
      </c>
      <c r="E67" s="24">
        <f>VLOOKUP(C67,'Active 1'!C$21:E$973,3,FALSE)</f>
        <v>36955.742172676953</v>
      </c>
      <c r="F67" s="6" t="s">
        <v>49</v>
      </c>
      <c r="G67" s="15" t="str">
        <f t="shared" si="10"/>
        <v>34132.50</v>
      </c>
      <c r="H67" s="16">
        <f t="shared" si="11"/>
        <v>2353</v>
      </c>
      <c r="I67" s="25" t="s">
        <v>228</v>
      </c>
      <c r="J67" s="26" t="s">
        <v>229</v>
      </c>
      <c r="K67" s="25">
        <v>2353</v>
      </c>
      <c r="L67" s="25" t="s">
        <v>190</v>
      </c>
      <c r="M67" s="26" t="s">
        <v>51</v>
      </c>
      <c r="N67" s="26"/>
      <c r="O67" s="27" t="s">
        <v>174</v>
      </c>
      <c r="P67" s="27" t="s">
        <v>175</v>
      </c>
    </row>
    <row r="68" spans="1:16" ht="12.75" customHeight="1" thickBot="1">
      <c r="A68" s="16" t="str">
        <f t="shared" si="6"/>
        <v> MVS 168 </v>
      </c>
      <c r="B68" s="6" t="str">
        <f t="shared" si="7"/>
        <v>I</v>
      </c>
      <c r="C68" s="16">
        <f t="shared" si="8"/>
        <v>34132.569000000003</v>
      </c>
      <c r="D68" s="15" t="str">
        <f t="shared" si="9"/>
        <v>vis</v>
      </c>
      <c r="E68" s="24">
        <f>VLOOKUP(C68,'Active 1'!C$21:E$973,3,FALSE)</f>
        <v>36955.922623663202</v>
      </c>
      <c r="F68" s="6" t="s">
        <v>49</v>
      </c>
      <c r="G68" s="15" t="str">
        <f t="shared" si="10"/>
        <v>34132.569</v>
      </c>
      <c r="H68" s="16">
        <f t="shared" si="11"/>
        <v>2353</v>
      </c>
      <c r="I68" s="25" t="s">
        <v>230</v>
      </c>
      <c r="J68" s="26" t="s">
        <v>231</v>
      </c>
      <c r="K68" s="25">
        <v>2353</v>
      </c>
      <c r="L68" s="25" t="s">
        <v>232</v>
      </c>
      <c r="M68" s="26" t="s">
        <v>55</v>
      </c>
      <c r="N68" s="26"/>
      <c r="O68" s="27" t="s">
        <v>216</v>
      </c>
      <c r="P68" s="27" t="s">
        <v>217</v>
      </c>
    </row>
    <row r="69" spans="1:16" ht="12.75" customHeight="1" thickBot="1">
      <c r="A69" s="16" t="str">
        <f t="shared" si="6"/>
        <v> MVS 168 </v>
      </c>
      <c r="B69" s="6" t="str">
        <f t="shared" si="7"/>
        <v>I</v>
      </c>
      <c r="C69" s="16">
        <f t="shared" si="8"/>
        <v>34216.534</v>
      </c>
      <c r="D69" s="15" t="str">
        <f t="shared" si="9"/>
        <v>vis</v>
      </c>
      <c r="E69" s="24">
        <f>VLOOKUP(C69,'Active 1'!C$21:E$973,3,FALSE)</f>
        <v>37175.510552067564</v>
      </c>
      <c r="F69" s="6" t="s">
        <v>49</v>
      </c>
      <c r="G69" s="15" t="str">
        <f t="shared" si="10"/>
        <v>34216.534</v>
      </c>
      <c r="H69" s="16">
        <f t="shared" si="11"/>
        <v>2367</v>
      </c>
      <c r="I69" s="25" t="s">
        <v>233</v>
      </c>
      <c r="J69" s="26" t="s">
        <v>234</v>
      </c>
      <c r="K69" s="25">
        <v>2367</v>
      </c>
      <c r="L69" s="25" t="s">
        <v>235</v>
      </c>
      <c r="M69" s="26" t="s">
        <v>55</v>
      </c>
      <c r="N69" s="26"/>
      <c r="O69" s="27" t="s">
        <v>216</v>
      </c>
      <c r="P69" s="27" t="s">
        <v>217</v>
      </c>
    </row>
    <row r="70" spans="1:16" ht="12.75" customHeight="1" thickBot="1">
      <c r="A70" s="16" t="str">
        <f t="shared" si="6"/>
        <v> AAC 5.193 </v>
      </c>
      <c r="B70" s="6" t="str">
        <f t="shared" si="7"/>
        <v>I</v>
      </c>
      <c r="C70" s="16">
        <f t="shared" si="8"/>
        <v>34222.580999999998</v>
      </c>
      <c r="D70" s="15" t="str">
        <f t="shared" si="9"/>
        <v>vis</v>
      </c>
      <c r="E70" s="24">
        <f>VLOOKUP(C70,'Active 1'!C$21:E$973,3,FALSE)</f>
        <v>37191.324858064836</v>
      </c>
      <c r="F70" s="6" t="s">
        <v>49</v>
      </c>
      <c r="G70" s="15" t="str">
        <f t="shared" si="10"/>
        <v>34222.581</v>
      </c>
      <c r="H70" s="16">
        <f t="shared" si="11"/>
        <v>2368</v>
      </c>
      <c r="I70" s="25" t="s">
        <v>236</v>
      </c>
      <c r="J70" s="26" t="s">
        <v>237</v>
      </c>
      <c r="K70" s="25">
        <v>2368</v>
      </c>
      <c r="L70" s="25" t="s">
        <v>238</v>
      </c>
      <c r="M70" s="26" t="s">
        <v>89</v>
      </c>
      <c r="N70" s="26"/>
      <c r="O70" s="27" t="s">
        <v>179</v>
      </c>
      <c r="P70" s="27" t="s">
        <v>239</v>
      </c>
    </row>
    <row r="71" spans="1:16" ht="12.75" customHeight="1" thickBot="1">
      <c r="A71" s="16" t="str">
        <f t="shared" si="6"/>
        <v> AAC 5.193 </v>
      </c>
      <c r="B71" s="6" t="str">
        <f t="shared" si="7"/>
        <v>I</v>
      </c>
      <c r="C71" s="16">
        <f t="shared" si="8"/>
        <v>34240.589</v>
      </c>
      <c r="D71" s="15" t="str">
        <f t="shared" si="9"/>
        <v>vis</v>
      </c>
      <c r="E71" s="24">
        <f>VLOOKUP(C71,'Active 1'!C$21:E$973,3,FALSE)</f>
        <v>37238.419950242605</v>
      </c>
      <c r="F71" s="6" t="s">
        <v>49</v>
      </c>
      <c r="G71" s="15" t="str">
        <f t="shared" si="10"/>
        <v>34240.589</v>
      </c>
      <c r="H71" s="16">
        <f t="shared" si="11"/>
        <v>2371</v>
      </c>
      <c r="I71" s="25" t="s">
        <v>240</v>
      </c>
      <c r="J71" s="26" t="s">
        <v>241</v>
      </c>
      <c r="K71" s="25">
        <v>2371</v>
      </c>
      <c r="L71" s="25" t="s">
        <v>242</v>
      </c>
      <c r="M71" s="26" t="s">
        <v>89</v>
      </c>
      <c r="N71" s="26"/>
      <c r="O71" s="27" t="s">
        <v>179</v>
      </c>
      <c r="P71" s="27" t="s">
        <v>239</v>
      </c>
    </row>
    <row r="72" spans="1:16" ht="12.75" customHeight="1" thickBot="1">
      <c r="A72" s="16" t="str">
        <f t="shared" si="6"/>
        <v> MVS 168 </v>
      </c>
      <c r="B72" s="6" t="str">
        <f t="shared" si="7"/>
        <v>I</v>
      </c>
      <c r="C72" s="16">
        <f t="shared" si="8"/>
        <v>34456.597999999998</v>
      </c>
      <c r="D72" s="15" t="str">
        <f t="shared" si="9"/>
        <v>vis</v>
      </c>
      <c r="E72" s="24">
        <f>VLOOKUP(C72,'Active 1'!C$21:E$973,3,FALSE)</f>
        <v>37803.333531219192</v>
      </c>
      <c r="F72" s="6" t="s">
        <v>49</v>
      </c>
      <c r="G72" s="15" t="str">
        <f t="shared" si="10"/>
        <v>34456.598</v>
      </c>
      <c r="H72" s="16">
        <f t="shared" si="11"/>
        <v>2407</v>
      </c>
      <c r="I72" s="25" t="s">
        <v>243</v>
      </c>
      <c r="J72" s="26" t="s">
        <v>244</v>
      </c>
      <c r="K72" s="25">
        <v>2407</v>
      </c>
      <c r="L72" s="25" t="s">
        <v>245</v>
      </c>
      <c r="M72" s="26" t="s">
        <v>55</v>
      </c>
      <c r="N72" s="26"/>
      <c r="O72" s="27" t="s">
        <v>216</v>
      </c>
      <c r="P72" s="27" t="s">
        <v>217</v>
      </c>
    </row>
    <row r="73" spans="1:16" ht="12.75" customHeight="1" thickBot="1">
      <c r="A73" s="16" t="str">
        <f t="shared" si="6"/>
        <v> MVS 168 </v>
      </c>
      <c r="B73" s="6" t="str">
        <f t="shared" si="7"/>
        <v>I</v>
      </c>
      <c r="C73" s="16">
        <f t="shared" si="8"/>
        <v>34480.548000000003</v>
      </c>
      <c r="D73" s="15" t="str">
        <f t="shared" si="9"/>
        <v>vis</v>
      </c>
      <c r="E73" s="24">
        <f>VLOOKUP(C73,'Active 1'!C$21:E$973,3,FALSE)</f>
        <v>37865.968330067357</v>
      </c>
      <c r="F73" s="6" t="s">
        <v>49</v>
      </c>
      <c r="G73" s="15" t="str">
        <f t="shared" si="10"/>
        <v>34480.548</v>
      </c>
      <c r="H73" s="16">
        <f t="shared" si="11"/>
        <v>2411</v>
      </c>
      <c r="I73" s="25" t="s">
        <v>246</v>
      </c>
      <c r="J73" s="26" t="s">
        <v>247</v>
      </c>
      <c r="K73" s="25">
        <v>2411</v>
      </c>
      <c r="L73" s="25" t="s">
        <v>248</v>
      </c>
      <c r="M73" s="26" t="s">
        <v>55</v>
      </c>
      <c r="N73" s="26"/>
      <c r="O73" s="27" t="s">
        <v>216</v>
      </c>
      <c r="P73" s="27" t="s">
        <v>217</v>
      </c>
    </row>
    <row r="74" spans="1:16" ht="12.75" customHeight="1" thickBot="1">
      <c r="A74" s="16" t="str">
        <f t="shared" si="6"/>
        <v> MVS 168 </v>
      </c>
      <c r="B74" s="6" t="str">
        <f t="shared" si="7"/>
        <v>I</v>
      </c>
      <c r="C74" s="16">
        <f t="shared" si="8"/>
        <v>34486.540999999997</v>
      </c>
      <c r="D74" s="15" t="str">
        <f t="shared" si="9"/>
        <v>vis</v>
      </c>
      <c r="E74" s="24">
        <f>VLOOKUP(C74,'Active 1'!C$21:E$973,3,FALSE)</f>
        <v>37881.64141355364</v>
      </c>
      <c r="F74" s="6" t="s">
        <v>49</v>
      </c>
      <c r="G74" s="15" t="str">
        <f t="shared" si="10"/>
        <v>34486.541</v>
      </c>
      <c r="H74" s="16">
        <f t="shared" si="11"/>
        <v>2412</v>
      </c>
      <c r="I74" s="25" t="s">
        <v>249</v>
      </c>
      <c r="J74" s="26" t="s">
        <v>250</v>
      </c>
      <c r="K74" s="25">
        <v>2412</v>
      </c>
      <c r="L74" s="25" t="s">
        <v>251</v>
      </c>
      <c r="M74" s="26" t="s">
        <v>55</v>
      </c>
      <c r="N74" s="26"/>
      <c r="O74" s="27" t="s">
        <v>216</v>
      </c>
      <c r="P74" s="27" t="s">
        <v>217</v>
      </c>
    </row>
    <row r="75" spans="1:16" ht="12.75" customHeight="1" thickBot="1">
      <c r="A75" s="16" t="str">
        <f t="shared" ref="A75:A82" si="12">P75</f>
        <v> AAC 5.193 </v>
      </c>
      <c r="B75" s="6" t="str">
        <f t="shared" ref="B75:B82" si="13">IF(H75=INT(H75),"I","II")</f>
        <v>I</v>
      </c>
      <c r="C75" s="16">
        <f t="shared" ref="C75:C82" si="14">1*G75</f>
        <v>34961.269999999997</v>
      </c>
      <c r="D75" s="15" t="str">
        <f t="shared" ref="D75:D82" si="15">VLOOKUP(F75,I$1:J$5,2,FALSE)</f>
        <v>vis</v>
      </c>
      <c r="E75" s="24">
        <f>VLOOKUP(C75,'Active 1'!C$21:E$973,3,FALSE)</f>
        <v>39123.167735991308</v>
      </c>
      <c r="F75" s="6" t="s">
        <v>49</v>
      </c>
      <c r="G75" s="15" t="str">
        <f t="shared" ref="G75:G82" si="16">MID(I75,3,LEN(I75)-3)</f>
        <v>34961.270</v>
      </c>
      <c r="H75" s="16">
        <f t="shared" ref="H75:H82" si="17">1*K75</f>
        <v>2491</v>
      </c>
      <c r="I75" s="25" t="s">
        <v>252</v>
      </c>
      <c r="J75" s="26" t="s">
        <v>253</v>
      </c>
      <c r="K75" s="25">
        <v>2491</v>
      </c>
      <c r="L75" s="25" t="s">
        <v>254</v>
      </c>
      <c r="M75" s="26" t="s">
        <v>89</v>
      </c>
      <c r="N75" s="26"/>
      <c r="O75" s="27" t="s">
        <v>179</v>
      </c>
      <c r="P75" s="27" t="s">
        <v>239</v>
      </c>
    </row>
    <row r="76" spans="1:16" ht="12.75" customHeight="1" thickBot="1">
      <c r="A76" s="16" t="str">
        <f t="shared" si="12"/>
        <v> AHSB 6.1.88 </v>
      </c>
      <c r="B76" s="6" t="str">
        <f t="shared" si="13"/>
        <v>I</v>
      </c>
      <c r="C76" s="16">
        <f t="shared" si="14"/>
        <v>35195.480000000003</v>
      </c>
      <c r="D76" s="15" t="str">
        <f t="shared" si="15"/>
        <v>vis</v>
      </c>
      <c r="E76" s="24">
        <f>VLOOKUP(C76,'Active 1'!C$21:E$973,3,FALSE)</f>
        <v>39735.681148860829</v>
      </c>
      <c r="F76" s="6" t="s">
        <v>49</v>
      </c>
      <c r="G76" s="15" t="str">
        <f t="shared" si="16"/>
        <v>35195.48</v>
      </c>
      <c r="H76" s="16">
        <f t="shared" si="17"/>
        <v>2530</v>
      </c>
      <c r="I76" s="25" t="s">
        <v>255</v>
      </c>
      <c r="J76" s="26" t="s">
        <v>256</v>
      </c>
      <c r="K76" s="25">
        <v>2530</v>
      </c>
      <c r="L76" s="25" t="s">
        <v>257</v>
      </c>
      <c r="M76" s="26" t="s">
        <v>51</v>
      </c>
      <c r="N76" s="26"/>
      <c r="O76" s="27" t="s">
        <v>174</v>
      </c>
      <c r="P76" s="27" t="s">
        <v>175</v>
      </c>
    </row>
    <row r="77" spans="1:16" ht="12.75" customHeight="1" thickBot="1">
      <c r="A77" s="16" t="str">
        <f t="shared" si="12"/>
        <v> AHSB 6.1.88 </v>
      </c>
      <c r="B77" s="6" t="str">
        <f t="shared" si="13"/>
        <v>I</v>
      </c>
      <c r="C77" s="16">
        <f t="shared" si="14"/>
        <v>35303.589999999997</v>
      </c>
      <c r="D77" s="15" t="str">
        <f t="shared" si="15"/>
        <v>vis</v>
      </c>
      <c r="E77" s="24">
        <f>VLOOKUP(C77,'Active 1'!C$21:E$973,3,FALSE)</f>
        <v>40018.413846291842</v>
      </c>
      <c r="F77" s="6" t="s">
        <v>49</v>
      </c>
      <c r="G77" s="15" t="str">
        <f t="shared" si="16"/>
        <v>35303.59</v>
      </c>
      <c r="H77" s="16">
        <f t="shared" si="17"/>
        <v>2548</v>
      </c>
      <c r="I77" s="25" t="s">
        <v>258</v>
      </c>
      <c r="J77" s="26" t="s">
        <v>259</v>
      </c>
      <c r="K77" s="25">
        <v>2548</v>
      </c>
      <c r="L77" s="25" t="s">
        <v>206</v>
      </c>
      <c r="M77" s="26" t="s">
        <v>51</v>
      </c>
      <c r="N77" s="26"/>
      <c r="O77" s="27" t="s">
        <v>174</v>
      </c>
      <c r="P77" s="27" t="s">
        <v>175</v>
      </c>
    </row>
    <row r="78" spans="1:16" ht="12.75" customHeight="1" thickBot="1">
      <c r="A78" s="16" t="str">
        <f t="shared" si="12"/>
        <v> AA 6.142 </v>
      </c>
      <c r="B78" s="6" t="str">
        <f t="shared" si="13"/>
        <v>I</v>
      </c>
      <c r="C78" s="16">
        <f t="shared" si="14"/>
        <v>35339.618000000002</v>
      </c>
      <c r="D78" s="15" t="str">
        <f t="shared" si="15"/>
        <v>vis</v>
      </c>
      <c r="E78" s="24">
        <f>VLOOKUP(C78,'Active 1'!C$21:E$973,3,FALSE)</f>
        <v>40112.635413427604</v>
      </c>
      <c r="F78" s="6" t="s">
        <v>49</v>
      </c>
      <c r="G78" s="15" t="str">
        <f t="shared" si="16"/>
        <v>35339.618</v>
      </c>
      <c r="H78" s="16">
        <f t="shared" si="17"/>
        <v>2554</v>
      </c>
      <c r="I78" s="25" t="s">
        <v>260</v>
      </c>
      <c r="J78" s="26" t="s">
        <v>261</v>
      </c>
      <c r="K78" s="25">
        <v>2554</v>
      </c>
      <c r="L78" s="25" t="s">
        <v>106</v>
      </c>
      <c r="M78" s="26" t="s">
        <v>89</v>
      </c>
      <c r="N78" s="26"/>
      <c r="O78" s="27" t="s">
        <v>179</v>
      </c>
      <c r="P78" s="27" t="s">
        <v>262</v>
      </c>
    </row>
    <row r="79" spans="1:16" ht="12.75" customHeight="1" thickBot="1">
      <c r="A79" s="16" t="str">
        <f t="shared" si="12"/>
        <v> AA 8.190 </v>
      </c>
      <c r="B79" s="6" t="str">
        <f t="shared" si="13"/>
        <v>I</v>
      </c>
      <c r="C79" s="16">
        <f t="shared" si="14"/>
        <v>36138.370000000003</v>
      </c>
      <c r="D79" s="15" t="str">
        <f t="shared" si="15"/>
        <v>vis</v>
      </c>
      <c r="E79" s="24">
        <f>VLOOKUP(C79,'Active 1'!C$21:E$973,3,FALSE)</f>
        <v>42201.556952031169</v>
      </c>
      <c r="F79" s="6" t="s">
        <v>49</v>
      </c>
      <c r="G79" s="15" t="str">
        <f t="shared" si="16"/>
        <v>36138.370</v>
      </c>
      <c r="H79" s="16">
        <f t="shared" si="17"/>
        <v>2687</v>
      </c>
      <c r="I79" s="25" t="s">
        <v>263</v>
      </c>
      <c r="J79" s="26" t="s">
        <v>264</v>
      </c>
      <c r="K79" s="25">
        <v>2687</v>
      </c>
      <c r="L79" s="25" t="s">
        <v>124</v>
      </c>
      <c r="M79" s="26" t="s">
        <v>89</v>
      </c>
      <c r="N79" s="26"/>
      <c r="O79" s="27" t="s">
        <v>179</v>
      </c>
      <c r="P79" s="27" t="s">
        <v>265</v>
      </c>
    </row>
    <row r="80" spans="1:16" ht="12.75" customHeight="1" thickBot="1">
      <c r="A80" s="16" t="str">
        <f t="shared" si="12"/>
        <v> AHSB 6.1.88 </v>
      </c>
      <c r="B80" s="6" t="str">
        <f t="shared" si="13"/>
        <v>I</v>
      </c>
      <c r="C80" s="16">
        <f t="shared" si="14"/>
        <v>36847.050000000003</v>
      </c>
      <c r="D80" s="15" t="str">
        <f t="shared" si="15"/>
        <v>vis</v>
      </c>
      <c r="E80" s="24">
        <f>VLOOKUP(C80,'Active 1'!C$21:E$973,3,FALSE)</f>
        <v>44054.91934233201</v>
      </c>
      <c r="F80" s="6" t="s">
        <v>49</v>
      </c>
      <c r="G80" s="15" t="str">
        <f t="shared" si="16"/>
        <v>36847.05</v>
      </c>
      <c r="H80" s="16">
        <f t="shared" si="17"/>
        <v>2805</v>
      </c>
      <c r="I80" s="25" t="s">
        <v>270</v>
      </c>
      <c r="J80" s="26" t="s">
        <v>271</v>
      </c>
      <c r="K80" s="25">
        <v>2805</v>
      </c>
      <c r="L80" s="25" t="s">
        <v>272</v>
      </c>
      <c r="M80" s="26" t="s">
        <v>51</v>
      </c>
      <c r="N80" s="26"/>
      <c r="O80" s="27" t="s">
        <v>174</v>
      </c>
      <c r="P80" s="27" t="s">
        <v>175</v>
      </c>
    </row>
    <row r="81" spans="1:16" ht="12.75" customHeight="1" thickBot="1">
      <c r="A81" s="16" t="str">
        <f t="shared" si="12"/>
        <v>BAVM 193 </v>
      </c>
      <c r="B81" s="6" t="str">
        <f t="shared" si="13"/>
        <v>I</v>
      </c>
      <c r="C81" s="16">
        <f t="shared" si="14"/>
        <v>54365.327799999999</v>
      </c>
      <c r="D81" s="15" t="str">
        <f t="shared" si="15"/>
        <v>CCD</v>
      </c>
      <c r="E81" s="24">
        <f>VLOOKUP(C81,'Active 1'!C$21:E$973,3,FALSE)</f>
        <v>89869.274505963127</v>
      </c>
      <c r="F81" s="6" t="str">
        <f>LEFT(M81,1)</f>
        <v>C</v>
      </c>
      <c r="G81" s="15" t="str">
        <f t="shared" si="16"/>
        <v>54365.3278</v>
      </c>
      <c r="H81" s="16">
        <f t="shared" si="17"/>
        <v>5722</v>
      </c>
      <c r="I81" s="25" t="s">
        <v>285</v>
      </c>
      <c r="J81" s="26" t="s">
        <v>286</v>
      </c>
      <c r="K81" s="25">
        <v>5722</v>
      </c>
      <c r="L81" s="25" t="s">
        <v>287</v>
      </c>
      <c r="M81" s="26" t="s">
        <v>288</v>
      </c>
      <c r="N81" s="26" t="s">
        <v>289</v>
      </c>
      <c r="O81" s="27" t="s">
        <v>290</v>
      </c>
      <c r="P81" s="28" t="s">
        <v>291</v>
      </c>
    </row>
    <row r="82" spans="1:16" ht="12.75" customHeight="1" thickBot="1">
      <c r="A82" s="16" t="str">
        <f t="shared" si="12"/>
        <v>BAVM 225 </v>
      </c>
      <c r="B82" s="6" t="str">
        <f t="shared" si="13"/>
        <v>II</v>
      </c>
      <c r="C82" s="16">
        <f t="shared" si="14"/>
        <v>55707.584000000003</v>
      </c>
      <c r="D82" s="15" t="str">
        <f t="shared" si="15"/>
        <v>CCD</v>
      </c>
      <c r="E82" s="24">
        <f>VLOOKUP(C82,'Active 1'!C$21:E$973,3,FALSE)</f>
        <v>93379.585449164762</v>
      </c>
      <c r="F82" s="6" t="str">
        <f>LEFT(M82,1)</f>
        <v>C</v>
      </c>
      <c r="G82" s="15" t="str">
        <f t="shared" si="16"/>
        <v>55707.584</v>
      </c>
      <c r="H82" s="16">
        <f t="shared" si="17"/>
        <v>5945.5</v>
      </c>
      <c r="I82" s="25" t="s">
        <v>292</v>
      </c>
      <c r="J82" s="26" t="s">
        <v>293</v>
      </c>
      <c r="K82" s="25" t="s">
        <v>294</v>
      </c>
      <c r="L82" s="25" t="s">
        <v>295</v>
      </c>
      <c r="M82" s="26" t="s">
        <v>288</v>
      </c>
      <c r="N82" s="26" t="s">
        <v>289</v>
      </c>
      <c r="O82" s="27" t="s">
        <v>296</v>
      </c>
      <c r="P82" s="28" t="s">
        <v>297</v>
      </c>
    </row>
    <row r="83" spans="1:16">
      <c r="B83" s="6"/>
      <c r="F83" s="6"/>
    </row>
    <row r="84" spans="1:16">
      <c r="B84" s="6"/>
      <c r="F84" s="6"/>
    </row>
    <row r="85" spans="1:16">
      <c r="B85" s="6"/>
      <c r="F85" s="6"/>
    </row>
    <row r="86" spans="1:16">
      <c r="B86" s="6"/>
      <c r="F86" s="6"/>
    </row>
    <row r="87" spans="1:16">
      <c r="B87" s="6"/>
      <c r="F87" s="6"/>
    </row>
    <row r="88" spans="1:16">
      <c r="B88" s="6"/>
      <c r="F88" s="6"/>
    </row>
    <row r="89" spans="1:16">
      <c r="B89" s="6"/>
      <c r="F89" s="6"/>
    </row>
    <row r="90" spans="1:16">
      <c r="B90" s="6"/>
      <c r="F90" s="6"/>
    </row>
    <row r="91" spans="1:16">
      <c r="B91" s="6"/>
      <c r="F91" s="6"/>
    </row>
    <row r="92" spans="1:16">
      <c r="B92" s="6"/>
      <c r="F92" s="6"/>
    </row>
    <row r="93" spans="1:16">
      <c r="B93" s="6"/>
      <c r="F93" s="6"/>
    </row>
    <row r="94" spans="1:16">
      <c r="B94" s="6"/>
      <c r="F94" s="6"/>
    </row>
    <row r="95" spans="1:16">
      <c r="B95" s="6"/>
      <c r="F95" s="6"/>
    </row>
    <row r="96" spans="1:16">
      <c r="B96" s="6"/>
      <c r="F96" s="6"/>
    </row>
    <row r="97" spans="2:6">
      <c r="B97" s="6"/>
      <c r="F97" s="6"/>
    </row>
    <row r="98" spans="2:6">
      <c r="B98" s="6"/>
      <c r="F98" s="6"/>
    </row>
    <row r="99" spans="2:6">
      <c r="B99" s="6"/>
      <c r="F99" s="6"/>
    </row>
    <row r="100" spans="2:6">
      <c r="B100" s="6"/>
      <c r="F100" s="6"/>
    </row>
    <row r="101" spans="2:6">
      <c r="B101" s="6"/>
      <c r="F101" s="6"/>
    </row>
    <row r="102" spans="2:6">
      <c r="B102" s="6"/>
      <c r="F102" s="6"/>
    </row>
    <row r="103" spans="2:6">
      <c r="B103" s="6"/>
      <c r="F103" s="6"/>
    </row>
    <row r="104" spans="2:6">
      <c r="B104" s="6"/>
      <c r="F104" s="6"/>
    </row>
    <row r="105" spans="2:6">
      <c r="B105" s="6"/>
      <c r="F105" s="6"/>
    </row>
    <row r="106" spans="2:6">
      <c r="B106" s="6"/>
      <c r="F106" s="6"/>
    </row>
    <row r="107" spans="2:6">
      <c r="B107" s="6"/>
      <c r="F107" s="6"/>
    </row>
    <row r="108" spans="2:6">
      <c r="B108" s="6"/>
      <c r="F108" s="6"/>
    </row>
    <row r="109" spans="2:6">
      <c r="B109" s="6"/>
      <c r="F109" s="6"/>
    </row>
    <row r="110" spans="2:6">
      <c r="B110" s="6"/>
      <c r="F110" s="6"/>
    </row>
    <row r="111" spans="2:6">
      <c r="B111" s="6"/>
      <c r="F111" s="6"/>
    </row>
    <row r="112" spans="2:6">
      <c r="B112" s="6"/>
      <c r="F112" s="6"/>
    </row>
    <row r="113" spans="2:6">
      <c r="B113" s="6"/>
      <c r="F113" s="6"/>
    </row>
    <row r="114" spans="2:6">
      <c r="B114" s="6"/>
      <c r="F114" s="6"/>
    </row>
    <row r="115" spans="2:6">
      <c r="B115" s="6"/>
      <c r="F115" s="6"/>
    </row>
    <row r="116" spans="2:6">
      <c r="B116" s="6"/>
      <c r="F116" s="6"/>
    </row>
    <row r="117" spans="2:6">
      <c r="B117" s="6"/>
      <c r="F117" s="6"/>
    </row>
    <row r="118" spans="2:6">
      <c r="B118" s="6"/>
      <c r="F118" s="6"/>
    </row>
    <row r="119" spans="2:6">
      <c r="B119" s="6"/>
      <c r="F119" s="6"/>
    </row>
    <row r="120" spans="2:6">
      <c r="B120" s="6"/>
      <c r="F120" s="6"/>
    </row>
    <row r="121" spans="2:6">
      <c r="B121" s="6"/>
      <c r="F121" s="6"/>
    </row>
    <row r="122" spans="2:6">
      <c r="B122" s="6"/>
      <c r="F122" s="6"/>
    </row>
    <row r="123" spans="2:6">
      <c r="B123" s="6"/>
      <c r="F123" s="6"/>
    </row>
    <row r="124" spans="2:6">
      <c r="B124" s="6"/>
      <c r="F124" s="6"/>
    </row>
    <row r="125" spans="2:6">
      <c r="B125" s="6"/>
      <c r="F125" s="6"/>
    </row>
    <row r="126" spans="2:6">
      <c r="B126" s="6"/>
      <c r="F126" s="6"/>
    </row>
    <row r="127" spans="2:6">
      <c r="B127" s="6"/>
      <c r="F127" s="6"/>
    </row>
    <row r="128" spans="2:6">
      <c r="B128" s="6"/>
      <c r="F128" s="6"/>
    </row>
    <row r="129" spans="2:6">
      <c r="B129" s="6"/>
      <c r="F129" s="6"/>
    </row>
    <row r="130" spans="2:6">
      <c r="B130" s="6"/>
      <c r="F130" s="6"/>
    </row>
    <row r="131" spans="2:6">
      <c r="B131" s="6"/>
      <c r="F131" s="6"/>
    </row>
    <row r="132" spans="2:6">
      <c r="B132" s="6"/>
      <c r="F132" s="6"/>
    </row>
    <row r="133" spans="2:6">
      <c r="B133" s="6"/>
      <c r="F133" s="6"/>
    </row>
    <row r="134" spans="2:6">
      <c r="B134" s="6"/>
      <c r="F134" s="6"/>
    </row>
    <row r="135" spans="2:6">
      <c r="B135" s="6"/>
      <c r="F135" s="6"/>
    </row>
    <row r="136" spans="2:6">
      <c r="B136" s="6"/>
      <c r="F136" s="6"/>
    </row>
    <row r="137" spans="2:6">
      <c r="B137" s="6"/>
      <c r="F137" s="6"/>
    </row>
    <row r="138" spans="2:6">
      <c r="B138" s="6"/>
      <c r="F138" s="6"/>
    </row>
    <row r="139" spans="2:6">
      <c r="B139" s="6"/>
      <c r="F139" s="6"/>
    </row>
    <row r="140" spans="2:6">
      <c r="B140" s="6"/>
      <c r="F140" s="6"/>
    </row>
    <row r="141" spans="2:6">
      <c r="B141" s="6"/>
      <c r="F141" s="6"/>
    </row>
    <row r="142" spans="2:6">
      <c r="B142" s="6"/>
      <c r="F142" s="6"/>
    </row>
    <row r="143" spans="2:6">
      <c r="B143" s="6"/>
      <c r="F143" s="6"/>
    </row>
    <row r="144" spans="2:6">
      <c r="B144" s="6"/>
      <c r="F144" s="6"/>
    </row>
    <row r="145" spans="2:6">
      <c r="B145" s="6"/>
      <c r="F145" s="6"/>
    </row>
    <row r="146" spans="2:6">
      <c r="B146" s="6"/>
      <c r="F146" s="6"/>
    </row>
    <row r="147" spans="2:6">
      <c r="B147" s="6"/>
      <c r="F147" s="6"/>
    </row>
    <row r="148" spans="2:6">
      <c r="B148" s="6"/>
      <c r="F148" s="6"/>
    </row>
    <row r="149" spans="2:6">
      <c r="B149" s="6"/>
      <c r="F149" s="6"/>
    </row>
    <row r="150" spans="2:6">
      <c r="B150" s="6"/>
      <c r="F150" s="6"/>
    </row>
    <row r="151" spans="2:6">
      <c r="B151" s="6"/>
      <c r="F151" s="6"/>
    </row>
    <row r="152" spans="2:6">
      <c r="B152" s="6"/>
      <c r="F152" s="6"/>
    </row>
    <row r="153" spans="2:6">
      <c r="B153" s="6"/>
      <c r="F153" s="6"/>
    </row>
    <row r="154" spans="2:6">
      <c r="B154" s="6"/>
      <c r="F154" s="6"/>
    </row>
    <row r="155" spans="2:6">
      <c r="B155" s="6"/>
      <c r="F155" s="6"/>
    </row>
    <row r="156" spans="2:6">
      <c r="B156" s="6"/>
      <c r="F156" s="6"/>
    </row>
    <row r="157" spans="2:6">
      <c r="B157" s="6"/>
      <c r="F157" s="6"/>
    </row>
    <row r="158" spans="2:6">
      <c r="B158" s="6"/>
      <c r="F158" s="6"/>
    </row>
    <row r="159" spans="2:6">
      <c r="B159" s="6"/>
      <c r="F159" s="6"/>
    </row>
    <row r="160" spans="2:6">
      <c r="B160" s="6"/>
      <c r="F160" s="6"/>
    </row>
    <row r="161" spans="2:6">
      <c r="B161" s="6"/>
      <c r="F161" s="6"/>
    </row>
    <row r="162" spans="2:6">
      <c r="B162" s="6"/>
      <c r="F162" s="6"/>
    </row>
    <row r="163" spans="2:6">
      <c r="B163" s="6"/>
      <c r="F163" s="6"/>
    </row>
    <row r="164" spans="2:6">
      <c r="B164" s="6"/>
      <c r="F164" s="6"/>
    </row>
    <row r="165" spans="2:6">
      <c r="B165" s="6"/>
      <c r="F165" s="6"/>
    </row>
    <row r="166" spans="2:6">
      <c r="B166" s="6"/>
      <c r="F166" s="6"/>
    </row>
    <row r="167" spans="2:6">
      <c r="B167" s="6"/>
      <c r="F167" s="6"/>
    </row>
    <row r="168" spans="2:6">
      <c r="B168" s="6"/>
      <c r="F168" s="6"/>
    </row>
    <row r="169" spans="2:6">
      <c r="B169" s="6"/>
      <c r="F169" s="6"/>
    </row>
    <row r="170" spans="2:6">
      <c r="B170" s="6"/>
      <c r="F170" s="6"/>
    </row>
    <row r="171" spans="2:6">
      <c r="B171" s="6"/>
      <c r="F171" s="6"/>
    </row>
    <row r="172" spans="2:6">
      <c r="B172" s="6"/>
      <c r="F172" s="6"/>
    </row>
    <row r="173" spans="2:6">
      <c r="B173" s="6"/>
      <c r="F173" s="6"/>
    </row>
    <row r="174" spans="2:6">
      <c r="B174" s="6"/>
      <c r="F174" s="6"/>
    </row>
    <row r="175" spans="2:6">
      <c r="B175" s="6"/>
      <c r="F175" s="6"/>
    </row>
    <row r="176" spans="2:6">
      <c r="B176" s="6"/>
      <c r="F176" s="6"/>
    </row>
    <row r="177" spans="2:6">
      <c r="B177" s="6"/>
      <c r="F177" s="6"/>
    </row>
    <row r="178" spans="2:6">
      <c r="B178" s="6"/>
      <c r="F178" s="6"/>
    </row>
    <row r="179" spans="2:6">
      <c r="B179" s="6"/>
      <c r="F179" s="6"/>
    </row>
    <row r="180" spans="2:6">
      <c r="B180" s="6"/>
      <c r="F180" s="6"/>
    </row>
    <row r="181" spans="2:6">
      <c r="B181" s="6"/>
      <c r="F181" s="6"/>
    </row>
    <row r="182" spans="2:6">
      <c r="B182" s="6"/>
      <c r="F182" s="6"/>
    </row>
    <row r="183" spans="2:6">
      <c r="B183" s="6"/>
      <c r="F183" s="6"/>
    </row>
    <row r="184" spans="2:6">
      <c r="B184" s="6"/>
      <c r="F184" s="6"/>
    </row>
    <row r="185" spans="2:6">
      <c r="B185" s="6"/>
      <c r="F185" s="6"/>
    </row>
    <row r="186" spans="2:6">
      <c r="B186" s="6"/>
      <c r="F186" s="6"/>
    </row>
    <row r="187" spans="2:6">
      <c r="B187" s="6"/>
      <c r="F187" s="6"/>
    </row>
    <row r="188" spans="2:6">
      <c r="B188" s="6"/>
      <c r="F188" s="6"/>
    </row>
    <row r="189" spans="2:6">
      <c r="B189" s="6"/>
      <c r="F189" s="6"/>
    </row>
    <row r="190" spans="2:6">
      <c r="B190" s="6"/>
      <c r="F190" s="6"/>
    </row>
    <row r="191" spans="2:6">
      <c r="B191" s="6"/>
      <c r="F191" s="6"/>
    </row>
    <row r="192" spans="2:6">
      <c r="B192" s="6"/>
      <c r="F192" s="6"/>
    </row>
    <row r="193" spans="2:6">
      <c r="B193" s="6"/>
      <c r="F193" s="6"/>
    </row>
    <row r="194" spans="2:6">
      <c r="B194" s="6"/>
      <c r="F194" s="6"/>
    </row>
    <row r="195" spans="2:6">
      <c r="B195" s="6"/>
      <c r="F195" s="6"/>
    </row>
    <row r="196" spans="2:6">
      <c r="B196" s="6"/>
      <c r="F196" s="6"/>
    </row>
    <row r="197" spans="2:6">
      <c r="B197" s="6"/>
      <c r="F197" s="6"/>
    </row>
    <row r="198" spans="2:6">
      <c r="B198" s="6"/>
      <c r="F198" s="6"/>
    </row>
    <row r="199" spans="2:6">
      <c r="B199" s="6"/>
      <c r="F199" s="6"/>
    </row>
    <row r="200" spans="2:6">
      <c r="B200" s="6"/>
      <c r="F200" s="6"/>
    </row>
    <row r="201" spans="2:6">
      <c r="B201" s="6"/>
      <c r="F201" s="6"/>
    </row>
    <row r="202" spans="2:6">
      <c r="B202" s="6"/>
      <c r="F202" s="6"/>
    </row>
    <row r="203" spans="2:6">
      <c r="B203" s="6"/>
      <c r="F203" s="6"/>
    </row>
    <row r="204" spans="2:6">
      <c r="B204" s="6"/>
      <c r="F204" s="6"/>
    </row>
    <row r="205" spans="2:6">
      <c r="B205" s="6"/>
      <c r="F205" s="6"/>
    </row>
    <row r="206" spans="2:6">
      <c r="B206" s="6"/>
      <c r="F206" s="6"/>
    </row>
    <row r="207" spans="2:6">
      <c r="B207" s="6"/>
      <c r="F207" s="6"/>
    </row>
    <row r="208" spans="2:6">
      <c r="B208" s="6"/>
      <c r="F208" s="6"/>
    </row>
    <row r="209" spans="2:6">
      <c r="B209" s="6"/>
      <c r="F209" s="6"/>
    </row>
    <row r="210" spans="2:6">
      <c r="B210" s="6"/>
      <c r="F210" s="6"/>
    </row>
    <row r="211" spans="2:6">
      <c r="B211" s="6"/>
      <c r="F211" s="6"/>
    </row>
    <row r="212" spans="2:6">
      <c r="B212" s="6"/>
      <c r="F212" s="6"/>
    </row>
    <row r="213" spans="2:6">
      <c r="B213" s="6"/>
      <c r="F213" s="6"/>
    </row>
    <row r="214" spans="2:6">
      <c r="B214" s="6"/>
      <c r="F214" s="6"/>
    </row>
    <row r="215" spans="2:6">
      <c r="B215" s="6"/>
      <c r="F215" s="6"/>
    </row>
    <row r="216" spans="2:6">
      <c r="B216" s="6"/>
      <c r="F216" s="6"/>
    </row>
    <row r="217" spans="2:6">
      <c r="B217" s="6"/>
      <c r="F217" s="6"/>
    </row>
    <row r="218" spans="2:6">
      <c r="B218" s="6"/>
      <c r="F218" s="6"/>
    </row>
    <row r="219" spans="2:6">
      <c r="B219" s="6"/>
      <c r="F219" s="6"/>
    </row>
    <row r="220" spans="2:6">
      <c r="B220" s="6"/>
      <c r="F220" s="6"/>
    </row>
    <row r="221" spans="2:6">
      <c r="B221" s="6"/>
      <c r="F221" s="6"/>
    </row>
    <row r="222" spans="2:6">
      <c r="B222" s="6"/>
      <c r="F222" s="6"/>
    </row>
    <row r="223" spans="2:6">
      <c r="B223" s="6"/>
      <c r="F223" s="6"/>
    </row>
    <row r="224" spans="2:6">
      <c r="B224" s="6"/>
      <c r="F224" s="6"/>
    </row>
    <row r="225" spans="2:6">
      <c r="B225" s="6"/>
      <c r="F225" s="6"/>
    </row>
    <row r="226" spans="2:6">
      <c r="B226" s="6"/>
      <c r="F226" s="6"/>
    </row>
    <row r="227" spans="2:6">
      <c r="B227" s="6"/>
      <c r="F227" s="6"/>
    </row>
    <row r="228" spans="2:6">
      <c r="B228" s="6"/>
      <c r="F228" s="6"/>
    </row>
    <row r="229" spans="2:6">
      <c r="B229" s="6"/>
      <c r="F229" s="6"/>
    </row>
    <row r="230" spans="2:6">
      <c r="B230" s="6"/>
      <c r="F230" s="6"/>
    </row>
    <row r="231" spans="2:6">
      <c r="B231" s="6"/>
      <c r="F231" s="6"/>
    </row>
    <row r="232" spans="2:6">
      <c r="B232" s="6"/>
      <c r="F232" s="6"/>
    </row>
    <row r="233" spans="2:6">
      <c r="B233" s="6"/>
      <c r="F233" s="6"/>
    </row>
    <row r="234" spans="2:6">
      <c r="B234" s="6"/>
      <c r="F234" s="6"/>
    </row>
    <row r="235" spans="2:6">
      <c r="B235" s="6"/>
      <c r="F235" s="6"/>
    </row>
    <row r="236" spans="2:6">
      <c r="B236" s="6"/>
      <c r="F236" s="6"/>
    </row>
    <row r="237" spans="2:6">
      <c r="B237" s="6"/>
      <c r="F237" s="6"/>
    </row>
    <row r="238" spans="2:6">
      <c r="B238" s="6"/>
      <c r="F238" s="6"/>
    </row>
    <row r="239" spans="2:6">
      <c r="B239" s="6"/>
      <c r="F239" s="6"/>
    </row>
    <row r="240" spans="2:6">
      <c r="B240" s="6"/>
      <c r="F240" s="6"/>
    </row>
    <row r="241" spans="2:6">
      <c r="B241" s="6"/>
      <c r="F241" s="6"/>
    </row>
    <row r="242" spans="2:6">
      <c r="B242" s="6"/>
      <c r="F242" s="6"/>
    </row>
    <row r="243" spans="2:6">
      <c r="B243" s="6"/>
      <c r="F243" s="6"/>
    </row>
    <row r="244" spans="2:6">
      <c r="B244" s="6"/>
      <c r="F244" s="6"/>
    </row>
    <row r="245" spans="2:6">
      <c r="B245" s="6"/>
      <c r="F245" s="6"/>
    </row>
    <row r="246" spans="2:6">
      <c r="B246" s="6"/>
      <c r="F246" s="6"/>
    </row>
    <row r="247" spans="2:6">
      <c r="B247" s="6"/>
      <c r="F247" s="6"/>
    </row>
    <row r="248" spans="2:6">
      <c r="B248" s="6"/>
      <c r="F248" s="6"/>
    </row>
    <row r="249" spans="2:6">
      <c r="B249" s="6"/>
      <c r="F249" s="6"/>
    </row>
    <row r="250" spans="2:6">
      <c r="B250" s="6"/>
      <c r="F250" s="6"/>
    </row>
    <row r="251" spans="2:6">
      <c r="B251" s="6"/>
      <c r="F251" s="6"/>
    </row>
    <row r="252" spans="2:6">
      <c r="B252" s="6"/>
      <c r="F252" s="6"/>
    </row>
    <row r="253" spans="2:6">
      <c r="B253" s="6"/>
      <c r="F253" s="6"/>
    </row>
    <row r="254" spans="2:6">
      <c r="B254" s="6"/>
      <c r="F254" s="6"/>
    </row>
    <row r="255" spans="2:6">
      <c r="B255" s="6"/>
      <c r="F255" s="6"/>
    </row>
    <row r="256" spans="2:6">
      <c r="B256" s="6"/>
      <c r="F256" s="6"/>
    </row>
    <row r="257" spans="2:6">
      <c r="B257" s="6"/>
      <c r="F257" s="6"/>
    </row>
    <row r="258" spans="2:6">
      <c r="B258" s="6"/>
      <c r="F258" s="6"/>
    </row>
    <row r="259" spans="2:6">
      <c r="B259" s="6"/>
      <c r="F259" s="6"/>
    </row>
    <row r="260" spans="2:6">
      <c r="B260" s="6"/>
      <c r="F260" s="6"/>
    </row>
    <row r="261" spans="2:6">
      <c r="B261" s="6"/>
      <c r="F261" s="6"/>
    </row>
    <row r="262" spans="2:6">
      <c r="B262" s="6"/>
      <c r="F262" s="6"/>
    </row>
    <row r="263" spans="2:6">
      <c r="B263" s="6"/>
      <c r="F263" s="6"/>
    </row>
    <row r="264" spans="2:6">
      <c r="B264" s="6"/>
      <c r="F264" s="6"/>
    </row>
    <row r="265" spans="2:6">
      <c r="B265" s="6"/>
      <c r="F265" s="6"/>
    </row>
    <row r="266" spans="2:6">
      <c r="B266" s="6"/>
      <c r="F266" s="6"/>
    </row>
    <row r="267" spans="2:6">
      <c r="B267" s="6"/>
      <c r="F267" s="6"/>
    </row>
    <row r="268" spans="2:6">
      <c r="B268" s="6"/>
      <c r="F268" s="6"/>
    </row>
    <row r="269" spans="2:6">
      <c r="B269" s="6"/>
      <c r="F269" s="6"/>
    </row>
    <row r="270" spans="2:6">
      <c r="B270" s="6"/>
      <c r="F270" s="6"/>
    </row>
    <row r="271" spans="2:6">
      <c r="B271" s="6"/>
      <c r="F271" s="6"/>
    </row>
    <row r="272" spans="2:6">
      <c r="B272" s="6"/>
      <c r="F272" s="6"/>
    </row>
    <row r="273" spans="2:6">
      <c r="B273" s="6"/>
      <c r="F273" s="6"/>
    </row>
    <row r="274" spans="2:6">
      <c r="B274" s="6"/>
      <c r="F274" s="6"/>
    </row>
    <row r="275" spans="2:6">
      <c r="B275" s="6"/>
      <c r="F275" s="6"/>
    </row>
    <row r="276" spans="2:6">
      <c r="B276" s="6"/>
      <c r="F276" s="6"/>
    </row>
    <row r="277" spans="2:6">
      <c r="B277" s="6"/>
      <c r="F277" s="6"/>
    </row>
    <row r="278" spans="2:6">
      <c r="B278" s="6"/>
      <c r="F278" s="6"/>
    </row>
    <row r="279" spans="2:6">
      <c r="B279" s="6"/>
      <c r="F279" s="6"/>
    </row>
    <row r="280" spans="2:6">
      <c r="B280" s="6"/>
      <c r="F280" s="6"/>
    </row>
    <row r="281" spans="2:6">
      <c r="B281" s="6"/>
      <c r="F281" s="6"/>
    </row>
    <row r="282" spans="2:6">
      <c r="B282" s="6"/>
      <c r="F282" s="6"/>
    </row>
    <row r="283" spans="2:6">
      <c r="B283" s="6"/>
      <c r="F283" s="6"/>
    </row>
    <row r="284" spans="2:6">
      <c r="B284" s="6"/>
      <c r="F284" s="6"/>
    </row>
    <row r="285" spans="2:6">
      <c r="B285" s="6"/>
      <c r="F285" s="6"/>
    </row>
    <row r="286" spans="2:6">
      <c r="B286" s="6"/>
      <c r="F286" s="6"/>
    </row>
    <row r="287" spans="2:6">
      <c r="B287" s="6"/>
      <c r="F287" s="6"/>
    </row>
    <row r="288" spans="2:6">
      <c r="B288" s="6"/>
      <c r="F288" s="6"/>
    </row>
    <row r="289" spans="2:6">
      <c r="B289" s="6"/>
      <c r="F289" s="6"/>
    </row>
    <row r="290" spans="2:6">
      <c r="B290" s="6"/>
      <c r="F290" s="6"/>
    </row>
    <row r="291" spans="2:6">
      <c r="B291" s="6"/>
      <c r="F291" s="6"/>
    </row>
    <row r="292" spans="2:6">
      <c r="B292" s="6"/>
      <c r="F292" s="6"/>
    </row>
    <row r="293" spans="2:6">
      <c r="B293" s="6"/>
      <c r="F293" s="6"/>
    </row>
    <row r="294" spans="2:6">
      <c r="B294" s="6"/>
      <c r="F294" s="6"/>
    </row>
    <row r="295" spans="2:6">
      <c r="B295" s="6"/>
      <c r="F295" s="6"/>
    </row>
    <row r="296" spans="2:6">
      <c r="B296" s="6"/>
      <c r="F296" s="6"/>
    </row>
    <row r="297" spans="2:6">
      <c r="B297" s="6"/>
      <c r="F297" s="6"/>
    </row>
    <row r="298" spans="2:6">
      <c r="B298" s="6"/>
      <c r="F298" s="6"/>
    </row>
    <row r="299" spans="2:6">
      <c r="B299" s="6"/>
      <c r="F299" s="6"/>
    </row>
    <row r="300" spans="2:6">
      <c r="B300" s="6"/>
      <c r="F300" s="6"/>
    </row>
    <row r="301" spans="2:6">
      <c r="B301" s="6"/>
      <c r="F301" s="6"/>
    </row>
    <row r="302" spans="2:6">
      <c r="B302" s="6"/>
      <c r="F302" s="6"/>
    </row>
    <row r="303" spans="2:6">
      <c r="B303" s="6"/>
      <c r="F303" s="6"/>
    </row>
    <row r="304" spans="2:6">
      <c r="B304" s="6"/>
      <c r="F304" s="6"/>
    </row>
    <row r="305" spans="2:6">
      <c r="B305" s="6"/>
      <c r="F305" s="6"/>
    </row>
    <row r="306" spans="2:6">
      <c r="B306" s="6"/>
      <c r="F306" s="6"/>
    </row>
    <row r="307" spans="2:6">
      <c r="B307" s="6"/>
      <c r="F307" s="6"/>
    </row>
    <row r="308" spans="2:6">
      <c r="B308" s="6"/>
      <c r="F308" s="6"/>
    </row>
    <row r="309" spans="2:6">
      <c r="B309" s="6"/>
      <c r="F309" s="6"/>
    </row>
    <row r="310" spans="2:6">
      <c r="B310" s="6"/>
      <c r="F310" s="6"/>
    </row>
    <row r="311" spans="2:6">
      <c r="B311" s="6"/>
      <c r="F311" s="6"/>
    </row>
    <row r="312" spans="2:6">
      <c r="B312" s="6"/>
      <c r="F312" s="6"/>
    </row>
    <row r="313" spans="2:6">
      <c r="B313" s="6"/>
      <c r="F313" s="6"/>
    </row>
    <row r="314" spans="2:6">
      <c r="B314" s="6"/>
      <c r="F314" s="6"/>
    </row>
    <row r="315" spans="2:6">
      <c r="B315" s="6"/>
      <c r="F315" s="6"/>
    </row>
    <row r="316" spans="2:6">
      <c r="B316" s="6"/>
      <c r="F316" s="6"/>
    </row>
    <row r="317" spans="2:6">
      <c r="B317" s="6"/>
      <c r="F317" s="6"/>
    </row>
    <row r="318" spans="2:6">
      <c r="B318" s="6"/>
      <c r="F318" s="6"/>
    </row>
    <row r="319" spans="2:6">
      <c r="B319" s="6"/>
      <c r="F319" s="6"/>
    </row>
    <row r="320" spans="2:6">
      <c r="B320" s="6"/>
      <c r="F320" s="6"/>
    </row>
    <row r="321" spans="2:6">
      <c r="B321" s="6"/>
      <c r="F321" s="6"/>
    </row>
    <row r="322" spans="2:6">
      <c r="B322" s="6"/>
      <c r="F322" s="6"/>
    </row>
    <row r="323" spans="2:6">
      <c r="B323" s="6"/>
      <c r="F323" s="6"/>
    </row>
    <row r="324" spans="2:6">
      <c r="B324" s="6"/>
      <c r="F324" s="6"/>
    </row>
    <row r="325" spans="2:6">
      <c r="B325" s="6"/>
      <c r="F325" s="6"/>
    </row>
    <row r="326" spans="2:6">
      <c r="B326" s="6"/>
      <c r="F326" s="6"/>
    </row>
    <row r="327" spans="2:6">
      <c r="B327" s="6"/>
      <c r="F327" s="6"/>
    </row>
    <row r="328" spans="2:6">
      <c r="B328" s="6"/>
      <c r="F328" s="6"/>
    </row>
    <row r="329" spans="2:6">
      <c r="B329" s="6"/>
      <c r="F329" s="6"/>
    </row>
    <row r="330" spans="2:6">
      <c r="B330" s="6"/>
      <c r="F330" s="6"/>
    </row>
    <row r="331" spans="2:6">
      <c r="B331" s="6"/>
      <c r="F331" s="6"/>
    </row>
    <row r="332" spans="2:6">
      <c r="B332" s="6"/>
      <c r="F332" s="6"/>
    </row>
    <row r="333" spans="2:6">
      <c r="B333" s="6"/>
      <c r="F333" s="6"/>
    </row>
    <row r="334" spans="2:6">
      <c r="B334" s="6"/>
      <c r="F334" s="6"/>
    </row>
    <row r="335" spans="2:6">
      <c r="B335" s="6"/>
      <c r="F335" s="6"/>
    </row>
    <row r="336" spans="2:6">
      <c r="B336" s="6"/>
      <c r="F336" s="6"/>
    </row>
    <row r="337" spans="2:6">
      <c r="B337" s="6"/>
      <c r="F337" s="6"/>
    </row>
    <row r="338" spans="2:6">
      <c r="B338" s="6"/>
      <c r="F338" s="6"/>
    </row>
    <row r="339" spans="2:6">
      <c r="B339" s="6"/>
      <c r="F339" s="6"/>
    </row>
    <row r="340" spans="2:6">
      <c r="B340" s="6"/>
      <c r="F340" s="6"/>
    </row>
    <row r="341" spans="2:6">
      <c r="B341" s="6"/>
      <c r="F341" s="6"/>
    </row>
    <row r="342" spans="2:6">
      <c r="B342" s="6"/>
      <c r="F342" s="6"/>
    </row>
    <row r="343" spans="2:6">
      <c r="B343" s="6"/>
      <c r="F343" s="6"/>
    </row>
    <row r="344" spans="2:6">
      <c r="B344" s="6"/>
      <c r="F344" s="6"/>
    </row>
    <row r="345" spans="2:6">
      <c r="B345" s="6"/>
      <c r="F345" s="6"/>
    </row>
    <row r="346" spans="2:6">
      <c r="B346" s="6"/>
      <c r="F346" s="6"/>
    </row>
    <row r="347" spans="2:6">
      <c r="B347" s="6"/>
      <c r="F347" s="6"/>
    </row>
    <row r="348" spans="2:6">
      <c r="B348" s="6"/>
      <c r="F348" s="6"/>
    </row>
    <row r="349" spans="2:6">
      <c r="B349" s="6"/>
      <c r="F349" s="6"/>
    </row>
    <row r="350" spans="2:6">
      <c r="B350" s="6"/>
      <c r="F350" s="6"/>
    </row>
    <row r="351" spans="2:6">
      <c r="B351" s="6"/>
      <c r="F351" s="6"/>
    </row>
    <row r="352" spans="2:6">
      <c r="B352" s="6"/>
      <c r="F352" s="6"/>
    </row>
    <row r="353" spans="2:6">
      <c r="B353" s="6"/>
      <c r="F353" s="6"/>
    </row>
    <row r="354" spans="2:6">
      <c r="B354" s="6"/>
      <c r="F354" s="6"/>
    </row>
    <row r="355" spans="2:6">
      <c r="B355" s="6"/>
      <c r="F355" s="6"/>
    </row>
    <row r="356" spans="2:6">
      <c r="B356" s="6"/>
      <c r="F356" s="6"/>
    </row>
    <row r="357" spans="2:6">
      <c r="B357" s="6"/>
      <c r="F357" s="6"/>
    </row>
    <row r="358" spans="2:6">
      <c r="B358" s="6"/>
      <c r="F358" s="6"/>
    </row>
    <row r="359" spans="2:6">
      <c r="B359" s="6"/>
      <c r="F359" s="6"/>
    </row>
    <row r="360" spans="2:6">
      <c r="B360" s="6"/>
      <c r="F360" s="6"/>
    </row>
    <row r="361" spans="2:6">
      <c r="B361" s="6"/>
      <c r="F361" s="6"/>
    </row>
    <row r="362" spans="2:6">
      <c r="B362" s="6"/>
      <c r="F362" s="6"/>
    </row>
    <row r="363" spans="2:6">
      <c r="B363" s="6"/>
      <c r="F363" s="6"/>
    </row>
    <row r="364" spans="2:6">
      <c r="B364" s="6"/>
      <c r="F364" s="6"/>
    </row>
    <row r="365" spans="2:6">
      <c r="B365" s="6"/>
      <c r="F365" s="6"/>
    </row>
    <row r="366" spans="2:6">
      <c r="B366" s="6"/>
      <c r="F366" s="6"/>
    </row>
    <row r="367" spans="2:6">
      <c r="B367" s="6"/>
      <c r="F367" s="6"/>
    </row>
    <row r="368" spans="2:6">
      <c r="B368" s="6"/>
      <c r="F368" s="6"/>
    </row>
    <row r="369" spans="2:6">
      <c r="B369" s="6"/>
      <c r="F369" s="6"/>
    </row>
    <row r="370" spans="2:6">
      <c r="B370" s="6"/>
      <c r="F370" s="6"/>
    </row>
    <row r="371" spans="2:6">
      <c r="B371" s="6"/>
      <c r="F371" s="6"/>
    </row>
    <row r="372" spans="2:6">
      <c r="B372" s="6"/>
      <c r="F372" s="6"/>
    </row>
    <row r="373" spans="2:6">
      <c r="B373" s="6"/>
      <c r="F373" s="6"/>
    </row>
    <row r="374" spans="2:6">
      <c r="B374" s="6"/>
      <c r="F374" s="6"/>
    </row>
    <row r="375" spans="2:6">
      <c r="B375" s="6"/>
      <c r="F375" s="6"/>
    </row>
    <row r="376" spans="2:6">
      <c r="B376" s="6"/>
      <c r="F376" s="6"/>
    </row>
    <row r="377" spans="2:6">
      <c r="B377" s="6"/>
      <c r="F377" s="6"/>
    </row>
    <row r="378" spans="2:6">
      <c r="B378" s="6"/>
      <c r="F378" s="6"/>
    </row>
    <row r="379" spans="2:6">
      <c r="B379" s="6"/>
      <c r="F379" s="6"/>
    </row>
    <row r="380" spans="2:6">
      <c r="B380" s="6"/>
      <c r="F380" s="6"/>
    </row>
    <row r="381" spans="2:6">
      <c r="B381" s="6"/>
      <c r="F381" s="6"/>
    </row>
    <row r="382" spans="2:6">
      <c r="B382" s="6"/>
      <c r="F382" s="6"/>
    </row>
    <row r="383" spans="2:6">
      <c r="B383" s="6"/>
      <c r="F383" s="6"/>
    </row>
    <row r="384" spans="2:6">
      <c r="B384" s="6"/>
      <c r="F384" s="6"/>
    </row>
    <row r="385" spans="2:6">
      <c r="B385" s="6"/>
      <c r="F385" s="6"/>
    </row>
    <row r="386" spans="2:6">
      <c r="B386" s="6"/>
      <c r="F386" s="6"/>
    </row>
    <row r="387" spans="2:6">
      <c r="B387" s="6"/>
      <c r="F387" s="6"/>
    </row>
    <row r="388" spans="2:6">
      <c r="B388" s="6"/>
      <c r="F388" s="6"/>
    </row>
    <row r="389" spans="2:6">
      <c r="B389" s="6"/>
      <c r="F389" s="6"/>
    </row>
    <row r="390" spans="2:6">
      <c r="B390" s="6"/>
      <c r="F390" s="6"/>
    </row>
    <row r="391" spans="2:6">
      <c r="B391" s="6"/>
      <c r="F391" s="6"/>
    </row>
    <row r="392" spans="2:6">
      <c r="B392" s="6"/>
      <c r="F392" s="6"/>
    </row>
    <row r="393" spans="2:6">
      <c r="B393" s="6"/>
      <c r="F393" s="6"/>
    </row>
    <row r="394" spans="2:6">
      <c r="B394" s="6"/>
      <c r="F394" s="6"/>
    </row>
    <row r="395" spans="2:6">
      <c r="B395" s="6"/>
      <c r="F395" s="6"/>
    </row>
    <row r="396" spans="2:6">
      <c r="B396" s="6"/>
      <c r="F396" s="6"/>
    </row>
    <row r="397" spans="2:6">
      <c r="B397" s="6"/>
      <c r="F397" s="6"/>
    </row>
    <row r="398" spans="2:6">
      <c r="B398" s="6"/>
      <c r="F398" s="6"/>
    </row>
    <row r="399" spans="2:6">
      <c r="B399" s="6"/>
      <c r="F399" s="6"/>
    </row>
    <row r="400" spans="2:6">
      <c r="B400" s="6"/>
      <c r="F400" s="6"/>
    </row>
    <row r="401" spans="2:6">
      <c r="B401" s="6"/>
      <c r="F401" s="6"/>
    </row>
    <row r="402" spans="2:6">
      <c r="B402" s="6"/>
      <c r="F402" s="6"/>
    </row>
    <row r="403" spans="2:6">
      <c r="B403" s="6"/>
      <c r="F403" s="6"/>
    </row>
    <row r="404" spans="2:6">
      <c r="B404" s="6"/>
      <c r="F404" s="6"/>
    </row>
    <row r="405" spans="2:6">
      <c r="B405" s="6"/>
      <c r="F405" s="6"/>
    </row>
    <row r="406" spans="2:6">
      <c r="B406" s="6"/>
      <c r="F406" s="6"/>
    </row>
    <row r="407" spans="2:6">
      <c r="B407" s="6"/>
      <c r="F407" s="6"/>
    </row>
    <row r="408" spans="2:6">
      <c r="B408" s="6"/>
      <c r="F408" s="6"/>
    </row>
    <row r="409" spans="2:6">
      <c r="B409" s="6"/>
      <c r="F409" s="6"/>
    </row>
    <row r="410" spans="2:6">
      <c r="B410" s="6"/>
      <c r="F410" s="6"/>
    </row>
    <row r="411" spans="2:6">
      <c r="B411" s="6"/>
      <c r="F411" s="6"/>
    </row>
    <row r="412" spans="2:6">
      <c r="B412" s="6"/>
      <c r="F412" s="6"/>
    </row>
    <row r="413" spans="2:6">
      <c r="B413" s="6"/>
      <c r="F413" s="6"/>
    </row>
    <row r="414" spans="2:6">
      <c r="B414" s="6"/>
      <c r="F414" s="6"/>
    </row>
    <row r="415" spans="2:6">
      <c r="B415" s="6"/>
      <c r="F415" s="6"/>
    </row>
    <row r="416" spans="2:6">
      <c r="B416" s="6"/>
      <c r="F416" s="6"/>
    </row>
    <row r="417" spans="2:6">
      <c r="B417" s="6"/>
      <c r="F417" s="6"/>
    </row>
    <row r="418" spans="2:6">
      <c r="B418" s="6"/>
      <c r="F418" s="6"/>
    </row>
    <row r="419" spans="2:6">
      <c r="B419" s="6"/>
      <c r="F419" s="6"/>
    </row>
    <row r="420" spans="2:6">
      <c r="B420" s="6"/>
      <c r="F420" s="6"/>
    </row>
    <row r="421" spans="2:6">
      <c r="B421" s="6"/>
      <c r="F421" s="6"/>
    </row>
    <row r="422" spans="2:6">
      <c r="B422" s="6"/>
      <c r="F422" s="6"/>
    </row>
    <row r="423" spans="2:6">
      <c r="B423" s="6"/>
      <c r="F423" s="6"/>
    </row>
    <row r="424" spans="2:6">
      <c r="B424" s="6"/>
      <c r="F424" s="6"/>
    </row>
    <row r="425" spans="2:6">
      <c r="B425" s="6"/>
      <c r="F425" s="6"/>
    </row>
    <row r="426" spans="2:6">
      <c r="B426" s="6"/>
      <c r="F426" s="6"/>
    </row>
    <row r="427" spans="2:6">
      <c r="B427" s="6"/>
      <c r="F427" s="6"/>
    </row>
    <row r="428" spans="2:6">
      <c r="B428" s="6"/>
      <c r="F428" s="6"/>
    </row>
    <row r="429" spans="2:6">
      <c r="B429" s="6"/>
      <c r="F429" s="6"/>
    </row>
    <row r="430" spans="2:6">
      <c r="B430" s="6"/>
      <c r="F430" s="6"/>
    </row>
    <row r="431" spans="2:6">
      <c r="B431" s="6"/>
      <c r="F431" s="6"/>
    </row>
    <row r="432" spans="2:6">
      <c r="B432" s="6"/>
      <c r="F432" s="6"/>
    </row>
    <row r="433" spans="2:6">
      <c r="B433" s="6"/>
      <c r="F433" s="6"/>
    </row>
    <row r="434" spans="2:6">
      <c r="B434" s="6"/>
      <c r="F434" s="6"/>
    </row>
    <row r="435" spans="2:6">
      <c r="B435" s="6"/>
      <c r="F435" s="6"/>
    </row>
    <row r="436" spans="2:6">
      <c r="B436" s="6"/>
      <c r="F436" s="6"/>
    </row>
    <row r="437" spans="2:6">
      <c r="B437" s="6"/>
      <c r="F437" s="6"/>
    </row>
    <row r="438" spans="2:6">
      <c r="B438" s="6"/>
      <c r="F438" s="6"/>
    </row>
    <row r="439" spans="2:6">
      <c r="B439" s="6"/>
      <c r="F439" s="6"/>
    </row>
    <row r="440" spans="2:6">
      <c r="B440" s="6"/>
      <c r="F440" s="6"/>
    </row>
    <row r="441" spans="2:6">
      <c r="B441" s="6"/>
      <c r="F441" s="6"/>
    </row>
    <row r="442" spans="2:6">
      <c r="B442" s="6"/>
      <c r="F442" s="6"/>
    </row>
    <row r="443" spans="2:6">
      <c r="B443" s="6"/>
      <c r="F443" s="6"/>
    </row>
    <row r="444" spans="2:6">
      <c r="B444" s="6"/>
      <c r="F444" s="6"/>
    </row>
    <row r="445" spans="2:6">
      <c r="B445" s="6"/>
      <c r="F445" s="6"/>
    </row>
    <row r="446" spans="2:6">
      <c r="B446" s="6"/>
      <c r="F446" s="6"/>
    </row>
    <row r="447" spans="2:6">
      <c r="B447" s="6"/>
      <c r="F447" s="6"/>
    </row>
    <row r="448" spans="2:6">
      <c r="B448" s="6"/>
      <c r="F448" s="6"/>
    </row>
    <row r="449" spans="2:6">
      <c r="B449" s="6"/>
      <c r="F449" s="6"/>
    </row>
    <row r="450" spans="2:6">
      <c r="B450" s="6"/>
      <c r="F450" s="6"/>
    </row>
    <row r="451" spans="2:6">
      <c r="B451" s="6"/>
      <c r="F451" s="6"/>
    </row>
    <row r="452" spans="2:6">
      <c r="B452" s="6"/>
      <c r="F452" s="6"/>
    </row>
    <row r="453" spans="2:6">
      <c r="B453" s="6"/>
      <c r="F453" s="6"/>
    </row>
    <row r="454" spans="2:6">
      <c r="B454" s="6"/>
      <c r="F454" s="6"/>
    </row>
    <row r="455" spans="2:6">
      <c r="B455" s="6"/>
      <c r="F455" s="6"/>
    </row>
    <row r="456" spans="2:6">
      <c r="B456" s="6"/>
      <c r="F456" s="6"/>
    </row>
    <row r="457" spans="2:6">
      <c r="B457" s="6"/>
      <c r="F457" s="6"/>
    </row>
    <row r="458" spans="2:6">
      <c r="B458" s="6"/>
      <c r="F458" s="6"/>
    </row>
    <row r="459" spans="2:6">
      <c r="B459" s="6"/>
      <c r="F459" s="6"/>
    </row>
    <row r="460" spans="2:6">
      <c r="B460" s="6"/>
      <c r="F460" s="6"/>
    </row>
    <row r="461" spans="2:6">
      <c r="B461" s="6"/>
      <c r="F461" s="6"/>
    </row>
    <row r="462" spans="2:6">
      <c r="B462" s="6"/>
      <c r="F462" s="6"/>
    </row>
    <row r="463" spans="2:6">
      <c r="B463" s="6"/>
      <c r="F463" s="6"/>
    </row>
    <row r="464" spans="2:6">
      <c r="B464" s="6"/>
      <c r="F464" s="6"/>
    </row>
    <row r="465" spans="2:6">
      <c r="B465" s="6"/>
      <c r="F465" s="6"/>
    </row>
    <row r="466" spans="2:6">
      <c r="B466" s="6"/>
      <c r="F466" s="6"/>
    </row>
    <row r="467" spans="2:6">
      <c r="B467" s="6"/>
      <c r="F467" s="6"/>
    </row>
    <row r="468" spans="2:6">
      <c r="B468" s="6"/>
      <c r="F468" s="6"/>
    </row>
    <row r="469" spans="2:6">
      <c r="B469" s="6"/>
      <c r="F469" s="6"/>
    </row>
    <row r="470" spans="2:6">
      <c r="B470" s="6"/>
      <c r="F470" s="6"/>
    </row>
    <row r="471" spans="2:6">
      <c r="B471" s="6"/>
      <c r="F471" s="6"/>
    </row>
    <row r="472" spans="2:6">
      <c r="B472" s="6"/>
      <c r="F472" s="6"/>
    </row>
    <row r="473" spans="2:6">
      <c r="B473" s="6"/>
      <c r="F473" s="6"/>
    </row>
    <row r="474" spans="2:6">
      <c r="B474" s="6"/>
      <c r="F474" s="6"/>
    </row>
    <row r="475" spans="2:6">
      <c r="B475" s="6"/>
      <c r="F475" s="6"/>
    </row>
    <row r="476" spans="2:6">
      <c r="B476" s="6"/>
      <c r="F476" s="6"/>
    </row>
    <row r="477" spans="2:6">
      <c r="B477" s="6"/>
      <c r="F477" s="6"/>
    </row>
    <row r="478" spans="2:6">
      <c r="B478" s="6"/>
      <c r="F478" s="6"/>
    </row>
    <row r="479" spans="2:6">
      <c r="B479" s="6"/>
      <c r="F479" s="6"/>
    </row>
    <row r="480" spans="2:6">
      <c r="B480" s="6"/>
      <c r="F480" s="6"/>
    </row>
    <row r="481" spans="2:6">
      <c r="B481" s="6"/>
      <c r="F481" s="6"/>
    </row>
    <row r="482" spans="2:6">
      <c r="B482" s="6"/>
      <c r="F482" s="6"/>
    </row>
    <row r="483" spans="2:6">
      <c r="B483" s="6"/>
      <c r="F483" s="6"/>
    </row>
    <row r="484" spans="2:6">
      <c r="B484" s="6"/>
      <c r="F484" s="6"/>
    </row>
    <row r="485" spans="2:6">
      <c r="B485" s="6"/>
      <c r="F485" s="6"/>
    </row>
    <row r="486" spans="2:6">
      <c r="B486" s="6"/>
      <c r="F486" s="6"/>
    </row>
    <row r="487" spans="2:6">
      <c r="B487" s="6"/>
      <c r="F487" s="6"/>
    </row>
    <row r="488" spans="2:6">
      <c r="B488" s="6"/>
      <c r="F488" s="6"/>
    </row>
    <row r="489" spans="2:6">
      <c r="B489" s="6"/>
      <c r="F489" s="6"/>
    </row>
    <row r="490" spans="2:6">
      <c r="B490" s="6"/>
      <c r="F490" s="6"/>
    </row>
    <row r="491" spans="2:6">
      <c r="B491" s="6"/>
      <c r="F491" s="6"/>
    </row>
    <row r="492" spans="2:6">
      <c r="B492" s="6"/>
      <c r="F492" s="6"/>
    </row>
    <row r="493" spans="2:6">
      <c r="B493" s="6"/>
      <c r="F493" s="6"/>
    </row>
    <row r="494" spans="2:6">
      <c r="B494" s="6"/>
      <c r="F494" s="6"/>
    </row>
    <row r="495" spans="2:6">
      <c r="B495" s="6"/>
      <c r="F495" s="6"/>
    </row>
    <row r="496" spans="2:6">
      <c r="B496" s="6"/>
      <c r="F496" s="6"/>
    </row>
    <row r="497" spans="2:6">
      <c r="B497" s="6"/>
      <c r="F497" s="6"/>
    </row>
    <row r="498" spans="2:6">
      <c r="B498" s="6"/>
      <c r="F498" s="6"/>
    </row>
    <row r="499" spans="2:6">
      <c r="B499" s="6"/>
      <c r="F499" s="6"/>
    </row>
    <row r="500" spans="2:6">
      <c r="B500" s="6"/>
      <c r="F500" s="6"/>
    </row>
    <row r="501" spans="2:6">
      <c r="B501" s="6"/>
      <c r="F501" s="6"/>
    </row>
    <row r="502" spans="2:6">
      <c r="B502" s="6"/>
      <c r="F502" s="6"/>
    </row>
    <row r="503" spans="2:6">
      <c r="B503" s="6"/>
      <c r="F503" s="6"/>
    </row>
    <row r="504" spans="2:6">
      <c r="B504" s="6"/>
      <c r="F504" s="6"/>
    </row>
    <row r="505" spans="2:6">
      <c r="B505" s="6"/>
      <c r="F505" s="6"/>
    </row>
    <row r="506" spans="2:6">
      <c r="B506" s="6"/>
      <c r="F506" s="6"/>
    </row>
    <row r="507" spans="2:6">
      <c r="B507" s="6"/>
      <c r="F507" s="6"/>
    </row>
    <row r="508" spans="2:6">
      <c r="B508" s="6"/>
      <c r="F508" s="6"/>
    </row>
    <row r="509" spans="2:6">
      <c r="B509" s="6"/>
      <c r="F509" s="6"/>
    </row>
    <row r="510" spans="2:6">
      <c r="B510" s="6"/>
      <c r="F510" s="6"/>
    </row>
    <row r="511" spans="2:6">
      <c r="B511" s="6"/>
      <c r="F511" s="6"/>
    </row>
    <row r="512" spans="2:6">
      <c r="B512" s="6"/>
      <c r="F512" s="6"/>
    </row>
    <row r="513" spans="2:6">
      <c r="B513" s="6"/>
      <c r="F513" s="6"/>
    </row>
    <row r="514" spans="2:6">
      <c r="B514" s="6"/>
      <c r="F514" s="6"/>
    </row>
    <row r="515" spans="2:6">
      <c r="B515" s="6"/>
      <c r="F515" s="6"/>
    </row>
    <row r="516" spans="2:6">
      <c r="B516" s="6"/>
      <c r="F516" s="6"/>
    </row>
    <row r="517" spans="2:6">
      <c r="B517" s="6"/>
      <c r="F517" s="6"/>
    </row>
    <row r="518" spans="2:6">
      <c r="B518" s="6"/>
      <c r="F518" s="6"/>
    </row>
    <row r="519" spans="2:6">
      <c r="B519" s="6"/>
      <c r="F519" s="6"/>
    </row>
    <row r="520" spans="2:6">
      <c r="B520" s="6"/>
      <c r="F520" s="6"/>
    </row>
    <row r="521" spans="2:6">
      <c r="B521" s="6"/>
      <c r="F521" s="6"/>
    </row>
    <row r="522" spans="2:6">
      <c r="B522" s="6"/>
      <c r="F522" s="6"/>
    </row>
    <row r="523" spans="2:6">
      <c r="B523" s="6"/>
      <c r="F523" s="6"/>
    </row>
    <row r="524" spans="2:6">
      <c r="B524" s="6"/>
      <c r="F524" s="6"/>
    </row>
    <row r="525" spans="2:6">
      <c r="B525" s="6"/>
      <c r="F525" s="6"/>
    </row>
    <row r="526" spans="2:6">
      <c r="B526" s="6"/>
      <c r="F526" s="6"/>
    </row>
    <row r="527" spans="2:6">
      <c r="B527" s="6"/>
      <c r="F527" s="6"/>
    </row>
    <row r="528" spans="2:6">
      <c r="B528" s="6"/>
      <c r="F528" s="6"/>
    </row>
    <row r="529" spans="2:6">
      <c r="B529" s="6"/>
      <c r="F529" s="6"/>
    </row>
    <row r="530" spans="2:6">
      <c r="B530" s="6"/>
      <c r="F530" s="6"/>
    </row>
    <row r="531" spans="2:6">
      <c r="B531" s="6"/>
      <c r="F531" s="6"/>
    </row>
    <row r="532" spans="2:6">
      <c r="B532" s="6"/>
      <c r="F532" s="6"/>
    </row>
    <row r="533" spans="2:6">
      <c r="B533" s="6"/>
      <c r="F533" s="6"/>
    </row>
    <row r="534" spans="2:6">
      <c r="B534" s="6"/>
      <c r="F534" s="6"/>
    </row>
    <row r="535" spans="2:6">
      <c r="B535" s="6"/>
      <c r="F535" s="6"/>
    </row>
    <row r="536" spans="2:6">
      <c r="B536" s="6"/>
      <c r="F536" s="6"/>
    </row>
    <row r="537" spans="2:6">
      <c r="B537" s="6"/>
      <c r="F537" s="6"/>
    </row>
    <row r="538" spans="2:6">
      <c r="B538" s="6"/>
      <c r="F538" s="6"/>
    </row>
    <row r="539" spans="2:6">
      <c r="B539" s="6"/>
      <c r="F539" s="6"/>
    </row>
    <row r="540" spans="2:6">
      <c r="B540" s="6"/>
      <c r="F540" s="6"/>
    </row>
    <row r="541" spans="2:6">
      <c r="B541" s="6"/>
      <c r="F541" s="6"/>
    </row>
    <row r="542" spans="2:6">
      <c r="B542" s="6"/>
      <c r="F542" s="6"/>
    </row>
    <row r="543" spans="2:6">
      <c r="B543" s="6"/>
      <c r="F543" s="6"/>
    </row>
    <row r="544" spans="2:6">
      <c r="B544" s="6"/>
      <c r="F544" s="6"/>
    </row>
    <row r="545" spans="2:6">
      <c r="B545" s="6"/>
      <c r="F545" s="6"/>
    </row>
    <row r="546" spans="2:6">
      <c r="B546" s="6"/>
      <c r="F546" s="6"/>
    </row>
    <row r="547" spans="2:6">
      <c r="B547" s="6"/>
      <c r="F547" s="6"/>
    </row>
    <row r="548" spans="2:6">
      <c r="B548" s="6"/>
      <c r="F548" s="6"/>
    </row>
    <row r="549" spans="2:6">
      <c r="B549" s="6"/>
      <c r="F549" s="6"/>
    </row>
    <row r="550" spans="2:6">
      <c r="B550" s="6"/>
      <c r="F550" s="6"/>
    </row>
    <row r="551" spans="2:6">
      <c r="B551" s="6"/>
      <c r="F551" s="6"/>
    </row>
    <row r="552" spans="2:6">
      <c r="B552" s="6"/>
      <c r="F552" s="6"/>
    </row>
    <row r="553" spans="2:6">
      <c r="B553" s="6"/>
      <c r="F553" s="6"/>
    </row>
    <row r="554" spans="2:6">
      <c r="B554" s="6"/>
      <c r="F554" s="6"/>
    </row>
    <row r="555" spans="2:6">
      <c r="B555" s="6"/>
      <c r="F555" s="6"/>
    </row>
    <row r="556" spans="2:6">
      <c r="B556" s="6"/>
      <c r="F556" s="6"/>
    </row>
    <row r="557" spans="2:6">
      <c r="B557" s="6"/>
      <c r="F557" s="6"/>
    </row>
    <row r="558" spans="2:6">
      <c r="B558" s="6"/>
      <c r="F558" s="6"/>
    </row>
    <row r="559" spans="2:6">
      <c r="B559" s="6"/>
      <c r="F559" s="6"/>
    </row>
    <row r="560" spans="2:6">
      <c r="B560" s="6"/>
      <c r="F560" s="6"/>
    </row>
    <row r="561" spans="2:6">
      <c r="B561" s="6"/>
      <c r="F561" s="6"/>
    </row>
    <row r="562" spans="2:6">
      <c r="B562" s="6"/>
      <c r="F562" s="6"/>
    </row>
    <row r="563" spans="2:6">
      <c r="B563" s="6"/>
      <c r="F563" s="6"/>
    </row>
    <row r="564" spans="2:6">
      <c r="B564" s="6"/>
      <c r="F564" s="6"/>
    </row>
    <row r="565" spans="2:6">
      <c r="B565" s="6"/>
      <c r="F565" s="6"/>
    </row>
    <row r="566" spans="2:6">
      <c r="B566" s="6"/>
      <c r="F566" s="6"/>
    </row>
    <row r="567" spans="2:6">
      <c r="B567" s="6"/>
      <c r="F567" s="6"/>
    </row>
    <row r="568" spans="2:6">
      <c r="B568" s="6"/>
      <c r="F568" s="6"/>
    </row>
    <row r="569" spans="2:6">
      <c r="B569" s="6"/>
      <c r="F569" s="6"/>
    </row>
    <row r="570" spans="2:6">
      <c r="B570" s="6"/>
      <c r="F570" s="6"/>
    </row>
    <row r="571" spans="2:6">
      <c r="B571" s="6"/>
      <c r="F571" s="6"/>
    </row>
    <row r="572" spans="2:6">
      <c r="B572" s="6"/>
      <c r="F572" s="6"/>
    </row>
    <row r="573" spans="2:6">
      <c r="B573" s="6"/>
      <c r="F573" s="6"/>
    </row>
    <row r="574" spans="2:6">
      <c r="B574" s="6"/>
      <c r="F574" s="6"/>
    </row>
    <row r="575" spans="2:6">
      <c r="B575" s="6"/>
      <c r="F575" s="6"/>
    </row>
    <row r="576" spans="2:6">
      <c r="B576" s="6"/>
      <c r="F576" s="6"/>
    </row>
    <row r="577" spans="2:6">
      <c r="B577" s="6"/>
      <c r="F577" s="6"/>
    </row>
    <row r="578" spans="2:6">
      <c r="B578" s="6"/>
      <c r="F578" s="6"/>
    </row>
    <row r="579" spans="2:6">
      <c r="B579" s="6"/>
      <c r="F579" s="6"/>
    </row>
    <row r="580" spans="2:6">
      <c r="B580" s="6"/>
      <c r="F580" s="6"/>
    </row>
    <row r="581" spans="2:6">
      <c r="B581" s="6"/>
      <c r="F581" s="6"/>
    </row>
    <row r="582" spans="2:6">
      <c r="B582" s="6"/>
      <c r="F582" s="6"/>
    </row>
    <row r="583" spans="2:6">
      <c r="B583" s="6"/>
      <c r="F583" s="6"/>
    </row>
    <row r="584" spans="2:6">
      <c r="B584" s="6"/>
      <c r="F584" s="6"/>
    </row>
    <row r="585" spans="2:6">
      <c r="B585" s="6"/>
      <c r="F585" s="6"/>
    </row>
    <row r="586" spans="2:6">
      <c r="B586" s="6"/>
      <c r="F586" s="6"/>
    </row>
    <row r="587" spans="2:6">
      <c r="B587" s="6"/>
      <c r="F587" s="6"/>
    </row>
    <row r="588" spans="2:6">
      <c r="B588" s="6"/>
      <c r="F588" s="6"/>
    </row>
    <row r="589" spans="2:6">
      <c r="B589" s="6"/>
      <c r="F589" s="6"/>
    </row>
    <row r="590" spans="2:6">
      <c r="B590" s="6"/>
      <c r="F590" s="6"/>
    </row>
    <row r="591" spans="2:6">
      <c r="B591" s="6"/>
      <c r="F591" s="6"/>
    </row>
    <row r="592" spans="2:6">
      <c r="B592" s="6"/>
      <c r="F592" s="6"/>
    </row>
    <row r="593" spans="2:6">
      <c r="B593" s="6"/>
      <c r="F593" s="6"/>
    </row>
    <row r="594" spans="2:6">
      <c r="B594" s="6"/>
      <c r="F594" s="6"/>
    </row>
    <row r="595" spans="2:6">
      <c r="B595" s="6"/>
      <c r="F595" s="6"/>
    </row>
    <row r="596" spans="2:6">
      <c r="B596" s="6"/>
      <c r="F596" s="6"/>
    </row>
    <row r="597" spans="2:6">
      <c r="B597" s="6"/>
      <c r="F597" s="6"/>
    </row>
    <row r="598" spans="2:6">
      <c r="B598" s="6"/>
      <c r="F598" s="6"/>
    </row>
    <row r="599" spans="2:6">
      <c r="B599" s="6"/>
      <c r="F599" s="6"/>
    </row>
    <row r="600" spans="2:6">
      <c r="B600" s="6"/>
      <c r="F600" s="6"/>
    </row>
    <row r="601" spans="2:6">
      <c r="B601" s="6"/>
      <c r="F601" s="6"/>
    </row>
    <row r="602" spans="2:6">
      <c r="B602" s="6"/>
      <c r="F602" s="6"/>
    </row>
    <row r="603" spans="2:6">
      <c r="B603" s="6"/>
      <c r="F603" s="6"/>
    </row>
    <row r="604" spans="2:6">
      <c r="B604" s="6"/>
      <c r="F604" s="6"/>
    </row>
    <row r="605" spans="2:6">
      <c r="B605" s="6"/>
      <c r="F605" s="6"/>
    </row>
    <row r="606" spans="2:6">
      <c r="B606" s="6"/>
      <c r="F606" s="6"/>
    </row>
    <row r="607" spans="2:6">
      <c r="B607" s="6"/>
      <c r="F607" s="6"/>
    </row>
    <row r="608" spans="2:6">
      <c r="B608" s="6"/>
      <c r="F608" s="6"/>
    </row>
    <row r="609" spans="2:6">
      <c r="B609" s="6"/>
      <c r="F609" s="6"/>
    </row>
    <row r="610" spans="2:6">
      <c r="B610" s="6"/>
      <c r="F610" s="6"/>
    </row>
    <row r="611" spans="2:6">
      <c r="B611" s="6"/>
      <c r="F611" s="6"/>
    </row>
    <row r="612" spans="2:6">
      <c r="B612" s="6"/>
      <c r="F612" s="6"/>
    </row>
    <row r="613" spans="2:6">
      <c r="B613" s="6"/>
      <c r="F613" s="6"/>
    </row>
    <row r="614" spans="2:6">
      <c r="B614" s="6"/>
      <c r="F614" s="6"/>
    </row>
    <row r="615" spans="2:6">
      <c r="B615" s="6"/>
      <c r="F615" s="6"/>
    </row>
    <row r="616" spans="2:6">
      <c r="B616" s="6"/>
      <c r="F616" s="6"/>
    </row>
    <row r="617" spans="2:6">
      <c r="B617" s="6"/>
      <c r="F617" s="6"/>
    </row>
    <row r="618" spans="2:6">
      <c r="B618" s="6"/>
      <c r="F618" s="6"/>
    </row>
    <row r="619" spans="2:6">
      <c r="B619" s="6"/>
      <c r="F619" s="6"/>
    </row>
    <row r="620" spans="2:6">
      <c r="B620" s="6"/>
      <c r="F620" s="6"/>
    </row>
    <row r="621" spans="2:6">
      <c r="B621" s="6"/>
      <c r="F621" s="6"/>
    </row>
    <row r="622" spans="2:6">
      <c r="B622" s="6"/>
      <c r="F622" s="6"/>
    </row>
    <row r="623" spans="2:6">
      <c r="B623" s="6"/>
      <c r="F623" s="6"/>
    </row>
    <row r="624" spans="2:6">
      <c r="B624" s="6"/>
      <c r="F624" s="6"/>
    </row>
    <row r="625" spans="2:6">
      <c r="B625" s="6"/>
      <c r="F625" s="6"/>
    </row>
    <row r="626" spans="2:6">
      <c r="B626" s="6"/>
      <c r="F626" s="6"/>
    </row>
    <row r="627" spans="2:6">
      <c r="B627" s="6"/>
      <c r="F627" s="6"/>
    </row>
    <row r="628" spans="2:6">
      <c r="B628" s="6"/>
      <c r="F628" s="6"/>
    </row>
    <row r="629" spans="2:6">
      <c r="B629" s="6"/>
      <c r="F629" s="6"/>
    </row>
    <row r="630" spans="2:6">
      <c r="B630" s="6"/>
      <c r="F630" s="6"/>
    </row>
    <row r="631" spans="2:6">
      <c r="B631" s="6"/>
      <c r="F631" s="6"/>
    </row>
    <row r="632" spans="2:6">
      <c r="B632" s="6"/>
      <c r="F632" s="6"/>
    </row>
    <row r="633" spans="2:6">
      <c r="B633" s="6"/>
      <c r="F633" s="6"/>
    </row>
    <row r="634" spans="2:6">
      <c r="B634" s="6"/>
      <c r="F634" s="6"/>
    </row>
    <row r="635" spans="2:6">
      <c r="B635" s="6"/>
      <c r="F635" s="6"/>
    </row>
    <row r="636" spans="2:6">
      <c r="B636" s="6"/>
      <c r="F636" s="6"/>
    </row>
    <row r="637" spans="2:6">
      <c r="B637" s="6"/>
      <c r="F637" s="6"/>
    </row>
    <row r="638" spans="2:6">
      <c r="B638" s="6"/>
      <c r="F638" s="6"/>
    </row>
    <row r="639" spans="2:6">
      <c r="B639" s="6"/>
      <c r="F639" s="6"/>
    </row>
    <row r="640" spans="2:6">
      <c r="B640" s="6"/>
      <c r="F640" s="6"/>
    </row>
    <row r="641" spans="2:6">
      <c r="B641" s="6"/>
      <c r="F641" s="6"/>
    </row>
    <row r="642" spans="2:6">
      <c r="B642" s="6"/>
      <c r="F642" s="6"/>
    </row>
    <row r="643" spans="2:6">
      <c r="B643" s="6"/>
      <c r="F643" s="6"/>
    </row>
    <row r="644" spans="2:6">
      <c r="B644" s="6"/>
      <c r="F644" s="6"/>
    </row>
    <row r="645" spans="2:6">
      <c r="B645" s="6"/>
      <c r="F645" s="6"/>
    </row>
    <row r="646" spans="2:6">
      <c r="B646" s="6"/>
      <c r="F646" s="6"/>
    </row>
    <row r="647" spans="2:6">
      <c r="B647" s="6"/>
      <c r="F647" s="6"/>
    </row>
    <row r="648" spans="2:6">
      <c r="B648" s="6"/>
      <c r="F648" s="6"/>
    </row>
    <row r="649" spans="2:6">
      <c r="B649" s="6"/>
      <c r="F649" s="6"/>
    </row>
    <row r="650" spans="2:6">
      <c r="B650" s="6"/>
      <c r="F650" s="6"/>
    </row>
    <row r="651" spans="2:6">
      <c r="B651" s="6"/>
      <c r="F651" s="6"/>
    </row>
    <row r="652" spans="2:6">
      <c r="B652" s="6"/>
      <c r="F652" s="6"/>
    </row>
    <row r="653" spans="2:6">
      <c r="B653" s="6"/>
      <c r="F653" s="6"/>
    </row>
    <row r="654" spans="2:6">
      <c r="B654" s="6"/>
      <c r="F654" s="6"/>
    </row>
    <row r="655" spans="2:6">
      <c r="B655" s="6"/>
      <c r="F655" s="6"/>
    </row>
    <row r="656" spans="2:6">
      <c r="B656" s="6"/>
      <c r="F656" s="6"/>
    </row>
    <row r="657" spans="2:6">
      <c r="B657" s="6"/>
      <c r="F657" s="6"/>
    </row>
    <row r="658" spans="2:6">
      <c r="B658" s="6"/>
      <c r="F658" s="6"/>
    </row>
    <row r="659" spans="2:6">
      <c r="B659" s="6"/>
      <c r="F659" s="6"/>
    </row>
    <row r="660" spans="2:6">
      <c r="B660" s="6"/>
      <c r="F660" s="6"/>
    </row>
    <row r="661" spans="2:6">
      <c r="B661" s="6"/>
      <c r="F661" s="6"/>
    </row>
    <row r="662" spans="2:6">
      <c r="B662" s="6"/>
      <c r="F662" s="6"/>
    </row>
    <row r="663" spans="2:6">
      <c r="B663" s="6"/>
      <c r="F663" s="6"/>
    </row>
    <row r="664" spans="2:6">
      <c r="B664" s="6"/>
      <c r="F664" s="6"/>
    </row>
    <row r="665" spans="2:6">
      <c r="B665" s="6"/>
      <c r="F665" s="6"/>
    </row>
    <row r="666" spans="2:6">
      <c r="B666" s="6"/>
      <c r="F666" s="6"/>
    </row>
    <row r="667" spans="2:6">
      <c r="B667" s="6"/>
      <c r="F667" s="6"/>
    </row>
    <row r="668" spans="2:6">
      <c r="B668" s="6"/>
      <c r="F668" s="6"/>
    </row>
    <row r="669" spans="2:6">
      <c r="B669" s="6"/>
      <c r="F669" s="6"/>
    </row>
    <row r="670" spans="2:6">
      <c r="B670" s="6"/>
      <c r="F670" s="6"/>
    </row>
    <row r="671" spans="2:6">
      <c r="B671" s="6"/>
      <c r="F671" s="6"/>
    </row>
    <row r="672" spans="2:6">
      <c r="B672" s="6"/>
      <c r="F672" s="6"/>
    </row>
    <row r="673" spans="2:6">
      <c r="B673" s="6"/>
      <c r="F673" s="6"/>
    </row>
    <row r="674" spans="2:6">
      <c r="B674" s="6"/>
      <c r="F674" s="6"/>
    </row>
    <row r="675" spans="2:6">
      <c r="B675" s="6"/>
      <c r="F675" s="6"/>
    </row>
    <row r="676" spans="2:6">
      <c r="B676" s="6"/>
      <c r="F676" s="6"/>
    </row>
    <row r="677" spans="2:6">
      <c r="B677" s="6"/>
      <c r="F677" s="6"/>
    </row>
    <row r="678" spans="2:6">
      <c r="B678" s="6"/>
      <c r="F678" s="6"/>
    </row>
    <row r="679" spans="2:6">
      <c r="B679" s="6"/>
      <c r="F679" s="6"/>
    </row>
    <row r="680" spans="2:6">
      <c r="B680" s="6"/>
      <c r="F680" s="6"/>
    </row>
    <row r="681" spans="2:6">
      <c r="B681" s="6"/>
      <c r="F681" s="6"/>
    </row>
    <row r="682" spans="2:6">
      <c r="B682" s="6"/>
      <c r="F682" s="6"/>
    </row>
    <row r="683" spans="2:6">
      <c r="B683" s="6"/>
      <c r="F683" s="6"/>
    </row>
    <row r="684" spans="2:6">
      <c r="B684" s="6"/>
      <c r="F684" s="6"/>
    </row>
    <row r="685" spans="2:6">
      <c r="B685" s="6"/>
      <c r="F685" s="6"/>
    </row>
    <row r="686" spans="2:6">
      <c r="B686" s="6"/>
      <c r="F686" s="6"/>
    </row>
    <row r="687" spans="2:6">
      <c r="B687" s="6"/>
      <c r="F687" s="6"/>
    </row>
    <row r="688" spans="2:6">
      <c r="B688" s="6"/>
      <c r="F688" s="6"/>
    </row>
    <row r="689" spans="2:6">
      <c r="B689" s="6"/>
      <c r="F689" s="6"/>
    </row>
    <row r="690" spans="2:6">
      <c r="B690" s="6"/>
      <c r="F690" s="6"/>
    </row>
    <row r="691" spans="2:6">
      <c r="B691" s="6"/>
      <c r="F691" s="6"/>
    </row>
    <row r="692" spans="2:6">
      <c r="B692" s="6"/>
      <c r="F692" s="6"/>
    </row>
    <row r="693" spans="2:6">
      <c r="B693" s="6"/>
      <c r="F693" s="6"/>
    </row>
    <row r="694" spans="2:6">
      <c r="B694" s="6"/>
      <c r="F694" s="6"/>
    </row>
    <row r="695" spans="2:6">
      <c r="B695" s="6"/>
      <c r="F695" s="6"/>
    </row>
    <row r="696" spans="2:6">
      <c r="B696" s="6"/>
      <c r="F696" s="6"/>
    </row>
    <row r="697" spans="2:6">
      <c r="B697" s="6"/>
      <c r="F697" s="6"/>
    </row>
    <row r="698" spans="2:6">
      <c r="B698" s="6"/>
      <c r="F698" s="6"/>
    </row>
    <row r="699" spans="2:6">
      <c r="B699" s="6"/>
      <c r="F699" s="6"/>
    </row>
    <row r="700" spans="2:6">
      <c r="B700" s="6"/>
      <c r="F700" s="6"/>
    </row>
    <row r="701" spans="2:6">
      <c r="B701" s="6"/>
      <c r="F701" s="6"/>
    </row>
    <row r="702" spans="2:6">
      <c r="B702" s="6"/>
      <c r="F702" s="6"/>
    </row>
    <row r="703" spans="2:6">
      <c r="B703" s="6"/>
      <c r="F703" s="6"/>
    </row>
    <row r="704" spans="2:6">
      <c r="B704" s="6"/>
      <c r="F704" s="6"/>
    </row>
    <row r="705" spans="2:6">
      <c r="B705" s="6"/>
      <c r="F705" s="6"/>
    </row>
    <row r="706" spans="2:6">
      <c r="B706" s="6"/>
      <c r="F706" s="6"/>
    </row>
    <row r="707" spans="2:6">
      <c r="B707" s="6"/>
      <c r="F707" s="6"/>
    </row>
    <row r="708" spans="2:6">
      <c r="B708" s="6"/>
      <c r="F708" s="6"/>
    </row>
    <row r="709" spans="2:6">
      <c r="B709" s="6"/>
      <c r="F709" s="6"/>
    </row>
    <row r="710" spans="2:6">
      <c r="B710" s="6"/>
      <c r="F710" s="6"/>
    </row>
    <row r="711" spans="2:6">
      <c r="B711" s="6"/>
      <c r="F711" s="6"/>
    </row>
    <row r="712" spans="2:6">
      <c r="B712" s="6"/>
      <c r="F712" s="6"/>
    </row>
    <row r="713" spans="2:6">
      <c r="B713" s="6"/>
      <c r="F713" s="6"/>
    </row>
    <row r="714" spans="2:6">
      <c r="B714" s="6"/>
      <c r="F714" s="6"/>
    </row>
    <row r="715" spans="2:6">
      <c r="B715" s="6"/>
      <c r="F715" s="6"/>
    </row>
    <row r="716" spans="2:6">
      <c r="B716" s="6"/>
      <c r="F716" s="6"/>
    </row>
    <row r="717" spans="2:6">
      <c r="B717" s="6"/>
      <c r="F717" s="6"/>
    </row>
    <row r="718" spans="2:6">
      <c r="B718" s="6"/>
      <c r="F718" s="6"/>
    </row>
    <row r="719" spans="2:6">
      <c r="B719" s="6"/>
      <c r="F719" s="6"/>
    </row>
    <row r="720" spans="2:6">
      <c r="B720" s="6"/>
      <c r="F720" s="6"/>
    </row>
    <row r="721" spans="2:6">
      <c r="B721" s="6"/>
      <c r="F721" s="6"/>
    </row>
    <row r="722" spans="2:6">
      <c r="B722" s="6"/>
      <c r="F722" s="6"/>
    </row>
    <row r="723" spans="2:6">
      <c r="B723" s="6"/>
      <c r="F723" s="6"/>
    </row>
    <row r="724" spans="2:6">
      <c r="B724" s="6"/>
      <c r="F724" s="6"/>
    </row>
    <row r="725" spans="2:6">
      <c r="B725" s="6"/>
      <c r="F725" s="6"/>
    </row>
    <row r="726" spans="2:6">
      <c r="B726" s="6"/>
      <c r="F726" s="6"/>
    </row>
    <row r="727" spans="2:6">
      <c r="B727" s="6"/>
      <c r="F727" s="6"/>
    </row>
    <row r="728" spans="2:6">
      <c r="B728" s="6"/>
      <c r="F728" s="6"/>
    </row>
    <row r="729" spans="2:6">
      <c r="B729" s="6"/>
      <c r="F729" s="6"/>
    </row>
    <row r="730" spans="2:6">
      <c r="B730" s="6"/>
      <c r="F730" s="6"/>
    </row>
    <row r="731" spans="2:6">
      <c r="B731" s="6"/>
      <c r="F731" s="6"/>
    </row>
    <row r="732" spans="2:6">
      <c r="B732" s="6"/>
      <c r="F732" s="6"/>
    </row>
    <row r="733" spans="2:6">
      <c r="B733" s="6"/>
      <c r="F733" s="6"/>
    </row>
    <row r="734" spans="2:6">
      <c r="B734" s="6"/>
      <c r="F734" s="6"/>
    </row>
    <row r="735" spans="2:6">
      <c r="B735" s="6"/>
      <c r="F735" s="6"/>
    </row>
    <row r="736" spans="2:6">
      <c r="B736" s="6"/>
      <c r="F736" s="6"/>
    </row>
    <row r="737" spans="2:6">
      <c r="B737" s="6"/>
      <c r="F737" s="6"/>
    </row>
    <row r="738" spans="2:6">
      <c r="B738" s="6"/>
      <c r="F738" s="6"/>
    </row>
    <row r="739" spans="2:6">
      <c r="B739" s="6"/>
      <c r="F739" s="6"/>
    </row>
    <row r="740" spans="2:6">
      <c r="B740" s="6"/>
      <c r="F740" s="6"/>
    </row>
    <row r="741" spans="2:6">
      <c r="B741" s="6"/>
      <c r="F741" s="6"/>
    </row>
    <row r="742" spans="2:6">
      <c r="B742" s="6"/>
      <c r="F742" s="6"/>
    </row>
    <row r="743" spans="2:6">
      <c r="B743" s="6"/>
      <c r="F743" s="6"/>
    </row>
    <row r="744" spans="2:6">
      <c r="B744" s="6"/>
      <c r="F744" s="6"/>
    </row>
    <row r="745" spans="2:6">
      <c r="B745" s="6"/>
      <c r="F745" s="6"/>
    </row>
    <row r="746" spans="2:6">
      <c r="B746" s="6"/>
      <c r="F746" s="6"/>
    </row>
    <row r="747" spans="2:6">
      <c r="B747" s="6"/>
      <c r="F747" s="6"/>
    </row>
    <row r="748" spans="2:6">
      <c r="B748" s="6"/>
      <c r="F748" s="6"/>
    </row>
    <row r="749" spans="2:6">
      <c r="B749" s="6"/>
      <c r="F749" s="6"/>
    </row>
    <row r="750" spans="2:6">
      <c r="B750" s="6"/>
      <c r="F750" s="6"/>
    </row>
    <row r="751" spans="2:6">
      <c r="B751" s="6"/>
      <c r="F751" s="6"/>
    </row>
    <row r="752" spans="2:6">
      <c r="B752" s="6"/>
      <c r="F752" s="6"/>
    </row>
    <row r="753" spans="2:6">
      <c r="B753" s="6"/>
      <c r="F753" s="6"/>
    </row>
    <row r="754" spans="2:6">
      <c r="B754" s="6"/>
      <c r="F754" s="6"/>
    </row>
    <row r="755" spans="2:6">
      <c r="B755" s="6"/>
      <c r="F755" s="6"/>
    </row>
    <row r="756" spans="2:6">
      <c r="B756" s="6"/>
      <c r="F756" s="6"/>
    </row>
    <row r="757" spans="2:6">
      <c r="B757" s="6"/>
      <c r="F757" s="6"/>
    </row>
    <row r="758" spans="2:6">
      <c r="B758" s="6"/>
      <c r="F758" s="6"/>
    </row>
    <row r="759" spans="2:6">
      <c r="B759" s="6"/>
      <c r="F759" s="6"/>
    </row>
    <row r="760" spans="2:6">
      <c r="B760" s="6"/>
      <c r="F760" s="6"/>
    </row>
    <row r="761" spans="2:6">
      <c r="B761" s="6"/>
      <c r="F761" s="6"/>
    </row>
    <row r="762" spans="2:6">
      <c r="B762" s="6"/>
      <c r="F762" s="6"/>
    </row>
    <row r="763" spans="2:6">
      <c r="B763" s="6"/>
      <c r="F763" s="6"/>
    </row>
    <row r="764" spans="2:6">
      <c r="B764" s="6"/>
      <c r="F764" s="6"/>
    </row>
    <row r="765" spans="2:6">
      <c r="B765" s="6"/>
      <c r="F765" s="6"/>
    </row>
    <row r="766" spans="2:6">
      <c r="B766" s="6"/>
      <c r="F766" s="6"/>
    </row>
    <row r="767" spans="2:6">
      <c r="B767" s="6"/>
      <c r="F767" s="6"/>
    </row>
    <row r="768" spans="2:6">
      <c r="B768" s="6"/>
      <c r="F768" s="6"/>
    </row>
    <row r="769" spans="2:6">
      <c r="B769" s="6"/>
      <c r="F769" s="6"/>
    </row>
    <row r="770" spans="2:6">
      <c r="B770" s="6"/>
      <c r="F770" s="6"/>
    </row>
    <row r="771" spans="2:6">
      <c r="B771" s="6"/>
      <c r="F771" s="6"/>
    </row>
    <row r="772" spans="2:6">
      <c r="B772" s="6"/>
      <c r="F772" s="6"/>
    </row>
    <row r="773" spans="2:6">
      <c r="B773" s="6"/>
      <c r="F773" s="6"/>
    </row>
    <row r="774" spans="2:6">
      <c r="B774" s="6"/>
      <c r="F774" s="6"/>
    </row>
    <row r="775" spans="2:6">
      <c r="B775" s="6"/>
      <c r="F775" s="6"/>
    </row>
    <row r="776" spans="2:6">
      <c r="B776" s="6"/>
      <c r="F776" s="6"/>
    </row>
    <row r="777" spans="2:6">
      <c r="B777" s="6"/>
      <c r="F777" s="6"/>
    </row>
    <row r="778" spans="2:6">
      <c r="B778" s="6"/>
      <c r="F778" s="6"/>
    </row>
    <row r="779" spans="2:6">
      <c r="B779" s="6"/>
      <c r="F779" s="6"/>
    </row>
    <row r="780" spans="2:6">
      <c r="B780" s="6"/>
      <c r="F780" s="6"/>
    </row>
    <row r="781" spans="2:6">
      <c r="B781" s="6"/>
      <c r="F781" s="6"/>
    </row>
    <row r="782" spans="2:6">
      <c r="B782" s="6"/>
      <c r="F782" s="6"/>
    </row>
    <row r="783" spans="2:6">
      <c r="B783" s="6"/>
      <c r="F783" s="6"/>
    </row>
    <row r="784" spans="2:6">
      <c r="B784" s="6"/>
      <c r="F784" s="6"/>
    </row>
    <row r="785" spans="2:6">
      <c r="B785" s="6"/>
      <c r="F785" s="6"/>
    </row>
    <row r="786" spans="2:6">
      <c r="B786" s="6"/>
      <c r="F786" s="6"/>
    </row>
    <row r="787" spans="2:6">
      <c r="B787" s="6"/>
      <c r="F787" s="6"/>
    </row>
    <row r="788" spans="2:6">
      <c r="B788" s="6"/>
      <c r="F788" s="6"/>
    </row>
    <row r="789" spans="2:6">
      <c r="B789" s="6"/>
      <c r="F789" s="6"/>
    </row>
    <row r="790" spans="2:6">
      <c r="B790" s="6"/>
      <c r="F790" s="6"/>
    </row>
    <row r="791" spans="2:6">
      <c r="B791" s="6"/>
      <c r="F791" s="6"/>
    </row>
    <row r="792" spans="2:6">
      <c r="B792" s="6"/>
      <c r="F792" s="6"/>
    </row>
    <row r="793" spans="2:6">
      <c r="B793" s="6"/>
      <c r="F793" s="6"/>
    </row>
    <row r="794" spans="2:6">
      <c r="B794" s="6"/>
      <c r="F794" s="6"/>
    </row>
    <row r="795" spans="2:6">
      <c r="B795" s="6"/>
      <c r="F795" s="6"/>
    </row>
    <row r="796" spans="2:6">
      <c r="B796" s="6"/>
      <c r="F796" s="6"/>
    </row>
    <row r="797" spans="2:6">
      <c r="B797" s="6"/>
      <c r="F797" s="6"/>
    </row>
    <row r="798" spans="2:6">
      <c r="B798" s="6"/>
      <c r="F798" s="6"/>
    </row>
    <row r="799" spans="2:6">
      <c r="B799" s="6"/>
      <c r="F799" s="6"/>
    </row>
    <row r="800" spans="2:6">
      <c r="B800" s="6"/>
      <c r="F800" s="6"/>
    </row>
    <row r="801" spans="2:6">
      <c r="B801" s="6"/>
      <c r="F801" s="6"/>
    </row>
    <row r="802" spans="2:6">
      <c r="B802" s="6"/>
      <c r="F802" s="6"/>
    </row>
    <row r="803" spans="2:6">
      <c r="B803" s="6"/>
      <c r="F803" s="6"/>
    </row>
    <row r="804" spans="2:6">
      <c r="B804" s="6"/>
      <c r="F804" s="6"/>
    </row>
    <row r="805" spans="2:6">
      <c r="B805" s="6"/>
      <c r="F805" s="6"/>
    </row>
    <row r="806" spans="2:6">
      <c r="B806" s="6"/>
      <c r="F806" s="6"/>
    </row>
    <row r="807" spans="2:6">
      <c r="B807" s="6"/>
      <c r="F807" s="6"/>
    </row>
    <row r="808" spans="2:6">
      <c r="B808" s="6"/>
      <c r="F808" s="6"/>
    </row>
    <row r="809" spans="2:6">
      <c r="B809" s="6"/>
      <c r="F809" s="6"/>
    </row>
    <row r="810" spans="2:6">
      <c r="B810" s="6"/>
      <c r="F810" s="6"/>
    </row>
    <row r="811" spans="2:6">
      <c r="B811" s="6"/>
      <c r="F811" s="6"/>
    </row>
  </sheetData>
  <phoneticPr fontId="7" type="noConversion"/>
  <hyperlinks>
    <hyperlink ref="P81" r:id="rId1" display="http://www.bav-astro.de/sfs/BAVM_link.php?BAVMnr=193" xr:uid="{00000000-0004-0000-0500-000000000000}"/>
    <hyperlink ref="P82" r:id="rId2" display="http://www.bav-astro.de/sfs/BAVM_link.php?BAVMnr=225" xr:uid="{00000000-0004-0000-0500-000001000000}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Active 1</vt:lpstr>
      <vt:lpstr>Active 2</vt:lpstr>
      <vt:lpstr>Active 3</vt:lpstr>
      <vt:lpstr>Active 4</vt:lpstr>
      <vt:lpstr>A (old)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2023-01-12T06:55:14Z</dcterms:modified>
</cp:coreProperties>
</file>