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2A2E33B-2B82-4305-B369-2B53B9BD6076}" xr6:coauthVersionLast="47" xr6:coauthVersionMax="47" xr10:uidLastSave="{00000000-0000-0000-0000-000000000000}"/>
  <bookViews>
    <workbookView xWindow="14625" yWindow="255" windowWidth="1347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2" i="1" l="1"/>
  <c r="F152" i="1" s="1"/>
  <c r="G152" i="1" s="1"/>
  <c r="K152" i="1" s="1"/>
  <c r="Q15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5" i="1"/>
  <c r="Q48" i="1"/>
  <c r="Q50" i="1"/>
  <c r="Q51" i="1"/>
  <c r="Q101" i="1"/>
  <c r="Q116" i="1"/>
  <c r="Q117" i="1"/>
  <c r="Q138" i="1"/>
  <c r="Q139" i="1"/>
  <c r="Q140" i="1"/>
  <c r="Q141" i="1"/>
  <c r="Q144" i="1"/>
  <c r="Q145" i="1"/>
  <c r="Q146" i="1"/>
  <c r="Q150" i="1"/>
  <c r="G97" i="2"/>
  <c r="C97" i="2"/>
  <c r="G134" i="2"/>
  <c r="C134" i="2"/>
  <c r="G96" i="2"/>
  <c r="C96" i="2"/>
  <c r="G95" i="2"/>
  <c r="C95" i="2"/>
  <c r="G94" i="2"/>
  <c r="C94" i="2"/>
  <c r="G133" i="2"/>
  <c r="C133" i="2"/>
  <c r="G132" i="2"/>
  <c r="C132" i="2"/>
  <c r="G131" i="2"/>
  <c r="C131" i="2"/>
  <c r="G93" i="2"/>
  <c r="C93" i="2"/>
  <c r="G92" i="2"/>
  <c r="C92" i="2"/>
  <c r="G130" i="2"/>
  <c r="C130" i="2"/>
  <c r="G129" i="2"/>
  <c r="C129" i="2"/>
  <c r="G128" i="2"/>
  <c r="C128" i="2"/>
  <c r="G127" i="2"/>
  <c r="C127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126" i="2"/>
  <c r="C126" i="2"/>
  <c r="G125" i="2"/>
  <c r="C12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124" i="2"/>
  <c r="C124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23" i="2"/>
  <c r="C123" i="2"/>
  <c r="G122" i="2"/>
  <c r="C122" i="2"/>
  <c r="G11" i="2"/>
  <c r="C1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H97" i="2"/>
  <c r="D97" i="2"/>
  <c r="B97" i="2"/>
  <c r="A97" i="2"/>
  <c r="H134" i="2"/>
  <c r="B134" i="2"/>
  <c r="D134" i="2"/>
  <c r="A134" i="2"/>
  <c r="H96" i="2"/>
  <c r="D96" i="2"/>
  <c r="B96" i="2"/>
  <c r="A96" i="2"/>
  <c r="H95" i="2"/>
  <c r="B95" i="2"/>
  <c r="D95" i="2"/>
  <c r="A95" i="2"/>
  <c r="H94" i="2"/>
  <c r="D94" i="2"/>
  <c r="B94" i="2"/>
  <c r="A9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93" i="2"/>
  <c r="D93" i="2"/>
  <c r="B93" i="2"/>
  <c r="A93" i="2"/>
  <c r="H92" i="2"/>
  <c r="B92" i="2"/>
  <c r="D92" i="2"/>
  <c r="A92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126" i="2"/>
  <c r="D126" i="2"/>
  <c r="B126" i="2"/>
  <c r="A126" i="2"/>
  <c r="H125" i="2"/>
  <c r="B125" i="2"/>
  <c r="D125" i="2"/>
  <c r="A125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124" i="2"/>
  <c r="B124" i="2"/>
  <c r="D124" i="2"/>
  <c r="A124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F56" i="2"/>
  <c r="D56" i="2"/>
  <c r="B56" i="2"/>
  <c r="A56" i="2"/>
  <c r="H55" i="2"/>
  <c r="B55" i="2"/>
  <c r="F55" i="2"/>
  <c r="D55" i="2"/>
  <c r="A55" i="2"/>
  <c r="H54" i="2"/>
  <c r="F54" i="2"/>
  <c r="D54" i="2"/>
  <c r="B54" i="2"/>
  <c r="A54" i="2"/>
  <c r="H53" i="2"/>
  <c r="F53" i="2"/>
  <c r="D53" i="2"/>
  <c r="B53" i="2"/>
  <c r="A53" i="2"/>
  <c r="H52" i="2"/>
  <c r="F52" i="2"/>
  <c r="D52" i="2"/>
  <c r="B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23" i="2"/>
  <c r="D123" i="2"/>
  <c r="B123" i="2"/>
  <c r="A123" i="2"/>
  <c r="H122" i="2"/>
  <c r="B122" i="2"/>
  <c r="D122" i="2"/>
  <c r="A122" i="2"/>
  <c r="H11" i="2"/>
  <c r="D11" i="2"/>
  <c r="B11" i="2"/>
  <c r="A11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Q147" i="1"/>
  <c r="Q148" i="1"/>
  <c r="Q149" i="1"/>
  <c r="Q151" i="1"/>
  <c r="Q130" i="1"/>
  <c r="Q132" i="1"/>
  <c r="C7" i="1"/>
  <c r="C8" i="1"/>
  <c r="F17" i="1"/>
  <c r="C17" i="1"/>
  <c r="Q142" i="1"/>
  <c r="Q143" i="1"/>
  <c r="Q42" i="1"/>
  <c r="Q44" i="1"/>
  <c r="Q47" i="1"/>
  <c r="Q49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1" i="1"/>
  <c r="Q133" i="1"/>
  <c r="Q134" i="1"/>
  <c r="Q135" i="1"/>
  <c r="Q136" i="1"/>
  <c r="Q137" i="1"/>
  <c r="Q46" i="1"/>
  <c r="E76" i="2"/>
  <c r="E83" i="2"/>
  <c r="E130" i="2"/>
  <c r="E21" i="1"/>
  <c r="F21" i="1"/>
  <c r="E26" i="1"/>
  <c r="F26" i="1"/>
  <c r="E34" i="1"/>
  <c r="F34" i="1"/>
  <c r="E43" i="1"/>
  <c r="F43" i="1"/>
  <c r="E138" i="1"/>
  <c r="F138" i="1"/>
  <c r="G138" i="1"/>
  <c r="I138" i="1"/>
  <c r="E62" i="1"/>
  <c r="F62" i="1"/>
  <c r="E106" i="1"/>
  <c r="F106" i="1"/>
  <c r="G106" i="1"/>
  <c r="I106" i="1"/>
  <c r="E69" i="1"/>
  <c r="F69" i="1"/>
  <c r="E105" i="1"/>
  <c r="F105" i="1"/>
  <c r="G105" i="1"/>
  <c r="I105" i="1"/>
  <c r="E127" i="1"/>
  <c r="F127" i="1"/>
  <c r="E133" i="1"/>
  <c r="F133" i="1"/>
  <c r="G133" i="1"/>
  <c r="I133" i="1"/>
  <c r="E142" i="1"/>
  <c r="F142" i="1"/>
  <c r="E72" i="1"/>
  <c r="F72" i="1"/>
  <c r="G72" i="1"/>
  <c r="I72" i="1"/>
  <c r="E71" i="1"/>
  <c r="F71" i="1"/>
  <c r="E87" i="1"/>
  <c r="F87" i="1"/>
  <c r="G87" i="1"/>
  <c r="I87" i="1"/>
  <c r="E112" i="1"/>
  <c r="F112" i="1"/>
  <c r="E59" i="1"/>
  <c r="F59" i="1"/>
  <c r="G59" i="1"/>
  <c r="I59" i="1"/>
  <c r="E132" i="1"/>
  <c r="F132" i="1"/>
  <c r="E29" i="1"/>
  <c r="F29" i="1"/>
  <c r="G31" i="1"/>
  <c r="H31" i="1"/>
  <c r="E37" i="1"/>
  <c r="F37" i="1"/>
  <c r="G37" i="1"/>
  <c r="I37" i="1"/>
  <c r="E50" i="1"/>
  <c r="E141" i="1"/>
  <c r="F141" i="1"/>
  <c r="E78" i="1"/>
  <c r="F78" i="1"/>
  <c r="E111" i="1"/>
  <c r="F111" i="1"/>
  <c r="G111" i="1"/>
  <c r="I111" i="1"/>
  <c r="E75" i="1"/>
  <c r="F75" i="1"/>
  <c r="E115" i="1"/>
  <c r="F115" i="1"/>
  <c r="E135" i="1"/>
  <c r="F135" i="1"/>
  <c r="E81" i="1"/>
  <c r="F81" i="1"/>
  <c r="G81" i="1"/>
  <c r="J81" i="1"/>
  <c r="E148" i="1"/>
  <c r="F148" i="1"/>
  <c r="E80" i="1"/>
  <c r="F80" i="1"/>
  <c r="E98" i="1"/>
  <c r="E121" i="1"/>
  <c r="F121" i="1"/>
  <c r="G121" i="1"/>
  <c r="I121" i="1"/>
  <c r="E60" i="1"/>
  <c r="F60" i="1"/>
  <c r="G21" i="1"/>
  <c r="E24" i="1"/>
  <c r="F24" i="1"/>
  <c r="G26" i="1"/>
  <c r="H26" i="1"/>
  <c r="E32" i="1"/>
  <c r="F32" i="1"/>
  <c r="G34" i="1"/>
  <c r="I34" i="1"/>
  <c r="E40" i="1"/>
  <c r="F40" i="1"/>
  <c r="G43" i="1"/>
  <c r="H43" i="1"/>
  <c r="E116" i="1"/>
  <c r="F116" i="1"/>
  <c r="G116" i="1"/>
  <c r="I116" i="1"/>
  <c r="E146" i="1"/>
  <c r="F146" i="1"/>
  <c r="E49" i="1"/>
  <c r="F49" i="1"/>
  <c r="G62" i="1"/>
  <c r="I62" i="1"/>
  <c r="E103" i="1"/>
  <c r="F103" i="1"/>
  <c r="G103" i="1"/>
  <c r="I103" i="1"/>
  <c r="E67" i="1"/>
  <c r="F67" i="1"/>
  <c r="G69" i="1"/>
  <c r="I69" i="1"/>
  <c r="E93" i="1"/>
  <c r="F93" i="1"/>
  <c r="E120" i="1"/>
  <c r="F120" i="1"/>
  <c r="G127" i="1"/>
  <c r="I127" i="1"/>
  <c r="E126" i="1"/>
  <c r="F126" i="1"/>
  <c r="G126" i="1"/>
  <c r="I126" i="1"/>
  <c r="E99" i="1"/>
  <c r="F99" i="1"/>
  <c r="G142" i="1"/>
  <c r="I142" i="1"/>
  <c r="E42" i="1"/>
  <c r="F42" i="1"/>
  <c r="E65" i="1"/>
  <c r="G71" i="1"/>
  <c r="I71" i="1"/>
  <c r="E108" i="1"/>
  <c r="F108" i="1"/>
  <c r="G108" i="1"/>
  <c r="I108" i="1"/>
  <c r="E125" i="1"/>
  <c r="F125" i="1"/>
  <c r="G112" i="1"/>
  <c r="I112" i="1"/>
  <c r="E57" i="1"/>
  <c r="E27" i="1"/>
  <c r="F27" i="1"/>
  <c r="G29" i="1"/>
  <c r="H29" i="1"/>
  <c r="E35" i="1"/>
  <c r="F35" i="1"/>
  <c r="G35" i="1"/>
  <c r="I35" i="1"/>
  <c r="E45" i="1"/>
  <c r="F45" i="1"/>
  <c r="E139" i="1"/>
  <c r="F139" i="1"/>
  <c r="G141" i="1"/>
  <c r="I141" i="1"/>
  <c r="E63" i="1"/>
  <c r="F63" i="1"/>
  <c r="G78" i="1"/>
  <c r="I78" i="1"/>
  <c r="E107" i="1"/>
  <c r="F107" i="1"/>
  <c r="E70" i="1"/>
  <c r="F70" i="1"/>
  <c r="G70" i="1"/>
  <c r="I70" i="1"/>
  <c r="G75" i="1"/>
  <c r="I75" i="1"/>
  <c r="E113" i="1"/>
  <c r="F113" i="1"/>
  <c r="G115" i="1"/>
  <c r="I115" i="1"/>
  <c r="E128" i="1"/>
  <c r="F128" i="1"/>
  <c r="G135" i="1"/>
  <c r="I135" i="1"/>
  <c r="E46" i="1"/>
  <c r="F46" i="1"/>
  <c r="E143" i="1"/>
  <c r="F143" i="1"/>
  <c r="G143" i="1"/>
  <c r="I143" i="1"/>
  <c r="G148" i="1"/>
  <c r="J148" i="1"/>
  <c r="E73" i="1"/>
  <c r="F73" i="1"/>
  <c r="G80" i="1"/>
  <c r="I80" i="1"/>
  <c r="E94" i="1"/>
  <c r="F94" i="1"/>
  <c r="E88" i="1"/>
  <c r="F88" i="1"/>
  <c r="E53" i="1"/>
  <c r="F53" i="1"/>
  <c r="G53" i="1"/>
  <c r="I53" i="1"/>
  <c r="G60" i="1"/>
  <c r="I60" i="1"/>
  <c r="E52" i="1"/>
  <c r="F52" i="1"/>
  <c r="E22" i="1"/>
  <c r="F22" i="1"/>
  <c r="G24" i="1"/>
  <c r="H24" i="1"/>
  <c r="E30" i="1"/>
  <c r="F30" i="1"/>
  <c r="G30" i="1"/>
  <c r="H30" i="1"/>
  <c r="G32" i="1"/>
  <c r="H32" i="1"/>
  <c r="E38" i="1"/>
  <c r="F38" i="1"/>
  <c r="G40" i="1"/>
  <c r="I40" i="1"/>
  <c r="E51" i="1"/>
  <c r="F51" i="1"/>
  <c r="G51" i="1"/>
  <c r="I51" i="1"/>
  <c r="E144" i="1"/>
  <c r="F144" i="1"/>
  <c r="G146" i="1"/>
  <c r="I146" i="1"/>
  <c r="G49" i="1"/>
  <c r="I49" i="1"/>
  <c r="E90" i="1"/>
  <c r="E137" i="1"/>
  <c r="F137" i="1"/>
  <c r="G67" i="1"/>
  <c r="I67" i="1"/>
  <c r="E86" i="1"/>
  <c r="F86" i="1"/>
  <c r="G93" i="1"/>
  <c r="I93" i="1"/>
  <c r="E118" i="1"/>
  <c r="F118" i="1"/>
  <c r="G120" i="1"/>
  <c r="I120" i="1"/>
  <c r="E131" i="1"/>
  <c r="F131" i="1"/>
  <c r="G131" i="1"/>
  <c r="I131" i="1"/>
  <c r="E84" i="1"/>
  <c r="F84" i="1"/>
  <c r="G99" i="1"/>
  <c r="J99" i="1"/>
  <c r="E149" i="1"/>
  <c r="F149" i="1"/>
  <c r="G42" i="1"/>
  <c r="I42" i="1"/>
  <c r="E82" i="1"/>
  <c r="E100" i="1"/>
  <c r="F100" i="1"/>
  <c r="G100" i="1"/>
  <c r="I100" i="1"/>
  <c r="E122" i="1"/>
  <c r="F122" i="1"/>
  <c r="G125" i="1"/>
  <c r="I125" i="1"/>
  <c r="E55" i="1"/>
  <c r="F55" i="1"/>
  <c r="E25" i="1"/>
  <c r="F25" i="1"/>
  <c r="G27" i="1"/>
  <c r="H27" i="1"/>
  <c r="E33" i="1"/>
  <c r="F33" i="1"/>
  <c r="E41" i="1"/>
  <c r="F41" i="1"/>
  <c r="G41" i="1"/>
  <c r="I41" i="1"/>
  <c r="G45" i="1"/>
  <c r="I45" i="1"/>
  <c r="E117" i="1"/>
  <c r="F117" i="1"/>
  <c r="G117" i="1"/>
  <c r="I117" i="1"/>
  <c r="G139" i="1"/>
  <c r="I139" i="1"/>
  <c r="E150" i="1"/>
  <c r="F150" i="1"/>
  <c r="E47" i="1"/>
  <c r="F47" i="1"/>
  <c r="G47" i="1"/>
  <c r="I47" i="1"/>
  <c r="G63" i="1"/>
  <c r="I63" i="1"/>
  <c r="E104" i="1"/>
  <c r="F104" i="1"/>
  <c r="G107" i="1"/>
  <c r="I107" i="1"/>
  <c r="E68" i="1"/>
  <c r="F68" i="1"/>
  <c r="G68" i="1"/>
  <c r="I68" i="1"/>
  <c r="E96" i="1"/>
  <c r="F96" i="1"/>
  <c r="G113" i="1"/>
  <c r="I113" i="1"/>
  <c r="E124" i="1"/>
  <c r="F124" i="1"/>
  <c r="G124" i="1"/>
  <c r="I124" i="1"/>
  <c r="G128" i="1"/>
  <c r="I128" i="1"/>
  <c r="E129" i="1"/>
  <c r="F129" i="1"/>
  <c r="G46" i="1"/>
  <c r="H46" i="1"/>
  <c r="E109" i="1"/>
  <c r="F109" i="1"/>
  <c r="G109" i="1"/>
  <c r="J109" i="1"/>
  <c r="E44" i="1"/>
  <c r="F44" i="1"/>
  <c r="G73" i="1"/>
  <c r="I73" i="1"/>
  <c r="E66" i="1"/>
  <c r="G94" i="1"/>
  <c r="I94" i="1"/>
  <c r="E83" i="1"/>
  <c r="F83" i="1"/>
  <c r="G88" i="1"/>
  <c r="I88" i="1"/>
  <c r="E97" i="1"/>
  <c r="F97" i="1"/>
  <c r="G97" i="1"/>
  <c r="I97" i="1"/>
  <c r="E58" i="1"/>
  <c r="G52" i="1"/>
  <c r="I52" i="1"/>
  <c r="G22" i="1"/>
  <c r="I22" i="1"/>
  <c r="E28" i="1"/>
  <c r="F28" i="1"/>
  <c r="G28" i="1"/>
  <c r="H28" i="1"/>
  <c r="E36" i="1"/>
  <c r="F36" i="1"/>
  <c r="G36" i="1"/>
  <c r="I36" i="1"/>
  <c r="G38" i="1"/>
  <c r="I38" i="1"/>
  <c r="E48" i="1"/>
  <c r="F48" i="1"/>
  <c r="G48" i="1"/>
  <c r="I48" i="1"/>
  <c r="E140" i="1"/>
  <c r="F140" i="1"/>
  <c r="G140" i="1"/>
  <c r="I140" i="1"/>
  <c r="G144" i="1"/>
  <c r="I144" i="1"/>
  <c r="E77" i="1"/>
  <c r="F77" i="1"/>
  <c r="G77" i="1"/>
  <c r="I77" i="1"/>
  <c r="E110" i="1"/>
  <c r="F110" i="1"/>
  <c r="G110" i="1"/>
  <c r="I110" i="1"/>
  <c r="G137" i="1"/>
  <c r="I137" i="1"/>
  <c r="E74" i="1"/>
  <c r="G86" i="1"/>
  <c r="I86" i="1"/>
  <c r="E114" i="1"/>
  <c r="F114" i="1"/>
  <c r="G114" i="1"/>
  <c r="I114" i="1"/>
  <c r="G118" i="1"/>
  <c r="I118" i="1"/>
  <c r="E134" i="1"/>
  <c r="F134" i="1"/>
  <c r="G134" i="1"/>
  <c r="I134" i="1"/>
  <c r="E79" i="1"/>
  <c r="F79" i="1"/>
  <c r="G79" i="1"/>
  <c r="J79" i="1"/>
  <c r="G84" i="1"/>
  <c r="J84" i="1"/>
  <c r="E147" i="1"/>
  <c r="F147" i="1"/>
  <c r="G147" i="1"/>
  <c r="J147" i="1"/>
  <c r="G149" i="1"/>
  <c r="J149" i="1"/>
  <c r="E76" i="1"/>
  <c r="F76" i="1"/>
  <c r="G76" i="1"/>
  <c r="I76" i="1"/>
  <c r="E95" i="1"/>
  <c r="F95" i="1"/>
  <c r="G95" i="1"/>
  <c r="I95" i="1"/>
  <c r="E89" i="1"/>
  <c r="F89" i="1"/>
  <c r="G89" i="1"/>
  <c r="I89" i="1"/>
  <c r="G122" i="1"/>
  <c r="I122" i="1"/>
  <c r="E54" i="1"/>
  <c r="F54" i="1"/>
  <c r="G54" i="1"/>
  <c r="I54" i="1"/>
  <c r="G55" i="1"/>
  <c r="I55" i="1"/>
  <c r="E130" i="1"/>
  <c r="F130" i="1"/>
  <c r="E23" i="1"/>
  <c r="F23" i="1"/>
  <c r="G23" i="1"/>
  <c r="I23" i="1"/>
  <c r="G25" i="1"/>
  <c r="H25" i="1"/>
  <c r="E31" i="1"/>
  <c r="F31" i="1"/>
  <c r="G33" i="1"/>
  <c r="I33" i="1"/>
  <c r="E39" i="1"/>
  <c r="F39" i="1"/>
  <c r="G39" i="1"/>
  <c r="I39" i="1"/>
  <c r="E101" i="1"/>
  <c r="F101" i="1"/>
  <c r="G101" i="1"/>
  <c r="I101" i="1"/>
  <c r="E145" i="1"/>
  <c r="F145" i="1"/>
  <c r="G145" i="1"/>
  <c r="I145" i="1"/>
  <c r="G150" i="1"/>
  <c r="I150" i="1"/>
  <c r="E91" i="1"/>
  <c r="F91" i="1"/>
  <c r="G91" i="1"/>
  <c r="I91" i="1"/>
  <c r="G104" i="1"/>
  <c r="I104" i="1"/>
  <c r="E64" i="1"/>
  <c r="F64" i="1"/>
  <c r="G64" i="1"/>
  <c r="I64" i="1"/>
  <c r="E92" i="1"/>
  <c r="F92" i="1"/>
  <c r="G92" i="1"/>
  <c r="I92" i="1"/>
  <c r="G96" i="1"/>
  <c r="I96" i="1"/>
  <c r="E119" i="1"/>
  <c r="F119" i="1"/>
  <c r="G119" i="1"/>
  <c r="I119" i="1"/>
  <c r="E136" i="1"/>
  <c r="F136" i="1"/>
  <c r="G136" i="1"/>
  <c r="I136" i="1"/>
  <c r="G129" i="1"/>
  <c r="I129" i="1"/>
  <c r="E85" i="1"/>
  <c r="F85" i="1"/>
  <c r="G85" i="1"/>
  <c r="J85" i="1"/>
  <c r="E151" i="1"/>
  <c r="F151" i="1"/>
  <c r="G151" i="1"/>
  <c r="J151" i="1"/>
  <c r="G44" i="1"/>
  <c r="I44" i="1"/>
  <c r="E61" i="1"/>
  <c r="F61" i="1"/>
  <c r="G61" i="1"/>
  <c r="I61" i="1"/>
  <c r="E102" i="1"/>
  <c r="F102" i="1"/>
  <c r="G102" i="1"/>
  <c r="I102" i="1"/>
  <c r="G83" i="1"/>
  <c r="I83" i="1"/>
  <c r="E123" i="1"/>
  <c r="F123" i="1"/>
  <c r="G123" i="1"/>
  <c r="I123" i="1"/>
  <c r="E56" i="1"/>
  <c r="F56" i="1"/>
  <c r="G56" i="1"/>
  <c r="I56" i="1"/>
  <c r="E19" i="2"/>
  <c r="E29" i="2"/>
  <c r="E39" i="2"/>
  <c r="E44" i="2"/>
  <c r="E124" i="2"/>
  <c r="E66" i="2"/>
  <c r="E72" i="2"/>
  <c r="E92" i="2"/>
  <c r="E95" i="2"/>
  <c r="E20" i="2"/>
  <c r="E30" i="2"/>
  <c r="E45" i="2"/>
  <c r="E61" i="2"/>
  <c r="E67" i="2"/>
  <c r="E73" i="2"/>
  <c r="E77" i="2"/>
  <c r="E84" i="2"/>
  <c r="E91" i="2"/>
  <c r="E93" i="2"/>
  <c r="E96" i="2"/>
  <c r="E123" i="2"/>
  <c r="E16" i="2"/>
  <c r="E40" i="2"/>
  <c r="E46" i="2"/>
  <c r="E56" i="2"/>
  <c r="E68" i="2"/>
  <c r="E125" i="2"/>
  <c r="E78" i="2"/>
  <c r="E131" i="2"/>
  <c r="E134" i="2"/>
  <c r="F82" i="1"/>
  <c r="G82" i="1"/>
  <c r="I82" i="1"/>
  <c r="E42" i="2"/>
  <c r="F65" i="1"/>
  <c r="G65" i="1"/>
  <c r="I65" i="1"/>
  <c r="E25" i="2"/>
  <c r="F98" i="1"/>
  <c r="G98" i="1"/>
  <c r="I98" i="1"/>
  <c r="E58" i="2"/>
  <c r="E71" i="2"/>
  <c r="E82" i="2"/>
  <c r="E14" i="2"/>
  <c r="E53" i="2"/>
  <c r="E36" i="2"/>
  <c r="E69" i="2"/>
  <c r="E33" i="2"/>
  <c r="E111" i="2"/>
  <c r="E120" i="2"/>
  <c r="E119" i="2"/>
  <c r="E55" i="2"/>
  <c r="F58" i="1"/>
  <c r="G58" i="1"/>
  <c r="I58" i="1"/>
  <c r="E18" i="2"/>
  <c r="E65" i="2"/>
  <c r="E64" i="2"/>
  <c r="E133" i="2"/>
  <c r="E37" i="2"/>
  <c r="E22" i="2"/>
  <c r="E62" i="2"/>
  <c r="E15" i="2"/>
  <c r="E100" i="2"/>
  <c r="E115" i="2"/>
  <c r="E108" i="2"/>
  <c r="F74" i="1"/>
  <c r="G74" i="1"/>
  <c r="I74" i="1"/>
  <c r="E34" i="2"/>
  <c r="F57" i="1"/>
  <c r="G57" i="1"/>
  <c r="I57" i="1"/>
  <c r="E17" i="2"/>
  <c r="I21" i="1"/>
  <c r="E60" i="2"/>
  <c r="E59" i="2"/>
  <c r="E128" i="2"/>
  <c r="E32" i="2"/>
  <c r="E97" i="2"/>
  <c r="E57" i="2"/>
  <c r="E117" i="2"/>
  <c r="E104" i="2"/>
  <c r="E103" i="2"/>
  <c r="E94" i="2"/>
  <c r="E49" i="2"/>
  <c r="E54" i="2"/>
  <c r="E87" i="2"/>
  <c r="E86" i="2"/>
  <c r="E132" i="2"/>
  <c r="E51" i="2"/>
  <c r="E106" i="2"/>
  <c r="E121" i="2"/>
  <c r="E99" i="2"/>
  <c r="E118" i="2"/>
  <c r="F50" i="1"/>
  <c r="G50" i="1"/>
  <c r="E122" i="2"/>
  <c r="E43" i="2"/>
  <c r="E48" i="2"/>
  <c r="E81" i="2"/>
  <c r="E80" i="2"/>
  <c r="E127" i="2"/>
  <c r="E41" i="2"/>
  <c r="E101" i="2"/>
  <c r="E110" i="2"/>
  <c r="E113" i="2"/>
  <c r="E90" i="2"/>
  <c r="E24" i="2"/>
  <c r="E89" i="2"/>
  <c r="E28" i="2"/>
  <c r="E38" i="2"/>
  <c r="E75" i="2"/>
  <c r="E74" i="2"/>
  <c r="E85" i="2"/>
  <c r="E35" i="2"/>
  <c r="E21" i="2"/>
  <c r="E105" i="2"/>
  <c r="E114" i="2"/>
  <c r="E102" i="2"/>
  <c r="F90" i="1"/>
  <c r="G90" i="1"/>
  <c r="I90" i="1"/>
  <c r="E50" i="2"/>
  <c r="E129" i="2"/>
  <c r="E27" i="2"/>
  <c r="E70" i="2"/>
  <c r="E52" i="2"/>
  <c r="E79" i="2"/>
  <c r="E31" i="2"/>
  <c r="E11" i="2"/>
  <c r="E109" i="2"/>
  <c r="E112" i="2"/>
  <c r="F66" i="1"/>
  <c r="G66" i="1"/>
  <c r="I66" i="1"/>
  <c r="E26" i="2"/>
  <c r="E88" i="2"/>
  <c r="E23" i="2"/>
  <c r="E63" i="2"/>
  <c r="E47" i="2"/>
  <c r="E126" i="2"/>
  <c r="E12" i="2"/>
  <c r="E116" i="2"/>
  <c r="E13" i="2"/>
  <c r="E98" i="2"/>
  <c r="E107" i="2"/>
  <c r="I50" i="1"/>
  <c r="C11" i="1"/>
  <c r="C12" i="1"/>
  <c r="O152" i="1" l="1"/>
  <c r="C16" i="1"/>
  <c r="D18" i="1" s="1"/>
  <c r="O117" i="1"/>
  <c r="O39" i="1"/>
  <c r="O29" i="1"/>
  <c r="O146" i="1"/>
  <c r="O51" i="1"/>
  <c r="O47" i="1"/>
  <c r="O115" i="1"/>
  <c r="O56" i="1"/>
  <c r="O123" i="1"/>
  <c r="O136" i="1"/>
  <c r="O111" i="1"/>
  <c r="C15" i="1"/>
  <c r="O148" i="1"/>
  <c r="O139" i="1"/>
  <c r="O60" i="1"/>
  <c r="O140" i="1"/>
  <c r="O77" i="1"/>
  <c r="O108" i="1"/>
  <c r="O87" i="1"/>
  <c r="O138" i="1"/>
  <c r="O49" i="1"/>
  <c r="O122" i="1"/>
  <c r="O150" i="1"/>
  <c r="O101" i="1"/>
  <c r="O37" i="1"/>
  <c r="O27" i="1"/>
  <c r="O144" i="1"/>
  <c r="O58" i="1"/>
  <c r="O125" i="1"/>
  <c r="O128" i="1"/>
  <c r="O64" i="1"/>
  <c r="O133" i="1"/>
  <c r="O75" i="1"/>
  <c r="O81" i="1"/>
  <c r="O54" i="1"/>
  <c r="O71" i="1"/>
  <c r="O24" i="1"/>
  <c r="O78" i="1"/>
  <c r="O22" i="1"/>
  <c r="O151" i="1"/>
  <c r="O98" i="1"/>
  <c r="O100" i="1"/>
  <c r="O28" i="1"/>
  <c r="O145" i="1"/>
  <c r="O50" i="1"/>
  <c r="O35" i="1"/>
  <c r="O52" i="1"/>
  <c r="O66" i="1"/>
  <c r="O135" i="1"/>
  <c r="O53" i="1"/>
  <c r="O72" i="1"/>
  <c r="O92" i="1"/>
  <c r="O83" i="1"/>
  <c r="O89" i="1"/>
  <c r="O62" i="1"/>
  <c r="O129" i="1"/>
  <c r="O104" i="1"/>
  <c r="O34" i="1"/>
  <c r="O93" i="1"/>
  <c r="O106" i="1"/>
  <c r="O43" i="1"/>
  <c r="O102" i="1"/>
  <c r="O134" i="1"/>
  <c r="O30" i="1"/>
  <c r="O118" i="1"/>
  <c r="O36" i="1"/>
  <c r="O26" i="1"/>
  <c r="O141" i="1"/>
  <c r="O45" i="1"/>
  <c r="O68" i="1"/>
  <c r="O74" i="1"/>
  <c r="O46" i="1"/>
  <c r="O61" i="1"/>
  <c r="O80" i="1"/>
  <c r="O109" i="1"/>
  <c r="O91" i="1"/>
  <c r="O124" i="1"/>
  <c r="O70" i="1"/>
  <c r="O130" i="1"/>
  <c r="O97" i="1"/>
  <c r="O112" i="1"/>
  <c r="O99" i="1"/>
  <c r="O76" i="1"/>
  <c r="O55" i="1"/>
  <c r="O132" i="1"/>
  <c r="O69" i="1"/>
  <c r="O137" i="1"/>
  <c r="O131" i="1"/>
  <c r="O32" i="1"/>
  <c r="O96" i="1"/>
  <c r="O40" i="1"/>
  <c r="O105" i="1"/>
  <c r="O119" i="1"/>
  <c r="O25" i="1"/>
  <c r="O90" i="1"/>
  <c r="O86" i="1"/>
  <c r="O23" i="1"/>
  <c r="O147" i="1"/>
  <c r="O65" i="1"/>
  <c r="O41" i="1"/>
  <c r="O31" i="1"/>
  <c r="O21" i="1"/>
  <c r="O116" i="1"/>
  <c r="O38" i="1"/>
  <c r="O149" i="1"/>
  <c r="O107" i="1"/>
  <c r="O110" i="1"/>
  <c r="O42" i="1"/>
  <c r="O113" i="1"/>
  <c r="O59" i="1"/>
  <c r="O126" i="1"/>
  <c r="O127" i="1"/>
  <c r="O103" i="1"/>
  <c r="O73" i="1"/>
  <c r="O95" i="1"/>
  <c r="O63" i="1"/>
  <c r="O120" i="1"/>
  <c r="O67" i="1"/>
  <c r="O142" i="1"/>
  <c r="O114" i="1"/>
  <c r="O79" i="1"/>
  <c r="O121" i="1"/>
  <c r="O84" i="1"/>
  <c r="O48" i="1"/>
  <c r="O82" i="1"/>
  <c r="O88" i="1"/>
  <c r="O44" i="1"/>
  <c r="O143" i="1"/>
  <c r="O57" i="1"/>
  <c r="O33" i="1"/>
  <c r="O85" i="1"/>
  <c r="O94" i="1"/>
  <c r="F18" i="1" l="1"/>
  <c r="F19" i="1" s="1"/>
  <c r="C18" i="1"/>
</calcChain>
</file>

<file path=xl/sharedStrings.xml><?xml version="1.0" encoding="utf-8"?>
<sst xmlns="http://schemas.openxmlformats.org/spreadsheetml/2006/main" count="1372" uniqueCount="533">
  <si>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</si>
  <si>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</si>
  <si>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</si>
  <si>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</si>
  <si>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</si>
  <si>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</si>
  <si>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</si>
  <si>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</si>
  <si>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</si>
  <si>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</si>
  <si>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</si>
  <si>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</si>
  <si>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</si>
  <si>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</si>
  <si>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</si>
  <si>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</si>
  <si>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</si>
  <si>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</si>
  <si>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</si>
  <si>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</si>
  <si>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</si>
  <si>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</si>
  <si>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</si>
  <si>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</si>
  <si>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</si>
  <si>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</si>
  <si>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</si>
  <si>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</si>
  <si>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</si>
  <si>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M S IT. 37,607</t>
  </si>
  <si>
    <t>K</t>
  </si>
  <si>
    <t>AP J 135,80</t>
  </si>
  <si>
    <t>v</t>
  </si>
  <si>
    <t>AN 294,226</t>
  </si>
  <si>
    <t>v                    277</t>
  </si>
  <si>
    <t>PEREM ZW. PRIL. 4</t>
  </si>
  <si>
    <t>pg</t>
  </si>
  <si>
    <t>MVS 8,136</t>
  </si>
  <si>
    <t>N</t>
  </si>
  <si>
    <t>MVS 8,192</t>
  </si>
  <si>
    <t>MVS 9,80</t>
  </si>
  <si>
    <t>:</t>
  </si>
  <si>
    <t>MVS 9,163</t>
  </si>
  <si>
    <t>MVS 10,42</t>
  </si>
  <si>
    <t>BAAVSS 60,15</t>
  </si>
  <si>
    <t>BAV-M 36</t>
  </si>
  <si>
    <t>MVS 10,104</t>
  </si>
  <si>
    <t>BAV-M 38</t>
  </si>
  <si>
    <t>IBVS 3078</t>
  </si>
  <si>
    <t>MVS 10,163</t>
  </si>
  <si>
    <t>MVS 11,19</t>
  </si>
  <si>
    <t>BAV-M 43</t>
  </si>
  <si>
    <t>BAAVSS 67,7</t>
  </si>
  <si>
    <t>BAV-M 46</t>
  </si>
  <si>
    <t>MVS 11,155</t>
  </si>
  <si>
    <t>MVS 12,16</t>
  </si>
  <si>
    <t>BAAVSS 70,16</t>
  </si>
  <si>
    <t>BAV-M 50</t>
  </si>
  <si>
    <t>MVS 11,164</t>
  </si>
  <si>
    <t>IBVS 3355</t>
  </si>
  <si>
    <t>BAAVSS 70,22</t>
  </si>
  <si>
    <t>MVS 12,51</t>
  </si>
  <si>
    <t>BAV-M 56</t>
  </si>
  <si>
    <t>BAV-M 59</t>
  </si>
  <si>
    <t>MVS 12,141</t>
  </si>
  <si>
    <t>BAV-M 60</t>
  </si>
  <si>
    <t>BRNO 31</t>
  </si>
  <si>
    <t>BAV-M 62</t>
  </si>
  <si>
    <t>BAV-M 68</t>
  </si>
  <si>
    <t>BAV-M 79</t>
  </si>
  <si>
    <t>BAV-M 93</t>
  </si>
  <si>
    <t>BAV-M 101</t>
  </si>
  <si>
    <t>II</t>
  </si>
  <si>
    <t>EB/GS/SD:</t>
  </si>
  <si>
    <t># of data points:</t>
  </si>
  <si>
    <t>IBVS 5438</t>
  </si>
  <si>
    <t>I</t>
  </si>
  <si>
    <t>What a mess!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</si>
  <si>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</si>
  <si>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</si>
  <si>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</si>
  <si>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</si>
  <si>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</si>
  <si>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</si>
  <si>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</si>
  <si>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</si>
  <si>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IBVS 5931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</si>
  <si>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</si>
  <si>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</si>
  <si>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</si>
  <si>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</si>
  <si>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</si>
  <si>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</si>
  <si>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</si>
  <si>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</si>
  <si>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</si>
  <si>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</si>
  <si>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2417193.7 </t>
  </si>
  <si>
    <t> 14.12.1905 04:48 </t>
  </si>
  <si>
    <t> -0.0 </t>
  </si>
  <si>
    <t> Kukarkin&amp;Parenago </t>
  </si>
  <si>
    <t> PZ 5.278 </t>
  </si>
  <si>
    <t>2426901.6 </t>
  </si>
  <si>
    <t> 13.07.1932 02:24 </t>
  </si>
  <si>
    <t> -0.1 </t>
  </si>
  <si>
    <t>V </t>
  </si>
  <si>
    <t> B.V.Kukarkin </t>
  </si>
  <si>
    <t> CTAO 1 </t>
  </si>
  <si>
    <t>2427757.2 </t>
  </si>
  <si>
    <t> 15.11.1934 16:48 </t>
  </si>
  <si>
    <t>2427924.20 </t>
  </si>
  <si>
    <t> 01.05.1935 16:48 </t>
  </si>
  <si>
    <t> -0.41 </t>
  </si>
  <si>
    <t> F.Lause </t>
  </si>
  <si>
    <t> AN 258.311 </t>
  </si>
  <si>
    <t>2427942.74 </t>
  </si>
  <si>
    <t> 20.05.1935 05:45 </t>
  </si>
  <si>
    <t> -0.47 </t>
  </si>
  <si>
    <t>2427961.46 </t>
  </si>
  <si>
    <t> 07.06.1935 23:02 </t>
  </si>
  <si>
    <t> -0.35 </t>
  </si>
  <si>
    <t>2427980.08 </t>
  </si>
  <si>
    <t> 26.06.1935 13:55 </t>
  </si>
  <si>
    <t> -0.32 </t>
  </si>
  <si>
    <t>2428036.07 </t>
  </si>
  <si>
    <t> 21.08.1935 13:40 </t>
  </si>
  <si>
    <t> -0.13 </t>
  </si>
  <si>
    <t>2428054.63 </t>
  </si>
  <si>
    <t> 09.09.1935 03:07 </t>
  </si>
  <si>
    <t> -0.16 </t>
  </si>
  <si>
    <t>2428073.16 </t>
  </si>
  <si>
    <t> 27.09.1935 15:50 </t>
  </si>
  <si>
    <t> -0.23 </t>
  </si>
  <si>
    <t>2428110.36 </t>
  </si>
  <si>
    <t> 03.11.1935 20:38 </t>
  </si>
  <si>
    <t>2428129.13 </t>
  </si>
  <si>
    <t> 22.11.1935 15:07 </t>
  </si>
  <si>
    <t> -0.06 </t>
  </si>
  <si>
    <t>2428501.168 </t>
  </si>
  <si>
    <t> 28.11.1936 16:01 </t>
  </si>
  <si>
    <t> 0.028 </t>
  </si>
  <si>
    <t> W.Dziewulski </t>
  </si>
  <si>
    <t> BTOR 7.15 </t>
  </si>
  <si>
    <t>2428910.12 </t>
  </si>
  <si>
    <t> 11.01.1938 14:52 </t>
  </si>
  <si>
    <t> -0.17 </t>
  </si>
  <si>
    <t> S.Gaposchkin </t>
  </si>
  <si>
    <t> HA 113.69 </t>
  </si>
  <si>
    <t>2428947.5 </t>
  </si>
  <si>
    <t> 18.02.1938 00:00 </t>
  </si>
  <si>
    <t> 0.0 </t>
  </si>
  <si>
    <t>2429691.82 </t>
  </si>
  <si>
    <t> 03.03.1940 07:40 </t>
  </si>
  <si>
    <t> 0.43 </t>
  </si>
  <si>
    <t> M.P.Remenchiz </t>
  </si>
  <si>
    <t> PZ 6.10 </t>
  </si>
  <si>
    <t>2431848.8 </t>
  </si>
  <si>
    <t> 28.01.1946 07:12 </t>
  </si>
  <si>
    <t> 0.1 </t>
  </si>
  <si>
    <t> A.J.Filin </t>
  </si>
  <si>
    <t> CTAD 74/75 </t>
  </si>
  <si>
    <t>2433541.41 </t>
  </si>
  <si>
    <t> 16.09.1950 21:50 </t>
  </si>
  <si>
    <t> 0.29 </t>
  </si>
  <si>
    <t> S.Kaho </t>
  </si>
  <si>
    <t> BTOK 49.385 </t>
  </si>
  <si>
    <t>2434266.296 </t>
  </si>
  <si>
    <t> 10.09.1952 19:06 </t>
  </si>
  <si>
    <t> -0.140 </t>
  </si>
  <si>
    <t> H.A.Abt </t>
  </si>
  <si>
    <t> PASP 67.174 </t>
  </si>
  <si>
    <t>2435680.23 </t>
  </si>
  <si>
    <t> 25.07.1956 17:31 </t>
  </si>
  <si>
    <t> 0.37 </t>
  </si>
  <si>
    <t> A.Biskupski </t>
  </si>
  <si>
    <t> URAN 30.430 </t>
  </si>
  <si>
    <t>2436051.76 </t>
  </si>
  <si>
    <t> 01.08.1957 06:14 </t>
  </si>
  <si>
    <t>E </t>
  </si>
  <si>
    <t>?</t>
  </si>
  <si>
    <t> A.Fresa </t>
  </si>
  <si>
    <t> MSAI 37.607 </t>
  </si>
  <si>
    <t>2436349.39 </t>
  </si>
  <si>
    <t> 25.05.1958 21:21 </t>
  </si>
  <si>
    <t> 0.01 </t>
  </si>
  <si>
    <t> R.Szafraniec </t>
  </si>
  <si>
    <t> AA 28.508 </t>
  </si>
  <si>
    <t>2437390.78 </t>
  </si>
  <si>
    <t> 01.04.1961 06:43 </t>
  </si>
  <si>
    <t> -0.08 </t>
  </si>
  <si>
    <t> A.M.Heiser </t>
  </si>
  <si>
    <t> APJ 135.78 </t>
  </si>
  <si>
    <t>2440105.96 </t>
  </si>
  <si>
    <t> 06.09.1968 11:02 </t>
  </si>
  <si>
    <t> Kalv &amp; Pustylnik </t>
  </si>
  <si>
    <t> PTAO 43.115 </t>
  </si>
  <si>
    <t>2440478.15 </t>
  </si>
  <si>
    <t> 13.09.1969 15:36 </t>
  </si>
  <si>
    <t> 0.07 </t>
  </si>
  <si>
    <t> M.Fernandes </t>
  </si>
  <si>
    <t>BAVM 26 </t>
  </si>
  <si>
    <t>2440719.73 </t>
  </si>
  <si>
    <t> 13.05.1970 05:31 </t>
  </si>
  <si>
    <t> -0.12 </t>
  </si>
  <si>
    <t>2441593.87 </t>
  </si>
  <si>
    <t> 03.10.1972 08:52 </t>
  </si>
  <si>
    <t> -0.07 </t>
  </si>
  <si>
    <t>2442598.70 </t>
  </si>
  <si>
    <t> 05.07.1975 04:48 </t>
  </si>
  <si>
    <t> 0.48 </t>
  </si>
  <si>
    <t> Soviet.Amateur </t>
  </si>
  <si>
    <t> PZP 4.277 </t>
  </si>
  <si>
    <t>2443732.495 </t>
  </si>
  <si>
    <t> 11.08.1978 23:52 </t>
  </si>
  <si>
    <t> -0.186 </t>
  </si>
  <si>
    <t> T.Berthold </t>
  </si>
  <si>
    <t> MVS 8.136 </t>
  </si>
  <si>
    <t>2444123.00 </t>
  </si>
  <si>
    <t> 06.09.1979 12:00 </t>
  </si>
  <si>
    <t> P.Enskonatus </t>
  </si>
  <si>
    <t> MVS 8.192 </t>
  </si>
  <si>
    <t>2444458.2 </t>
  </si>
  <si>
    <t> 06.08.1980 16:48 </t>
  </si>
  <si>
    <t> 0.2 </t>
  </si>
  <si>
    <t> M.Rätz </t>
  </si>
  <si>
    <t> MVS 9.80 </t>
  </si>
  <si>
    <t>2444466.87 </t>
  </si>
  <si>
    <t> 15.08.1980 08:52 </t>
  </si>
  <si>
    <t> -0.42 </t>
  </si>
  <si>
    <t> K.Reichenbächer </t>
  </si>
  <si>
    <t> MVS 9.163 </t>
  </si>
  <si>
    <t>2444467.0 </t>
  </si>
  <si>
    <t> 15.08.1980 12:00 </t>
  </si>
  <si>
    <t> -0.3 </t>
  </si>
  <si>
    <t>2444486.0 </t>
  </si>
  <si>
    <t> 03.09.1980 12:00 </t>
  </si>
  <si>
    <t>2444495.51 </t>
  </si>
  <si>
    <t> 13.09.1980 00:14 </t>
  </si>
  <si>
    <t> 0.32 </t>
  </si>
  <si>
    <t>2444866.84 </t>
  </si>
  <si>
    <t> 19.09.1981 08:09 </t>
  </si>
  <si>
    <t> -0.30 </t>
  </si>
  <si>
    <t>2445164.60 </t>
  </si>
  <si>
    <t> 14.07.1982 02:24 </t>
  </si>
  <si>
    <t> -0.11 </t>
  </si>
  <si>
    <t> K.Rätz </t>
  </si>
  <si>
    <t>2445174.05 </t>
  </si>
  <si>
    <t> 23.07.1982 13:12 </t>
  </si>
  <si>
    <t> 0.04 </t>
  </si>
  <si>
    <t> T.Brelstaff </t>
  </si>
  <si>
    <t> VSSC 60.20 </t>
  </si>
  <si>
    <t>2445183.26 </t>
  </si>
  <si>
    <t> 01.08.1982 18:14 </t>
  </si>
  <si>
    <t> -0.04 </t>
  </si>
  <si>
    <t>2445183.35 </t>
  </si>
  <si>
    <t> 01.08.1982 20:24 </t>
  </si>
  <si>
    <t> 0.05 </t>
  </si>
  <si>
    <t> W.Braune </t>
  </si>
  <si>
    <t>BAVM 36 </t>
  </si>
  <si>
    <t>2445192.07 </t>
  </si>
  <si>
    <t> 10.08.1982 13:40 </t>
  </si>
  <si>
    <t> -0.53 </t>
  </si>
  <si>
    <t>2445210.72 </t>
  </si>
  <si>
    <t> 29.08.1982 05:16 </t>
  </si>
  <si>
    <t> -0.48 </t>
  </si>
  <si>
    <t>2445211.086 </t>
  </si>
  <si>
    <t> 29.08.1982 14:03 </t>
  </si>
  <si>
    <t> -0.114 </t>
  </si>
  <si>
    <t>B;V</t>
  </si>
  <si>
    <t>B</t>
  </si>
  <si>
    <t>2445220.367 </t>
  </si>
  <si>
    <t> 07.09.1982 20:48 </t>
  </si>
  <si>
    <t> -0.132 </t>
  </si>
  <si>
    <t>G</t>
  </si>
  <si>
    <t>2445294.27 </t>
  </si>
  <si>
    <t> 20.11.1982 18:28 </t>
  </si>
  <si>
    <t> -0.62 </t>
  </si>
  <si>
    <t>2445536.66 </t>
  </si>
  <si>
    <t> 21.07.1983 03:50 </t>
  </si>
  <si>
    <t> -0.00 </t>
  </si>
  <si>
    <t> MVS 10.104 </t>
  </si>
  <si>
    <t>2445555.09 </t>
  </si>
  <si>
    <t> 08.08.1983 14:09 </t>
  </si>
  <si>
    <t>2445555.20 </t>
  </si>
  <si>
    <t> 08.08.1983 16:48 </t>
  </si>
  <si>
    <t>BAVM 38 </t>
  </si>
  <si>
    <t>2445564.50 </t>
  </si>
  <si>
    <t> 18.08.1983 00:00 </t>
  </si>
  <si>
    <t>2445583.08 </t>
  </si>
  <si>
    <t> 05.09.1983 13:55 </t>
  </si>
  <si>
    <t>2445657.95 </t>
  </si>
  <si>
    <t> 19.11.1983 10:48 </t>
  </si>
  <si>
    <t> 0.40 </t>
  </si>
  <si>
    <t> M.D.Taylor </t>
  </si>
  <si>
    <t>2445666.60 </t>
  </si>
  <si>
    <t> 28.11.1983 02:24 </t>
  </si>
  <si>
    <t> -0.24 </t>
  </si>
  <si>
    <t>2445834.099 </t>
  </si>
  <si>
    <t> 13.05.1984 14:22 </t>
  </si>
  <si>
    <t> -0.125 </t>
  </si>
  <si>
    <t> M.C.Akan </t>
  </si>
  <si>
    <t>IBVS 3078 </t>
  </si>
  <si>
    <t>2445871.605 </t>
  </si>
  <si>
    <t> 20.06.1984 02:31 </t>
  </si>
  <si>
    <t> 0.185 </t>
  </si>
  <si>
    <t> MVS 10.164 </t>
  </si>
  <si>
    <t>2445936.572 </t>
  </si>
  <si>
    <t> 24.08.1984 01:43 </t>
  </si>
  <si>
    <t> 0.060 </t>
  </si>
  <si>
    <t>2446057.30 </t>
  </si>
  <si>
    <t> 22.12.1984 19:12 </t>
  </si>
  <si>
    <t> -0.10 </t>
  </si>
  <si>
    <t>2446112.85 </t>
  </si>
  <si>
    <t> 16.02.1985 08:24 </t>
  </si>
  <si>
    <t> -0.34 </t>
  </si>
  <si>
    <t> T.Lehmamm </t>
  </si>
  <si>
    <t> MVS 11.19 </t>
  </si>
  <si>
    <t>2446224.695 </t>
  </si>
  <si>
    <t> 08.06.1985 04:40 </t>
  </si>
  <si>
    <t> -0.082 </t>
  </si>
  <si>
    <t>2446271.385 </t>
  </si>
  <si>
    <t> 24.07.1985 21:14 </t>
  </si>
  <si>
    <t> 0.114 </t>
  </si>
  <si>
    <t>2446299.000 </t>
  </si>
  <si>
    <t> 21.08.1985 12:00 </t>
  </si>
  <si>
    <t> -0.168 </t>
  </si>
  <si>
    <t> R.Schertler </t>
  </si>
  <si>
    <t>BAVM 43 </t>
  </si>
  <si>
    <t>2446317.65 </t>
  </si>
  <si>
    <t> 09.09.1985 03:36 </t>
  </si>
  <si>
    <t>2446327.33 </t>
  </si>
  <si>
    <t> 18.09.1985 19:55 </t>
  </si>
  <si>
    <t> 0.27 </t>
  </si>
  <si>
    <t>2446373.63 </t>
  </si>
  <si>
    <t> 04.11.1985 03:07 </t>
  </si>
  <si>
    <t>2446652.63 </t>
  </si>
  <si>
    <t> 10.08.1986 03:07 </t>
  </si>
  <si>
    <t> 0.11 </t>
  </si>
  <si>
    <t> H.Duncan </t>
  </si>
  <si>
    <t> VSSC 67.8 </t>
  </si>
  <si>
    <t>2446661.63 </t>
  </si>
  <si>
    <t> 19.08.1986 03:07 </t>
  </si>
  <si>
    <t> -0.19 </t>
  </si>
  <si>
    <t>2446670.97 </t>
  </si>
  <si>
    <t> 28.08.1986 11:16 </t>
  </si>
  <si>
    <t> -0.15 </t>
  </si>
  <si>
    <t>BAVM 46 </t>
  </si>
  <si>
    <t>2446680.20 </t>
  </si>
  <si>
    <t> 06.09.1986 16:48 </t>
  </si>
  <si>
    <t> -0.22 </t>
  </si>
  <si>
    <t>2446689.72 </t>
  </si>
  <si>
    <t> 16.09.1986 05:16 </t>
  </si>
  <si>
    <t> 0.00 </t>
  </si>
  <si>
    <t> T.Lehmann </t>
  </si>
  <si>
    <t> MVS 11.155 </t>
  </si>
  <si>
    <t>2446699.53 </t>
  </si>
  <si>
    <t> 26.09.1986 00:43 </t>
  </si>
  <si>
    <t> 0.51 </t>
  </si>
  <si>
    <t>2446708.30 </t>
  </si>
  <si>
    <t> 04.10.1986 19:12 </t>
  </si>
  <si>
    <t> -0.02 </t>
  </si>
  <si>
    <t> A.Thomas </t>
  </si>
  <si>
    <t>2446745.58 </t>
  </si>
  <si>
    <t> 11.11.1986 01:55 </t>
  </si>
  <si>
    <t> MVS 12.16 </t>
  </si>
  <si>
    <t>2446763.71 </t>
  </si>
  <si>
    <t> 29.11.1986 05:02 </t>
  </si>
  <si>
    <t> -0.40 </t>
  </si>
  <si>
    <t>2446764.000 </t>
  </si>
  <si>
    <t> 29.11.1986 12:00 </t>
  </si>
  <si>
    <t> -0.111 </t>
  </si>
  <si>
    <t>2446764.08 </t>
  </si>
  <si>
    <t> 29.11.1986 13:55 </t>
  </si>
  <si>
    <t> -0.03 </t>
  </si>
  <si>
    <t>2446773.25 </t>
  </si>
  <si>
    <t> 08.12.1986 18:00 </t>
  </si>
  <si>
    <t>2447024.73 </t>
  </si>
  <si>
    <t> 17.08.1987 05:31 </t>
  </si>
  <si>
    <t> 0.25 </t>
  </si>
  <si>
    <t> VSSC 70.19 </t>
  </si>
  <si>
    <t>2447034.05 </t>
  </si>
  <si>
    <t> 26.08.1987 13:12 </t>
  </si>
  <si>
    <t>2447042.70 </t>
  </si>
  <si>
    <t> 04.09.1987 04:48 </t>
  </si>
  <si>
    <t> -0.38 </t>
  </si>
  <si>
    <t> W.Renz </t>
  </si>
  <si>
    <t>BAVM 50 </t>
  </si>
  <si>
    <t>2447052.19 </t>
  </si>
  <si>
    <t> 13.09.1987 16:33 </t>
  </si>
  <si>
    <t> A.Chapman </t>
  </si>
  <si>
    <t>2447061.95 </t>
  </si>
  <si>
    <t> 23.09.1987 10:48 </t>
  </si>
  <si>
    <t> 0.28 </t>
  </si>
  <si>
    <t>2447080.21 </t>
  </si>
  <si>
    <t> 11.10.1987 17:02 </t>
  </si>
  <si>
    <t> MVS 11.164 </t>
  </si>
  <si>
    <t>2447359.056 </t>
  </si>
  <si>
    <t> 16.07.1988 13:20 </t>
  </si>
  <si>
    <t> -0.182 </t>
  </si>
  <si>
    <t> C.Ibanoglu </t>
  </si>
  <si>
    <t>IBVS 3355 </t>
  </si>
  <si>
    <t>2447377.27 </t>
  </si>
  <si>
    <t> 03.08.1988 18:28 </t>
  </si>
  <si>
    <t> -0.57 </t>
  </si>
  <si>
    <t> VSSC 72.25 </t>
  </si>
  <si>
    <t>2447387.57 </t>
  </si>
  <si>
    <t> 14.08.1988 01:40 </t>
  </si>
  <si>
    <t> 0.44 </t>
  </si>
  <si>
    <t>2447675.437 </t>
  </si>
  <si>
    <t> 28.05.1989 22:29 </t>
  </si>
  <si>
    <t> 0.037 </t>
  </si>
  <si>
    <t> MVS 12.51 </t>
  </si>
  <si>
    <t>2447824.00 </t>
  </si>
  <si>
    <t> 24.10.1989 12:00 </t>
  </si>
  <si>
    <t> -0.18 </t>
  </si>
  <si>
    <t> M.Dahm </t>
  </si>
  <si>
    <t>BAVM 56 </t>
  </si>
  <si>
    <t>2447833.30 </t>
  </si>
  <si>
    <t> 02.11.1989 19:12 </t>
  </si>
  <si>
    <t>2447834.23 </t>
  </si>
  <si>
    <t> 03.11.1989 17:31 </t>
  </si>
  <si>
    <t> 0.75 </t>
  </si>
  <si>
    <t> VSSC 73 </t>
  </si>
  <si>
    <t>2447861.31 </t>
  </si>
  <si>
    <t> 30.11.1989 19:26 </t>
  </si>
  <si>
    <t>2448159.19 </t>
  </si>
  <si>
    <t> 24.09.1990 16:33 </t>
  </si>
  <si>
    <t>BAVM 59 </t>
  </si>
  <si>
    <t>2448159.20 </t>
  </si>
  <si>
    <t> 24.09.1990 16:48 </t>
  </si>
  <si>
    <t> 0.26 </t>
  </si>
  <si>
    <t>2448168.50 </t>
  </si>
  <si>
    <t> 04.10.1990 00:00 </t>
  </si>
  <si>
    <t>2448176.76 </t>
  </si>
  <si>
    <t> 12.10.1990 06:14 </t>
  </si>
  <si>
    <t> -0.78 </t>
  </si>
  <si>
    <t> MVS 12.141 </t>
  </si>
  <si>
    <t>2448177.24 </t>
  </si>
  <si>
    <t> 12.10.1990 17:45 </t>
  </si>
  <si>
    <t>2448205.18 </t>
  </si>
  <si>
    <t> 09.11.1990 16:19 </t>
  </si>
  <si>
    <t> -0.25 </t>
  </si>
  <si>
    <t>2448381.42 </t>
  </si>
  <si>
    <t> 04.05.1991 22:04 </t>
  </si>
  <si>
    <t> -0.69 </t>
  </si>
  <si>
    <t>BAVM 60 </t>
  </si>
  <si>
    <t>2448558.49 </t>
  </si>
  <si>
    <t> 28.10.1991 23:45 </t>
  </si>
  <si>
    <t>2448679.702 </t>
  </si>
  <si>
    <t> 27.02.1992 04:50 </t>
  </si>
  <si>
    <t> 0.025 </t>
  </si>
  <si>
    <t> A.Slatinsky </t>
  </si>
  <si>
    <t> BRNO 31 </t>
  </si>
  <si>
    <t>2448791.22 </t>
  </si>
  <si>
    <t> 17.06.1992 17:16 </t>
  </si>
  <si>
    <t>BAVM 62 </t>
  </si>
  <si>
    <t>2448986.43 </t>
  </si>
  <si>
    <t> 29.12.1992 22:19 </t>
  </si>
  <si>
    <t>BAVM 68 </t>
  </si>
  <si>
    <t>2449117.140 </t>
  </si>
  <si>
    <t> 09.05.1993 15:21 </t>
  </si>
  <si>
    <t> 0.416 </t>
  </si>
  <si>
    <t> P.Molik </t>
  </si>
  <si>
    <t>2449144.76 </t>
  </si>
  <si>
    <t> 06.06.1993 06:14 </t>
  </si>
  <si>
    <t> 0.14 </t>
  </si>
  <si>
    <t>BAVM 79 </t>
  </si>
  <si>
    <t>2449200.379 </t>
  </si>
  <si>
    <t> 31.07.1993 21:05 </t>
  </si>
  <si>
    <t> -0.035 </t>
  </si>
  <si>
    <t>2449237.54 </t>
  </si>
  <si>
    <t> 07.09.1993 00:57 </t>
  </si>
  <si>
    <t>2449237.65 </t>
  </si>
  <si>
    <t> 07.09.1993 03:36 </t>
  </si>
  <si>
    <t>2450074.439 </t>
  </si>
  <si>
    <t> 22.12.1995 22:32 </t>
  </si>
  <si>
    <t> -0.068 </t>
  </si>
  <si>
    <t> H.Schubert </t>
  </si>
  <si>
    <t>BAVM 93 </t>
  </si>
  <si>
    <t>2450465.28 </t>
  </si>
  <si>
    <t> 16.01.1997 18:43 </t>
  </si>
  <si>
    <t> 0.22 </t>
  </si>
  <si>
    <t>BAVM 101 </t>
  </si>
  <si>
    <t>2450986.05 </t>
  </si>
  <si>
    <t> 21.06.1998 13:12 </t>
  </si>
  <si>
    <t> R.Meyer </t>
  </si>
  <si>
    <t>BAVM 122 </t>
  </si>
  <si>
    <t>2451376.26 </t>
  </si>
  <si>
    <t> 16.07.1999 18:14 </t>
  </si>
  <si>
    <t> -0.09 </t>
  </si>
  <si>
    <t>BAVM 131 </t>
  </si>
  <si>
    <t>2451413.49 </t>
  </si>
  <si>
    <t> 22.08.1999 23:45 </t>
  </si>
  <si>
    <t> -0.05 </t>
  </si>
  <si>
    <t> K.Tikkanen </t>
  </si>
  <si>
    <t> BBS 122 </t>
  </si>
  <si>
    <t>2451422.97 </t>
  </si>
  <si>
    <t> 01.09.1999 11:16 </t>
  </si>
  <si>
    <t> 0.13 </t>
  </si>
  <si>
    <t>2451729.67 </t>
  </si>
  <si>
    <t> 04.07.2000 04:04 </t>
  </si>
  <si>
    <t> BBS 129 </t>
  </si>
  <si>
    <t>2451739.04 </t>
  </si>
  <si>
    <t> 13.07.2000 12:57 </t>
  </si>
  <si>
    <t>2451757.6 </t>
  </si>
  <si>
    <t> 01.08.2000 02:24 </t>
  </si>
  <si>
    <t>BAVM 143 </t>
  </si>
  <si>
    <t>2452882.90 </t>
  </si>
  <si>
    <t> 31.08.2003 09:36 </t>
  </si>
  <si>
    <t>BAVM 171 </t>
  </si>
  <si>
    <t>2452891.87 </t>
  </si>
  <si>
    <t> 09.09.2003 08:52 </t>
  </si>
  <si>
    <t>2453040.9777 </t>
  </si>
  <si>
    <t> 05.02.2004 11:27 </t>
  </si>
  <si>
    <t> 0.1329 </t>
  </si>
  <si>
    <t>C </t>
  </si>
  <si>
    <t> P.Zasche (ESA INTEGRAL) </t>
  </si>
  <si>
    <t>IBVS 5931 </t>
  </si>
  <si>
    <t>2453133.8367 </t>
  </si>
  <si>
    <t> 08.05.2004 08:04 </t>
  </si>
  <si>
    <t> 0.0033 </t>
  </si>
  <si>
    <t>2453198.9077 </t>
  </si>
  <si>
    <t> 12.07.2004 09:47 </t>
  </si>
  <si>
    <t> -0.0178 </t>
  </si>
  <si>
    <t>2453645.3 </t>
  </si>
  <si>
    <t> 01.10.2005 19:12 </t>
  </si>
  <si>
    <t>BAVM 192 </t>
  </si>
  <si>
    <t>2454445.0398 </t>
  </si>
  <si>
    <t> 10.12.2007 12:57 </t>
  </si>
  <si>
    <t> 0.0664 </t>
  </si>
  <si>
    <t>BAD?</t>
  </si>
  <si>
    <t>JBAV, 76</t>
  </si>
  <si>
    <t>V0367 Cyg / GSC 03166-00772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</si>
</sst>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/>
    </xf>
    <xf numFmtId="177" fontId="18" fillId="0" borderId="0" xfId="0" applyNumberFormat="1" applyFont="1" applyAlignment="1">
      <alignment horizontal="left"/>
    </xf>
    <xf numFmtId="177" fontId="21" fillId="0" borderId="0" xfId="0" applyNumberFormat="1" applyFont="1" applyAlignment="1" applyProtection="1">
      <alignment horizontal="left" vertical="center" wrapText="1"/>
      <protection locked="0"/>
    </xf>
    <xf numFmtId="177" fontId="7" fillId="0" borderId="0" xfId="0" applyNumberFormat="1" applyFont="1" applyAlignment="1">
      <alignment horizontal="left"/>
    </xf>
    <xf numFmtId="0" fontId="22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="1"/>
              <a:t>V0367 Cyg - O-C Diag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769252958613219"/>
          <c:w val="0.8109979243817191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">
                  <c:v>-0.41043000000354368</c:v>
                </c:pt>
                <c:pt idx="4">
                  <c:v>-0.46816000000035274</c:v>
                </c:pt>
                <c:pt idx="5">
                  <c:v>-0.34589000000414671</c:v>
                </c:pt>
                <c:pt idx="6">
                  <c:v>-0.32362000000284752</c:v>
                </c:pt>
                <c:pt idx="7">
                  <c:v>-0.12681000000156928</c:v>
                </c:pt>
                <c:pt idx="8">
                  <c:v>-0.16454000000157976</c:v>
                </c:pt>
                <c:pt idx="9">
                  <c:v>-0.23227000000406406</c:v>
                </c:pt>
                <c:pt idx="10">
                  <c:v>-0.22773000000597676</c:v>
                </c:pt>
                <c:pt idx="11">
                  <c:v>-5.5460000003222376E-2</c:v>
                </c:pt>
                <c:pt idx="22">
                  <c:v>7.8799999973853119E-3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3-4F0F-98EF-BCEC04B1D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  <c:pt idx="80">
                    <c:v>0</c:v>
                  </c:pt>
                  <c:pt idx="8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0.06</c:v>
                  </c:pt>
                  <c:pt idx="122">
                    <c:v>0.17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4.5600000000000002E-2</c:v>
                  </c:pt>
                  <c:pt idx="127">
                    <c:v>2.7199999999999998E-2</c:v>
                  </c:pt>
                  <c:pt idx="128">
                    <c:v>3.15E-2</c:v>
                  </c:pt>
                  <c:pt idx="129">
                    <c:v>0</c:v>
                  </c:pt>
                  <c:pt idx="130">
                    <c:v>2.7699999999999999E-2</c:v>
                  </c:pt>
                  <c:pt idx="131">
                    <c:v>1.9E-3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  <c:pt idx="80">
                    <c:v>0</c:v>
                  </c:pt>
                  <c:pt idx="8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0.06</c:v>
                  </c:pt>
                  <c:pt idx="122">
                    <c:v>0.17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4.5600000000000002E-2</c:v>
                  </c:pt>
                  <c:pt idx="127">
                    <c:v>2.7199999999999998E-2</c:v>
                  </c:pt>
                  <c:pt idx="128">
                    <c:v>3.15E-2</c:v>
                  </c:pt>
                  <c:pt idx="129">
                    <c:v>0</c:v>
                  </c:pt>
                  <c:pt idx="130">
                    <c:v>2.7699999999999999E-2</c:v>
                  </c:pt>
                  <c:pt idx="13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-2.0220000005792826E-2</c:v>
                </c:pt>
                <c:pt idx="1">
                  <c:v>-0.13528000000587781</c:v>
                </c:pt>
                <c:pt idx="2">
                  <c:v>-3.0860000002576271E-2</c:v>
                </c:pt>
                <c:pt idx="12">
                  <c:v>2.7939999996306142E-2</c:v>
                </c:pt>
                <c:pt idx="13">
                  <c:v>-0.17012000000613625</c:v>
                </c:pt>
                <c:pt idx="14">
                  <c:v>1.4419999995880062E-2</c:v>
                </c:pt>
                <c:pt idx="15">
                  <c:v>0.42521999999735272</c:v>
                </c:pt>
                <c:pt idx="16">
                  <c:v>6.8539999996573897E-2</c:v>
                </c:pt>
                <c:pt idx="17">
                  <c:v>0.28510999999707565</c:v>
                </c:pt>
                <c:pt idx="18">
                  <c:v>-0.14036000000487547</c:v>
                </c:pt>
                <c:pt idx="19">
                  <c:v>0.3661599999977625</c:v>
                </c:pt>
                <c:pt idx="20">
                  <c:v>-5.844000000070082E-2</c:v>
                </c:pt>
                <c:pt idx="21">
                  <c:v>-3.1630000004952308E-2</c:v>
                </c:pt>
                <c:pt idx="23">
                  <c:v>-3.4509999997681007E-2</c:v>
                </c:pt>
                <c:pt idx="24">
                  <c:v>-7.5000000004365575E-2</c:v>
                </c:pt>
                <c:pt idx="26">
                  <c:v>0.10499999999592546</c:v>
                </c:pt>
                <c:pt idx="27">
                  <c:v>-0.16358000000036554</c:v>
                </c:pt>
                <c:pt idx="28">
                  <c:v>7.181999999738764E-2</c:v>
                </c:pt>
                <c:pt idx="29">
                  <c:v>-0.11867000000347616</c:v>
                </c:pt>
                <c:pt idx="30">
                  <c:v>-7.1980000000621658E-2</c:v>
                </c:pt>
                <c:pt idx="31">
                  <c:v>0.4805999999953201</c:v>
                </c:pt>
                <c:pt idx="32">
                  <c:v>-0.18592999999964377</c:v>
                </c:pt>
                <c:pt idx="33">
                  <c:v>-0.23326000000088243</c:v>
                </c:pt>
                <c:pt idx="34">
                  <c:v>0.20759999999427237</c:v>
                </c:pt>
                <c:pt idx="35">
                  <c:v>-0.42126499999722</c:v>
                </c:pt>
                <c:pt idx="36">
                  <c:v>-0.29126499999983935</c:v>
                </c:pt>
                <c:pt idx="37">
                  <c:v>0.1110049999988405</c:v>
                </c:pt>
                <c:pt idx="38">
                  <c:v>0.32213999999657972</c:v>
                </c:pt>
                <c:pt idx="39">
                  <c:v>-0.30246000000624917</c:v>
                </c:pt>
                <c:pt idx="40">
                  <c:v>-0.10614000000350643</c:v>
                </c:pt>
                <c:pt idx="41">
                  <c:v>4.4995000003837049E-2</c:v>
                </c:pt>
                <c:pt idx="42">
                  <c:v>-4.387000000133412E-2</c:v>
                </c:pt>
                <c:pt idx="43">
                  <c:v>4.6129999995173421E-2</c:v>
                </c:pt>
                <c:pt idx="44">
                  <c:v>-0.53273500000068452</c:v>
                </c:pt>
                <c:pt idx="45">
                  <c:v>-0.48046500000054948</c:v>
                </c:pt>
                <c:pt idx="46">
                  <c:v>-0.11446499999874504</c:v>
                </c:pt>
                <c:pt idx="47">
                  <c:v>-0.11446499999874504</c:v>
                </c:pt>
                <c:pt idx="48">
                  <c:v>-0.1323300000076415</c:v>
                </c:pt>
                <c:pt idx="49">
                  <c:v>-0.1323300000076415</c:v>
                </c:pt>
                <c:pt idx="50">
                  <c:v>-0.62025000000721775</c:v>
                </c:pt>
                <c:pt idx="51">
                  <c:v>-7.4000000313390046E-4</c:v>
                </c:pt>
                <c:pt idx="52">
                  <c:v>-0.16847000000416301</c:v>
                </c:pt>
                <c:pt idx="53">
                  <c:v>-5.8470000003580935E-2</c:v>
                </c:pt>
                <c:pt idx="54">
                  <c:v>-5.7335000004968606E-2</c:v>
                </c:pt>
                <c:pt idx="55">
                  <c:v>-7.5064999997266568E-2</c:v>
                </c:pt>
                <c:pt idx="56">
                  <c:v>0.40401499999279622</c:v>
                </c:pt>
                <c:pt idx="57">
                  <c:v>-0.24485000000277068</c:v>
                </c:pt>
                <c:pt idx="59">
                  <c:v>0.1851200000019162</c:v>
                </c:pt>
                <c:pt idx="61">
                  <c:v>-9.7179999997024424E-2</c:v>
                </c:pt>
                <c:pt idx="62">
                  <c:v>-0.34037000000535045</c:v>
                </c:pt>
                <c:pt idx="65">
                  <c:v>-0.16767000000254484</c:v>
                </c:pt>
                <c:pt idx="66">
                  <c:v>-0.1154000000024098</c:v>
                </c:pt>
                <c:pt idx="67">
                  <c:v>0.26573500000085915</c:v>
                </c:pt>
                <c:pt idx="68">
                  <c:v>7.1409999996831175E-2</c:v>
                </c:pt>
                <c:pt idx="69">
                  <c:v>0.1054599999988568</c:v>
                </c:pt>
                <c:pt idx="70">
                  <c:v>-0.19340500000544125</c:v>
                </c:pt>
                <c:pt idx="71">
                  <c:v>-0.15226999999867985</c:v>
                </c:pt>
                <c:pt idx="72">
                  <c:v>-0.22113500000705244</c:v>
                </c:pt>
                <c:pt idx="73">
                  <c:v>0</c:v>
                </c:pt>
                <c:pt idx="74">
                  <c:v>0.51113499999337364</c:v>
                </c:pt>
                <c:pt idx="75">
                  <c:v>-1.772999999957392E-2</c:v>
                </c:pt>
                <c:pt idx="76">
                  <c:v>6.6809999996621627E-2</c:v>
                </c:pt>
                <c:pt idx="77">
                  <c:v>-0.40092000000731787</c:v>
                </c:pt>
                <c:pt idx="79">
                  <c:v>-3.0920000004698522E-2</c:v>
                </c:pt>
                <c:pt idx="80">
                  <c:v>-0.15978500000346685</c:v>
                </c:pt>
                <c:pt idx="81">
                  <c:v>-0.15478500000608619</c:v>
                </c:pt>
                <c:pt idx="82">
                  <c:v>0.25086000000010245</c:v>
                </c:pt>
                <c:pt idx="83">
                  <c:v>0.27199500000278931</c:v>
                </c:pt>
                <c:pt idx="84">
                  <c:v>-0.37687000000732951</c:v>
                </c:pt>
                <c:pt idx="85">
                  <c:v>-0.18573499999911292</c:v>
                </c:pt>
                <c:pt idx="86">
                  <c:v>0.2753999999986263</c:v>
                </c:pt>
                <c:pt idx="87">
                  <c:v>-6.2330000000656582E-2</c:v>
                </c:pt>
                <c:pt idx="89">
                  <c:v>-0.56601000000227941</c:v>
                </c:pt>
                <c:pt idx="90">
                  <c:v>0.43512499999633292</c:v>
                </c:pt>
                <c:pt idx="91">
                  <c:v>3.7309999992430676E-2</c:v>
                </c:pt>
                <c:pt idx="92">
                  <c:v>-0.18153000000165775</c:v>
                </c:pt>
                <c:pt idx="93">
                  <c:v>-0.18153000000165775</c:v>
                </c:pt>
                <c:pt idx="94">
                  <c:v>-0.18039500000304542</c:v>
                </c:pt>
                <c:pt idx="95">
                  <c:v>0.74960499999724561</c:v>
                </c:pt>
                <c:pt idx="96">
                  <c:v>-6.699000000662636E-2</c:v>
                </c:pt>
                <c:pt idx="97">
                  <c:v>0.24932999999873573</c:v>
                </c:pt>
                <c:pt idx="98">
                  <c:v>0.25932999999349704</c:v>
                </c:pt>
                <c:pt idx="99">
                  <c:v>0.26046499999938533</c:v>
                </c:pt>
                <c:pt idx="100">
                  <c:v>-0.77840000000287546</c:v>
                </c:pt>
                <c:pt idx="101">
                  <c:v>-0.29840000000694999</c:v>
                </c:pt>
                <c:pt idx="102">
                  <c:v>-0.25499500000296393</c:v>
                </c:pt>
                <c:pt idx="103">
                  <c:v>-0.69343000000662869</c:v>
                </c:pt>
                <c:pt idx="104">
                  <c:v>-0.30186500000854721</c:v>
                </c:pt>
                <c:pt idx="105">
                  <c:v>2.4889999993320089E-2</c:v>
                </c:pt>
                <c:pt idx="106">
                  <c:v>-4.3490000003657769E-2</c:v>
                </c:pt>
                <c:pt idx="107">
                  <c:v>-0.10965500000020256</c:v>
                </c:pt>
                <c:pt idx="108">
                  <c:v>0.41623499999695923</c:v>
                </c:pt>
                <c:pt idx="109">
                  <c:v>0.41623499999695923</c:v>
                </c:pt>
                <c:pt idx="110">
                  <c:v>0.13964000000123633</c:v>
                </c:pt>
                <c:pt idx="111">
                  <c:v>-3.5550000007788185E-2</c:v>
                </c:pt>
                <c:pt idx="112">
                  <c:v>-3.4550000003946479E-2</c:v>
                </c:pt>
                <c:pt idx="113">
                  <c:v>-6.9009999999252614E-2</c:v>
                </c:pt>
                <c:pt idx="114">
                  <c:v>4.0990000001329463E-2</c:v>
                </c:pt>
                <c:pt idx="115">
                  <c:v>-6.7860000002838206E-2</c:v>
                </c:pt>
                <c:pt idx="116">
                  <c:v>0.22080999999889173</c:v>
                </c:pt>
                <c:pt idx="117">
                  <c:v>0.25437000000238186</c:v>
                </c:pt>
                <c:pt idx="118">
                  <c:v>-8.7959999997110572E-2</c:v>
                </c:pt>
                <c:pt idx="119">
                  <c:v>-5.3420000003825407E-2</c:v>
                </c:pt>
                <c:pt idx="120">
                  <c:v>0.12771499999507796</c:v>
                </c:pt>
                <c:pt idx="121">
                  <c:v>-3.4830000004149042E-2</c:v>
                </c:pt>
                <c:pt idx="122">
                  <c:v>3.6305000001448207E-2</c:v>
                </c:pt>
                <c:pt idx="123">
                  <c:v>-1.4250000022002496E-3</c:v>
                </c:pt>
                <c:pt idx="124">
                  <c:v>0.13590999999723863</c:v>
                </c:pt>
                <c:pt idx="125">
                  <c:v>-0.19295499999861931</c:v>
                </c:pt>
                <c:pt idx="129">
                  <c:v>2.8980000002775341E-2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3-4F0F-98EF-BCEC04B1DC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8">
                  <c:v>-0.12541999999666587</c:v>
                </c:pt>
                <c:pt idx="60">
                  <c:v>6.0064999997848645E-2</c:v>
                </c:pt>
                <c:pt idx="63">
                  <c:v>-8.1750000004831236E-2</c:v>
                </c:pt>
                <c:pt idx="64">
                  <c:v>0.11392499999783468</c:v>
                </c:pt>
                <c:pt idx="78">
                  <c:v>-0.11092000000644475</c:v>
                </c:pt>
                <c:pt idx="88">
                  <c:v>-0.18228000000817701</c:v>
                </c:pt>
                <c:pt idx="126">
                  <c:v>0.13290499999857275</c:v>
                </c:pt>
                <c:pt idx="127">
                  <c:v>3.254999995988328E-3</c:v>
                </c:pt>
                <c:pt idx="128">
                  <c:v>-1.7799999994167592E-2</c:v>
                </c:pt>
                <c:pt idx="130">
                  <c:v>6.6389999992679805E-2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3-4F0F-98EF-BCEC04B1DC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31">
                  <c:v>-0.16575000000011642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3-4F0F-98EF-BCEC04B1DC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3-4F0F-98EF-BCEC04B1D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3-4F0F-98EF-BCEC04B1D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3-4F0F-98EF-BCEC04B1D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-0.13305861988941894</c:v>
                </c:pt>
                <c:pt idx="1">
                  <c:v>-0.10286786247757657</c:v>
                </c:pt>
                <c:pt idx="2">
                  <c:v>-0.10020737427653298</c:v>
                </c:pt>
                <c:pt idx="3">
                  <c:v>-9.9686843976328807E-2</c:v>
                </c:pt>
                <c:pt idx="4">
                  <c:v>-9.9629007276306122E-2</c:v>
                </c:pt>
                <c:pt idx="5">
                  <c:v>-9.9571170576283438E-2</c:v>
                </c:pt>
                <c:pt idx="6">
                  <c:v>-9.951333387626074E-2</c:v>
                </c:pt>
                <c:pt idx="7">
                  <c:v>-9.9339823776192687E-2</c:v>
                </c:pt>
                <c:pt idx="8">
                  <c:v>-9.9281987076170003E-2</c:v>
                </c:pt>
                <c:pt idx="9">
                  <c:v>-9.9224150376147319E-2</c:v>
                </c:pt>
                <c:pt idx="10">
                  <c:v>-9.9108476976101936E-2</c:v>
                </c:pt>
                <c:pt idx="11">
                  <c:v>-9.9050640276079252E-2</c:v>
                </c:pt>
                <c:pt idx="12">
                  <c:v>-9.7893906275625525E-2</c:v>
                </c:pt>
                <c:pt idx="13">
                  <c:v>-9.6621498875126416E-2</c:v>
                </c:pt>
                <c:pt idx="14">
                  <c:v>-9.6505825475081047E-2</c:v>
                </c:pt>
                <c:pt idx="15">
                  <c:v>-9.419235747417358E-2</c:v>
                </c:pt>
                <c:pt idx="16">
                  <c:v>-8.7483300271541942E-2</c:v>
                </c:pt>
                <c:pt idx="17">
                  <c:v>-8.2220160569477466E-2</c:v>
                </c:pt>
                <c:pt idx="18">
                  <c:v>-7.9964529268592696E-2</c:v>
                </c:pt>
                <c:pt idx="19">
                  <c:v>-7.5568940066868512E-2</c:v>
                </c:pt>
                <c:pt idx="20">
                  <c:v>-7.4412206066414785E-2</c:v>
                </c:pt>
                <c:pt idx="21">
                  <c:v>-7.4238695966346718E-2</c:v>
                </c:pt>
                <c:pt idx="22">
                  <c:v>-7.3486818866051795E-2</c:v>
                </c:pt>
                <c:pt idx="23">
                  <c:v>-7.0999840765076275E-2</c:v>
                </c:pt>
                <c:pt idx="24">
                  <c:v>-7.0247963664781352E-2</c:v>
                </c:pt>
                <c:pt idx="25">
                  <c:v>-7.0247963664781352E-2</c:v>
                </c:pt>
                <c:pt idx="26">
                  <c:v>-7.0247963664781352E-2</c:v>
                </c:pt>
                <c:pt idx="27">
                  <c:v>-6.1803805461469116E-2</c:v>
                </c:pt>
                <c:pt idx="28">
                  <c:v>-6.0647071461015382E-2</c:v>
                </c:pt>
                <c:pt idx="29">
                  <c:v>-5.9895194360720459E-2</c:v>
                </c:pt>
                <c:pt idx="30">
                  <c:v>-5.7176869459654195E-2</c:v>
                </c:pt>
                <c:pt idx="31">
                  <c:v>-5.405368765842912E-2</c:v>
                </c:pt>
                <c:pt idx="32">
                  <c:v>-5.0525648957045241E-2</c:v>
                </c:pt>
                <c:pt idx="33">
                  <c:v>-4.9311078256568816E-2</c:v>
                </c:pt>
                <c:pt idx="34">
                  <c:v>-4.8270017656160458E-2</c:v>
                </c:pt>
                <c:pt idx="35">
                  <c:v>-4.8241099306149116E-2</c:v>
                </c:pt>
                <c:pt idx="36">
                  <c:v>-4.8241099306149116E-2</c:v>
                </c:pt>
                <c:pt idx="37">
                  <c:v>-4.8183262606126431E-2</c:v>
                </c:pt>
                <c:pt idx="38">
                  <c:v>-4.8154344256115089E-2</c:v>
                </c:pt>
                <c:pt idx="39">
                  <c:v>-4.6997610255661362E-2</c:v>
                </c:pt>
                <c:pt idx="40">
                  <c:v>-4.6072223055298372E-2</c:v>
                </c:pt>
                <c:pt idx="41">
                  <c:v>-4.604330470528703E-2</c:v>
                </c:pt>
                <c:pt idx="42">
                  <c:v>-4.6014386355275688E-2</c:v>
                </c:pt>
                <c:pt idx="43">
                  <c:v>-4.6014386355275688E-2</c:v>
                </c:pt>
                <c:pt idx="44">
                  <c:v>-4.5985468005264346E-2</c:v>
                </c:pt>
                <c:pt idx="45">
                  <c:v>-4.5927631305241655E-2</c:v>
                </c:pt>
                <c:pt idx="46">
                  <c:v>-4.5927631305241655E-2</c:v>
                </c:pt>
                <c:pt idx="47">
                  <c:v>-4.5927631305241655E-2</c:v>
                </c:pt>
                <c:pt idx="48">
                  <c:v>-4.5898712955230313E-2</c:v>
                </c:pt>
                <c:pt idx="49">
                  <c:v>-4.5898712955230313E-2</c:v>
                </c:pt>
                <c:pt idx="50">
                  <c:v>-4.5667366155139569E-2</c:v>
                </c:pt>
                <c:pt idx="51">
                  <c:v>-4.4915489054844646E-2</c:v>
                </c:pt>
                <c:pt idx="52">
                  <c:v>-4.4857652354821954E-2</c:v>
                </c:pt>
                <c:pt idx="53">
                  <c:v>-4.4857652354821954E-2</c:v>
                </c:pt>
                <c:pt idx="54">
                  <c:v>-4.4828734004810612E-2</c:v>
                </c:pt>
                <c:pt idx="55">
                  <c:v>-4.4770897304787921E-2</c:v>
                </c:pt>
                <c:pt idx="56">
                  <c:v>-4.4539550504697184E-2</c:v>
                </c:pt>
                <c:pt idx="57">
                  <c:v>-4.4510632154685835E-2</c:v>
                </c:pt>
                <c:pt idx="58">
                  <c:v>-4.3990101854481656E-2</c:v>
                </c:pt>
                <c:pt idx="59">
                  <c:v>-4.3874428454436287E-2</c:v>
                </c:pt>
                <c:pt idx="60">
                  <c:v>-4.3672000004356878E-2</c:v>
                </c:pt>
                <c:pt idx="61">
                  <c:v>-4.3296061454209417E-2</c:v>
                </c:pt>
                <c:pt idx="62">
                  <c:v>-4.3122551354141357E-2</c:v>
                </c:pt>
                <c:pt idx="63">
                  <c:v>-4.2775531154005238E-2</c:v>
                </c:pt>
                <c:pt idx="64">
                  <c:v>-4.263093940394852E-2</c:v>
                </c:pt>
                <c:pt idx="65">
                  <c:v>-4.2544184353914494E-2</c:v>
                </c:pt>
                <c:pt idx="66">
                  <c:v>-4.2486347653891809E-2</c:v>
                </c:pt>
                <c:pt idx="67">
                  <c:v>-4.2457429303880467E-2</c:v>
                </c:pt>
                <c:pt idx="68">
                  <c:v>-4.2312837553823743E-2</c:v>
                </c:pt>
                <c:pt idx="69">
                  <c:v>-4.1445287053483451E-2</c:v>
                </c:pt>
                <c:pt idx="70">
                  <c:v>-4.1416368703472109E-2</c:v>
                </c:pt>
                <c:pt idx="71">
                  <c:v>-4.1387450353460767E-2</c:v>
                </c:pt>
                <c:pt idx="72">
                  <c:v>-4.1358532003449418E-2</c:v>
                </c:pt>
                <c:pt idx="73">
                  <c:v>-4.1329613653438076E-2</c:v>
                </c:pt>
                <c:pt idx="74">
                  <c:v>-4.1300695303426734E-2</c:v>
                </c:pt>
                <c:pt idx="75">
                  <c:v>-4.1271776953415384E-2</c:v>
                </c:pt>
                <c:pt idx="76">
                  <c:v>-4.1156103553370016E-2</c:v>
                </c:pt>
                <c:pt idx="77">
                  <c:v>-4.1098266853347332E-2</c:v>
                </c:pt>
                <c:pt idx="78">
                  <c:v>-4.1098266853347332E-2</c:v>
                </c:pt>
                <c:pt idx="79">
                  <c:v>-4.1098266853347332E-2</c:v>
                </c:pt>
                <c:pt idx="80">
                  <c:v>-4.106934850333599E-2</c:v>
                </c:pt>
                <c:pt idx="81">
                  <c:v>-4.106934850333599E-2</c:v>
                </c:pt>
                <c:pt idx="82">
                  <c:v>-4.0288553053029717E-2</c:v>
                </c:pt>
                <c:pt idx="83">
                  <c:v>-4.0259634703018375E-2</c:v>
                </c:pt>
                <c:pt idx="84">
                  <c:v>-4.0230716353007026E-2</c:v>
                </c:pt>
                <c:pt idx="85">
                  <c:v>-4.0201798002995684E-2</c:v>
                </c:pt>
                <c:pt idx="86">
                  <c:v>-4.0172879652984342E-2</c:v>
                </c:pt>
                <c:pt idx="87">
                  <c:v>-4.0115042952961658E-2</c:v>
                </c:pt>
                <c:pt idx="88">
                  <c:v>-3.9247492452621359E-2</c:v>
                </c:pt>
                <c:pt idx="89">
                  <c:v>-3.9189655752598668E-2</c:v>
                </c:pt>
                <c:pt idx="90">
                  <c:v>-3.9160737402587326E-2</c:v>
                </c:pt>
                <c:pt idx="91">
                  <c:v>-3.8264268552235685E-2</c:v>
                </c:pt>
                <c:pt idx="92">
                  <c:v>-3.7801574952054197E-2</c:v>
                </c:pt>
                <c:pt idx="93">
                  <c:v>-3.7801574952054197E-2</c:v>
                </c:pt>
                <c:pt idx="94">
                  <c:v>-3.7772656602042855E-2</c:v>
                </c:pt>
                <c:pt idx="95">
                  <c:v>-3.7772656602042855E-2</c:v>
                </c:pt>
                <c:pt idx="96">
                  <c:v>-3.7685901552008821E-2</c:v>
                </c:pt>
                <c:pt idx="97">
                  <c:v>-3.6760514351645839E-2</c:v>
                </c:pt>
                <c:pt idx="98">
                  <c:v>-3.6760514351645839E-2</c:v>
                </c:pt>
                <c:pt idx="99">
                  <c:v>-3.6731596001634496E-2</c:v>
                </c:pt>
                <c:pt idx="100">
                  <c:v>-3.6702677651623154E-2</c:v>
                </c:pt>
                <c:pt idx="101">
                  <c:v>-3.6702677651623154E-2</c:v>
                </c:pt>
                <c:pt idx="102">
                  <c:v>-3.6615922601589121E-2</c:v>
                </c:pt>
                <c:pt idx="103">
                  <c:v>-3.60664739513736E-2</c:v>
                </c:pt>
                <c:pt idx="104">
                  <c:v>-3.5517025301158078E-2</c:v>
                </c:pt>
                <c:pt idx="105">
                  <c:v>-3.5141086751010617E-2</c:v>
                </c:pt>
                <c:pt idx="106">
                  <c:v>-3.4794066550874497E-2</c:v>
                </c:pt>
                <c:pt idx="107">
                  <c:v>-3.4186781200636285E-2</c:v>
                </c:pt>
                <c:pt idx="108">
                  <c:v>-3.3781924300477481E-2</c:v>
                </c:pt>
                <c:pt idx="109">
                  <c:v>-3.3781924300477481E-2</c:v>
                </c:pt>
                <c:pt idx="110">
                  <c:v>-3.3695169250443448E-2</c:v>
                </c:pt>
                <c:pt idx="111">
                  <c:v>-3.3521659150375388E-2</c:v>
                </c:pt>
                <c:pt idx="112">
                  <c:v>-3.3521659150375388E-2</c:v>
                </c:pt>
                <c:pt idx="113">
                  <c:v>-3.3405985750330019E-2</c:v>
                </c:pt>
                <c:pt idx="114">
                  <c:v>-3.3405985750330019E-2</c:v>
                </c:pt>
                <c:pt idx="115">
                  <c:v>-3.0803334249309124E-2</c:v>
                </c:pt>
                <c:pt idx="116">
                  <c:v>-2.9588763548832706E-2</c:v>
                </c:pt>
                <c:pt idx="117">
                  <c:v>-2.7969335948197484E-2</c:v>
                </c:pt>
                <c:pt idx="118">
                  <c:v>-2.6754765247721066E-2</c:v>
                </c:pt>
                <c:pt idx="119">
                  <c:v>-2.663909184767569E-2</c:v>
                </c:pt>
                <c:pt idx="120">
                  <c:v>-2.6610173497664348E-2</c:v>
                </c:pt>
                <c:pt idx="121">
                  <c:v>-2.5655867947290023E-2</c:v>
                </c:pt>
                <c:pt idx="122">
                  <c:v>-2.5626949597278674E-2</c:v>
                </c:pt>
                <c:pt idx="123">
                  <c:v>-2.556911289725599E-2</c:v>
                </c:pt>
                <c:pt idx="124">
                  <c:v>-2.2069992545883453E-2</c:v>
                </c:pt>
                <c:pt idx="125">
                  <c:v>-2.2041074195872111E-2</c:v>
                </c:pt>
                <c:pt idx="126">
                  <c:v>-2.1578380595690616E-2</c:v>
                </c:pt>
                <c:pt idx="127">
                  <c:v>-2.1289197095577188E-2</c:v>
                </c:pt>
                <c:pt idx="128">
                  <c:v>-2.1086768645497779E-2</c:v>
                </c:pt>
                <c:pt idx="129">
                  <c:v>-1.9698687844953308E-2</c:v>
                </c:pt>
                <c:pt idx="130">
                  <c:v>-1.7211709743977781E-2</c:v>
                </c:pt>
                <c:pt idx="131">
                  <c:v>-5.5474013744405415E-4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3-4F0F-98EF-BCEC04B1DC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3-4F0F-98EF-BCEC04B1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65560"/>
        <c:axId val="1"/>
      </c:scatterChart>
      <c:valAx>
        <c:axId val="72716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94586501430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65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7543812178115"/>
          <c:y val="0.92000129214617399"/>
          <c:w val="0.82646192421823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104775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51F27CE-291C-C6EF-49E8-8AA23444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www.bav-astro.de/sfs/BAVM_link.php?BAVMnr=50" TargetMode="External"/><Relationship Id="rId26" Type="http://schemas.openxmlformats.org/officeDocument/2006/relationships/hyperlink" Target="http://www.bav-astro.de/sfs/BAVM_link.php?BAVMnr=60" TargetMode="External"/><Relationship Id="rId39" Type="http://schemas.openxmlformats.org/officeDocument/2006/relationships/hyperlink" Target="http://www.konkoly.hu/cgi-bin/IBVS?5931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56" TargetMode="External"/><Relationship Id="rId34" Type="http://schemas.openxmlformats.org/officeDocument/2006/relationships/hyperlink" Target="http://www.bav-astro.de/sfs/BAVM_link.php?BAVMnr=122" TargetMode="External"/><Relationship Id="rId42" Type="http://schemas.openxmlformats.org/officeDocument/2006/relationships/hyperlink" Target="http://www.bav-astro.de/sfs/BAVM_link.php?BAVMnr=192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3078" TargetMode="External"/><Relationship Id="rId17" Type="http://schemas.openxmlformats.org/officeDocument/2006/relationships/hyperlink" Target="http://www.konkoly.hu/cgi-bin/IBVS?3078" TargetMode="External"/><Relationship Id="rId25" Type="http://schemas.openxmlformats.org/officeDocument/2006/relationships/hyperlink" Target="http://www.bav-astro.de/sfs/BAVM_link.php?BAVMnr=59" TargetMode="External"/><Relationship Id="rId33" Type="http://schemas.openxmlformats.org/officeDocument/2006/relationships/hyperlink" Target="http://www.bav-astro.de/sfs/BAVM_link.php?BAVMnr=101" TargetMode="External"/><Relationship Id="rId38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56" TargetMode="External"/><Relationship Id="rId29" Type="http://schemas.openxmlformats.org/officeDocument/2006/relationships/hyperlink" Target="http://www.bav-astro.de/sfs/BAVM_link.php?BAVMnr=79" TargetMode="External"/><Relationship Id="rId41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bav-astro.de/sfs/BAVM_link.php?BAVMnr=26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3078" TargetMode="External"/><Relationship Id="rId24" Type="http://schemas.openxmlformats.org/officeDocument/2006/relationships/hyperlink" Target="http://www.bav-astro.de/sfs/BAVM_link.php?BAVMnr=59" TargetMode="External"/><Relationship Id="rId32" Type="http://schemas.openxmlformats.org/officeDocument/2006/relationships/hyperlink" Target="http://www.bav-astro.de/sfs/BAVM_link.php?BAVMnr=93" TargetMode="External"/><Relationship Id="rId37" Type="http://schemas.openxmlformats.org/officeDocument/2006/relationships/hyperlink" Target="http://www.bav-astro.de/sfs/BAVM_link.php?BAVMnr=171" TargetMode="External"/><Relationship Id="rId40" Type="http://schemas.openxmlformats.org/officeDocument/2006/relationships/hyperlink" Target="http://www.konkoly.hu/cgi-bin/IBVS?5931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59" TargetMode="External"/><Relationship Id="rId28" Type="http://schemas.openxmlformats.org/officeDocument/2006/relationships/hyperlink" Target="http://www.bav-astro.de/sfs/BAVM_link.php?BAVMnr=68" TargetMode="External"/><Relationship Id="rId36" Type="http://schemas.openxmlformats.org/officeDocument/2006/relationships/hyperlink" Target="http://www.bav-astro.de/sfs/BAVM_link.php?BAVMnr=143" TargetMode="External"/><Relationship Id="rId10" Type="http://schemas.openxmlformats.org/officeDocument/2006/relationships/hyperlink" Target="http://www.konkoly.hu/cgi-bin/IBVS?3078" TargetMode="External"/><Relationship Id="rId19" Type="http://schemas.openxmlformats.org/officeDocument/2006/relationships/hyperlink" Target="http://www.konkoly.hu/cgi-bin/IBVS?3355" TargetMode="External"/><Relationship Id="rId31" Type="http://schemas.openxmlformats.org/officeDocument/2006/relationships/hyperlink" Target="http://www.bav-astro.de/sfs/BAVM_link.php?BAVMnr=68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3078" TargetMode="External"/><Relationship Id="rId14" Type="http://schemas.openxmlformats.org/officeDocument/2006/relationships/hyperlink" Target="http://www.bav-astro.de/sfs/BAVM_link.php?BAVMnr=46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68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www.konkoly.hu/cgi-bin/IBVS?5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1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6" t="s">
        <v>532</v>
      </c>
    </row>
    <row r="2" spans="1:6" x14ac:dyDescent="0.2">
      <c r="A2" t="s">
        <v>24</v>
      </c>
      <c r="B2" s="7" t="s">
        <v>73</v>
      </c>
    </row>
    <row r="3" spans="1:6" x14ac:dyDescent="0.2">
      <c r="C3" s="12" t="s">
        <v>77</v>
      </c>
    </row>
    <row r="4" spans="1:6" ht="14.25" thickTop="1" thickBot="1" x14ac:dyDescent="0.25">
      <c r="A4" s="4" t="s">
        <v>0</v>
      </c>
      <c r="C4" s="1">
        <v>37390.855000000003</v>
      </c>
      <c r="D4" s="2">
        <v>18.597729999999999</v>
      </c>
    </row>
    <row r="5" spans="1:6" ht="13.5" thickTop="1" x14ac:dyDescent="0.2">
      <c r="A5" s="13" t="s">
        <v>78</v>
      </c>
      <c r="B5" s="14"/>
      <c r="C5" s="15">
        <v>-9.5</v>
      </c>
      <c r="D5" s="14" t="s">
        <v>79</v>
      </c>
    </row>
    <row r="6" spans="1:6" x14ac:dyDescent="0.2">
      <c r="A6" s="4" t="s">
        <v>1</v>
      </c>
    </row>
    <row r="7" spans="1:6" x14ac:dyDescent="0.2">
      <c r="A7" t="s">
        <v>2</v>
      </c>
      <c r="C7">
        <f>+C4</f>
        <v>37390.855000000003</v>
      </c>
    </row>
    <row r="8" spans="1:6" x14ac:dyDescent="0.2">
      <c r="A8" t="s">
        <v>3</v>
      </c>
      <c r="C8">
        <f>+D4</f>
        <v>18.597729999999999</v>
      </c>
    </row>
    <row r="9" spans="1:6" x14ac:dyDescent="0.2">
      <c r="A9" s="29" t="s">
        <v>83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4"/>
      <c r="B10" s="14"/>
      <c r="C10" s="3" t="s">
        <v>20</v>
      </c>
      <c r="D10" s="3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INTERCEPT(INDIRECT($D$9):G990,INDIRECT($C$9):F990)</f>
        <v>-7.0247963664781352E-2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SLOPE(INDIRECT($D$9):G990,INDIRECT($C$9):F990)</f>
        <v>5.7836700022686552E-5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(C7+C11)+(C8+C12)*INT(MAX(F21:F3531))</f>
        <v>59801.119095259863</v>
      </c>
      <c r="E15" s="17"/>
      <c r="F15" s="14"/>
    </row>
    <row r="16" spans="1:6" x14ac:dyDescent="0.2">
      <c r="A16" s="24" t="s">
        <v>4</v>
      </c>
      <c r="B16" s="14"/>
      <c r="C16" s="25">
        <f ca="1">+C8+C12</f>
        <v>18.597787836700022</v>
      </c>
      <c r="E16" s="14"/>
      <c r="F16" s="14"/>
    </row>
    <row r="17" spans="1:21" ht="13.5" thickBot="1" x14ac:dyDescent="0.25">
      <c r="A17" s="22" t="s">
        <v>74</v>
      </c>
      <c r="B17" s="14"/>
      <c r="C17" s="14">
        <f>COUNT(C21:C2189)</f>
        <v>132</v>
      </c>
      <c r="E17" s="22" t="s">
        <v>80</v>
      </c>
      <c r="F17" s="23">
        <f ca="1">TODAY()+15018.5-B5/24</f>
        <v>60170.5</v>
      </c>
    </row>
    <row r="18" spans="1:21" ht="14.25" thickTop="1" thickBot="1" x14ac:dyDescent="0.25">
      <c r="A18" s="24" t="s">
        <v>5</v>
      </c>
      <c r="B18" s="14"/>
      <c r="C18" s="27">
        <f ca="1">+C15</f>
        <v>59801.119095259863</v>
      </c>
      <c r="D18" s="28">
        <f ca="1">+C16</f>
        <v>18.597787836700022</v>
      </c>
      <c r="E18" s="22" t="s">
        <v>81</v>
      </c>
      <c r="F18" s="23">
        <f ca="1">ROUND(2*(F17-C15)/C16,0)/2+1</f>
        <v>21</v>
      </c>
    </row>
    <row r="19" spans="1:21" ht="13.5" thickTop="1" x14ac:dyDescent="0.2">
      <c r="E19" s="22" t="s">
        <v>82</v>
      </c>
      <c r="F19" s="26">
        <f ca="1">+C15+C16*F18-15018.5-C5/24</f>
        <v>45173.568473163898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85</v>
      </c>
      <c r="J20" s="6" t="s">
        <v>91</v>
      </c>
      <c r="K20" s="6" t="s">
        <v>89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59" t="s">
        <v>530</v>
      </c>
    </row>
    <row r="21" spans="1:21" s="31" customFormat="1" ht="12.75" customHeight="1" x14ac:dyDescent="0.2">
      <c r="A21" s="56" t="s">
        <v>101</v>
      </c>
      <c r="B21" s="58" t="s">
        <v>76</v>
      </c>
      <c r="C21" s="57">
        <v>17193.7</v>
      </c>
      <c r="D21" s="57" t="s">
        <v>85</v>
      </c>
      <c r="E21" s="39">
        <f t="shared" ref="E21:E52" si="0">+(C21-C$7)/C$8</f>
        <v>-1086.0010872294631</v>
      </c>
      <c r="F21" s="39">
        <f t="shared" ref="F21:F52" si="1">ROUND(2*E21,0)/2</f>
        <v>-1086</v>
      </c>
      <c r="G21" s="39">
        <f t="shared" ref="G21:G52" si="2">+C21-(C$7+F21*C$8)</f>
        <v>-2.0220000005792826E-2</v>
      </c>
      <c r="H21" s="39"/>
      <c r="I21" s="39">
        <f>+G21</f>
        <v>-2.0220000005792826E-2</v>
      </c>
      <c r="J21" s="39"/>
      <c r="K21" s="39"/>
      <c r="L21" s="39"/>
      <c r="M21" s="39"/>
      <c r="N21" s="39"/>
      <c r="O21" s="39">
        <f t="shared" ref="O21:O52" ca="1" si="3">+C$11+C$12*F21</f>
        <v>-0.13305861988941894</v>
      </c>
      <c r="P21" s="39"/>
      <c r="Q21" s="40">
        <f t="shared" ref="Q21:Q52" si="4">+C21-15018.5</f>
        <v>2175.2000000000007</v>
      </c>
    </row>
    <row r="22" spans="1:21" s="31" customFormat="1" ht="12.75" customHeight="1" x14ac:dyDescent="0.2">
      <c r="A22" s="56" t="s">
        <v>107</v>
      </c>
      <c r="B22" s="58" t="s">
        <v>76</v>
      </c>
      <c r="C22" s="57">
        <v>26901.599999999999</v>
      </c>
      <c r="D22" s="57" t="s">
        <v>85</v>
      </c>
      <c r="E22" s="39">
        <f t="shared" si="0"/>
        <v>-564.00727400602148</v>
      </c>
      <c r="F22" s="39">
        <f t="shared" si="1"/>
        <v>-564</v>
      </c>
      <c r="G22" s="39">
        <f t="shared" si="2"/>
        <v>-0.13528000000587781</v>
      </c>
      <c r="H22" s="39"/>
      <c r="I22" s="39">
        <f>+G22</f>
        <v>-0.13528000000587781</v>
      </c>
      <c r="J22" s="39"/>
      <c r="K22" s="39"/>
      <c r="L22" s="39"/>
      <c r="M22" s="39"/>
      <c r="N22" s="39"/>
      <c r="O22" s="39">
        <f t="shared" ca="1" si="3"/>
        <v>-0.10286786247757657</v>
      </c>
      <c r="P22" s="39"/>
      <c r="Q22" s="40">
        <f t="shared" si="4"/>
        <v>11883.099999999999</v>
      </c>
    </row>
    <row r="23" spans="1:21" s="31" customFormat="1" ht="12.75" customHeight="1" x14ac:dyDescent="0.2">
      <c r="A23" s="56" t="s">
        <v>101</v>
      </c>
      <c r="B23" s="58" t="s">
        <v>76</v>
      </c>
      <c r="C23" s="57">
        <v>27757.200000000001</v>
      </c>
      <c r="D23" s="57" t="s">
        <v>85</v>
      </c>
      <c r="E23" s="39">
        <f t="shared" si="0"/>
        <v>-518.00165934229619</v>
      </c>
      <c r="F23" s="39">
        <f t="shared" si="1"/>
        <v>-518</v>
      </c>
      <c r="G23" s="39">
        <f t="shared" si="2"/>
        <v>-3.0860000002576271E-2</v>
      </c>
      <c r="H23" s="39"/>
      <c r="I23" s="39">
        <f>+G23</f>
        <v>-3.0860000002576271E-2</v>
      </c>
      <c r="J23" s="39"/>
      <c r="K23" s="39"/>
      <c r="L23" s="39"/>
      <c r="M23" s="39"/>
      <c r="N23" s="39"/>
      <c r="O23" s="39">
        <f t="shared" ca="1" si="3"/>
        <v>-0.10020737427653298</v>
      </c>
      <c r="P23" s="39"/>
      <c r="Q23" s="40">
        <f t="shared" si="4"/>
        <v>12738.7</v>
      </c>
    </row>
    <row r="24" spans="1:21" s="31" customFormat="1" ht="12.75" customHeight="1" x14ac:dyDescent="0.2">
      <c r="A24" s="56" t="s">
        <v>114</v>
      </c>
      <c r="B24" s="58" t="s">
        <v>76</v>
      </c>
      <c r="C24" s="57">
        <v>27924.2</v>
      </c>
      <c r="D24" s="57" t="s">
        <v>85</v>
      </c>
      <c r="E24" s="39">
        <f t="shared" si="0"/>
        <v>-509.02206882237795</v>
      </c>
      <c r="F24" s="39">
        <f t="shared" si="1"/>
        <v>-509</v>
      </c>
      <c r="G24" s="39">
        <f t="shared" si="2"/>
        <v>-0.41043000000354368</v>
      </c>
      <c r="H24" s="39">
        <f t="shared" ref="H24:H32" si="5">+G24</f>
        <v>-0.41043000000354368</v>
      </c>
      <c r="J24" s="39"/>
      <c r="K24" s="39"/>
      <c r="L24" s="39"/>
      <c r="M24" s="39"/>
      <c r="N24" s="39"/>
      <c r="O24" s="39">
        <f t="shared" ca="1" si="3"/>
        <v>-9.9686843976328807E-2</v>
      </c>
      <c r="P24" s="39"/>
      <c r="Q24" s="40">
        <f t="shared" si="4"/>
        <v>12905.7</v>
      </c>
    </row>
    <row r="25" spans="1:21" s="31" customFormat="1" ht="12.75" customHeight="1" x14ac:dyDescent="0.2">
      <c r="A25" s="56" t="s">
        <v>114</v>
      </c>
      <c r="B25" s="58" t="s">
        <v>76</v>
      </c>
      <c r="C25" s="57">
        <v>27942.74</v>
      </c>
      <c r="D25" s="57" t="s">
        <v>85</v>
      </c>
      <c r="E25" s="39">
        <f t="shared" si="0"/>
        <v>-508.02517296465766</v>
      </c>
      <c r="F25" s="39">
        <f t="shared" si="1"/>
        <v>-508</v>
      </c>
      <c r="G25" s="39">
        <f t="shared" si="2"/>
        <v>-0.46816000000035274</v>
      </c>
      <c r="H25" s="39">
        <f t="shared" si="5"/>
        <v>-0.46816000000035274</v>
      </c>
      <c r="J25" s="39"/>
      <c r="K25" s="39"/>
      <c r="L25" s="39"/>
      <c r="M25" s="39"/>
      <c r="N25" s="39"/>
      <c r="O25" s="39">
        <f t="shared" ca="1" si="3"/>
        <v>-9.9629007276306122E-2</v>
      </c>
      <c r="P25" s="39"/>
      <c r="Q25" s="40">
        <f t="shared" si="4"/>
        <v>12924.240000000002</v>
      </c>
    </row>
    <row r="26" spans="1:21" s="31" customFormat="1" ht="12.75" customHeight="1" x14ac:dyDescent="0.2">
      <c r="A26" s="56" t="s">
        <v>114</v>
      </c>
      <c r="B26" s="58" t="s">
        <v>76</v>
      </c>
      <c r="C26" s="57">
        <v>27961.46</v>
      </c>
      <c r="D26" s="57" t="s">
        <v>85</v>
      </c>
      <c r="E26" s="39">
        <f t="shared" si="0"/>
        <v>-507.01859850637709</v>
      </c>
      <c r="F26" s="39">
        <f t="shared" si="1"/>
        <v>-507</v>
      </c>
      <c r="G26" s="39">
        <f t="shared" si="2"/>
        <v>-0.34589000000414671</v>
      </c>
      <c r="H26" s="39">
        <f t="shared" si="5"/>
        <v>-0.34589000000414671</v>
      </c>
      <c r="J26" s="39"/>
      <c r="K26" s="39"/>
      <c r="L26" s="39"/>
      <c r="M26" s="39"/>
      <c r="N26" s="39"/>
      <c r="O26" s="39">
        <f t="shared" ca="1" si="3"/>
        <v>-9.9571170576283438E-2</v>
      </c>
      <c r="P26" s="39"/>
      <c r="Q26" s="40">
        <f t="shared" si="4"/>
        <v>12942.96</v>
      </c>
    </row>
    <row r="27" spans="1:21" s="31" customFormat="1" ht="12.75" customHeight="1" x14ac:dyDescent="0.2">
      <c r="A27" s="56" t="s">
        <v>114</v>
      </c>
      <c r="B27" s="58" t="s">
        <v>76</v>
      </c>
      <c r="C27" s="57">
        <v>27980.080000000002</v>
      </c>
      <c r="D27" s="57" t="s">
        <v>85</v>
      </c>
      <c r="E27" s="39">
        <f t="shared" si="0"/>
        <v>-506.01740104840763</v>
      </c>
      <c r="F27" s="39">
        <f t="shared" si="1"/>
        <v>-506</v>
      </c>
      <c r="G27" s="39">
        <f t="shared" si="2"/>
        <v>-0.32362000000284752</v>
      </c>
      <c r="H27" s="39">
        <f t="shared" si="5"/>
        <v>-0.32362000000284752</v>
      </c>
      <c r="J27" s="39"/>
      <c r="K27" s="39"/>
      <c r="L27" s="39"/>
      <c r="M27" s="39"/>
      <c r="N27" s="39"/>
      <c r="O27" s="39">
        <f t="shared" ca="1" si="3"/>
        <v>-9.951333387626074E-2</v>
      </c>
      <c r="P27" s="39"/>
      <c r="Q27" s="40">
        <f t="shared" si="4"/>
        <v>12961.580000000002</v>
      </c>
    </row>
    <row r="28" spans="1:21" s="31" customFormat="1" ht="12.75" customHeight="1" x14ac:dyDescent="0.2">
      <c r="A28" s="56" t="s">
        <v>114</v>
      </c>
      <c r="B28" s="58" t="s">
        <v>76</v>
      </c>
      <c r="C28" s="57">
        <v>28036.07</v>
      </c>
      <c r="D28" s="57" t="s">
        <v>85</v>
      </c>
      <c r="E28" s="39">
        <f t="shared" si="0"/>
        <v>-503.00681857409501</v>
      </c>
      <c r="F28" s="39">
        <f t="shared" si="1"/>
        <v>-503</v>
      </c>
      <c r="G28" s="39">
        <f t="shared" si="2"/>
        <v>-0.12681000000156928</v>
      </c>
      <c r="H28" s="39">
        <f t="shared" si="5"/>
        <v>-0.12681000000156928</v>
      </c>
      <c r="J28" s="39"/>
      <c r="K28" s="39"/>
      <c r="L28" s="39"/>
      <c r="M28" s="39"/>
      <c r="N28" s="39"/>
      <c r="O28" s="39">
        <f t="shared" ca="1" si="3"/>
        <v>-9.9339823776192687E-2</v>
      </c>
      <c r="P28" s="39"/>
      <c r="Q28" s="40">
        <f t="shared" si="4"/>
        <v>13017.57</v>
      </c>
    </row>
    <row r="29" spans="1:21" s="31" customFormat="1" ht="12.75" customHeight="1" x14ac:dyDescent="0.2">
      <c r="A29" s="56" t="s">
        <v>114</v>
      </c>
      <c r="B29" s="58" t="s">
        <v>76</v>
      </c>
      <c r="C29" s="57">
        <v>28054.63</v>
      </c>
      <c r="D29" s="57" t="s">
        <v>85</v>
      </c>
      <c r="E29" s="39">
        <f t="shared" si="0"/>
        <v>-502.00884731631243</v>
      </c>
      <c r="F29" s="39">
        <f t="shared" si="1"/>
        <v>-502</v>
      </c>
      <c r="G29" s="39">
        <f t="shared" si="2"/>
        <v>-0.16454000000157976</v>
      </c>
      <c r="H29" s="39">
        <f t="shared" si="5"/>
        <v>-0.16454000000157976</v>
      </c>
      <c r="J29" s="39"/>
      <c r="K29" s="39"/>
      <c r="L29" s="39"/>
      <c r="M29" s="39"/>
      <c r="N29" s="39"/>
      <c r="O29" s="39">
        <f t="shared" ca="1" si="3"/>
        <v>-9.9281987076170003E-2</v>
      </c>
      <c r="P29" s="39"/>
      <c r="Q29" s="40">
        <f t="shared" si="4"/>
        <v>13036.130000000001</v>
      </c>
    </row>
    <row r="30" spans="1:21" s="31" customFormat="1" ht="12.75" customHeight="1" x14ac:dyDescent="0.2">
      <c r="A30" s="56" t="s">
        <v>114</v>
      </c>
      <c r="B30" s="58" t="s">
        <v>76</v>
      </c>
      <c r="C30" s="57">
        <v>28073.16</v>
      </c>
      <c r="D30" s="57" t="s">
        <v>85</v>
      </c>
      <c r="E30" s="39">
        <f t="shared" si="0"/>
        <v>-501.01248915862334</v>
      </c>
      <c r="F30" s="39">
        <f t="shared" si="1"/>
        <v>-501</v>
      </c>
      <c r="G30" s="39">
        <f t="shared" si="2"/>
        <v>-0.23227000000406406</v>
      </c>
      <c r="H30" s="39">
        <f t="shared" si="5"/>
        <v>-0.23227000000406406</v>
      </c>
      <c r="J30" s="39"/>
      <c r="K30" s="39"/>
      <c r="L30" s="39"/>
      <c r="M30" s="39"/>
      <c r="N30" s="39"/>
      <c r="O30" s="39">
        <f t="shared" ca="1" si="3"/>
        <v>-9.9224150376147319E-2</v>
      </c>
      <c r="P30" s="39"/>
      <c r="Q30" s="40">
        <f t="shared" si="4"/>
        <v>13054.66</v>
      </c>
    </row>
    <row r="31" spans="1:21" s="31" customFormat="1" ht="12.75" customHeight="1" x14ac:dyDescent="0.2">
      <c r="A31" s="56" t="s">
        <v>114</v>
      </c>
      <c r="B31" s="58" t="s">
        <v>76</v>
      </c>
      <c r="C31" s="57">
        <v>28110.36</v>
      </c>
      <c r="D31" s="57" t="s">
        <v>85</v>
      </c>
      <c r="E31" s="39">
        <f t="shared" si="0"/>
        <v>-499.01224504280918</v>
      </c>
      <c r="F31" s="39">
        <f t="shared" si="1"/>
        <v>-499</v>
      </c>
      <c r="G31" s="39">
        <f t="shared" si="2"/>
        <v>-0.22773000000597676</v>
      </c>
      <c r="H31" s="39">
        <f t="shared" si="5"/>
        <v>-0.22773000000597676</v>
      </c>
      <c r="J31" s="39"/>
      <c r="K31" s="39"/>
      <c r="L31" s="39"/>
      <c r="M31" s="39"/>
      <c r="N31" s="39"/>
      <c r="O31" s="39">
        <f t="shared" ca="1" si="3"/>
        <v>-9.9108476976101936E-2</v>
      </c>
      <c r="P31" s="39"/>
      <c r="Q31" s="40">
        <f t="shared" si="4"/>
        <v>13091.86</v>
      </c>
    </row>
    <row r="32" spans="1:21" s="31" customFormat="1" ht="12.75" customHeight="1" x14ac:dyDescent="0.2">
      <c r="A32" s="56" t="s">
        <v>114</v>
      </c>
      <c r="B32" s="58" t="s">
        <v>76</v>
      </c>
      <c r="C32" s="57">
        <v>28129.13</v>
      </c>
      <c r="D32" s="57" t="s">
        <v>85</v>
      </c>
      <c r="E32" s="39">
        <f t="shared" si="0"/>
        <v>-498.00298208437283</v>
      </c>
      <c r="F32" s="39">
        <f t="shared" si="1"/>
        <v>-498</v>
      </c>
      <c r="G32" s="39">
        <f t="shared" si="2"/>
        <v>-5.5460000003222376E-2</v>
      </c>
      <c r="H32" s="39">
        <f t="shared" si="5"/>
        <v>-5.5460000003222376E-2</v>
      </c>
      <c r="J32" s="39"/>
      <c r="K32" s="39"/>
      <c r="L32" s="39"/>
      <c r="M32" s="39"/>
      <c r="N32" s="39"/>
      <c r="O32" s="39">
        <f t="shared" ca="1" si="3"/>
        <v>-9.9050640276079252E-2</v>
      </c>
      <c r="P32" s="39"/>
      <c r="Q32" s="40">
        <f t="shared" si="4"/>
        <v>13110.630000000001</v>
      </c>
    </row>
    <row r="33" spans="1:31" s="31" customFormat="1" ht="12.75" customHeight="1" x14ac:dyDescent="0.2">
      <c r="A33" s="56" t="s">
        <v>142</v>
      </c>
      <c r="B33" s="58" t="s">
        <v>76</v>
      </c>
      <c r="C33" s="57">
        <v>28501.168000000001</v>
      </c>
      <c r="D33" s="57" t="s">
        <v>85</v>
      </c>
      <c r="E33" s="39">
        <f t="shared" si="0"/>
        <v>-477.99849766611317</v>
      </c>
      <c r="F33" s="39">
        <f t="shared" si="1"/>
        <v>-478</v>
      </c>
      <c r="G33" s="39">
        <f t="shared" si="2"/>
        <v>2.7939999996306142E-2</v>
      </c>
      <c r="H33" s="39"/>
      <c r="I33" s="39">
        <f t="shared" ref="I33:I42" si="6">+G33</f>
        <v>2.7939999996306142E-2</v>
      </c>
      <c r="J33" s="39"/>
      <c r="K33" s="39"/>
      <c r="L33" s="39"/>
      <c r="M33" s="39"/>
      <c r="N33" s="39"/>
      <c r="O33" s="39">
        <f t="shared" ca="1" si="3"/>
        <v>-9.7893906275625525E-2</v>
      </c>
      <c r="P33" s="39"/>
      <c r="Q33" s="40">
        <f t="shared" si="4"/>
        <v>13482.668000000001</v>
      </c>
    </row>
    <row r="34" spans="1:31" s="31" customFormat="1" ht="12.75" customHeight="1" x14ac:dyDescent="0.2">
      <c r="A34" s="56" t="s">
        <v>147</v>
      </c>
      <c r="B34" s="58" t="s">
        <v>76</v>
      </c>
      <c r="C34" s="57">
        <v>28910.12</v>
      </c>
      <c r="D34" s="57" t="s">
        <v>85</v>
      </c>
      <c r="E34" s="39">
        <f t="shared" si="0"/>
        <v>-456.00914735292992</v>
      </c>
      <c r="F34" s="39">
        <f t="shared" si="1"/>
        <v>-456</v>
      </c>
      <c r="G34" s="39">
        <f t="shared" si="2"/>
        <v>-0.17012000000613625</v>
      </c>
      <c r="H34" s="39"/>
      <c r="I34" s="39">
        <f t="shared" si="6"/>
        <v>-0.17012000000613625</v>
      </c>
      <c r="J34" s="39"/>
      <c r="K34" s="39"/>
      <c r="L34" s="39"/>
      <c r="M34" s="39"/>
      <c r="N34" s="39"/>
      <c r="O34" s="39">
        <f t="shared" ca="1" si="3"/>
        <v>-9.6621498875126416E-2</v>
      </c>
      <c r="P34" s="39"/>
      <c r="Q34" s="40">
        <f t="shared" si="4"/>
        <v>13891.619999999999</v>
      </c>
    </row>
    <row r="35" spans="1:31" s="31" customFormat="1" ht="12.75" customHeight="1" x14ac:dyDescent="0.2">
      <c r="A35" s="56" t="s">
        <v>101</v>
      </c>
      <c r="B35" s="58" t="s">
        <v>76</v>
      </c>
      <c r="C35" s="57">
        <v>28947.5</v>
      </c>
      <c r="D35" s="57" t="s">
        <v>85</v>
      </c>
      <c r="E35" s="39">
        <f t="shared" si="0"/>
        <v>-453.99922463655531</v>
      </c>
      <c r="F35" s="39">
        <f t="shared" si="1"/>
        <v>-454</v>
      </c>
      <c r="G35" s="39">
        <f t="shared" si="2"/>
        <v>1.4419999995880062E-2</v>
      </c>
      <c r="H35" s="39"/>
      <c r="I35" s="39">
        <f t="shared" si="6"/>
        <v>1.4419999995880062E-2</v>
      </c>
      <c r="J35" s="39"/>
      <c r="K35" s="39"/>
      <c r="L35" s="39"/>
      <c r="M35" s="39"/>
      <c r="N35" s="39"/>
      <c r="O35" s="39">
        <f t="shared" ca="1" si="3"/>
        <v>-9.6505825475081047E-2</v>
      </c>
      <c r="P35" s="39"/>
      <c r="Q35" s="40">
        <f t="shared" si="4"/>
        <v>13929</v>
      </c>
    </row>
    <row r="36" spans="1:31" s="31" customFormat="1" ht="12.75" customHeight="1" x14ac:dyDescent="0.2">
      <c r="A36" s="56" t="s">
        <v>155</v>
      </c>
      <c r="B36" s="58" t="s">
        <v>76</v>
      </c>
      <c r="C36" s="57">
        <v>29691.82</v>
      </c>
      <c r="D36" s="57" t="s">
        <v>85</v>
      </c>
      <c r="E36" s="39">
        <f t="shared" si="0"/>
        <v>-413.97713591927641</v>
      </c>
      <c r="F36" s="39">
        <f t="shared" si="1"/>
        <v>-414</v>
      </c>
      <c r="G36" s="39">
        <f t="shared" si="2"/>
        <v>0.42521999999735272</v>
      </c>
      <c r="H36" s="39"/>
      <c r="I36" s="39">
        <f t="shared" si="6"/>
        <v>0.42521999999735272</v>
      </c>
      <c r="J36" s="39"/>
      <c r="K36" s="39"/>
      <c r="L36" s="39"/>
      <c r="M36" s="39"/>
      <c r="N36" s="39"/>
      <c r="O36" s="39">
        <f t="shared" ca="1" si="3"/>
        <v>-9.419235747417358E-2</v>
      </c>
      <c r="P36" s="39"/>
      <c r="Q36" s="40">
        <f t="shared" si="4"/>
        <v>14673.32</v>
      </c>
    </row>
    <row r="37" spans="1:31" s="31" customFormat="1" ht="12.75" customHeight="1" x14ac:dyDescent="0.2">
      <c r="A37" s="56" t="s">
        <v>160</v>
      </c>
      <c r="B37" s="58" t="s">
        <v>76</v>
      </c>
      <c r="C37" s="57">
        <v>31848.799999999999</v>
      </c>
      <c r="D37" s="57" t="s">
        <v>85</v>
      </c>
      <c r="E37" s="39">
        <f t="shared" si="0"/>
        <v>-297.99631460398683</v>
      </c>
      <c r="F37" s="39">
        <f t="shared" si="1"/>
        <v>-298</v>
      </c>
      <c r="G37" s="39">
        <f t="shared" si="2"/>
        <v>6.8539999996573897E-2</v>
      </c>
      <c r="H37" s="39"/>
      <c r="I37" s="39">
        <f t="shared" si="6"/>
        <v>6.8539999996573897E-2</v>
      </c>
      <c r="J37" s="39"/>
      <c r="K37" s="39"/>
      <c r="L37" s="39"/>
      <c r="M37" s="39"/>
      <c r="N37" s="39"/>
      <c r="O37" s="39">
        <f t="shared" ca="1" si="3"/>
        <v>-8.7483300271541942E-2</v>
      </c>
      <c r="P37" s="39"/>
      <c r="Q37" s="40">
        <f t="shared" si="4"/>
        <v>16830.3</v>
      </c>
    </row>
    <row r="38" spans="1:31" s="31" customFormat="1" ht="12.75" customHeight="1" x14ac:dyDescent="0.2">
      <c r="A38" s="56" t="s">
        <v>165</v>
      </c>
      <c r="B38" s="58" t="s">
        <v>76</v>
      </c>
      <c r="C38" s="57">
        <v>33541.410000000003</v>
      </c>
      <c r="D38" s="57" t="s">
        <v>85</v>
      </c>
      <c r="E38" s="39">
        <f t="shared" si="0"/>
        <v>-206.98466963441237</v>
      </c>
      <c r="F38" s="39">
        <f t="shared" si="1"/>
        <v>-207</v>
      </c>
      <c r="G38" s="39">
        <f t="shared" si="2"/>
        <v>0.28510999999707565</v>
      </c>
      <c r="H38" s="39"/>
      <c r="I38" s="39">
        <f t="shared" si="6"/>
        <v>0.28510999999707565</v>
      </c>
      <c r="J38" s="39"/>
      <c r="K38" s="39"/>
      <c r="L38" s="39"/>
      <c r="M38" s="39"/>
      <c r="N38" s="39"/>
      <c r="O38" s="39">
        <f t="shared" ca="1" si="3"/>
        <v>-8.2220160569477466E-2</v>
      </c>
      <c r="P38" s="39"/>
      <c r="Q38" s="40">
        <f t="shared" si="4"/>
        <v>18522.910000000003</v>
      </c>
    </row>
    <row r="39" spans="1:31" s="31" customFormat="1" ht="12.75" customHeight="1" x14ac:dyDescent="0.2">
      <c r="A39" s="56" t="s">
        <v>170</v>
      </c>
      <c r="B39" s="58" t="s">
        <v>76</v>
      </c>
      <c r="C39" s="57">
        <v>34266.296000000002</v>
      </c>
      <c r="D39" s="57" t="s">
        <v>85</v>
      </c>
      <c r="E39" s="39">
        <f t="shared" si="0"/>
        <v>-168.00754715763705</v>
      </c>
      <c r="F39" s="39">
        <f t="shared" si="1"/>
        <v>-168</v>
      </c>
      <c r="G39" s="39">
        <f t="shared" si="2"/>
        <v>-0.14036000000487547</v>
      </c>
      <c r="H39" s="39"/>
      <c r="I39" s="39">
        <f t="shared" si="6"/>
        <v>-0.14036000000487547</v>
      </c>
      <c r="J39" s="39"/>
      <c r="K39" s="39"/>
      <c r="L39" s="39"/>
      <c r="M39" s="39"/>
      <c r="N39" s="39"/>
      <c r="O39" s="39">
        <f t="shared" ca="1" si="3"/>
        <v>-7.9964529268592696E-2</v>
      </c>
      <c r="P39" s="39"/>
      <c r="Q39" s="40">
        <f t="shared" si="4"/>
        <v>19247.796000000002</v>
      </c>
    </row>
    <row r="40" spans="1:31" s="31" customFormat="1" ht="12.75" customHeight="1" x14ac:dyDescent="0.2">
      <c r="A40" s="56" t="s">
        <v>175</v>
      </c>
      <c r="B40" s="58" t="s">
        <v>76</v>
      </c>
      <c r="C40" s="57">
        <v>35680.230000000003</v>
      </c>
      <c r="D40" s="57" t="s">
        <v>85</v>
      </c>
      <c r="E40" s="39">
        <f t="shared" si="0"/>
        <v>-91.980311575660053</v>
      </c>
      <c r="F40" s="39">
        <f t="shared" si="1"/>
        <v>-92</v>
      </c>
      <c r="G40" s="39">
        <f t="shared" si="2"/>
        <v>0.3661599999977625</v>
      </c>
      <c r="H40" s="39"/>
      <c r="I40" s="39">
        <f t="shared" si="6"/>
        <v>0.3661599999977625</v>
      </c>
      <c r="J40" s="39"/>
      <c r="K40" s="39"/>
      <c r="L40" s="39"/>
      <c r="M40" s="39"/>
      <c r="N40" s="39"/>
      <c r="O40" s="39">
        <f t="shared" ca="1" si="3"/>
        <v>-7.5568940066868512E-2</v>
      </c>
      <c r="P40" s="39"/>
      <c r="Q40" s="40">
        <f t="shared" si="4"/>
        <v>20661.730000000003</v>
      </c>
    </row>
    <row r="41" spans="1:31" s="31" customFormat="1" ht="12.75" customHeight="1" x14ac:dyDescent="0.2">
      <c r="A41" s="56" t="s">
        <v>181</v>
      </c>
      <c r="B41" s="58" t="s">
        <v>76</v>
      </c>
      <c r="C41" s="57">
        <v>36051.760000000002</v>
      </c>
      <c r="D41" s="57" t="s">
        <v>85</v>
      </c>
      <c r="E41" s="39">
        <f t="shared" si="0"/>
        <v>-72.003142318982015</v>
      </c>
      <c r="F41" s="39">
        <f t="shared" si="1"/>
        <v>-72</v>
      </c>
      <c r="G41" s="39">
        <f t="shared" si="2"/>
        <v>-5.844000000070082E-2</v>
      </c>
      <c r="H41" s="39"/>
      <c r="I41" s="39">
        <f t="shared" si="6"/>
        <v>-5.844000000070082E-2</v>
      </c>
      <c r="J41" s="39"/>
      <c r="K41" s="39"/>
      <c r="L41" s="39"/>
      <c r="M41" s="39"/>
      <c r="N41" s="39"/>
      <c r="O41" s="39">
        <f t="shared" ca="1" si="3"/>
        <v>-7.4412206066414785E-2</v>
      </c>
      <c r="P41" s="39"/>
      <c r="Q41" s="40">
        <f t="shared" si="4"/>
        <v>21033.260000000002</v>
      </c>
    </row>
    <row r="42" spans="1:31" s="31" customFormat="1" ht="12.75" customHeight="1" x14ac:dyDescent="0.2">
      <c r="A42" s="31" t="s">
        <v>29</v>
      </c>
      <c r="B42" s="32"/>
      <c r="C42" s="33">
        <v>36107.58</v>
      </c>
      <c r="D42" s="33"/>
      <c r="E42" s="31">
        <f t="shared" si="0"/>
        <v>-69.001700745198562</v>
      </c>
      <c r="F42" s="31">
        <f t="shared" si="1"/>
        <v>-69</v>
      </c>
      <c r="G42" s="31">
        <f t="shared" si="2"/>
        <v>-3.1630000004952308E-2</v>
      </c>
      <c r="I42" s="31">
        <f t="shared" si="6"/>
        <v>-3.1630000004952308E-2</v>
      </c>
      <c r="O42" s="31">
        <f t="shared" ca="1" si="3"/>
        <v>-7.4238695966346718E-2</v>
      </c>
      <c r="Q42" s="34">
        <f t="shared" si="4"/>
        <v>21089.08</v>
      </c>
      <c r="AC42" s="31" t="s">
        <v>28</v>
      </c>
      <c r="AE42" s="31" t="s">
        <v>30</v>
      </c>
    </row>
    <row r="43" spans="1:31" s="31" customFormat="1" ht="12.75" customHeight="1" x14ac:dyDescent="0.2">
      <c r="A43" s="56" t="s">
        <v>186</v>
      </c>
      <c r="B43" s="58" t="s">
        <v>76</v>
      </c>
      <c r="C43" s="57">
        <v>36349.39</v>
      </c>
      <c r="D43" s="57" t="s">
        <v>85</v>
      </c>
      <c r="E43" s="39">
        <f t="shared" si="0"/>
        <v>-55.999576292375679</v>
      </c>
      <c r="F43" s="39">
        <f t="shared" si="1"/>
        <v>-56</v>
      </c>
      <c r="G43" s="39">
        <f t="shared" si="2"/>
        <v>7.8799999973853119E-3</v>
      </c>
      <c r="H43" s="39">
        <f>+G43</f>
        <v>7.8799999973853119E-3</v>
      </c>
      <c r="J43" s="39"/>
      <c r="K43" s="39"/>
      <c r="L43" s="39"/>
      <c r="M43" s="39"/>
      <c r="N43" s="39"/>
      <c r="O43" s="39">
        <f t="shared" ca="1" si="3"/>
        <v>-7.3486818866051795E-2</v>
      </c>
      <c r="P43" s="39"/>
      <c r="Q43" s="40">
        <f t="shared" si="4"/>
        <v>21330.89</v>
      </c>
    </row>
    <row r="44" spans="1:31" s="31" customFormat="1" ht="12.75" customHeight="1" x14ac:dyDescent="0.2">
      <c r="A44" s="31" t="s">
        <v>29</v>
      </c>
      <c r="B44" s="32"/>
      <c r="C44" s="33">
        <v>37149.050000000003</v>
      </c>
      <c r="D44" s="33"/>
      <c r="E44" s="31">
        <f t="shared" si="0"/>
        <v>-13.001855602807456</v>
      </c>
      <c r="F44" s="31">
        <f t="shared" si="1"/>
        <v>-13</v>
      </c>
      <c r="G44" s="31">
        <f t="shared" si="2"/>
        <v>-3.4509999997681007E-2</v>
      </c>
      <c r="I44" s="31">
        <f>+G44</f>
        <v>-3.4509999997681007E-2</v>
      </c>
      <c r="O44" s="31">
        <f t="shared" ca="1" si="3"/>
        <v>-7.0999840765076275E-2</v>
      </c>
      <c r="Q44" s="34">
        <f t="shared" si="4"/>
        <v>22130.550000000003</v>
      </c>
      <c r="AC44" s="31" t="s">
        <v>28</v>
      </c>
      <c r="AE44" s="31" t="s">
        <v>30</v>
      </c>
    </row>
    <row r="45" spans="1:31" s="31" customFormat="1" ht="12.75" customHeight="1" x14ac:dyDescent="0.2">
      <c r="A45" s="56" t="s">
        <v>191</v>
      </c>
      <c r="B45" s="58" t="s">
        <v>76</v>
      </c>
      <c r="C45" s="57">
        <v>37390.78</v>
      </c>
      <c r="D45" s="57" t="s">
        <v>85</v>
      </c>
      <c r="E45" s="39">
        <f t="shared" si="0"/>
        <v>-4.0327502337309754E-3</v>
      </c>
      <c r="F45" s="39">
        <f t="shared" si="1"/>
        <v>0</v>
      </c>
      <c r="G45" s="39">
        <f t="shared" si="2"/>
        <v>-7.5000000004365575E-2</v>
      </c>
      <c r="H45" s="39"/>
      <c r="I45" s="39">
        <f>+G45</f>
        <v>-7.5000000004365575E-2</v>
      </c>
      <c r="J45" s="39"/>
      <c r="K45" s="39"/>
      <c r="L45" s="39"/>
      <c r="M45" s="39"/>
      <c r="N45" s="39"/>
      <c r="O45" s="39">
        <f t="shared" ca="1" si="3"/>
        <v>-7.0247963664781352E-2</v>
      </c>
      <c r="P45" s="39"/>
      <c r="Q45" s="40">
        <f t="shared" si="4"/>
        <v>22372.28</v>
      </c>
    </row>
    <row r="46" spans="1:31" s="31" customFormat="1" ht="12.75" customHeight="1" x14ac:dyDescent="0.2">
      <c r="A46" s="31" t="s">
        <v>12</v>
      </c>
      <c r="C46" s="33">
        <v>37390.855000000003</v>
      </c>
      <c r="D46" s="33" t="s">
        <v>14</v>
      </c>
      <c r="E46" s="31">
        <f t="shared" si="0"/>
        <v>0</v>
      </c>
      <c r="F46" s="31">
        <f t="shared" si="1"/>
        <v>0</v>
      </c>
      <c r="G46" s="31">
        <f t="shared" si="2"/>
        <v>0</v>
      </c>
      <c r="H46" s="31">
        <f>+G46</f>
        <v>0</v>
      </c>
      <c r="O46" s="31">
        <f t="shared" ca="1" si="3"/>
        <v>-7.0247963664781352E-2</v>
      </c>
      <c r="Q46" s="34">
        <f t="shared" si="4"/>
        <v>22372.355000000003</v>
      </c>
    </row>
    <row r="47" spans="1:31" s="31" customFormat="1" ht="12.75" customHeight="1" x14ac:dyDescent="0.2">
      <c r="A47" s="31" t="s">
        <v>31</v>
      </c>
      <c r="B47" s="32"/>
      <c r="C47" s="33">
        <v>37390.959999999999</v>
      </c>
      <c r="D47" s="33"/>
      <c r="E47" s="31">
        <f t="shared" si="0"/>
        <v>5.6458503266756466E-3</v>
      </c>
      <c r="F47" s="31">
        <f t="shared" si="1"/>
        <v>0</v>
      </c>
      <c r="G47" s="31">
        <f t="shared" si="2"/>
        <v>0.10499999999592546</v>
      </c>
      <c r="I47" s="31">
        <f t="shared" ref="I47:I78" si="7">+G47</f>
        <v>0.10499999999592546</v>
      </c>
      <c r="O47" s="31">
        <f t="shared" ca="1" si="3"/>
        <v>-7.0247963664781352E-2</v>
      </c>
      <c r="Q47" s="34">
        <f t="shared" si="4"/>
        <v>22372.46</v>
      </c>
      <c r="AC47" s="31" t="s">
        <v>28</v>
      </c>
      <c r="AE47" s="31" t="s">
        <v>30</v>
      </c>
    </row>
    <row r="48" spans="1:31" s="31" customFormat="1" ht="12.75" customHeight="1" x14ac:dyDescent="0.2">
      <c r="A48" s="56" t="s">
        <v>195</v>
      </c>
      <c r="B48" s="58" t="s">
        <v>76</v>
      </c>
      <c r="C48" s="57">
        <v>40105.96</v>
      </c>
      <c r="D48" s="57" t="s">
        <v>85</v>
      </c>
      <c r="E48" s="39">
        <f t="shared" si="0"/>
        <v>145.99120430289051</v>
      </c>
      <c r="F48" s="39">
        <f t="shared" si="1"/>
        <v>146</v>
      </c>
      <c r="G48" s="39">
        <f t="shared" si="2"/>
        <v>-0.16358000000036554</v>
      </c>
      <c r="H48" s="39"/>
      <c r="I48" s="39">
        <f t="shared" si="7"/>
        <v>-0.16358000000036554</v>
      </c>
      <c r="J48" s="39"/>
      <c r="K48" s="39"/>
      <c r="L48" s="39"/>
      <c r="M48" s="39"/>
      <c r="N48" s="39"/>
      <c r="O48" s="39">
        <f t="shared" ca="1" si="3"/>
        <v>-6.1803805461469116E-2</v>
      </c>
      <c r="P48" s="39"/>
      <c r="Q48" s="40">
        <f t="shared" si="4"/>
        <v>25087.46</v>
      </c>
    </row>
    <row r="49" spans="1:31" s="31" customFormat="1" ht="12.75" customHeight="1" x14ac:dyDescent="0.2">
      <c r="A49" s="31" t="s">
        <v>33</v>
      </c>
      <c r="B49" s="32"/>
      <c r="C49" s="33">
        <v>40478.15</v>
      </c>
      <c r="D49" s="33"/>
      <c r="E49" s="31">
        <f t="shared" si="0"/>
        <v>166.00386176162351</v>
      </c>
      <c r="F49" s="31">
        <f t="shared" si="1"/>
        <v>166</v>
      </c>
      <c r="G49" s="31">
        <f t="shared" si="2"/>
        <v>7.181999999738764E-2</v>
      </c>
      <c r="I49" s="31">
        <f t="shared" si="7"/>
        <v>7.181999999738764E-2</v>
      </c>
      <c r="O49" s="31">
        <f t="shared" ca="1" si="3"/>
        <v>-6.0647071461015382E-2</v>
      </c>
      <c r="Q49" s="34">
        <f t="shared" si="4"/>
        <v>25459.65</v>
      </c>
      <c r="AC49" s="31" t="s">
        <v>32</v>
      </c>
      <c r="AE49" s="31" t="s">
        <v>30</v>
      </c>
    </row>
    <row r="50" spans="1:31" s="31" customFormat="1" ht="12.75" customHeight="1" x14ac:dyDescent="0.2">
      <c r="A50" s="56" t="s">
        <v>195</v>
      </c>
      <c r="B50" s="58" t="s">
        <v>76</v>
      </c>
      <c r="C50" s="57">
        <v>40719.730000000003</v>
      </c>
      <c r="D50" s="57" t="s">
        <v>85</v>
      </c>
      <c r="E50" s="39">
        <f t="shared" si="0"/>
        <v>178.99361911373057</v>
      </c>
      <c r="F50" s="39">
        <f t="shared" si="1"/>
        <v>179</v>
      </c>
      <c r="G50" s="39">
        <f t="shared" si="2"/>
        <v>-0.11867000000347616</v>
      </c>
      <c r="H50" s="39"/>
      <c r="I50" s="39">
        <f t="shared" si="7"/>
        <v>-0.11867000000347616</v>
      </c>
      <c r="J50" s="39"/>
      <c r="K50" s="39"/>
      <c r="L50" s="39"/>
      <c r="M50" s="39"/>
      <c r="N50" s="39"/>
      <c r="O50" s="39">
        <f t="shared" ca="1" si="3"/>
        <v>-5.9895194360720459E-2</v>
      </c>
      <c r="P50" s="39"/>
      <c r="Q50" s="40">
        <f t="shared" si="4"/>
        <v>25701.230000000003</v>
      </c>
    </row>
    <row r="51" spans="1:31" s="31" customFormat="1" ht="12.75" customHeight="1" x14ac:dyDescent="0.2">
      <c r="A51" s="56" t="s">
        <v>195</v>
      </c>
      <c r="B51" s="58" t="s">
        <v>76</v>
      </c>
      <c r="C51" s="57">
        <v>41593.870000000003</v>
      </c>
      <c r="D51" s="57" t="s">
        <v>85</v>
      </c>
      <c r="E51" s="39">
        <f t="shared" si="0"/>
        <v>225.99612963517589</v>
      </c>
      <c r="F51" s="39">
        <f t="shared" si="1"/>
        <v>226</v>
      </c>
      <c r="G51" s="39">
        <f t="shared" si="2"/>
        <v>-7.1980000000621658E-2</v>
      </c>
      <c r="H51" s="39"/>
      <c r="I51" s="39">
        <f t="shared" si="7"/>
        <v>-7.1980000000621658E-2</v>
      </c>
      <c r="J51" s="39"/>
      <c r="K51" s="39"/>
      <c r="L51" s="39"/>
      <c r="M51" s="39"/>
      <c r="N51" s="39"/>
      <c r="O51" s="39">
        <f t="shared" ca="1" si="3"/>
        <v>-5.7176869459654195E-2</v>
      </c>
      <c r="P51" s="39"/>
      <c r="Q51" s="40">
        <f t="shared" si="4"/>
        <v>26575.370000000003</v>
      </c>
    </row>
    <row r="52" spans="1:31" s="31" customFormat="1" ht="12.75" customHeight="1" x14ac:dyDescent="0.2">
      <c r="A52" s="31" t="s">
        <v>35</v>
      </c>
      <c r="B52" s="32"/>
      <c r="C52" s="33">
        <v>42598.7</v>
      </c>
      <c r="D52" s="33"/>
      <c r="E52" s="31">
        <f t="shared" si="0"/>
        <v>280.02584186349594</v>
      </c>
      <c r="F52" s="31">
        <f t="shared" si="1"/>
        <v>280</v>
      </c>
      <c r="G52" s="31">
        <f t="shared" si="2"/>
        <v>0.4805999999953201</v>
      </c>
      <c r="I52" s="31">
        <f t="shared" si="7"/>
        <v>0.4805999999953201</v>
      </c>
      <c r="O52" s="31">
        <f t="shared" ca="1" si="3"/>
        <v>-5.405368765842912E-2</v>
      </c>
      <c r="Q52" s="34">
        <f t="shared" si="4"/>
        <v>27580.199999999997</v>
      </c>
      <c r="AC52" s="31" t="s">
        <v>34</v>
      </c>
      <c r="AE52" s="31" t="s">
        <v>30</v>
      </c>
    </row>
    <row r="53" spans="1:31" s="31" customFormat="1" ht="12.75" customHeight="1" x14ac:dyDescent="0.2">
      <c r="A53" s="31" t="s">
        <v>37</v>
      </c>
      <c r="B53" s="32"/>
      <c r="C53" s="33">
        <v>43732.495000000003</v>
      </c>
      <c r="D53" s="33"/>
      <c r="E53" s="31">
        <f t="shared" ref="E53:E84" si="8">+(C53-C$7)/C$8</f>
        <v>340.99000254332117</v>
      </c>
      <c r="F53" s="31">
        <f t="shared" ref="F53:F84" si="9">ROUND(2*E53,0)/2</f>
        <v>341</v>
      </c>
      <c r="G53" s="31">
        <f t="shared" ref="G53:G84" si="10">+C53-(C$7+F53*C$8)</f>
        <v>-0.18592999999964377</v>
      </c>
      <c r="I53" s="31">
        <f t="shared" si="7"/>
        <v>-0.18592999999964377</v>
      </c>
      <c r="O53" s="31">
        <f t="shared" ref="O53:O84" ca="1" si="11">+C$11+C$12*F53</f>
        <v>-5.0525648957045241E-2</v>
      </c>
      <c r="Q53" s="34">
        <f t="shared" ref="Q53:Q84" si="12">+C53-15018.5</f>
        <v>28713.995000000003</v>
      </c>
      <c r="AC53" s="31" t="s">
        <v>36</v>
      </c>
      <c r="AE53" s="31" t="s">
        <v>30</v>
      </c>
    </row>
    <row r="54" spans="1:31" s="31" customFormat="1" ht="12.75" customHeight="1" x14ac:dyDescent="0.2">
      <c r="A54" s="31" t="s">
        <v>39</v>
      </c>
      <c r="B54" s="32"/>
      <c r="C54" s="33">
        <v>44123</v>
      </c>
      <c r="D54" s="33"/>
      <c r="E54" s="31">
        <f t="shared" si="8"/>
        <v>361.98745760907366</v>
      </c>
      <c r="F54" s="31">
        <f t="shared" si="9"/>
        <v>362</v>
      </c>
      <c r="G54" s="31">
        <f t="shared" si="10"/>
        <v>-0.23326000000088243</v>
      </c>
      <c r="I54" s="31">
        <f t="shared" si="7"/>
        <v>-0.23326000000088243</v>
      </c>
      <c r="O54" s="31">
        <f t="shared" ca="1" si="11"/>
        <v>-4.9311078256568816E-2</v>
      </c>
      <c r="Q54" s="34">
        <f t="shared" si="12"/>
        <v>29104.5</v>
      </c>
      <c r="AA54" s="31" t="s">
        <v>38</v>
      </c>
      <c r="AC54" s="31" t="s">
        <v>32</v>
      </c>
      <c r="AE54" s="31" t="s">
        <v>30</v>
      </c>
    </row>
    <row r="55" spans="1:31" s="31" customFormat="1" ht="12.75" customHeight="1" x14ac:dyDescent="0.2">
      <c r="A55" s="31" t="s">
        <v>40</v>
      </c>
      <c r="B55" s="32"/>
      <c r="C55" s="33">
        <v>44458.2</v>
      </c>
      <c r="D55" s="33"/>
      <c r="E55" s="31">
        <f t="shared" si="8"/>
        <v>380.01116265264602</v>
      </c>
      <c r="F55" s="31">
        <f t="shared" si="9"/>
        <v>380</v>
      </c>
      <c r="G55" s="31">
        <f t="shared" si="10"/>
        <v>0.20759999999427237</v>
      </c>
      <c r="I55" s="31">
        <f t="shared" si="7"/>
        <v>0.20759999999427237</v>
      </c>
      <c r="O55" s="31">
        <f t="shared" ca="1" si="11"/>
        <v>-4.8270017656160458E-2</v>
      </c>
      <c r="Q55" s="34">
        <f t="shared" si="12"/>
        <v>29439.699999999997</v>
      </c>
      <c r="AC55" s="31" t="s">
        <v>32</v>
      </c>
      <c r="AE55" s="31" t="s">
        <v>30</v>
      </c>
    </row>
    <row r="56" spans="1:31" s="31" customFormat="1" ht="12.75" customHeight="1" x14ac:dyDescent="0.2">
      <c r="A56" s="31" t="s">
        <v>40</v>
      </c>
      <c r="B56" s="32"/>
      <c r="C56" s="33">
        <v>44466.87</v>
      </c>
      <c r="D56" s="33"/>
      <c r="E56" s="31">
        <f t="shared" si="8"/>
        <v>380.47734857963849</v>
      </c>
      <c r="F56" s="31">
        <f t="shared" si="9"/>
        <v>380.5</v>
      </c>
      <c r="G56" s="31">
        <f t="shared" si="10"/>
        <v>-0.42126499999722</v>
      </c>
      <c r="I56" s="31">
        <f t="shared" si="7"/>
        <v>-0.42126499999722</v>
      </c>
      <c r="O56" s="31">
        <f t="shared" ca="1" si="11"/>
        <v>-4.8241099306149116E-2</v>
      </c>
      <c r="Q56" s="34">
        <f t="shared" si="12"/>
        <v>29448.370000000003</v>
      </c>
      <c r="AC56" s="31" t="s">
        <v>32</v>
      </c>
      <c r="AE56" s="31" t="s">
        <v>30</v>
      </c>
    </row>
    <row r="57" spans="1:31" s="31" customFormat="1" ht="12.75" customHeight="1" x14ac:dyDescent="0.2">
      <c r="A57" s="31" t="s">
        <v>40</v>
      </c>
      <c r="B57" s="32"/>
      <c r="C57" s="33">
        <v>44467</v>
      </c>
      <c r="D57" s="33" t="s">
        <v>41</v>
      </c>
      <c r="E57" s="31">
        <f t="shared" si="8"/>
        <v>380.48433868004309</v>
      </c>
      <c r="F57" s="31">
        <f t="shared" si="9"/>
        <v>380.5</v>
      </c>
      <c r="G57" s="31">
        <f t="shared" si="10"/>
        <v>-0.29126499999983935</v>
      </c>
      <c r="I57" s="31">
        <f t="shared" si="7"/>
        <v>-0.29126499999983935</v>
      </c>
      <c r="O57" s="31">
        <f t="shared" ca="1" si="11"/>
        <v>-4.8241099306149116E-2</v>
      </c>
      <c r="Q57" s="34">
        <f t="shared" si="12"/>
        <v>29448.5</v>
      </c>
      <c r="AC57" s="31" t="s">
        <v>32</v>
      </c>
      <c r="AE57" s="31" t="s">
        <v>30</v>
      </c>
    </row>
    <row r="58" spans="1:31" s="31" customFormat="1" ht="12.75" customHeight="1" x14ac:dyDescent="0.2">
      <c r="A58" s="31" t="s">
        <v>40</v>
      </c>
      <c r="B58" s="32"/>
      <c r="C58" s="33">
        <v>44486</v>
      </c>
      <c r="D58" s="33"/>
      <c r="E58" s="31">
        <f t="shared" si="8"/>
        <v>381.50596873919545</v>
      </c>
      <c r="F58" s="31">
        <f t="shared" si="9"/>
        <v>381.5</v>
      </c>
      <c r="G58" s="31">
        <f t="shared" si="10"/>
        <v>0.1110049999988405</v>
      </c>
      <c r="I58" s="31">
        <f t="shared" si="7"/>
        <v>0.1110049999988405</v>
      </c>
      <c r="O58" s="31">
        <f t="shared" ca="1" si="11"/>
        <v>-4.8183262606126431E-2</v>
      </c>
      <c r="Q58" s="34">
        <f t="shared" si="12"/>
        <v>29467.5</v>
      </c>
      <c r="AC58" s="31" t="s">
        <v>32</v>
      </c>
      <c r="AE58" s="31" t="s">
        <v>30</v>
      </c>
    </row>
    <row r="59" spans="1:31" s="31" customFormat="1" ht="12.75" customHeight="1" x14ac:dyDescent="0.2">
      <c r="A59" s="31" t="s">
        <v>40</v>
      </c>
      <c r="B59" s="32"/>
      <c r="C59" s="33">
        <v>44495.51</v>
      </c>
      <c r="D59" s="33"/>
      <c r="E59" s="31">
        <f t="shared" si="8"/>
        <v>382.01732146880289</v>
      </c>
      <c r="F59" s="31">
        <f t="shared" si="9"/>
        <v>382</v>
      </c>
      <c r="G59" s="31">
        <f t="shared" si="10"/>
        <v>0.32213999999657972</v>
      </c>
      <c r="I59" s="31">
        <f t="shared" si="7"/>
        <v>0.32213999999657972</v>
      </c>
      <c r="O59" s="31">
        <f t="shared" ca="1" si="11"/>
        <v>-4.8154344256115089E-2</v>
      </c>
      <c r="Q59" s="34">
        <f t="shared" si="12"/>
        <v>29477.010000000002</v>
      </c>
      <c r="AC59" s="31" t="s">
        <v>32</v>
      </c>
      <c r="AE59" s="31" t="s">
        <v>30</v>
      </c>
    </row>
    <row r="60" spans="1:31" s="31" customFormat="1" ht="12.75" customHeight="1" x14ac:dyDescent="0.2">
      <c r="A60" s="31" t="s">
        <v>42</v>
      </c>
      <c r="B60" s="32"/>
      <c r="C60" s="33">
        <v>44866.84</v>
      </c>
      <c r="D60" s="33"/>
      <c r="E60" s="31">
        <f t="shared" si="8"/>
        <v>401.98373672485803</v>
      </c>
      <c r="F60" s="31">
        <f t="shared" si="9"/>
        <v>402</v>
      </c>
      <c r="G60" s="31">
        <f t="shared" si="10"/>
        <v>-0.30246000000624917</v>
      </c>
      <c r="I60" s="31">
        <f t="shared" si="7"/>
        <v>-0.30246000000624917</v>
      </c>
      <c r="O60" s="31">
        <f t="shared" ca="1" si="11"/>
        <v>-4.6997610255661362E-2</v>
      </c>
      <c r="Q60" s="34">
        <f t="shared" si="12"/>
        <v>29848.339999999997</v>
      </c>
      <c r="AA60" s="31" t="s">
        <v>38</v>
      </c>
      <c r="AC60" s="31" t="s">
        <v>32</v>
      </c>
      <c r="AE60" s="31" t="s">
        <v>30</v>
      </c>
    </row>
    <row r="61" spans="1:31" s="31" customFormat="1" ht="12.75" customHeight="1" x14ac:dyDescent="0.2">
      <c r="A61" s="31" t="s">
        <v>43</v>
      </c>
      <c r="B61" s="32"/>
      <c r="C61" s="33">
        <v>45164.6</v>
      </c>
      <c r="D61" s="33"/>
      <c r="E61" s="31">
        <f t="shared" si="8"/>
        <v>417.99429285186932</v>
      </c>
      <c r="F61" s="31">
        <f t="shared" si="9"/>
        <v>418</v>
      </c>
      <c r="G61" s="31">
        <f t="shared" si="10"/>
        <v>-0.10614000000350643</v>
      </c>
      <c r="I61" s="31">
        <f t="shared" si="7"/>
        <v>-0.10614000000350643</v>
      </c>
      <c r="O61" s="31">
        <f t="shared" ca="1" si="11"/>
        <v>-4.6072223055298372E-2</v>
      </c>
      <c r="Q61" s="34">
        <f t="shared" si="12"/>
        <v>30146.1</v>
      </c>
      <c r="AA61" s="31" t="s">
        <v>38</v>
      </c>
      <c r="AC61" s="31" t="s">
        <v>32</v>
      </c>
      <c r="AE61" s="31" t="s">
        <v>30</v>
      </c>
    </row>
    <row r="62" spans="1:31" s="31" customFormat="1" ht="12.75" customHeight="1" x14ac:dyDescent="0.2">
      <c r="A62" s="31" t="s">
        <v>44</v>
      </c>
      <c r="B62" s="32" t="s">
        <v>72</v>
      </c>
      <c r="C62" s="33">
        <v>45174.05</v>
      </c>
      <c r="D62" s="33"/>
      <c r="E62" s="31">
        <f t="shared" si="8"/>
        <v>418.50241938129011</v>
      </c>
      <c r="F62" s="31">
        <f t="shared" si="9"/>
        <v>418.5</v>
      </c>
      <c r="G62" s="31">
        <f t="shared" si="10"/>
        <v>4.4995000003837049E-2</v>
      </c>
      <c r="I62" s="31">
        <f t="shared" si="7"/>
        <v>4.4995000003837049E-2</v>
      </c>
      <c r="O62" s="31">
        <f t="shared" ca="1" si="11"/>
        <v>-4.604330470528703E-2</v>
      </c>
      <c r="Q62" s="34">
        <f t="shared" si="12"/>
        <v>30155.550000000003</v>
      </c>
      <c r="AC62" s="31" t="s">
        <v>32</v>
      </c>
      <c r="AE62" s="31" t="s">
        <v>30</v>
      </c>
    </row>
    <row r="63" spans="1:31" s="31" customFormat="1" ht="12.75" customHeight="1" x14ac:dyDescent="0.2">
      <c r="A63" s="31" t="s">
        <v>44</v>
      </c>
      <c r="B63" s="32"/>
      <c r="C63" s="33">
        <v>45183.26</v>
      </c>
      <c r="D63" s="33"/>
      <c r="E63" s="31">
        <f t="shared" si="8"/>
        <v>418.99764110996341</v>
      </c>
      <c r="F63" s="31">
        <f t="shared" si="9"/>
        <v>419</v>
      </c>
      <c r="G63" s="31">
        <f t="shared" si="10"/>
        <v>-4.387000000133412E-2</v>
      </c>
      <c r="I63" s="31">
        <f t="shared" si="7"/>
        <v>-4.387000000133412E-2</v>
      </c>
      <c r="O63" s="31">
        <f t="shared" ca="1" si="11"/>
        <v>-4.6014386355275688E-2</v>
      </c>
      <c r="Q63" s="34">
        <f t="shared" si="12"/>
        <v>30164.760000000002</v>
      </c>
      <c r="AC63" s="31" t="s">
        <v>32</v>
      </c>
      <c r="AE63" s="31" t="s">
        <v>30</v>
      </c>
    </row>
    <row r="64" spans="1:31" s="31" customFormat="1" ht="12.75" customHeight="1" x14ac:dyDescent="0.2">
      <c r="A64" s="31" t="s">
        <v>45</v>
      </c>
      <c r="B64" s="32"/>
      <c r="C64" s="33">
        <v>45183.35</v>
      </c>
      <c r="D64" s="33"/>
      <c r="E64" s="31">
        <f t="shared" si="8"/>
        <v>419.00248041024338</v>
      </c>
      <c r="F64" s="31">
        <f t="shared" si="9"/>
        <v>419</v>
      </c>
      <c r="G64" s="31">
        <f t="shared" si="10"/>
        <v>4.6129999995173421E-2</v>
      </c>
      <c r="I64" s="31">
        <f t="shared" si="7"/>
        <v>4.6129999995173421E-2</v>
      </c>
      <c r="O64" s="31">
        <f t="shared" ca="1" si="11"/>
        <v>-4.6014386355275688E-2</v>
      </c>
      <c r="Q64" s="34">
        <f t="shared" si="12"/>
        <v>30164.85</v>
      </c>
      <c r="AC64" s="31" t="s">
        <v>32</v>
      </c>
      <c r="AE64" s="31" t="s">
        <v>30</v>
      </c>
    </row>
    <row r="65" spans="1:31" s="31" customFormat="1" ht="12.75" customHeight="1" x14ac:dyDescent="0.2">
      <c r="A65" s="31" t="s">
        <v>43</v>
      </c>
      <c r="B65" s="32" t="s">
        <v>72</v>
      </c>
      <c r="C65" s="33">
        <v>45192.07</v>
      </c>
      <c r="D65" s="33"/>
      <c r="E65" s="31">
        <f t="shared" si="8"/>
        <v>419.47135483739129</v>
      </c>
      <c r="F65" s="31">
        <f t="shared" si="9"/>
        <v>419.5</v>
      </c>
      <c r="G65" s="31">
        <f t="shared" si="10"/>
        <v>-0.53273500000068452</v>
      </c>
      <c r="I65" s="31">
        <f t="shared" si="7"/>
        <v>-0.53273500000068452</v>
      </c>
      <c r="O65" s="31">
        <f t="shared" ca="1" si="11"/>
        <v>-4.5985468005264346E-2</v>
      </c>
      <c r="Q65" s="34">
        <f t="shared" si="12"/>
        <v>30173.57</v>
      </c>
      <c r="AA65" s="31" t="s">
        <v>38</v>
      </c>
      <c r="AC65" s="31" t="s">
        <v>32</v>
      </c>
      <c r="AE65" s="31" t="s">
        <v>30</v>
      </c>
    </row>
    <row r="66" spans="1:31" s="31" customFormat="1" ht="12.75" customHeight="1" x14ac:dyDescent="0.2">
      <c r="A66" s="31" t="s">
        <v>43</v>
      </c>
      <c r="B66" s="32" t="s">
        <v>72</v>
      </c>
      <c r="C66" s="33">
        <v>45210.720000000001</v>
      </c>
      <c r="D66" s="33"/>
      <c r="E66" s="31">
        <f t="shared" si="8"/>
        <v>420.47416539545412</v>
      </c>
      <c r="F66" s="31">
        <f t="shared" si="9"/>
        <v>420.5</v>
      </c>
      <c r="G66" s="31">
        <f t="shared" si="10"/>
        <v>-0.48046500000054948</v>
      </c>
      <c r="I66" s="31">
        <f t="shared" si="7"/>
        <v>-0.48046500000054948</v>
      </c>
      <c r="O66" s="31">
        <f t="shared" ca="1" si="11"/>
        <v>-4.5927631305241655E-2</v>
      </c>
      <c r="Q66" s="34">
        <f t="shared" si="12"/>
        <v>30192.22</v>
      </c>
      <c r="AA66" s="31" t="s">
        <v>38</v>
      </c>
      <c r="AC66" s="31" t="s">
        <v>32</v>
      </c>
      <c r="AE66" s="31" t="s">
        <v>30</v>
      </c>
    </row>
    <row r="67" spans="1:31" s="31" customFormat="1" ht="12.75" customHeight="1" x14ac:dyDescent="0.2">
      <c r="A67" s="31" t="s">
        <v>45</v>
      </c>
      <c r="B67" s="32" t="s">
        <v>72</v>
      </c>
      <c r="C67" s="33">
        <v>45211.086000000003</v>
      </c>
      <c r="D67" s="33"/>
      <c r="E67" s="31">
        <f t="shared" si="8"/>
        <v>420.49384521659368</v>
      </c>
      <c r="F67" s="31">
        <f t="shared" si="9"/>
        <v>420.5</v>
      </c>
      <c r="G67" s="31">
        <f t="shared" si="10"/>
        <v>-0.11446499999874504</v>
      </c>
      <c r="I67" s="31">
        <f t="shared" si="7"/>
        <v>-0.11446499999874504</v>
      </c>
      <c r="O67" s="31">
        <f t="shared" ca="1" si="11"/>
        <v>-4.5927631305241655E-2</v>
      </c>
      <c r="Q67" s="34">
        <f t="shared" si="12"/>
        <v>30192.586000000003</v>
      </c>
      <c r="AC67" s="31" t="s">
        <v>28</v>
      </c>
      <c r="AE67" s="31" t="s">
        <v>30</v>
      </c>
    </row>
    <row r="68" spans="1:31" s="31" customFormat="1" ht="12.75" customHeight="1" x14ac:dyDescent="0.2">
      <c r="A68" s="31" t="s">
        <v>45</v>
      </c>
      <c r="B68" s="32" t="s">
        <v>72</v>
      </c>
      <c r="C68" s="33">
        <v>45211.086000000003</v>
      </c>
      <c r="D68" s="33"/>
      <c r="E68" s="31">
        <f t="shared" si="8"/>
        <v>420.49384521659368</v>
      </c>
      <c r="F68" s="31">
        <f t="shared" si="9"/>
        <v>420.5</v>
      </c>
      <c r="G68" s="31">
        <f t="shared" si="10"/>
        <v>-0.11446499999874504</v>
      </c>
      <c r="I68" s="31">
        <f t="shared" si="7"/>
        <v>-0.11446499999874504</v>
      </c>
      <c r="O68" s="31">
        <f t="shared" ca="1" si="11"/>
        <v>-4.5927631305241655E-2</v>
      </c>
      <c r="Q68" s="34">
        <f t="shared" si="12"/>
        <v>30192.586000000003</v>
      </c>
      <c r="AC68" s="31" t="s">
        <v>28</v>
      </c>
      <c r="AE68" s="31" t="s">
        <v>30</v>
      </c>
    </row>
    <row r="69" spans="1:31" s="31" customFormat="1" ht="12.75" customHeight="1" x14ac:dyDescent="0.2">
      <c r="A69" s="31" t="s">
        <v>45</v>
      </c>
      <c r="B69" s="32"/>
      <c r="C69" s="33">
        <v>45220.366999999998</v>
      </c>
      <c r="D69" s="33"/>
      <c r="E69" s="31">
        <f t="shared" si="8"/>
        <v>420.99288461548781</v>
      </c>
      <c r="F69" s="31">
        <f t="shared" si="9"/>
        <v>421</v>
      </c>
      <c r="G69" s="31">
        <f t="shared" si="10"/>
        <v>-0.1323300000076415</v>
      </c>
      <c r="I69" s="31">
        <f t="shared" si="7"/>
        <v>-0.1323300000076415</v>
      </c>
      <c r="O69" s="31">
        <f t="shared" ca="1" si="11"/>
        <v>-4.5898712955230313E-2</v>
      </c>
      <c r="Q69" s="34">
        <f t="shared" si="12"/>
        <v>30201.866999999998</v>
      </c>
      <c r="AC69" s="31" t="s">
        <v>28</v>
      </c>
      <c r="AE69" s="31" t="s">
        <v>30</v>
      </c>
    </row>
    <row r="70" spans="1:31" s="31" customFormat="1" ht="12.75" customHeight="1" x14ac:dyDescent="0.2">
      <c r="A70" s="31" t="s">
        <v>45</v>
      </c>
      <c r="B70" s="32"/>
      <c r="C70" s="33">
        <v>45220.366999999998</v>
      </c>
      <c r="D70" s="33"/>
      <c r="E70" s="31">
        <f t="shared" si="8"/>
        <v>420.99288461548781</v>
      </c>
      <c r="F70" s="31">
        <f t="shared" si="9"/>
        <v>421</v>
      </c>
      <c r="G70" s="31">
        <f t="shared" si="10"/>
        <v>-0.1323300000076415</v>
      </c>
      <c r="I70" s="31">
        <f t="shared" si="7"/>
        <v>-0.1323300000076415</v>
      </c>
      <c r="O70" s="31">
        <f t="shared" ca="1" si="11"/>
        <v>-4.5898712955230313E-2</v>
      </c>
      <c r="Q70" s="34">
        <f t="shared" si="12"/>
        <v>30201.866999999998</v>
      </c>
      <c r="AC70" s="31" t="s">
        <v>28</v>
      </c>
      <c r="AE70" s="31" t="s">
        <v>30</v>
      </c>
    </row>
    <row r="71" spans="1:31" s="31" customFormat="1" ht="12.75" customHeight="1" x14ac:dyDescent="0.2">
      <c r="A71" s="31" t="s">
        <v>43</v>
      </c>
      <c r="B71" s="32"/>
      <c r="C71" s="33">
        <v>45294.27</v>
      </c>
      <c r="D71" s="33"/>
      <c r="E71" s="31">
        <f t="shared" si="8"/>
        <v>424.96664915556869</v>
      </c>
      <c r="F71" s="31">
        <f t="shared" si="9"/>
        <v>425</v>
      </c>
      <c r="G71" s="31">
        <f t="shared" si="10"/>
        <v>-0.62025000000721775</v>
      </c>
      <c r="I71" s="31">
        <f t="shared" si="7"/>
        <v>-0.62025000000721775</v>
      </c>
      <c r="O71" s="31">
        <f t="shared" ca="1" si="11"/>
        <v>-4.5667366155139569E-2</v>
      </c>
      <c r="Q71" s="34">
        <f t="shared" si="12"/>
        <v>30275.769999999997</v>
      </c>
      <c r="AA71" s="31" t="s">
        <v>38</v>
      </c>
      <c r="AC71" s="31" t="s">
        <v>32</v>
      </c>
      <c r="AE71" s="31" t="s">
        <v>30</v>
      </c>
    </row>
    <row r="72" spans="1:31" s="31" customFormat="1" ht="12.75" customHeight="1" x14ac:dyDescent="0.2">
      <c r="A72" s="31" t="s">
        <v>46</v>
      </c>
      <c r="B72" s="32"/>
      <c r="C72" s="33">
        <v>45536.66</v>
      </c>
      <c r="D72" s="33"/>
      <c r="E72" s="31">
        <f t="shared" si="8"/>
        <v>437.99996021019774</v>
      </c>
      <c r="F72" s="31">
        <f t="shared" si="9"/>
        <v>438</v>
      </c>
      <c r="G72" s="31">
        <f t="shared" si="10"/>
        <v>-7.4000000313390046E-4</v>
      </c>
      <c r="I72" s="31">
        <f t="shared" si="7"/>
        <v>-7.4000000313390046E-4</v>
      </c>
      <c r="O72" s="31">
        <f t="shared" ca="1" si="11"/>
        <v>-4.4915489054844646E-2</v>
      </c>
      <c r="Q72" s="34">
        <f t="shared" si="12"/>
        <v>30518.160000000003</v>
      </c>
      <c r="AA72" s="31" t="s">
        <v>38</v>
      </c>
      <c r="AC72" s="31" t="s">
        <v>32</v>
      </c>
      <c r="AE72" s="31" t="s">
        <v>30</v>
      </c>
    </row>
    <row r="73" spans="1:31" s="31" customFormat="1" ht="12.75" customHeight="1" x14ac:dyDescent="0.2">
      <c r="A73" s="31" t="s">
        <v>46</v>
      </c>
      <c r="B73" s="32"/>
      <c r="C73" s="33">
        <v>45555.09</v>
      </c>
      <c r="D73" s="33"/>
      <c r="E73" s="31">
        <f t="shared" si="8"/>
        <v>438.9909413675752</v>
      </c>
      <c r="F73" s="31">
        <f t="shared" si="9"/>
        <v>439</v>
      </c>
      <c r="G73" s="31">
        <f t="shared" si="10"/>
        <v>-0.16847000000416301</v>
      </c>
      <c r="I73" s="31">
        <f t="shared" si="7"/>
        <v>-0.16847000000416301</v>
      </c>
      <c r="O73" s="31">
        <f t="shared" ca="1" si="11"/>
        <v>-4.4857652354821954E-2</v>
      </c>
      <c r="Q73" s="34">
        <f t="shared" si="12"/>
        <v>30536.589999999997</v>
      </c>
      <c r="AC73" s="31" t="s">
        <v>32</v>
      </c>
      <c r="AE73" s="31" t="s">
        <v>30</v>
      </c>
    </row>
    <row r="74" spans="1:31" s="31" customFormat="1" ht="12.75" customHeight="1" x14ac:dyDescent="0.2">
      <c r="A74" s="31" t="s">
        <v>47</v>
      </c>
      <c r="B74" s="32"/>
      <c r="C74" s="33">
        <v>45555.199999999997</v>
      </c>
      <c r="D74" s="33" t="s">
        <v>41</v>
      </c>
      <c r="E74" s="31">
        <f t="shared" si="8"/>
        <v>438.99685606791769</v>
      </c>
      <c r="F74" s="31">
        <f t="shared" si="9"/>
        <v>439</v>
      </c>
      <c r="G74" s="31">
        <f t="shared" si="10"/>
        <v>-5.8470000003580935E-2</v>
      </c>
      <c r="I74" s="31">
        <f t="shared" si="7"/>
        <v>-5.8470000003580935E-2</v>
      </c>
      <c r="O74" s="31">
        <f t="shared" ca="1" si="11"/>
        <v>-4.4857652354821954E-2</v>
      </c>
      <c r="Q74" s="34">
        <f t="shared" si="12"/>
        <v>30536.699999999997</v>
      </c>
      <c r="AC74" s="31" t="s">
        <v>32</v>
      </c>
      <c r="AE74" s="31" t="s">
        <v>30</v>
      </c>
    </row>
    <row r="75" spans="1:31" s="31" customFormat="1" ht="12.75" customHeight="1" x14ac:dyDescent="0.2">
      <c r="A75" s="31" t="s">
        <v>47</v>
      </c>
      <c r="B75" s="32" t="s">
        <v>72</v>
      </c>
      <c r="C75" s="33">
        <v>45564.5</v>
      </c>
      <c r="D75" s="33"/>
      <c r="E75" s="31">
        <f t="shared" si="8"/>
        <v>439.49691709687136</v>
      </c>
      <c r="F75" s="31">
        <f t="shared" si="9"/>
        <v>439.5</v>
      </c>
      <c r="G75" s="31">
        <f t="shared" si="10"/>
        <v>-5.7335000004968606E-2</v>
      </c>
      <c r="I75" s="31">
        <f t="shared" si="7"/>
        <v>-5.7335000004968606E-2</v>
      </c>
      <c r="O75" s="31">
        <f t="shared" ca="1" si="11"/>
        <v>-4.4828734004810612E-2</v>
      </c>
      <c r="Q75" s="34">
        <f t="shared" si="12"/>
        <v>30546</v>
      </c>
      <c r="AC75" s="31" t="s">
        <v>32</v>
      </c>
      <c r="AE75" s="31" t="s">
        <v>30</v>
      </c>
    </row>
    <row r="76" spans="1:31" s="31" customFormat="1" ht="12.75" customHeight="1" x14ac:dyDescent="0.2">
      <c r="A76" s="31" t="s">
        <v>46</v>
      </c>
      <c r="B76" s="32" t="s">
        <v>72</v>
      </c>
      <c r="C76" s="33">
        <v>45583.08</v>
      </c>
      <c r="D76" s="33"/>
      <c r="E76" s="31">
        <f t="shared" si="8"/>
        <v>440.49596375471629</v>
      </c>
      <c r="F76" s="31">
        <f t="shared" si="9"/>
        <v>440.5</v>
      </c>
      <c r="G76" s="31">
        <f t="shared" si="10"/>
        <v>-7.5064999997266568E-2</v>
      </c>
      <c r="I76" s="31">
        <f t="shared" si="7"/>
        <v>-7.5064999997266568E-2</v>
      </c>
      <c r="O76" s="31">
        <f t="shared" ca="1" si="11"/>
        <v>-4.4770897304787921E-2</v>
      </c>
      <c r="Q76" s="34">
        <f t="shared" si="12"/>
        <v>30564.58</v>
      </c>
      <c r="AA76" s="31" t="s">
        <v>38</v>
      </c>
      <c r="AC76" s="31" t="s">
        <v>32</v>
      </c>
      <c r="AE76" s="31" t="s">
        <v>30</v>
      </c>
    </row>
    <row r="77" spans="1:31" s="31" customFormat="1" ht="12.75" customHeight="1" x14ac:dyDescent="0.2">
      <c r="A77" s="31" t="s">
        <v>44</v>
      </c>
      <c r="B77" s="32" t="s">
        <v>72</v>
      </c>
      <c r="C77" s="33">
        <v>45657.95</v>
      </c>
      <c r="D77" s="33"/>
      <c r="E77" s="31">
        <f t="shared" si="8"/>
        <v>444.52172388780752</v>
      </c>
      <c r="F77" s="31">
        <f t="shared" si="9"/>
        <v>444.5</v>
      </c>
      <c r="G77" s="31">
        <f t="shared" si="10"/>
        <v>0.40401499999279622</v>
      </c>
      <c r="I77" s="31">
        <f t="shared" si="7"/>
        <v>0.40401499999279622</v>
      </c>
      <c r="O77" s="31">
        <f t="shared" ca="1" si="11"/>
        <v>-4.4539550504697184E-2</v>
      </c>
      <c r="Q77" s="34">
        <f t="shared" si="12"/>
        <v>30639.449999999997</v>
      </c>
      <c r="AC77" s="31" t="s">
        <v>32</v>
      </c>
      <c r="AE77" s="31" t="s">
        <v>30</v>
      </c>
    </row>
    <row r="78" spans="1:31" s="31" customFormat="1" ht="12.75" customHeight="1" x14ac:dyDescent="0.2">
      <c r="A78" s="31" t="s">
        <v>44</v>
      </c>
      <c r="B78" s="32"/>
      <c r="C78" s="33">
        <v>45666.6</v>
      </c>
      <c r="D78" s="33" t="s">
        <v>41</v>
      </c>
      <c r="E78" s="31">
        <f t="shared" si="8"/>
        <v>444.98683441473747</v>
      </c>
      <c r="F78" s="31">
        <f t="shared" si="9"/>
        <v>445</v>
      </c>
      <c r="G78" s="31">
        <f t="shared" si="10"/>
        <v>-0.24485000000277068</v>
      </c>
      <c r="I78" s="31">
        <f t="shared" si="7"/>
        <v>-0.24485000000277068</v>
      </c>
      <c r="O78" s="31">
        <f t="shared" ca="1" si="11"/>
        <v>-4.4510632154685835E-2</v>
      </c>
      <c r="Q78" s="34">
        <f t="shared" si="12"/>
        <v>30648.1</v>
      </c>
      <c r="AC78" s="31" t="s">
        <v>32</v>
      </c>
      <c r="AE78" s="31" t="s">
        <v>30</v>
      </c>
    </row>
    <row r="79" spans="1:31" s="31" customFormat="1" ht="12.75" customHeight="1" x14ac:dyDescent="0.2">
      <c r="A79" s="31" t="s">
        <v>48</v>
      </c>
      <c r="B79" s="32"/>
      <c r="C79" s="33">
        <v>45834.099000000002</v>
      </c>
      <c r="D79" s="33"/>
      <c r="E79" s="31">
        <f t="shared" si="8"/>
        <v>453.99325616620951</v>
      </c>
      <c r="F79" s="31">
        <f t="shared" si="9"/>
        <v>454</v>
      </c>
      <c r="G79" s="31">
        <f t="shared" si="10"/>
        <v>-0.12541999999666587</v>
      </c>
      <c r="J79" s="31">
        <f>+G79</f>
        <v>-0.12541999999666587</v>
      </c>
      <c r="O79" s="31">
        <f t="shared" ca="1" si="11"/>
        <v>-4.3990101854481656E-2</v>
      </c>
      <c r="Q79" s="34">
        <f t="shared" si="12"/>
        <v>30815.599000000002</v>
      </c>
      <c r="AC79" s="31" t="s">
        <v>28</v>
      </c>
      <c r="AE79" s="31" t="s">
        <v>30</v>
      </c>
    </row>
    <row r="80" spans="1:31" s="31" customFormat="1" ht="12.75" customHeight="1" x14ac:dyDescent="0.2">
      <c r="A80" s="31" t="s">
        <v>49</v>
      </c>
      <c r="B80" s="32"/>
      <c r="C80" s="33">
        <v>45871.605000000003</v>
      </c>
      <c r="D80" s="33"/>
      <c r="E80" s="31">
        <f t="shared" si="8"/>
        <v>456.00995390297635</v>
      </c>
      <c r="F80" s="31">
        <f t="shared" si="9"/>
        <v>456</v>
      </c>
      <c r="G80" s="31">
        <f t="shared" si="10"/>
        <v>0.1851200000019162</v>
      </c>
      <c r="I80" s="31">
        <f>+G80</f>
        <v>0.1851200000019162</v>
      </c>
      <c r="O80" s="31">
        <f t="shared" ca="1" si="11"/>
        <v>-4.3874428454436287E-2</v>
      </c>
      <c r="Q80" s="34">
        <f t="shared" si="12"/>
        <v>30853.105000000003</v>
      </c>
      <c r="AA80" s="31" t="s">
        <v>38</v>
      </c>
      <c r="AC80" s="31" t="s">
        <v>32</v>
      </c>
      <c r="AE80" s="31" t="s">
        <v>30</v>
      </c>
    </row>
    <row r="81" spans="1:31" s="31" customFormat="1" ht="12.75" customHeight="1" x14ac:dyDescent="0.2">
      <c r="A81" s="31" t="s">
        <v>48</v>
      </c>
      <c r="B81" s="32" t="s">
        <v>72</v>
      </c>
      <c r="C81" s="33">
        <v>45936.572</v>
      </c>
      <c r="D81" s="33"/>
      <c r="E81" s="31">
        <f t="shared" si="8"/>
        <v>459.50322969523688</v>
      </c>
      <c r="F81" s="31">
        <f t="shared" si="9"/>
        <v>459.5</v>
      </c>
      <c r="G81" s="31">
        <f t="shared" si="10"/>
        <v>6.0064999997848645E-2</v>
      </c>
      <c r="J81" s="31">
        <f>+G81</f>
        <v>6.0064999997848645E-2</v>
      </c>
      <c r="O81" s="31">
        <f t="shared" ca="1" si="11"/>
        <v>-4.3672000004356878E-2</v>
      </c>
      <c r="Q81" s="34">
        <f t="shared" si="12"/>
        <v>30918.072</v>
      </c>
      <c r="AC81" s="31" t="s">
        <v>28</v>
      </c>
      <c r="AE81" s="31" t="s">
        <v>30</v>
      </c>
    </row>
    <row r="82" spans="1:31" s="31" customFormat="1" ht="12.75" customHeight="1" x14ac:dyDescent="0.2">
      <c r="A82" s="31" t="s">
        <v>49</v>
      </c>
      <c r="B82" s="32"/>
      <c r="C82" s="33">
        <v>46057.3</v>
      </c>
      <c r="D82" s="33"/>
      <c r="E82" s="31">
        <f t="shared" si="8"/>
        <v>465.99477463109747</v>
      </c>
      <c r="F82" s="31">
        <f t="shared" si="9"/>
        <v>466</v>
      </c>
      <c r="G82" s="31">
        <f t="shared" si="10"/>
        <v>-9.7179999997024424E-2</v>
      </c>
      <c r="I82" s="31">
        <f>+G82</f>
        <v>-9.7179999997024424E-2</v>
      </c>
      <c r="O82" s="31">
        <f t="shared" ca="1" si="11"/>
        <v>-4.3296061454209417E-2</v>
      </c>
      <c r="Q82" s="34">
        <f t="shared" si="12"/>
        <v>31038.800000000003</v>
      </c>
      <c r="AA82" s="31" t="s">
        <v>38</v>
      </c>
      <c r="AC82" s="31" t="s">
        <v>32</v>
      </c>
      <c r="AE82" s="31" t="s">
        <v>30</v>
      </c>
    </row>
    <row r="83" spans="1:31" s="31" customFormat="1" ht="12.75" customHeight="1" x14ac:dyDescent="0.2">
      <c r="A83" s="31" t="s">
        <v>50</v>
      </c>
      <c r="B83" s="32"/>
      <c r="C83" s="33">
        <v>46112.85</v>
      </c>
      <c r="D83" s="33"/>
      <c r="E83" s="31">
        <f t="shared" si="8"/>
        <v>468.98169830404009</v>
      </c>
      <c r="F83" s="31">
        <f t="shared" si="9"/>
        <v>469</v>
      </c>
      <c r="G83" s="31">
        <f t="shared" si="10"/>
        <v>-0.34037000000535045</v>
      </c>
      <c r="I83" s="31">
        <f>+G83</f>
        <v>-0.34037000000535045</v>
      </c>
      <c r="O83" s="31">
        <f t="shared" ca="1" si="11"/>
        <v>-4.3122551354141357E-2</v>
      </c>
      <c r="Q83" s="34">
        <f t="shared" si="12"/>
        <v>31094.35</v>
      </c>
      <c r="AA83" s="31" t="s">
        <v>38</v>
      </c>
      <c r="AC83" s="31" t="s">
        <v>32</v>
      </c>
      <c r="AE83" s="31" t="s">
        <v>30</v>
      </c>
    </row>
    <row r="84" spans="1:31" s="31" customFormat="1" ht="12.75" customHeight="1" x14ac:dyDescent="0.2">
      <c r="A84" s="31" t="s">
        <v>48</v>
      </c>
      <c r="B84" s="32"/>
      <c r="C84" s="33">
        <v>46224.695</v>
      </c>
      <c r="D84" s="33"/>
      <c r="E84" s="31">
        <f t="shared" si="8"/>
        <v>474.99560430224534</v>
      </c>
      <c r="F84" s="31">
        <f t="shared" si="9"/>
        <v>475</v>
      </c>
      <c r="G84" s="31">
        <f t="shared" si="10"/>
        <v>-8.1750000004831236E-2</v>
      </c>
      <c r="J84" s="31">
        <f>+G84</f>
        <v>-8.1750000004831236E-2</v>
      </c>
      <c r="O84" s="31">
        <f t="shared" ca="1" si="11"/>
        <v>-4.2775531154005238E-2</v>
      </c>
      <c r="Q84" s="34">
        <f t="shared" si="12"/>
        <v>31206.195</v>
      </c>
      <c r="AC84" s="31" t="s">
        <v>28</v>
      </c>
      <c r="AE84" s="31" t="s">
        <v>30</v>
      </c>
    </row>
    <row r="85" spans="1:31" s="31" customFormat="1" ht="12.75" customHeight="1" x14ac:dyDescent="0.2">
      <c r="A85" s="31" t="s">
        <v>48</v>
      </c>
      <c r="B85" s="32" t="s">
        <v>72</v>
      </c>
      <c r="C85" s="33">
        <v>46271.385000000002</v>
      </c>
      <c r="D85" s="33"/>
      <c r="E85" s="31">
        <f t="shared" ref="E85:E116" si="13">+(C85-C$7)/C$8</f>
        <v>477.50612574760464</v>
      </c>
      <c r="F85" s="31">
        <f t="shared" ref="F85:F116" si="14">ROUND(2*E85,0)/2</f>
        <v>477.5</v>
      </c>
      <c r="G85" s="31">
        <f t="shared" ref="G85:G116" si="15">+C85-(C$7+F85*C$8)</f>
        <v>0.11392499999783468</v>
      </c>
      <c r="J85" s="31">
        <f>+G85</f>
        <v>0.11392499999783468</v>
      </c>
      <c r="O85" s="31">
        <f t="shared" ref="O85:O116" ca="1" si="16">+C$11+C$12*F85</f>
        <v>-4.263093940394852E-2</v>
      </c>
      <c r="Q85" s="34">
        <f t="shared" ref="Q85:Q116" si="17">+C85-15018.5</f>
        <v>31252.885000000002</v>
      </c>
      <c r="AC85" s="31" t="s">
        <v>28</v>
      </c>
      <c r="AE85" s="31" t="s">
        <v>30</v>
      </c>
    </row>
    <row r="86" spans="1:31" s="31" customFormat="1" ht="12.75" customHeight="1" x14ac:dyDescent="0.2">
      <c r="A86" s="31" t="s">
        <v>51</v>
      </c>
      <c r="B86" s="32"/>
      <c r="C86" s="33">
        <v>46299</v>
      </c>
      <c r="D86" s="33"/>
      <c r="E86" s="31">
        <f t="shared" si="13"/>
        <v>478.99098438357788</v>
      </c>
      <c r="F86" s="31">
        <f t="shared" si="14"/>
        <v>479</v>
      </c>
      <c r="G86" s="31">
        <f t="shared" si="15"/>
        <v>-0.16767000000254484</v>
      </c>
      <c r="I86" s="31">
        <f t="shared" ref="I86:I98" si="18">+G86</f>
        <v>-0.16767000000254484</v>
      </c>
      <c r="O86" s="31">
        <f t="shared" ca="1" si="16"/>
        <v>-4.2544184353914494E-2</v>
      </c>
      <c r="Q86" s="34">
        <f t="shared" si="17"/>
        <v>31280.5</v>
      </c>
      <c r="AC86" s="31" t="s">
        <v>32</v>
      </c>
      <c r="AE86" s="31" t="s">
        <v>30</v>
      </c>
    </row>
    <row r="87" spans="1:31" s="31" customFormat="1" ht="12.75" customHeight="1" x14ac:dyDescent="0.2">
      <c r="A87" s="31" t="s">
        <v>50</v>
      </c>
      <c r="B87" s="32"/>
      <c r="C87" s="33">
        <v>46317.65</v>
      </c>
      <c r="D87" s="33"/>
      <c r="E87" s="31">
        <f t="shared" si="13"/>
        <v>479.99379494164066</v>
      </c>
      <c r="F87" s="31">
        <f t="shared" si="14"/>
        <v>480</v>
      </c>
      <c r="G87" s="31">
        <f t="shared" si="15"/>
        <v>-0.1154000000024098</v>
      </c>
      <c r="I87" s="31">
        <f t="shared" si="18"/>
        <v>-0.1154000000024098</v>
      </c>
      <c r="O87" s="31">
        <f t="shared" ca="1" si="16"/>
        <v>-4.2486347653891809E-2</v>
      </c>
      <c r="Q87" s="34">
        <f t="shared" si="17"/>
        <v>31299.15</v>
      </c>
      <c r="AC87" s="31" t="s">
        <v>32</v>
      </c>
      <c r="AE87" s="31" t="s">
        <v>30</v>
      </c>
    </row>
    <row r="88" spans="1:31" s="31" customFormat="1" ht="12.75" customHeight="1" x14ac:dyDescent="0.2">
      <c r="A88" s="31" t="s">
        <v>50</v>
      </c>
      <c r="B88" s="32" t="s">
        <v>72</v>
      </c>
      <c r="C88" s="33">
        <v>46327.33</v>
      </c>
      <c r="D88" s="33"/>
      <c r="E88" s="31">
        <f t="shared" si="13"/>
        <v>480.51428857177729</v>
      </c>
      <c r="F88" s="31">
        <f t="shared" si="14"/>
        <v>480.5</v>
      </c>
      <c r="G88" s="31">
        <f t="shared" si="15"/>
        <v>0.26573500000085915</v>
      </c>
      <c r="I88" s="31">
        <f t="shared" si="18"/>
        <v>0.26573500000085915</v>
      </c>
      <c r="O88" s="31">
        <f t="shared" ca="1" si="16"/>
        <v>-4.2457429303880467E-2</v>
      </c>
      <c r="Q88" s="34">
        <f t="shared" si="17"/>
        <v>31308.83</v>
      </c>
      <c r="AC88" s="31" t="s">
        <v>32</v>
      </c>
      <c r="AE88" s="31" t="s">
        <v>30</v>
      </c>
    </row>
    <row r="89" spans="1:31" s="31" customFormat="1" ht="12.75" customHeight="1" x14ac:dyDescent="0.2">
      <c r="A89" s="31" t="s">
        <v>50</v>
      </c>
      <c r="B89" s="32"/>
      <c r="C89" s="33">
        <v>46373.63</v>
      </c>
      <c r="D89" s="33"/>
      <c r="E89" s="31">
        <f t="shared" si="13"/>
        <v>483.00383971592203</v>
      </c>
      <c r="F89" s="31">
        <f t="shared" si="14"/>
        <v>483</v>
      </c>
      <c r="G89" s="31">
        <f t="shared" si="15"/>
        <v>7.1409999996831175E-2</v>
      </c>
      <c r="I89" s="31">
        <f t="shared" si="18"/>
        <v>7.1409999996831175E-2</v>
      </c>
      <c r="O89" s="31">
        <f t="shared" ca="1" si="16"/>
        <v>-4.2312837553823743E-2</v>
      </c>
      <c r="Q89" s="34">
        <f t="shared" si="17"/>
        <v>31355.129999999997</v>
      </c>
      <c r="AC89" s="31" t="s">
        <v>32</v>
      </c>
      <c r="AE89" s="31" t="s">
        <v>30</v>
      </c>
    </row>
    <row r="90" spans="1:31" s="31" customFormat="1" ht="12.75" customHeight="1" x14ac:dyDescent="0.2">
      <c r="A90" s="31" t="s">
        <v>52</v>
      </c>
      <c r="B90" s="32"/>
      <c r="C90" s="33">
        <v>46652.63</v>
      </c>
      <c r="D90" s="33"/>
      <c r="E90" s="31">
        <f t="shared" si="13"/>
        <v>498.00567058452805</v>
      </c>
      <c r="F90" s="31">
        <f t="shared" si="14"/>
        <v>498</v>
      </c>
      <c r="G90" s="31">
        <f t="shared" si="15"/>
        <v>0.1054599999988568</v>
      </c>
      <c r="I90" s="31">
        <f t="shared" si="18"/>
        <v>0.1054599999988568</v>
      </c>
      <c r="O90" s="31">
        <f t="shared" ca="1" si="16"/>
        <v>-4.1445287053483451E-2</v>
      </c>
      <c r="Q90" s="34">
        <f t="shared" si="17"/>
        <v>31634.129999999997</v>
      </c>
      <c r="AC90" s="31" t="s">
        <v>32</v>
      </c>
      <c r="AE90" s="31" t="s">
        <v>30</v>
      </c>
    </row>
    <row r="91" spans="1:31" s="31" customFormat="1" ht="12.75" customHeight="1" x14ac:dyDescent="0.2">
      <c r="A91" s="31" t="s">
        <v>52</v>
      </c>
      <c r="B91" s="32" t="s">
        <v>72</v>
      </c>
      <c r="C91" s="33">
        <v>46661.63</v>
      </c>
      <c r="D91" s="33"/>
      <c r="E91" s="31">
        <f t="shared" si="13"/>
        <v>498.48960061254758</v>
      </c>
      <c r="F91" s="31">
        <f t="shared" si="14"/>
        <v>498.5</v>
      </c>
      <c r="G91" s="31">
        <f t="shared" si="15"/>
        <v>-0.19340500000544125</v>
      </c>
      <c r="I91" s="31">
        <f t="shared" si="18"/>
        <v>-0.19340500000544125</v>
      </c>
      <c r="O91" s="31">
        <f t="shared" ca="1" si="16"/>
        <v>-4.1416368703472109E-2</v>
      </c>
      <c r="Q91" s="34">
        <f t="shared" si="17"/>
        <v>31643.129999999997</v>
      </c>
      <c r="AC91" s="31" t="s">
        <v>32</v>
      </c>
      <c r="AE91" s="31" t="s">
        <v>30</v>
      </c>
    </row>
    <row r="92" spans="1:31" s="31" customFormat="1" ht="12.75" customHeight="1" x14ac:dyDescent="0.2">
      <c r="A92" s="31" t="s">
        <v>53</v>
      </c>
      <c r="B92" s="32"/>
      <c r="C92" s="33">
        <v>46670.97</v>
      </c>
      <c r="D92" s="33"/>
      <c r="E92" s="31">
        <f t="shared" si="13"/>
        <v>498.99181244162588</v>
      </c>
      <c r="F92" s="31">
        <f t="shared" si="14"/>
        <v>499</v>
      </c>
      <c r="G92" s="31">
        <f t="shared" si="15"/>
        <v>-0.15226999999867985</v>
      </c>
      <c r="I92" s="31">
        <f t="shared" si="18"/>
        <v>-0.15226999999867985</v>
      </c>
      <c r="O92" s="31">
        <f t="shared" ca="1" si="16"/>
        <v>-4.1387450353460767E-2</v>
      </c>
      <c r="Q92" s="34">
        <f t="shared" si="17"/>
        <v>31652.47</v>
      </c>
      <c r="AC92" s="31" t="s">
        <v>32</v>
      </c>
      <c r="AE92" s="31" t="s">
        <v>30</v>
      </c>
    </row>
    <row r="93" spans="1:31" s="31" customFormat="1" ht="12.75" customHeight="1" x14ac:dyDescent="0.2">
      <c r="A93" s="31" t="s">
        <v>53</v>
      </c>
      <c r="B93" s="32" t="s">
        <v>72</v>
      </c>
      <c r="C93" s="33">
        <v>46680.2</v>
      </c>
      <c r="D93" s="33"/>
      <c r="E93" s="31">
        <f t="shared" si="13"/>
        <v>499.48810957036125</v>
      </c>
      <c r="F93" s="31">
        <f t="shared" si="14"/>
        <v>499.5</v>
      </c>
      <c r="G93" s="31">
        <f t="shared" si="15"/>
        <v>-0.22113500000705244</v>
      </c>
      <c r="I93" s="31">
        <f t="shared" si="18"/>
        <v>-0.22113500000705244</v>
      </c>
      <c r="O93" s="31">
        <f t="shared" ca="1" si="16"/>
        <v>-4.1358532003449418E-2</v>
      </c>
      <c r="Q93" s="34">
        <f t="shared" si="17"/>
        <v>31661.699999999997</v>
      </c>
      <c r="AC93" s="31" t="s">
        <v>32</v>
      </c>
      <c r="AE93" s="31" t="s">
        <v>30</v>
      </c>
    </row>
    <row r="94" spans="1:31" s="31" customFormat="1" ht="12.75" customHeight="1" x14ac:dyDescent="0.2">
      <c r="A94" s="31" t="s">
        <v>54</v>
      </c>
      <c r="B94" s="32"/>
      <c r="C94" s="33">
        <v>46689.72</v>
      </c>
      <c r="D94" s="33"/>
      <c r="E94" s="31">
        <f t="shared" si="13"/>
        <v>499.99999999999994</v>
      </c>
      <c r="F94" s="31">
        <f t="shared" si="14"/>
        <v>500</v>
      </c>
      <c r="G94" s="31">
        <f t="shared" si="15"/>
        <v>0</v>
      </c>
      <c r="I94" s="31">
        <f t="shared" si="18"/>
        <v>0</v>
      </c>
      <c r="O94" s="31">
        <f t="shared" ca="1" si="16"/>
        <v>-4.1329613653438076E-2</v>
      </c>
      <c r="Q94" s="34">
        <f t="shared" si="17"/>
        <v>31671.22</v>
      </c>
      <c r="AA94" s="31" t="s">
        <v>38</v>
      </c>
      <c r="AC94" s="31" t="s">
        <v>32</v>
      </c>
      <c r="AE94" s="31" t="s">
        <v>30</v>
      </c>
    </row>
    <row r="95" spans="1:31" s="31" customFormat="1" ht="12.75" customHeight="1" x14ac:dyDescent="0.2">
      <c r="A95" s="31" t="s">
        <v>54</v>
      </c>
      <c r="B95" s="32" t="s">
        <v>72</v>
      </c>
      <c r="C95" s="33">
        <v>46699.53</v>
      </c>
      <c r="D95" s="33"/>
      <c r="E95" s="31">
        <f t="shared" si="13"/>
        <v>500.52748373054112</v>
      </c>
      <c r="F95" s="31">
        <f t="shared" si="14"/>
        <v>500.5</v>
      </c>
      <c r="G95" s="31">
        <f t="shared" si="15"/>
        <v>0.51113499999337364</v>
      </c>
      <c r="I95" s="31">
        <f t="shared" si="18"/>
        <v>0.51113499999337364</v>
      </c>
      <c r="O95" s="31">
        <f t="shared" ca="1" si="16"/>
        <v>-4.1300695303426734E-2</v>
      </c>
      <c r="Q95" s="34">
        <f t="shared" si="17"/>
        <v>31681.03</v>
      </c>
      <c r="AA95" s="31" t="s">
        <v>38</v>
      </c>
      <c r="AC95" s="31" t="s">
        <v>32</v>
      </c>
      <c r="AE95" s="31" t="s">
        <v>30</v>
      </c>
    </row>
    <row r="96" spans="1:31" s="31" customFormat="1" ht="12.75" customHeight="1" x14ac:dyDescent="0.2">
      <c r="A96" s="31" t="s">
        <v>53</v>
      </c>
      <c r="B96" s="32"/>
      <c r="C96" s="33">
        <v>46708.3</v>
      </c>
      <c r="D96" s="33"/>
      <c r="E96" s="31">
        <f t="shared" si="13"/>
        <v>500.99904665784481</v>
      </c>
      <c r="F96" s="31">
        <f t="shared" si="14"/>
        <v>501</v>
      </c>
      <c r="G96" s="31">
        <f t="shared" si="15"/>
        <v>-1.772999999957392E-2</v>
      </c>
      <c r="I96" s="31">
        <f t="shared" si="18"/>
        <v>-1.772999999957392E-2</v>
      </c>
      <c r="O96" s="31">
        <f t="shared" ca="1" si="16"/>
        <v>-4.1271776953415384E-2</v>
      </c>
      <c r="Q96" s="34">
        <f t="shared" si="17"/>
        <v>31689.800000000003</v>
      </c>
      <c r="AC96" s="31" t="s">
        <v>32</v>
      </c>
      <c r="AE96" s="31" t="s">
        <v>30</v>
      </c>
    </row>
    <row r="97" spans="1:31" s="31" customFormat="1" ht="12.75" customHeight="1" x14ac:dyDescent="0.2">
      <c r="A97" s="31" t="s">
        <v>55</v>
      </c>
      <c r="B97" s="32"/>
      <c r="C97" s="33">
        <v>46745.58</v>
      </c>
      <c r="D97" s="33"/>
      <c r="E97" s="31">
        <f t="shared" si="13"/>
        <v>503.00359237390796</v>
      </c>
      <c r="F97" s="31">
        <f t="shared" si="14"/>
        <v>503</v>
      </c>
      <c r="G97" s="31">
        <f t="shared" si="15"/>
        <v>6.6809999996621627E-2</v>
      </c>
      <c r="I97" s="31">
        <f t="shared" si="18"/>
        <v>6.6809999996621627E-2</v>
      </c>
      <c r="O97" s="31">
        <f t="shared" ca="1" si="16"/>
        <v>-4.1156103553370016E-2</v>
      </c>
      <c r="Q97" s="34">
        <f t="shared" si="17"/>
        <v>31727.08</v>
      </c>
      <c r="AA97" s="31" t="s">
        <v>38</v>
      </c>
      <c r="AC97" s="31" t="s">
        <v>32</v>
      </c>
      <c r="AE97" s="31" t="s">
        <v>30</v>
      </c>
    </row>
    <row r="98" spans="1:31" s="31" customFormat="1" ht="12.75" customHeight="1" x14ac:dyDescent="0.2">
      <c r="A98" s="31" t="s">
        <v>54</v>
      </c>
      <c r="B98" s="32"/>
      <c r="C98" s="33">
        <v>46763.71</v>
      </c>
      <c r="D98" s="33"/>
      <c r="E98" s="31">
        <f t="shared" si="13"/>
        <v>503.97844253035163</v>
      </c>
      <c r="F98" s="31">
        <f t="shared" si="14"/>
        <v>504</v>
      </c>
      <c r="G98" s="31">
        <f t="shared" si="15"/>
        <v>-0.40092000000731787</v>
      </c>
      <c r="I98" s="31">
        <f t="shared" si="18"/>
        <v>-0.40092000000731787</v>
      </c>
      <c r="O98" s="31">
        <f t="shared" ca="1" si="16"/>
        <v>-4.1098266853347332E-2</v>
      </c>
      <c r="Q98" s="34">
        <f t="shared" si="17"/>
        <v>31745.21</v>
      </c>
      <c r="AA98" s="31" t="s">
        <v>38</v>
      </c>
      <c r="AC98" s="31" t="s">
        <v>32</v>
      </c>
      <c r="AE98" s="31" t="s">
        <v>30</v>
      </c>
    </row>
    <row r="99" spans="1:31" s="31" customFormat="1" ht="12.75" customHeight="1" x14ac:dyDescent="0.2">
      <c r="A99" s="31" t="s">
        <v>48</v>
      </c>
      <c r="B99" s="32"/>
      <c r="C99" s="33">
        <v>46764</v>
      </c>
      <c r="D99" s="33"/>
      <c r="E99" s="31">
        <f t="shared" si="13"/>
        <v>503.99403583125456</v>
      </c>
      <c r="F99" s="31">
        <f t="shared" si="14"/>
        <v>504</v>
      </c>
      <c r="G99" s="31">
        <f t="shared" si="15"/>
        <v>-0.11092000000644475</v>
      </c>
      <c r="J99" s="31">
        <f>+G99</f>
        <v>-0.11092000000644475</v>
      </c>
      <c r="O99" s="31">
        <f t="shared" ca="1" si="16"/>
        <v>-4.1098266853347332E-2</v>
      </c>
      <c r="Q99" s="34">
        <f t="shared" si="17"/>
        <v>31745.5</v>
      </c>
      <c r="AC99" s="31" t="s">
        <v>28</v>
      </c>
      <c r="AE99" s="31" t="s">
        <v>30</v>
      </c>
    </row>
    <row r="100" spans="1:31" s="31" customFormat="1" ht="12.75" customHeight="1" x14ac:dyDescent="0.2">
      <c r="A100" s="31" t="s">
        <v>54</v>
      </c>
      <c r="B100" s="32"/>
      <c r="C100" s="33">
        <v>46764.08</v>
      </c>
      <c r="D100" s="33"/>
      <c r="E100" s="31">
        <f t="shared" si="13"/>
        <v>503.99833743150367</v>
      </c>
      <c r="F100" s="31">
        <f t="shared" si="14"/>
        <v>504</v>
      </c>
      <c r="G100" s="31">
        <f t="shared" si="15"/>
        <v>-3.0920000004698522E-2</v>
      </c>
      <c r="I100" s="31">
        <f t="shared" ref="I100:I108" si="19">+G100</f>
        <v>-3.0920000004698522E-2</v>
      </c>
      <c r="O100" s="31">
        <f t="shared" ca="1" si="16"/>
        <v>-4.1098266853347332E-2</v>
      </c>
      <c r="Q100" s="34">
        <f t="shared" si="17"/>
        <v>31745.58</v>
      </c>
      <c r="AA100" s="31" t="s">
        <v>38</v>
      </c>
      <c r="AC100" s="31" t="s">
        <v>32</v>
      </c>
      <c r="AE100" s="31" t="s">
        <v>30</v>
      </c>
    </row>
    <row r="101" spans="1:31" s="31" customFormat="1" ht="12.75" customHeight="1" x14ac:dyDescent="0.2">
      <c r="A101" s="56" t="s">
        <v>354</v>
      </c>
      <c r="B101" s="58" t="s">
        <v>72</v>
      </c>
      <c r="C101" s="57">
        <v>46773.25</v>
      </c>
      <c r="D101" s="57" t="s">
        <v>85</v>
      </c>
      <c r="E101" s="39">
        <f t="shared" si="13"/>
        <v>504.49140836005239</v>
      </c>
      <c r="F101" s="39">
        <f t="shared" si="14"/>
        <v>504.5</v>
      </c>
      <c r="G101" s="39">
        <f t="shared" si="15"/>
        <v>-0.15978500000346685</v>
      </c>
      <c r="H101" s="39"/>
      <c r="I101" s="39">
        <f t="shared" si="19"/>
        <v>-0.15978500000346685</v>
      </c>
      <c r="J101" s="39"/>
      <c r="K101" s="39"/>
      <c r="L101" s="39"/>
      <c r="M101" s="39"/>
      <c r="N101" s="39"/>
      <c r="O101" s="39">
        <f t="shared" ca="1" si="16"/>
        <v>-4.106934850333599E-2</v>
      </c>
      <c r="P101" s="39"/>
      <c r="Q101" s="40">
        <f t="shared" si="17"/>
        <v>31754.75</v>
      </c>
    </row>
    <row r="102" spans="1:31" s="31" customFormat="1" ht="12.75" customHeight="1" x14ac:dyDescent="0.2">
      <c r="A102" s="31" t="s">
        <v>54</v>
      </c>
      <c r="B102" s="32"/>
      <c r="C102" s="33">
        <v>46773.254999999997</v>
      </c>
      <c r="D102" s="33"/>
      <c r="E102" s="31">
        <f t="shared" si="13"/>
        <v>504.49167721006785</v>
      </c>
      <c r="F102" s="31">
        <f t="shared" si="14"/>
        <v>504.5</v>
      </c>
      <c r="G102" s="31">
        <f t="shared" si="15"/>
        <v>-0.15478500000608619</v>
      </c>
      <c r="I102" s="31">
        <f t="shared" si="19"/>
        <v>-0.15478500000608619</v>
      </c>
      <c r="O102" s="31">
        <f t="shared" ca="1" si="16"/>
        <v>-4.106934850333599E-2</v>
      </c>
      <c r="Q102" s="34">
        <f t="shared" si="17"/>
        <v>31754.754999999997</v>
      </c>
      <c r="AA102" s="31" t="s">
        <v>38</v>
      </c>
      <c r="AC102" s="31" t="s">
        <v>32</v>
      </c>
      <c r="AE102" s="31" t="s">
        <v>30</v>
      </c>
    </row>
    <row r="103" spans="1:31" s="31" customFormat="1" ht="12.75" customHeight="1" x14ac:dyDescent="0.2">
      <c r="A103" s="31" t="s">
        <v>56</v>
      </c>
      <c r="B103" s="32"/>
      <c r="C103" s="33">
        <v>47024.73</v>
      </c>
      <c r="D103" s="33"/>
      <c r="E103" s="31">
        <f t="shared" si="13"/>
        <v>518.01348874298105</v>
      </c>
      <c r="F103" s="31">
        <f t="shared" si="14"/>
        <v>518</v>
      </c>
      <c r="G103" s="31">
        <f t="shared" si="15"/>
        <v>0.25086000000010245</v>
      </c>
      <c r="I103" s="31">
        <f t="shared" si="19"/>
        <v>0.25086000000010245</v>
      </c>
      <c r="O103" s="31">
        <f t="shared" ca="1" si="16"/>
        <v>-4.0288553053029717E-2</v>
      </c>
      <c r="Q103" s="34">
        <f t="shared" si="17"/>
        <v>32006.230000000003</v>
      </c>
      <c r="AC103" s="31" t="s">
        <v>32</v>
      </c>
      <c r="AE103" s="31" t="s">
        <v>30</v>
      </c>
    </row>
    <row r="104" spans="1:31" s="31" customFormat="1" ht="12.75" customHeight="1" x14ac:dyDescent="0.2">
      <c r="A104" s="31" t="s">
        <v>56</v>
      </c>
      <c r="B104" s="32" t="s">
        <v>72</v>
      </c>
      <c r="C104" s="33">
        <v>47034.05</v>
      </c>
      <c r="D104" s="33"/>
      <c r="E104" s="31">
        <f t="shared" si="13"/>
        <v>518.51462517199684</v>
      </c>
      <c r="F104" s="31">
        <f t="shared" si="14"/>
        <v>518.5</v>
      </c>
      <c r="G104" s="31">
        <f t="shared" si="15"/>
        <v>0.27199500000278931</v>
      </c>
      <c r="I104" s="31">
        <f t="shared" si="19"/>
        <v>0.27199500000278931</v>
      </c>
      <c r="O104" s="31">
        <f t="shared" ca="1" si="16"/>
        <v>-4.0259634703018375E-2</v>
      </c>
      <c r="Q104" s="34">
        <f t="shared" si="17"/>
        <v>32015.550000000003</v>
      </c>
      <c r="AC104" s="31" t="s">
        <v>32</v>
      </c>
      <c r="AE104" s="31" t="s">
        <v>30</v>
      </c>
    </row>
    <row r="105" spans="1:31" s="31" customFormat="1" ht="12.75" customHeight="1" x14ac:dyDescent="0.2">
      <c r="A105" s="31" t="s">
        <v>57</v>
      </c>
      <c r="B105" s="32"/>
      <c r="C105" s="33">
        <v>47042.7</v>
      </c>
      <c r="D105" s="33" t="s">
        <v>41</v>
      </c>
      <c r="E105" s="31">
        <f t="shared" si="13"/>
        <v>518.97973569892645</v>
      </c>
      <c r="F105" s="31">
        <f t="shared" si="14"/>
        <v>519</v>
      </c>
      <c r="G105" s="31">
        <f t="shared" si="15"/>
        <v>-0.37687000000732951</v>
      </c>
      <c r="I105" s="31">
        <f t="shared" si="19"/>
        <v>-0.37687000000732951</v>
      </c>
      <c r="O105" s="31">
        <f t="shared" ca="1" si="16"/>
        <v>-4.0230716353007026E-2</v>
      </c>
      <c r="Q105" s="34">
        <f t="shared" si="17"/>
        <v>32024.199999999997</v>
      </c>
      <c r="AC105" s="31" t="s">
        <v>32</v>
      </c>
      <c r="AE105" s="31" t="s">
        <v>30</v>
      </c>
    </row>
    <row r="106" spans="1:31" s="31" customFormat="1" ht="12.75" customHeight="1" x14ac:dyDescent="0.2">
      <c r="A106" s="31" t="s">
        <v>56</v>
      </c>
      <c r="B106" s="32" t="s">
        <v>72</v>
      </c>
      <c r="C106" s="33">
        <v>47052.19</v>
      </c>
      <c r="D106" s="33"/>
      <c r="E106" s="31">
        <f t="shared" si="13"/>
        <v>519.49001302847171</v>
      </c>
      <c r="F106" s="31">
        <f t="shared" si="14"/>
        <v>519.5</v>
      </c>
      <c r="G106" s="31">
        <f t="shared" si="15"/>
        <v>-0.18573499999911292</v>
      </c>
      <c r="I106" s="31">
        <f t="shared" si="19"/>
        <v>-0.18573499999911292</v>
      </c>
      <c r="O106" s="31">
        <f t="shared" ca="1" si="16"/>
        <v>-4.0201798002995684E-2</v>
      </c>
      <c r="Q106" s="34">
        <f t="shared" si="17"/>
        <v>32033.690000000002</v>
      </c>
      <c r="AC106" s="31" t="s">
        <v>32</v>
      </c>
      <c r="AE106" s="31" t="s">
        <v>30</v>
      </c>
    </row>
    <row r="107" spans="1:31" s="31" customFormat="1" ht="12.75" customHeight="1" x14ac:dyDescent="0.2">
      <c r="A107" s="31" t="s">
        <v>56</v>
      </c>
      <c r="B107" s="32"/>
      <c r="C107" s="33">
        <v>47061.95</v>
      </c>
      <c r="D107" s="33"/>
      <c r="E107" s="31">
        <f t="shared" si="13"/>
        <v>520.0148082588571</v>
      </c>
      <c r="F107" s="31">
        <f t="shared" si="14"/>
        <v>520</v>
      </c>
      <c r="G107" s="31">
        <f t="shared" si="15"/>
        <v>0.2753999999986263</v>
      </c>
      <c r="I107" s="31">
        <f t="shared" si="19"/>
        <v>0.2753999999986263</v>
      </c>
      <c r="O107" s="31">
        <f t="shared" ca="1" si="16"/>
        <v>-4.0172879652984342E-2</v>
      </c>
      <c r="Q107" s="34">
        <f t="shared" si="17"/>
        <v>32043.449999999997</v>
      </c>
      <c r="AC107" s="31" t="s">
        <v>32</v>
      </c>
      <c r="AE107" s="31" t="s">
        <v>30</v>
      </c>
    </row>
    <row r="108" spans="1:31" s="31" customFormat="1" ht="12.75" customHeight="1" x14ac:dyDescent="0.2">
      <c r="A108" s="31" t="s">
        <v>58</v>
      </c>
      <c r="B108" s="32"/>
      <c r="C108" s="33">
        <v>47080.21</v>
      </c>
      <c r="D108" s="33"/>
      <c r="E108" s="31">
        <f t="shared" si="13"/>
        <v>520.99664851570571</v>
      </c>
      <c r="F108" s="31">
        <f t="shared" si="14"/>
        <v>521</v>
      </c>
      <c r="G108" s="31">
        <f t="shared" si="15"/>
        <v>-6.2330000000656582E-2</v>
      </c>
      <c r="I108" s="31">
        <f t="shared" si="19"/>
        <v>-6.2330000000656582E-2</v>
      </c>
      <c r="O108" s="31">
        <f t="shared" ca="1" si="16"/>
        <v>-4.0115042952961658E-2</v>
      </c>
      <c r="Q108" s="34">
        <f t="shared" si="17"/>
        <v>32061.71</v>
      </c>
      <c r="AA108" s="31" t="s">
        <v>38</v>
      </c>
      <c r="AC108" s="31" t="s">
        <v>32</v>
      </c>
      <c r="AE108" s="31" t="s">
        <v>30</v>
      </c>
    </row>
    <row r="109" spans="1:31" s="31" customFormat="1" ht="12.75" customHeight="1" x14ac:dyDescent="0.2">
      <c r="A109" s="31" t="s">
        <v>59</v>
      </c>
      <c r="B109" s="32"/>
      <c r="C109" s="33">
        <v>47359.055999999997</v>
      </c>
      <c r="D109" s="33"/>
      <c r="E109" s="31">
        <f t="shared" si="13"/>
        <v>535.99019880383219</v>
      </c>
      <c r="F109" s="31">
        <f t="shared" si="14"/>
        <v>536</v>
      </c>
      <c r="G109" s="31">
        <f t="shared" si="15"/>
        <v>-0.18228000000817701</v>
      </c>
      <c r="J109" s="31">
        <f>+G109</f>
        <v>-0.18228000000817701</v>
      </c>
      <c r="O109" s="31">
        <f t="shared" ca="1" si="16"/>
        <v>-3.9247492452621359E-2</v>
      </c>
      <c r="Q109" s="34">
        <f t="shared" si="17"/>
        <v>32340.555999999997</v>
      </c>
      <c r="AC109" s="31" t="s">
        <v>28</v>
      </c>
      <c r="AE109" s="31" t="s">
        <v>30</v>
      </c>
    </row>
    <row r="110" spans="1:31" s="31" customFormat="1" ht="12.75" customHeight="1" x14ac:dyDescent="0.2">
      <c r="A110" s="31" t="s">
        <v>60</v>
      </c>
      <c r="B110" s="32"/>
      <c r="C110" s="33">
        <v>47377.27</v>
      </c>
      <c r="D110" s="33"/>
      <c r="E110" s="31">
        <f t="shared" si="13"/>
        <v>536.96956564053755</v>
      </c>
      <c r="F110" s="31">
        <f t="shared" si="14"/>
        <v>537</v>
      </c>
      <c r="G110" s="31">
        <f t="shared" si="15"/>
        <v>-0.56601000000227941</v>
      </c>
      <c r="I110" s="31">
        <f t="shared" ref="I110:I129" si="20">+G110</f>
        <v>-0.56601000000227941</v>
      </c>
      <c r="O110" s="31">
        <f t="shared" ca="1" si="16"/>
        <v>-3.9189655752598668E-2</v>
      </c>
      <c r="Q110" s="34">
        <f t="shared" si="17"/>
        <v>32358.769999999997</v>
      </c>
      <c r="AC110" s="31" t="s">
        <v>32</v>
      </c>
      <c r="AE110" s="31" t="s">
        <v>30</v>
      </c>
    </row>
    <row r="111" spans="1:31" s="31" customFormat="1" ht="12.75" customHeight="1" x14ac:dyDescent="0.2">
      <c r="A111" s="31" t="s">
        <v>60</v>
      </c>
      <c r="B111" s="32" t="s">
        <v>72</v>
      </c>
      <c r="C111" s="33">
        <v>47387.57</v>
      </c>
      <c r="D111" s="33"/>
      <c r="E111" s="31">
        <f t="shared" si="13"/>
        <v>537.52339667260458</v>
      </c>
      <c r="F111" s="31">
        <f t="shared" si="14"/>
        <v>537.5</v>
      </c>
      <c r="G111" s="31">
        <f t="shared" si="15"/>
        <v>0.43512499999633292</v>
      </c>
      <c r="I111" s="31">
        <f t="shared" si="20"/>
        <v>0.43512499999633292</v>
      </c>
      <c r="O111" s="31">
        <f t="shared" ca="1" si="16"/>
        <v>-3.9160737402587326E-2</v>
      </c>
      <c r="Q111" s="34">
        <f t="shared" si="17"/>
        <v>32369.07</v>
      </c>
      <c r="AC111" s="31" t="s">
        <v>32</v>
      </c>
      <c r="AE111" s="31" t="s">
        <v>30</v>
      </c>
    </row>
    <row r="112" spans="1:31" s="31" customFormat="1" ht="12.75" customHeight="1" x14ac:dyDescent="0.2">
      <c r="A112" s="31" t="s">
        <v>61</v>
      </c>
      <c r="B112" s="32"/>
      <c r="C112" s="33">
        <v>47675.436999999998</v>
      </c>
      <c r="D112" s="33"/>
      <c r="E112" s="31">
        <f t="shared" si="13"/>
        <v>553.0020061588159</v>
      </c>
      <c r="F112" s="31">
        <f t="shared" si="14"/>
        <v>553</v>
      </c>
      <c r="G112" s="31">
        <f t="shared" si="15"/>
        <v>3.7309999992430676E-2</v>
      </c>
      <c r="I112" s="31">
        <f t="shared" si="20"/>
        <v>3.7309999992430676E-2</v>
      </c>
      <c r="O112" s="31">
        <f t="shared" ca="1" si="16"/>
        <v>-3.8264268552235685E-2</v>
      </c>
      <c r="Q112" s="34">
        <f t="shared" si="17"/>
        <v>32656.936999999998</v>
      </c>
      <c r="AA112" s="31" t="s">
        <v>38</v>
      </c>
      <c r="AC112" s="31" t="s">
        <v>32</v>
      </c>
      <c r="AE112" s="31" t="s">
        <v>30</v>
      </c>
    </row>
    <row r="113" spans="1:31" s="31" customFormat="1" ht="12.75" customHeight="1" x14ac:dyDescent="0.2">
      <c r="A113" s="31" t="s">
        <v>62</v>
      </c>
      <c r="B113" s="32"/>
      <c r="C113" s="33">
        <v>47824</v>
      </c>
      <c r="D113" s="33"/>
      <c r="E113" s="31">
        <f t="shared" si="13"/>
        <v>560.99023913133476</v>
      </c>
      <c r="F113" s="31">
        <f t="shared" si="14"/>
        <v>561</v>
      </c>
      <c r="G113" s="31">
        <f t="shared" si="15"/>
        <v>-0.18153000000165775</v>
      </c>
      <c r="I113" s="31">
        <f t="shared" si="20"/>
        <v>-0.18153000000165775</v>
      </c>
      <c r="O113" s="31">
        <f t="shared" ca="1" si="16"/>
        <v>-3.7801574952054197E-2</v>
      </c>
      <c r="Q113" s="34">
        <f t="shared" si="17"/>
        <v>32805.5</v>
      </c>
      <c r="AC113" s="31" t="s">
        <v>32</v>
      </c>
      <c r="AE113" s="31" t="s">
        <v>30</v>
      </c>
    </row>
    <row r="114" spans="1:31" s="31" customFormat="1" ht="12.75" customHeight="1" x14ac:dyDescent="0.2">
      <c r="A114" s="31" t="s">
        <v>62</v>
      </c>
      <c r="B114" s="32"/>
      <c r="C114" s="33">
        <v>47824</v>
      </c>
      <c r="D114" s="33"/>
      <c r="E114" s="31">
        <f t="shared" si="13"/>
        <v>560.99023913133476</v>
      </c>
      <c r="F114" s="31">
        <f t="shared" si="14"/>
        <v>561</v>
      </c>
      <c r="G114" s="31">
        <f t="shared" si="15"/>
        <v>-0.18153000000165775</v>
      </c>
      <c r="I114" s="31">
        <f t="shared" si="20"/>
        <v>-0.18153000000165775</v>
      </c>
      <c r="O114" s="31">
        <f t="shared" ca="1" si="16"/>
        <v>-3.7801574952054197E-2</v>
      </c>
      <c r="Q114" s="34">
        <f t="shared" si="17"/>
        <v>32805.5</v>
      </c>
      <c r="AC114" s="31" t="s">
        <v>32</v>
      </c>
      <c r="AE114" s="31" t="s">
        <v>30</v>
      </c>
    </row>
    <row r="115" spans="1:31" s="31" customFormat="1" ht="12.75" customHeight="1" x14ac:dyDescent="0.2">
      <c r="A115" s="31" t="s">
        <v>62</v>
      </c>
      <c r="B115" s="32" t="s">
        <v>72</v>
      </c>
      <c r="C115" s="33">
        <v>47833.3</v>
      </c>
      <c r="D115" s="33"/>
      <c r="E115" s="31">
        <f t="shared" si="13"/>
        <v>561.49030016028837</v>
      </c>
      <c r="F115" s="31">
        <f t="shared" si="14"/>
        <v>561.5</v>
      </c>
      <c r="G115" s="31">
        <f t="shared" si="15"/>
        <v>-0.18039500000304542</v>
      </c>
      <c r="I115" s="31">
        <f t="shared" si="20"/>
        <v>-0.18039500000304542</v>
      </c>
      <c r="O115" s="31">
        <f t="shared" ca="1" si="16"/>
        <v>-3.7772656602042855E-2</v>
      </c>
      <c r="Q115" s="34">
        <f t="shared" si="17"/>
        <v>32814.800000000003</v>
      </c>
      <c r="AC115" s="31" t="s">
        <v>32</v>
      </c>
      <c r="AE115" s="31" t="s">
        <v>30</v>
      </c>
    </row>
    <row r="116" spans="1:31" s="31" customFormat="1" ht="12.75" customHeight="1" x14ac:dyDescent="0.2">
      <c r="A116" s="56" t="s">
        <v>422</v>
      </c>
      <c r="B116" s="58" t="s">
        <v>72</v>
      </c>
      <c r="C116" s="57">
        <v>47834.23</v>
      </c>
      <c r="D116" s="57" t="s">
        <v>85</v>
      </c>
      <c r="E116" s="39">
        <f t="shared" si="13"/>
        <v>561.54030626318377</v>
      </c>
      <c r="F116" s="39">
        <f t="shared" si="14"/>
        <v>561.5</v>
      </c>
      <c r="G116" s="39">
        <f t="shared" si="15"/>
        <v>0.74960499999724561</v>
      </c>
      <c r="H116" s="39"/>
      <c r="I116" s="39">
        <f t="shared" si="20"/>
        <v>0.74960499999724561</v>
      </c>
      <c r="J116" s="39"/>
      <c r="K116" s="39"/>
      <c r="L116" s="39"/>
      <c r="M116" s="39"/>
      <c r="N116" s="39"/>
      <c r="O116" s="39">
        <f t="shared" ca="1" si="16"/>
        <v>-3.7772656602042855E-2</v>
      </c>
      <c r="P116" s="39"/>
      <c r="Q116" s="40">
        <f t="shared" si="17"/>
        <v>32815.730000000003</v>
      </c>
    </row>
    <row r="117" spans="1:31" s="31" customFormat="1" ht="12.75" customHeight="1" x14ac:dyDescent="0.2">
      <c r="A117" s="56" t="s">
        <v>422</v>
      </c>
      <c r="B117" s="58" t="s">
        <v>76</v>
      </c>
      <c r="C117" s="57">
        <v>47861.31</v>
      </c>
      <c r="D117" s="57" t="s">
        <v>85</v>
      </c>
      <c r="E117" s="39">
        <f t="shared" ref="E117:E151" si="21">+(C117-C$7)/C$8</f>
        <v>562.99639794749123</v>
      </c>
      <c r="F117" s="39">
        <f t="shared" ref="F117:F148" si="22">ROUND(2*E117,0)/2</f>
        <v>563</v>
      </c>
      <c r="G117" s="39">
        <f t="shared" ref="G117:G129" si="23">+C117-(C$7+F117*C$8)</f>
        <v>-6.699000000662636E-2</v>
      </c>
      <c r="H117" s="39"/>
      <c r="I117" s="39">
        <f t="shared" si="20"/>
        <v>-6.699000000662636E-2</v>
      </c>
      <c r="J117" s="39"/>
      <c r="K117" s="39"/>
      <c r="L117" s="39"/>
      <c r="M117" s="39"/>
      <c r="N117" s="39"/>
      <c r="O117" s="39">
        <f t="shared" ref="O117:O151" ca="1" si="24">+C$11+C$12*F117</f>
        <v>-3.7685901552008821E-2</v>
      </c>
      <c r="P117" s="39"/>
      <c r="Q117" s="40">
        <f t="shared" ref="Q117:Q151" si="25">+C117-15018.5</f>
        <v>32842.81</v>
      </c>
    </row>
    <row r="118" spans="1:31" s="31" customFormat="1" ht="12.75" customHeight="1" x14ac:dyDescent="0.2">
      <c r="A118" s="31" t="s">
        <v>63</v>
      </c>
      <c r="B118" s="32"/>
      <c r="C118" s="33">
        <v>48159.19</v>
      </c>
      <c r="D118" s="33"/>
      <c r="E118" s="31">
        <f t="shared" si="21"/>
        <v>579.01340647487621</v>
      </c>
      <c r="F118" s="31">
        <f t="shared" si="22"/>
        <v>579</v>
      </c>
      <c r="G118" s="31">
        <f t="shared" si="23"/>
        <v>0.24932999999873573</v>
      </c>
      <c r="I118" s="31">
        <f t="shared" si="20"/>
        <v>0.24932999999873573</v>
      </c>
      <c r="O118" s="31">
        <f t="shared" ca="1" si="24"/>
        <v>-3.6760514351645839E-2</v>
      </c>
      <c r="Q118" s="34">
        <f t="shared" si="25"/>
        <v>33140.69</v>
      </c>
      <c r="AC118" s="31" t="s">
        <v>32</v>
      </c>
      <c r="AE118" s="31" t="s">
        <v>30</v>
      </c>
    </row>
    <row r="119" spans="1:31" s="31" customFormat="1" ht="12.75" customHeight="1" x14ac:dyDescent="0.2">
      <c r="A119" s="31" t="s">
        <v>63</v>
      </c>
      <c r="B119" s="32"/>
      <c r="C119" s="33">
        <v>48159.199999999997</v>
      </c>
      <c r="D119" s="33"/>
      <c r="E119" s="31">
        <f t="shared" si="21"/>
        <v>579.01394417490712</v>
      </c>
      <c r="F119" s="31">
        <f t="shared" si="22"/>
        <v>579</v>
      </c>
      <c r="G119" s="31">
        <f t="shared" si="23"/>
        <v>0.25932999999349704</v>
      </c>
      <c r="I119" s="31">
        <f t="shared" si="20"/>
        <v>0.25932999999349704</v>
      </c>
      <c r="O119" s="31">
        <f t="shared" ca="1" si="24"/>
        <v>-3.6760514351645839E-2</v>
      </c>
      <c r="Q119" s="34">
        <f t="shared" si="25"/>
        <v>33140.699999999997</v>
      </c>
      <c r="AC119" s="31" t="s">
        <v>32</v>
      </c>
      <c r="AE119" s="31" t="s">
        <v>30</v>
      </c>
    </row>
    <row r="120" spans="1:31" s="31" customFormat="1" ht="12.75" customHeight="1" x14ac:dyDescent="0.2">
      <c r="A120" s="31" t="s">
        <v>63</v>
      </c>
      <c r="B120" s="32" t="s">
        <v>72</v>
      </c>
      <c r="C120" s="33">
        <v>48168.5</v>
      </c>
      <c r="D120" s="33"/>
      <c r="E120" s="31">
        <f t="shared" si="21"/>
        <v>579.51400520386073</v>
      </c>
      <c r="F120" s="31">
        <f t="shared" si="22"/>
        <v>579.5</v>
      </c>
      <c r="G120" s="31">
        <f t="shared" si="23"/>
        <v>0.26046499999938533</v>
      </c>
      <c r="I120" s="31">
        <f t="shared" si="20"/>
        <v>0.26046499999938533</v>
      </c>
      <c r="O120" s="31">
        <f t="shared" ca="1" si="24"/>
        <v>-3.6731596001634496E-2</v>
      </c>
      <c r="Q120" s="34">
        <f t="shared" si="25"/>
        <v>33150</v>
      </c>
      <c r="AC120" s="31" t="s">
        <v>32</v>
      </c>
      <c r="AE120" s="31" t="s">
        <v>30</v>
      </c>
    </row>
    <row r="121" spans="1:31" s="31" customFormat="1" ht="12.75" customHeight="1" x14ac:dyDescent="0.2">
      <c r="A121" s="31" t="s">
        <v>64</v>
      </c>
      <c r="B121" s="32"/>
      <c r="C121" s="33">
        <v>48176.76</v>
      </c>
      <c r="D121" s="33"/>
      <c r="E121" s="31">
        <f t="shared" si="21"/>
        <v>579.95814542957658</v>
      </c>
      <c r="F121" s="31">
        <f t="shared" si="22"/>
        <v>580</v>
      </c>
      <c r="G121" s="31">
        <f t="shared" si="23"/>
        <v>-0.77840000000287546</v>
      </c>
      <c r="I121" s="31">
        <f t="shared" si="20"/>
        <v>-0.77840000000287546</v>
      </c>
      <c r="O121" s="31">
        <f t="shared" ca="1" si="24"/>
        <v>-3.6702677651623154E-2</v>
      </c>
      <c r="Q121" s="34">
        <f t="shared" si="25"/>
        <v>33158.26</v>
      </c>
      <c r="AA121" s="31" t="s">
        <v>38</v>
      </c>
      <c r="AC121" s="31" t="s">
        <v>32</v>
      </c>
      <c r="AE121" s="31" t="s">
        <v>30</v>
      </c>
    </row>
    <row r="122" spans="1:31" s="31" customFormat="1" ht="12.75" customHeight="1" x14ac:dyDescent="0.2">
      <c r="A122" s="31" t="s">
        <v>64</v>
      </c>
      <c r="B122" s="32"/>
      <c r="C122" s="33">
        <v>48177.24</v>
      </c>
      <c r="D122" s="33"/>
      <c r="E122" s="31">
        <f t="shared" si="21"/>
        <v>579.98395503107076</v>
      </c>
      <c r="F122" s="31">
        <f t="shared" si="22"/>
        <v>580</v>
      </c>
      <c r="G122" s="31">
        <f t="shared" si="23"/>
        <v>-0.29840000000694999</v>
      </c>
      <c r="I122" s="31">
        <f t="shared" si="20"/>
        <v>-0.29840000000694999</v>
      </c>
      <c r="O122" s="31">
        <f t="shared" ca="1" si="24"/>
        <v>-3.6702677651623154E-2</v>
      </c>
      <c r="Q122" s="34">
        <f t="shared" si="25"/>
        <v>33158.74</v>
      </c>
      <c r="AA122" s="31" t="s">
        <v>38</v>
      </c>
      <c r="AC122" s="31" t="s">
        <v>32</v>
      </c>
      <c r="AE122" s="31" t="s">
        <v>30</v>
      </c>
    </row>
    <row r="123" spans="1:31" s="31" customFormat="1" ht="12.75" customHeight="1" x14ac:dyDescent="0.2">
      <c r="A123" s="31" t="s">
        <v>64</v>
      </c>
      <c r="B123" s="32" t="s">
        <v>72</v>
      </c>
      <c r="C123" s="33">
        <v>48205.18</v>
      </c>
      <c r="D123" s="33"/>
      <c r="E123" s="31">
        <f t="shared" si="21"/>
        <v>581.48628891805606</v>
      </c>
      <c r="F123" s="31">
        <f t="shared" si="22"/>
        <v>581.5</v>
      </c>
      <c r="G123" s="31">
        <f t="shared" si="23"/>
        <v>-0.25499500000296393</v>
      </c>
      <c r="I123" s="31">
        <f t="shared" si="20"/>
        <v>-0.25499500000296393</v>
      </c>
      <c r="O123" s="31">
        <f t="shared" ca="1" si="24"/>
        <v>-3.6615922601589121E-2</v>
      </c>
      <c r="Q123" s="34">
        <f t="shared" si="25"/>
        <v>33186.68</v>
      </c>
      <c r="AA123" s="31" t="s">
        <v>38</v>
      </c>
      <c r="AC123" s="31" t="s">
        <v>32</v>
      </c>
      <c r="AE123" s="31" t="s">
        <v>30</v>
      </c>
    </row>
    <row r="124" spans="1:31" s="31" customFormat="1" ht="12.75" customHeight="1" x14ac:dyDescent="0.2">
      <c r="A124" s="31" t="s">
        <v>65</v>
      </c>
      <c r="B124" s="32"/>
      <c r="C124" s="33">
        <v>48381.42</v>
      </c>
      <c r="D124" s="33"/>
      <c r="E124" s="31">
        <f t="shared" si="21"/>
        <v>590.96271426674093</v>
      </c>
      <c r="F124" s="31">
        <f t="shared" si="22"/>
        <v>591</v>
      </c>
      <c r="G124" s="31">
        <f t="shared" si="23"/>
        <v>-0.69343000000662869</v>
      </c>
      <c r="I124" s="31">
        <f t="shared" si="20"/>
        <v>-0.69343000000662869</v>
      </c>
      <c r="O124" s="31">
        <f t="shared" ca="1" si="24"/>
        <v>-3.60664739513736E-2</v>
      </c>
      <c r="Q124" s="34">
        <f t="shared" si="25"/>
        <v>33362.92</v>
      </c>
      <c r="AC124" s="31" t="s">
        <v>32</v>
      </c>
      <c r="AE124" s="31" t="s">
        <v>30</v>
      </c>
    </row>
    <row r="125" spans="1:31" s="31" customFormat="1" ht="12.75" customHeight="1" x14ac:dyDescent="0.2">
      <c r="A125" s="31" t="s">
        <v>64</v>
      </c>
      <c r="B125" s="32" t="s">
        <v>72</v>
      </c>
      <c r="C125" s="33">
        <v>48558.49</v>
      </c>
      <c r="D125" s="33"/>
      <c r="E125" s="31">
        <f t="shared" si="21"/>
        <v>600.48376871800997</v>
      </c>
      <c r="F125" s="31">
        <f t="shared" si="22"/>
        <v>600.5</v>
      </c>
      <c r="G125" s="31">
        <f t="shared" si="23"/>
        <v>-0.30186500000854721</v>
      </c>
      <c r="I125" s="31">
        <f t="shared" si="20"/>
        <v>-0.30186500000854721</v>
      </c>
      <c r="O125" s="31">
        <f t="shared" ca="1" si="24"/>
        <v>-3.5517025301158078E-2</v>
      </c>
      <c r="Q125" s="34">
        <f t="shared" si="25"/>
        <v>33539.99</v>
      </c>
      <c r="AA125" s="31" t="s">
        <v>38</v>
      </c>
      <c r="AC125" s="31" t="s">
        <v>32</v>
      </c>
      <c r="AE125" s="31" t="s">
        <v>30</v>
      </c>
    </row>
    <row r="126" spans="1:31" s="31" customFormat="1" ht="12.75" customHeight="1" x14ac:dyDescent="0.2">
      <c r="A126" s="31" t="s">
        <v>66</v>
      </c>
      <c r="B126" s="32"/>
      <c r="C126" s="33">
        <v>48679.701999999997</v>
      </c>
      <c r="D126" s="33"/>
      <c r="E126" s="31">
        <f t="shared" si="21"/>
        <v>607.00133833537723</v>
      </c>
      <c r="F126" s="31">
        <f t="shared" si="22"/>
        <v>607</v>
      </c>
      <c r="G126" s="31">
        <f t="shared" si="23"/>
        <v>2.4889999993320089E-2</v>
      </c>
      <c r="I126" s="31">
        <f t="shared" si="20"/>
        <v>2.4889999993320089E-2</v>
      </c>
      <c r="O126" s="31">
        <f t="shared" ca="1" si="24"/>
        <v>-3.5141086751010617E-2</v>
      </c>
      <c r="Q126" s="34">
        <f t="shared" si="25"/>
        <v>33661.201999999997</v>
      </c>
      <c r="AC126" s="31" t="s">
        <v>32</v>
      </c>
      <c r="AE126" s="31" t="s">
        <v>30</v>
      </c>
    </row>
    <row r="127" spans="1:31" s="31" customFormat="1" ht="12.75" customHeight="1" x14ac:dyDescent="0.2">
      <c r="A127" s="31" t="s">
        <v>67</v>
      </c>
      <c r="B127" s="32"/>
      <c r="C127" s="33">
        <v>48791.22</v>
      </c>
      <c r="D127" s="33"/>
      <c r="E127" s="31">
        <f t="shared" si="21"/>
        <v>612.99766154256452</v>
      </c>
      <c r="F127" s="31">
        <f t="shared" si="22"/>
        <v>613</v>
      </c>
      <c r="G127" s="31">
        <f t="shared" si="23"/>
        <v>-4.3490000003657769E-2</v>
      </c>
      <c r="I127" s="31">
        <f t="shared" si="20"/>
        <v>-4.3490000003657769E-2</v>
      </c>
      <c r="O127" s="31">
        <f t="shared" ca="1" si="24"/>
        <v>-3.4794066550874497E-2</v>
      </c>
      <c r="Q127" s="34">
        <f t="shared" si="25"/>
        <v>33772.720000000001</v>
      </c>
      <c r="AC127" s="31" t="s">
        <v>32</v>
      </c>
      <c r="AE127" s="31" t="s">
        <v>30</v>
      </c>
    </row>
    <row r="128" spans="1:31" s="31" customFormat="1" ht="12.75" customHeight="1" x14ac:dyDescent="0.2">
      <c r="A128" s="31" t="s">
        <v>68</v>
      </c>
      <c r="B128" s="32" t="s">
        <v>72</v>
      </c>
      <c r="C128" s="33">
        <v>48986.43</v>
      </c>
      <c r="D128" s="33"/>
      <c r="E128" s="31">
        <f t="shared" si="21"/>
        <v>623.49410385030853</v>
      </c>
      <c r="F128" s="31">
        <f t="shared" si="22"/>
        <v>623.5</v>
      </c>
      <c r="G128" s="31">
        <f t="shared" si="23"/>
        <v>-0.10965500000020256</v>
      </c>
      <c r="I128" s="31">
        <f t="shared" si="20"/>
        <v>-0.10965500000020256</v>
      </c>
      <c r="O128" s="31">
        <f t="shared" ca="1" si="24"/>
        <v>-3.4186781200636285E-2</v>
      </c>
      <c r="Q128" s="34">
        <f t="shared" si="25"/>
        <v>33967.93</v>
      </c>
      <c r="AC128" s="31" t="s">
        <v>32</v>
      </c>
      <c r="AE128" s="31" t="s">
        <v>30</v>
      </c>
    </row>
    <row r="129" spans="1:31" s="31" customFormat="1" ht="12.75" customHeight="1" x14ac:dyDescent="0.2">
      <c r="A129" s="31" t="s">
        <v>66</v>
      </c>
      <c r="B129" s="32" t="s">
        <v>72</v>
      </c>
      <c r="C129" s="33">
        <v>49117.14</v>
      </c>
      <c r="D129" s="33"/>
      <c r="E129" s="31">
        <f t="shared" si="21"/>
        <v>630.52238095724567</v>
      </c>
      <c r="F129" s="31">
        <f t="shared" si="22"/>
        <v>630.5</v>
      </c>
      <c r="G129" s="31">
        <f t="shared" si="23"/>
        <v>0.41623499999695923</v>
      </c>
      <c r="I129" s="31">
        <f t="shared" si="20"/>
        <v>0.41623499999695923</v>
      </c>
      <c r="O129" s="31">
        <f t="shared" ca="1" si="24"/>
        <v>-3.3781924300477481E-2</v>
      </c>
      <c r="Q129" s="34">
        <f t="shared" si="25"/>
        <v>34098.639999999999</v>
      </c>
      <c r="AC129" s="31" t="s">
        <v>32</v>
      </c>
      <c r="AE129" s="31" t="s">
        <v>30</v>
      </c>
    </row>
    <row r="130" spans="1:31" s="31" customFormat="1" ht="12.75" customHeight="1" x14ac:dyDescent="0.2">
      <c r="A130" s="35" t="s">
        <v>84</v>
      </c>
      <c r="B130" s="36"/>
      <c r="C130" s="35">
        <v>49117.14</v>
      </c>
      <c r="D130" s="37" t="s">
        <v>85</v>
      </c>
      <c r="E130" s="31">
        <f t="shared" si="21"/>
        <v>630.52238095724567</v>
      </c>
      <c r="F130" s="31">
        <f t="shared" si="22"/>
        <v>630.5</v>
      </c>
      <c r="I130" s="38">
        <v>0.41623499999695923</v>
      </c>
      <c r="O130" s="31">
        <f t="shared" ca="1" si="24"/>
        <v>-3.3781924300477481E-2</v>
      </c>
      <c r="Q130" s="34">
        <f t="shared" si="25"/>
        <v>34098.639999999999</v>
      </c>
    </row>
    <row r="131" spans="1:31" s="31" customFormat="1" ht="12.75" customHeight="1" x14ac:dyDescent="0.2">
      <c r="A131" s="31" t="s">
        <v>69</v>
      </c>
      <c r="B131" s="32"/>
      <c r="C131" s="33">
        <v>49144.76</v>
      </c>
      <c r="D131" s="33"/>
      <c r="E131" s="31">
        <f t="shared" si="21"/>
        <v>632.00750844323477</v>
      </c>
      <c r="F131" s="31">
        <f t="shared" si="22"/>
        <v>632</v>
      </c>
      <c r="G131" s="31">
        <f>+C131-(C$7+F131*C$8)</f>
        <v>0.13964000000123633</v>
      </c>
      <c r="I131" s="31">
        <f>+G131</f>
        <v>0.13964000000123633</v>
      </c>
      <c r="O131" s="31">
        <f t="shared" ca="1" si="24"/>
        <v>-3.3695169250443448E-2</v>
      </c>
      <c r="Q131" s="34">
        <f t="shared" si="25"/>
        <v>34126.26</v>
      </c>
      <c r="AC131" s="31" t="s">
        <v>32</v>
      </c>
      <c r="AE131" s="31" t="s">
        <v>30</v>
      </c>
    </row>
    <row r="132" spans="1:31" s="31" customFormat="1" ht="12.75" customHeight="1" x14ac:dyDescent="0.2">
      <c r="A132" s="35" t="s">
        <v>84</v>
      </c>
      <c r="B132" s="36"/>
      <c r="C132" s="35">
        <v>49200.377999999997</v>
      </c>
      <c r="D132" s="37" t="s">
        <v>85</v>
      </c>
      <c r="E132" s="31">
        <f t="shared" si="21"/>
        <v>634.99808847638906</v>
      </c>
      <c r="F132" s="31">
        <f t="shared" si="22"/>
        <v>635</v>
      </c>
      <c r="I132" s="38">
        <v>-3.5550000007788185E-2</v>
      </c>
      <c r="O132" s="31">
        <f t="shared" ca="1" si="24"/>
        <v>-3.3521659150375388E-2</v>
      </c>
      <c r="Q132" s="34">
        <f t="shared" si="25"/>
        <v>34181.877999999997</v>
      </c>
    </row>
    <row r="133" spans="1:31" s="31" customFormat="1" ht="12.75" customHeight="1" x14ac:dyDescent="0.2">
      <c r="A133" s="31" t="s">
        <v>66</v>
      </c>
      <c r="B133" s="32"/>
      <c r="C133" s="33">
        <v>49200.379000000001</v>
      </c>
      <c r="D133" s="33"/>
      <c r="E133" s="31">
        <f t="shared" si="21"/>
        <v>634.99814224639238</v>
      </c>
      <c r="F133" s="31">
        <f t="shared" si="22"/>
        <v>635</v>
      </c>
      <c r="G133" s="31">
        <f t="shared" ref="G133:G151" si="26">+C133-(C$7+F133*C$8)</f>
        <v>-3.4550000003946479E-2</v>
      </c>
      <c r="I133" s="31">
        <f t="shared" ref="I133:I146" si="27">+G133</f>
        <v>-3.4550000003946479E-2</v>
      </c>
      <c r="O133" s="31">
        <f t="shared" ca="1" si="24"/>
        <v>-3.3521659150375388E-2</v>
      </c>
      <c r="Q133" s="34">
        <f t="shared" si="25"/>
        <v>34181.879000000001</v>
      </c>
      <c r="AC133" s="31" t="s">
        <v>32</v>
      </c>
      <c r="AE133" s="31" t="s">
        <v>30</v>
      </c>
    </row>
    <row r="134" spans="1:31" s="31" customFormat="1" ht="12.75" customHeight="1" x14ac:dyDescent="0.2">
      <c r="A134" s="31" t="s">
        <v>68</v>
      </c>
      <c r="B134" s="32"/>
      <c r="C134" s="33">
        <v>49237.54</v>
      </c>
      <c r="D134" s="33"/>
      <c r="E134" s="31">
        <f t="shared" si="21"/>
        <v>636.9962893320851</v>
      </c>
      <c r="F134" s="31">
        <f t="shared" si="22"/>
        <v>637</v>
      </c>
      <c r="G134" s="31">
        <f t="shared" si="26"/>
        <v>-6.9009999999252614E-2</v>
      </c>
      <c r="I134" s="31">
        <f t="shared" si="27"/>
        <v>-6.9009999999252614E-2</v>
      </c>
      <c r="O134" s="31">
        <f t="shared" ca="1" si="24"/>
        <v>-3.3405985750330019E-2</v>
      </c>
      <c r="Q134" s="34">
        <f t="shared" si="25"/>
        <v>34219.040000000001</v>
      </c>
      <c r="AC134" s="31" t="s">
        <v>32</v>
      </c>
      <c r="AE134" s="31" t="s">
        <v>30</v>
      </c>
    </row>
    <row r="135" spans="1:31" s="39" customFormat="1" ht="12.75" customHeight="1" x14ac:dyDescent="0.2">
      <c r="A135" s="39" t="s">
        <v>68</v>
      </c>
      <c r="B135" s="9"/>
      <c r="C135" s="10">
        <v>49237.65</v>
      </c>
      <c r="D135" s="10"/>
      <c r="E135" s="39">
        <f t="shared" si="21"/>
        <v>637.00220403242758</v>
      </c>
      <c r="F135" s="39">
        <f t="shared" si="22"/>
        <v>637</v>
      </c>
      <c r="G135" s="39">
        <f t="shared" si="26"/>
        <v>4.0990000001329463E-2</v>
      </c>
      <c r="I135" s="39">
        <f t="shared" si="27"/>
        <v>4.0990000001329463E-2</v>
      </c>
      <c r="O135" s="39">
        <f t="shared" ca="1" si="24"/>
        <v>-3.3405985750330019E-2</v>
      </c>
      <c r="Q135" s="40">
        <f t="shared" si="25"/>
        <v>34219.15</v>
      </c>
      <c r="AC135" s="39" t="s">
        <v>32</v>
      </c>
      <c r="AE135" s="39" t="s">
        <v>30</v>
      </c>
    </row>
    <row r="136" spans="1:31" s="39" customFormat="1" ht="12.75" customHeight="1" x14ac:dyDescent="0.2">
      <c r="A136" s="39" t="s">
        <v>70</v>
      </c>
      <c r="B136" s="9"/>
      <c r="C136" s="10">
        <v>50074.438999999998</v>
      </c>
      <c r="D136" s="10"/>
      <c r="E136" s="39">
        <f t="shared" si="21"/>
        <v>681.9963511675885</v>
      </c>
      <c r="F136" s="39">
        <f t="shared" si="22"/>
        <v>682</v>
      </c>
      <c r="G136" s="39">
        <f t="shared" si="26"/>
        <v>-6.7860000002838206E-2</v>
      </c>
      <c r="I136" s="39">
        <f t="shared" si="27"/>
        <v>-6.7860000002838206E-2</v>
      </c>
      <c r="O136" s="39">
        <f t="shared" ca="1" si="24"/>
        <v>-3.0803334249309124E-2</v>
      </c>
      <c r="Q136" s="40">
        <f t="shared" si="25"/>
        <v>35055.938999999998</v>
      </c>
      <c r="AC136" s="39" t="s">
        <v>32</v>
      </c>
      <c r="AE136" s="39" t="s">
        <v>30</v>
      </c>
    </row>
    <row r="137" spans="1:31" s="39" customFormat="1" ht="12.75" customHeight="1" x14ac:dyDescent="0.2">
      <c r="A137" s="39" t="s">
        <v>71</v>
      </c>
      <c r="B137" s="9"/>
      <c r="C137" s="10">
        <v>50465.279999999999</v>
      </c>
      <c r="D137" s="10"/>
      <c r="E137" s="39">
        <f t="shared" si="21"/>
        <v>703.01187295438729</v>
      </c>
      <c r="F137" s="39">
        <f t="shared" si="22"/>
        <v>703</v>
      </c>
      <c r="G137" s="39">
        <f t="shared" si="26"/>
        <v>0.22080999999889173</v>
      </c>
      <c r="I137" s="39">
        <f t="shared" si="27"/>
        <v>0.22080999999889173</v>
      </c>
      <c r="O137" s="39">
        <f t="shared" ca="1" si="24"/>
        <v>-2.9588763548832706E-2</v>
      </c>
      <c r="Q137" s="40">
        <f t="shared" si="25"/>
        <v>35446.78</v>
      </c>
      <c r="AC137" s="39" t="s">
        <v>32</v>
      </c>
      <c r="AE137" s="39" t="s">
        <v>30</v>
      </c>
    </row>
    <row r="138" spans="1:31" s="31" customFormat="1" ht="12.75" customHeight="1" x14ac:dyDescent="0.2">
      <c r="A138" s="56" t="s">
        <v>486</v>
      </c>
      <c r="B138" s="58" t="s">
        <v>76</v>
      </c>
      <c r="C138" s="57">
        <v>50986.05</v>
      </c>
      <c r="D138" s="57" t="s">
        <v>85</v>
      </c>
      <c r="E138" s="39">
        <f t="shared" si="21"/>
        <v>731.01367747569202</v>
      </c>
      <c r="F138" s="39">
        <f t="shared" si="22"/>
        <v>731</v>
      </c>
      <c r="G138" s="39">
        <f t="shared" si="26"/>
        <v>0.25437000000238186</v>
      </c>
      <c r="H138" s="39"/>
      <c r="I138" s="39">
        <f t="shared" si="27"/>
        <v>0.25437000000238186</v>
      </c>
      <c r="J138" s="39"/>
      <c r="K138" s="39"/>
      <c r="L138" s="39"/>
      <c r="M138" s="39"/>
      <c r="N138" s="39"/>
      <c r="O138" s="39">
        <f t="shared" ca="1" si="24"/>
        <v>-2.7969335948197484E-2</v>
      </c>
      <c r="P138" s="39"/>
      <c r="Q138" s="40">
        <f t="shared" si="25"/>
        <v>35967.550000000003</v>
      </c>
    </row>
    <row r="139" spans="1:31" s="31" customFormat="1" ht="12.75" customHeight="1" x14ac:dyDescent="0.2">
      <c r="A139" s="56" t="s">
        <v>490</v>
      </c>
      <c r="B139" s="58" t="s">
        <v>76</v>
      </c>
      <c r="C139" s="57">
        <v>51376.26</v>
      </c>
      <c r="D139" s="57" t="s">
        <v>85</v>
      </c>
      <c r="E139" s="39">
        <f t="shared" si="21"/>
        <v>751.99527039052612</v>
      </c>
      <c r="F139" s="39">
        <f t="shared" si="22"/>
        <v>752</v>
      </c>
      <c r="G139" s="39">
        <f t="shared" si="26"/>
        <v>-8.7959999997110572E-2</v>
      </c>
      <c r="H139" s="39"/>
      <c r="I139" s="39">
        <f t="shared" si="27"/>
        <v>-8.7959999997110572E-2</v>
      </c>
      <c r="J139" s="39"/>
      <c r="K139" s="39"/>
      <c r="L139" s="39"/>
      <c r="M139" s="39"/>
      <c r="N139" s="39"/>
      <c r="O139" s="39">
        <f t="shared" ca="1" si="24"/>
        <v>-2.6754765247721066E-2</v>
      </c>
      <c r="P139" s="39"/>
      <c r="Q139" s="40">
        <f t="shared" si="25"/>
        <v>36357.760000000002</v>
      </c>
    </row>
    <row r="140" spans="1:31" s="31" customFormat="1" ht="12.75" customHeight="1" x14ac:dyDescent="0.2">
      <c r="A140" s="56" t="s">
        <v>495</v>
      </c>
      <c r="B140" s="58" t="s">
        <v>76</v>
      </c>
      <c r="C140" s="57">
        <v>51413.49</v>
      </c>
      <c r="D140" s="57" t="s">
        <v>85</v>
      </c>
      <c r="E140" s="39">
        <f t="shared" si="21"/>
        <v>753.99712760643342</v>
      </c>
      <c r="F140" s="39">
        <f t="shared" si="22"/>
        <v>754</v>
      </c>
      <c r="G140" s="39">
        <f t="shared" si="26"/>
        <v>-5.3420000003825407E-2</v>
      </c>
      <c r="H140" s="39"/>
      <c r="I140" s="39">
        <f t="shared" si="27"/>
        <v>-5.3420000003825407E-2</v>
      </c>
      <c r="J140" s="39"/>
      <c r="K140" s="39"/>
      <c r="L140" s="39"/>
      <c r="M140" s="39"/>
      <c r="N140" s="39"/>
      <c r="O140" s="39">
        <f t="shared" ca="1" si="24"/>
        <v>-2.663909184767569E-2</v>
      </c>
      <c r="P140" s="39"/>
      <c r="Q140" s="40">
        <f t="shared" si="25"/>
        <v>36394.99</v>
      </c>
    </row>
    <row r="141" spans="1:31" s="31" customFormat="1" ht="12.75" customHeight="1" x14ac:dyDescent="0.2">
      <c r="A141" s="56" t="s">
        <v>495</v>
      </c>
      <c r="B141" s="58" t="s">
        <v>72</v>
      </c>
      <c r="C141" s="57">
        <v>51422.97</v>
      </c>
      <c r="D141" s="57" t="s">
        <v>85</v>
      </c>
      <c r="E141" s="39">
        <f t="shared" si="21"/>
        <v>754.50686723594754</v>
      </c>
      <c r="F141" s="39">
        <f t="shared" si="22"/>
        <v>754.5</v>
      </c>
      <c r="G141" s="39">
        <f t="shared" si="26"/>
        <v>0.12771499999507796</v>
      </c>
      <c r="H141" s="39"/>
      <c r="I141" s="39">
        <f t="shared" si="27"/>
        <v>0.12771499999507796</v>
      </c>
      <c r="J141" s="39"/>
      <c r="K141" s="39"/>
      <c r="L141" s="39"/>
      <c r="M141" s="39"/>
      <c r="N141" s="39"/>
      <c r="O141" s="39">
        <f t="shared" ca="1" si="24"/>
        <v>-2.6610173497664348E-2</v>
      </c>
      <c r="P141" s="39"/>
      <c r="Q141" s="40">
        <f t="shared" si="25"/>
        <v>36404.47</v>
      </c>
    </row>
    <row r="142" spans="1:31" s="39" customFormat="1" ht="12.75" customHeight="1" x14ac:dyDescent="0.2">
      <c r="A142" s="8" t="s">
        <v>75</v>
      </c>
      <c r="B142" s="9" t="s">
        <v>76</v>
      </c>
      <c r="C142" s="10">
        <v>51729.67</v>
      </c>
      <c r="D142" s="10">
        <v>0.06</v>
      </c>
      <c r="E142" s="39">
        <f t="shared" si="21"/>
        <v>770.99812719079137</v>
      </c>
      <c r="F142" s="39">
        <f t="shared" si="22"/>
        <v>771</v>
      </c>
      <c r="G142" s="39">
        <f t="shared" si="26"/>
        <v>-3.4830000004149042E-2</v>
      </c>
      <c r="I142" s="39">
        <f t="shared" si="27"/>
        <v>-3.4830000004149042E-2</v>
      </c>
      <c r="O142" s="39">
        <f t="shared" ca="1" si="24"/>
        <v>-2.5655867947290023E-2</v>
      </c>
      <c r="Q142" s="40">
        <f t="shared" si="25"/>
        <v>36711.17</v>
      </c>
      <c r="R142" s="31"/>
    </row>
    <row r="143" spans="1:31" s="39" customFormat="1" ht="12.75" customHeight="1" x14ac:dyDescent="0.2">
      <c r="A143" s="8" t="s">
        <v>75</v>
      </c>
      <c r="B143" s="9" t="s">
        <v>72</v>
      </c>
      <c r="C143" s="10">
        <v>51739.040000000001</v>
      </c>
      <c r="D143" s="10">
        <v>0.17</v>
      </c>
      <c r="E143" s="39">
        <f t="shared" si="21"/>
        <v>771.50195211996299</v>
      </c>
      <c r="F143" s="39">
        <f t="shared" si="22"/>
        <v>771.5</v>
      </c>
      <c r="G143" s="39">
        <f t="shared" si="26"/>
        <v>3.6305000001448207E-2</v>
      </c>
      <c r="I143" s="39">
        <f t="shared" si="27"/>
        <v>3.6305000001448207E-2</v>
      </c>
      <c r="O143" s="39">
        <f t="shared" ca="1" si="24"/>
        <v>-2.5626949597278674E-2</v>
      </c>
      <c r="Q143" s="40">
        <f t="shared" si="25"/>
        <v>36720.54</v>
      </c>
      <c r="R143" s="31"/>
    </row>
    <row r="144" spans="1:31" s="31" customFormat="1" ht="12.75" customHeight="1" x14ac:dyDescent="0.2">
      <c r="A144" s="56" t="s">
        <v>506</v>
      </c>
      <c r="B144" s="58" t="s">
        <v>72</v>
      </c>
      <c r="C144" s="57">
        <v>51757.599999999999</v>
      </c>
      <c r="D144" s="57" t="s">
        <v>85</v>
      </c>
      <c r="E144" s="39">
        <f t="shared" si="21"/>
        <v>772.4999233777454</v>
      </c>
      <c r="F144" s="39">
        <f t="shared" si="22"/>
        <v>772.5</v>
      </c>
      <c r="G144" s="39">
        <f t="shared" si="26"/>
        <v>-1.4250000022002496E-3</v>
      </c>
      <c r="H144" s="39"/>
      <c r="I144" s="39">
        <f t="shared" si="27"/>
        <v>-1.4250000022002496E-3</v>
      </c>
      <c r="J144" s="39"/>
      <c r="K144" s="39"/>
      <c r="L144" s="39"/>
      <c r="M144" s="39"/>
      <c r="N144" s="39"/>
      <c r="O144" s="39">
        <f t="shared" ca="1" si="24"/>
        <v>-2.556911289725599E-2</v>
      </c>
      <c r="P144" s="39"/>
      <c r="Q144" s="40">
        <f t="shared" si="25"/>
        <v>36739.1</v>
      </c>
    </row>
    <row r="145" spans="1:18" s="31" customFormat="1" ht="12.75" customHeight="1" x14ac:dyDescent="0.2">
      <c r="A145" s="56" t="s">
        <v>509</v>
      </c>
      <c r="B145" s="58" t="s">
        <v>76</v>
      </c>
      <c r="C145" s="57">
        <v>52882.9</v>
      </c>
      <c r="D145" s="57" t="s">
        <v>85</v>
      </c>
      <c r="E145" s="39">
        <f t="shared" si="21"/>
        <v>833.0073078811231</v>
      </c>
      <c r="F145" s="39">
        <f t="shared" si="22"/>
        <v>833</v>
      </c>
      <c r="G145" s="39">
        <f t="shared" si="26"/>
        <v>0.13590999999723863</v>
      </c>
      <c r="H145" s="39"/>
      <c r="I145" s="39">
        <f t="shared" si="27"/>
        <v>0.13590999999723863</v>
      </c>
      <c r="J145" s="39"/>
      <c r="K145" s="39"/>
      <c r="L145" s="39"/>
      <c r="M145" s="39"/>
      <c r="N145" s="39"/>
      <c r="O145" s="39">
        <f t="shared" ca="1" si="24"/>
        <v>-2.2069992545883453E-2</v>
      </c>
      <c r="P145" s="39"/>
      <c r="Q145" s="40">
        <f t="shared" si="25"/>
        <v>37864.400000000001</v>
      </c>
    </row>
    <row r="146" spans="1:18" s="31" customFormat="1" ht="12.75" customHeight="1" x14ac:dyDescent="0.2">
      <c r="A146" s="56" t="s">
        <v>509</v>
      </c>
      <c r="B146" s="58" t="s">
        <v>72</v>
      </c>
      <c r="C146" s="57">
        <v>52891.87</v>
      </c>
      <c r="D146" s="57" t="s">
        <v>85</v>
      </c>
      <c r="E146" s="39">
        <f t="shared" si="21"/>
        <v>833.48962480904936</v>
      </c>
      <c r="F146" s="39">
        <f t="shared" si="22"/>
        <v>833.5</v>
      </c>
      <c r="G146" s="39">
        <f t="shared" si="26"/>
        <v>-0.19295499999861931</v>
      </c>
      <c r="H146" s="39"/>
      <c r="I146" s="39">
        <f t="shared" si="27"/>
        <v>-0.19295499999861931</v>
      </c>
      <c r="J146" s="39"/>
      <c r="K146" s="39"/>
      <c r="L146" s="39"/>
      <c r="M146" s="39"/>
      <c r="N146" s="39"/>
      <c r="O146" s="39">
        <f t="shared" ca="1" si="24"/>
        <v>-2.2041074195872111E-2</v>
      </c>
      <c r="P146" s="39"/>
      <c r="Q146" s="40">
        <f t="shared" si="25"/>
        <v>37873.370000000003</v>
      </c>
    </row>
    <row r="147" spans="1:18" s="39" customFormat="1" ht="12.75" customHeight="1" x14ac:dyDescent="0.2">
      <c r="A147" s="41" t="s">
        <v>86</v>
      </c>
      <c r="B147" s="42" t="s">
        <v>72</v>
      </c>
      <c r="C147" s="41">
        <v>53040.977700000003</v>
      </c>
      <c r="D147" s="41">
        <v>4.5600000000000002E-2</v>
      </c>
      <c r="E147" s="39">
        <f t="shared" si="21"/>
        <v>841.50714630226378</v>
      </c>
      <c r="F147" s="39">
        <f t="shared" si="22"/>
        <v>841.5</v>
      </c>
      <c r="G147" s="39">
        <f t="shared" si="26"/>
        <v>0.13290499999857275</v>
      </c>
      <c r="J147" s="39">
        <f>+G147</f>
        <v>0.13290499999857275</v>
      </c>
      <c r="O147" s="39">
        <f t="shared" ca="1" si="24"/>
        <v>-2.1578380595690616E-2</v>
      </c>
      <c r="Q147" s="40">
        <f t="shared" si="25"/>
        <v>38022.477700000003</v>
      </c>
      <c r="R147" s="31"/>
    </row>
    <row r="148" spans="1:18" s="39" customFormat="1" ht="12.75" customHeight="1" x14ac:dyDescent="0.2">
      <c r="A148" s="41" t="s">
        <v>86</v>
      </c>
      <c r="B148" s="42" t="s">
        <v>72</v>
      </c>
      <c r="C148" s="62">
        <v>53133.8367</v>
      </c>
      <c r="D148" s="41">
        <v>2.7199999999999998E-2</v>
      </c>
      <c r="E148" s="39">
        <f t="shared" si="21"/>
        <v>846.50017502136006</v>
      </c>
      <c r="F148" s="39">
        <f t="shared" si="22"/>
        <v>846.5</v>
      </c>
      <c r="G148" s="39">
        <f t="shared" si="26"/>
        <v>3.254999995988328E-3</v>
      </c>
      <c r="J148" s="39">
        <f>+G148</f>
        <v>3.254999995988328E-3</v>
      </c>
      <c r="O148" s="39">
        <f t="shared" ca="1" si="24"/>
        <v>-2.1289197095577188E-2</v>
      </c>
      <c r="Q148" s="40">
        <f t="shared" si="25"/>
        <v>38115.3367</v>
      </c>
      <c r="R148" s="31"/>
    </row>
    <row r="149" spans="1:18" s="39" customFormat="1" ht="12.75" customHeight="1" x14ac:dyDescent="0.2">
      <c r="A149" s="41" t="s">
        <v>86</v>
      </c>
      <c r="B149" s="42" t="s">
        <v>76</v>
      </c>
      <c r="C149" s="62">
        <v>53198.907700000003</v>
      </c>
      <c r="D149" s="41">
        <v>3.15E-2</v>
      </c>
      <c r="E149" s="39">
        <f t="shared" si="21"/>
        <v>849.99904289394465</v>
      </c>
      <c r="F149" s="39">
        <f>ROUND(2*E149,0)/2</f>
        <v>850</v>
      </c>
      <c r="G149" s="39">
        <f t="shared" si="26"/>
        <v>-1.7799999994167592E-2</v>
      </c>
      <c r="J149" s="39">
        <f>+G149</f>
        <v>-1.7799999994167592E-2</v>
      </c>
      <c r="O149" s="39">
        <f t="shared" ca="1" si="24"/>
        <v>-2.1086768645497779E-2</v>
      </c>
      <c r="Q149" s="40">
        <f t="shared" si="25"/>
        <v>38180.407700000003</v>
      </c>
      <c r="R149" s="31"/>
    </row>
    <row r="150" spans="1:18" s="31" customFormat="1" ht="12.75" customHeight="1" x14ac:dyDescent="0.2">
      <c r="A150" s="56" t="s">
        <v>526</v>
      </c>
      <c r="B150" s="58" t="s">
        <v>76</v>
      </c>
      <c r="C150" s="63">
        <v>53645.3</v>
      </c>
      <c r="D150" s="57" t="s">
        <v>85</v>
      </c>
      <c r="E150" s="39">
        <f t="shared" si="21"/>
        <v>874.00155825469028</v>
      </c>
      <c r="F150" s="39">
        <f>ROUND(2*E150,0)/2</f>
        <v>874</v>
      </c>
      <c r="G150" s="39">
        <f t="shared" si="26"/>
        <v>2.8980000002775341E-2</v>
      </c>
      <c r="H150" s="39"/>
      <c r="I150" s="39">
        <f>+G150</f>
        <v>2.8980000002775341E-2</v>
      </c>
      <c r="J150" s="39"/>
      <c r="K150" s="39"/>
      <c r="L150" s="39"/>
      <c r="M150" s="39"/>
      <c r="N150" s="39"/>
      <c r="O150" s="39">
        <f t="shared" ca="1" si="24"/>
        <v>-1.9698687844953308E-2</v>
      </c>
      <c r="P150" s="39"/>
      <c r="Q150" s="40">
        <f t="shared" si="25"/>
        <v>38626.800000000003</v>
      </c>
    </row>
    <row r="151" spans="1:18" s="39" customFormat="1" ht="12.75" customHeight="1" x14ac:dyDescent="0.2">
      <c r="A151" s="41" t="s">
        <v>86</v>
      </c>
      <c r="B151" s="42" t="s">
        <v>76</v>
      </c>
      <c r="C151" s="62">
        <v>54445.039799999999</v>
      </c>
      <c r="D151" s="41">
        <v>2.7699999999999999E-2</v>
      </c>
      <c r="E151" s="39">
        <f t="shared" si="21"/>
        <v>917.0035697905065</v>
      </c>
      <c r="F151" s="39">
        <f>ROUND(2*E151,0)/2</f>
        <v>917</v>
      </c>
      <c r="G151" s="39">
        <f t="shared" si="26"/>
        <v>6.6389999992679805E-2</v>
      </c>
      <c r="J151" s="39">
        <f>+G151</f>
        <v>6.6389999992679805E-2</v>
      </c>
      <c r="O151" s="39">
        <f t="shared" ca="1" si="24"/>
        <v>-1.7211709743977781E-2</v>
      </c>
      <c r="Q151" s="40">
        <f t="shared" si="25"/>
        <v>39426.539799999999</v>
      </c>
      <c r="R151" s="31"/>
    </row>
    <row r="152" spans="1:18" s="31" customFormat="1" ht="12.75" customHeight="1" x14ac:dyDescent="0.2">
      <c r="A152" s="60" t="s">
        <v>531</v>
      </c>
      <c r="B152" s="61" t="s">
        <v>76</v>
      </c>
      <c r="C152" s="64">
        <v>59800.9539</v>
      </c>
      <c r="D152" s="60">
        <v>1.9E-3</v>
      </c>
      <c r="E152" s="39">
        <f t="shared" ref="E152" si="28">+(C152-C$7)/C$8</f>
        <v>1204.991087621984</v>
      </c>
      <c r="F152" s="39">
        <f>ROUND(2*E152,0)/2</f>
        <v>1205</v>
      </c>
      <c r="G152" s="39">
        <f t="shared" ref="G152" si="29">+C152-(C$7+F152*C$8)</f>
        <v>-0.16575000000011642</v>
      </c>
      <c r="H152" s="39"/>
      <c r="I152" s="39"/>
      <c r="K152" s="39">
        <f>+G152</f>
        <v>-0.16575000000011642</v>
      </c>
      <c r="L152" s="39"/>
      <c r="M152" s="39"/>
      <c r="N152" s="39"/>
      <c r="O152" s="39">
        <f t="shared" ref="O152" ca="1" si="30">+C$11+C$12*F152</f>
        <v>-5.5474013744405415E-4</v>
      </c>
      <c r="P152" s="39"/>
      <c r="Q152" s="40">
        <f t="shared" ref="Q152" si="31">+C152-15018.5</f>
        <v>44782.4539</v>
      </c>
    </row>
    <row r="153" spans="1:18" s="31" customFormat="1" ht="12.75" customHeight="1" x14ac:dyDescent="0.2">
      <c r="B153" s="32"/>
      <c r="C153" s="65"/>
      <c r="D153" s="33"/>
    </row>
    <row r="154" spans="1:18" s="31" customFormat="1" ht="12.75" customHeight="1" x14ac:dyDescent="0.2">
      <c r="B154" s="32"/>
      <c r="C154" s="65"/>
      <c r="D154" s="33"/>
    </row>
    <row r="155" spans="1:18" s="31" customFormat="1" ht="12.75" customHeight="1" x14ac:dyDescent="0.2">
      <c r="B155" s="32"/>
      <c r="C155" s="65"/>
      <c r="D155" s="33"/>
    </row>
    <row r="156" spans="1:18" s="31" customFormat="1" ht="12.75" customHeight="1" x14ac:dyDescent="0.2">
      <c r="B156" s="32"/>
      <c r="C156" s="65"/>
      <c r="D156" s="33"/>
    </row>
    <row r="157" spans="1:18" s="31" customFormat="1" ht="12.75" customHeight="1" x14ac:dyDescent="0.2">
      <c r="B157" s="32"/>
      <c r="C157" s="33"/>
      <c r="D157" s="33"/>
    </row>
    <row r="158" spans="1:18" s="31" customFormat="1" ht="12.75" customHeight="1" x14ac:dyDescent="0.2">
      <c r="B158" s="32"/>
      <c r="C158" s="33"/>
      <c r="D158" s="33"/>
    </row>
    <row r="159" spans="1:18" s="31" customFormat="1" ht="12.75" customHeight="1" x14ac:dyDescent="0.2">
      <c r="B159" s="32"/>
      <c r="C159" s="33"/>
      <c r="D159" s="33"/>
    </row>
    <row r="160" spans="1:18" s="31" customFormat="1" ht="12.75" customHeight="1" x14ac:dyDescent="0.2">
      <c r="B160" s="32"/>
      <c r="C160" s="33"/>
      <c r="D160" s="33"/>
    </row>
    <row r="161" spans="2:4" s="31" customFormat="1" ht="12.75" customHeight="1" x14ac:dyDescent="0.2">
      <c r="B161" s="32"/>
      <c r="C161" s="33"/>
      <c r="D161" s="33"/>
    </row>
    <row r="162" spans="2:4" s="31" customFormat="1" ht="12.75" customHeight="1" x14ac:dyDescent="0.2">
      <c r="B162" s="32"/>
      <c r="C162" s="33"/>
      <c r="D162" s="33"/>
    </row>
    <row r="163" spans="2:4" s="31" customFormat="1" ht="12.75" customHeight="1" x14ac:dyDescent="0.2">
      <c r="B163" s="32"/>
      <c r="C163" s="33"/>
      <c r="D163" s="33"/>
    </row>
    <row r="164" spans="2:4" s="31" customFormat="1" ht="12.75" customHeight="1" x14ac:dyDescent="0.2">
      <c r="B164" s="32"/>
      <c r="C164" s="33"/>
      <c r="D164" s="33"/>
    </row>
    <row r="165" spans="2:4" s="31" customFormat="1" ht="12.75" customHeight="1" x14ac:dyDescent="0.2">
      <c r="B165" s="32"/>
      <c r="C165" s="33"/>
      <c r="D165" s="33"/>
    </row>
    <row r="166" spans="2:4" s="31" customFormat="1" ht="12.75" customHeight="1" x14ac:dyDescent="0.2">
      <c r="B166" s="32"/>
      <c r="C166" s="33"/>
      <c r="D166" s="33"/>
    </row>
    <row r="167" spans="2:4" s="31" customFormat="1" ht="12.75" customHeight="1" x14ac:dyDescent="0.2">
      <c r="B167" s="32"/>
      <c r="C167" s="33"/>
      <c r="D167" s="33"/>
    </row>
    <row r="168" spans="2:4" s="31" customFormat="1" ht="12.75" customHeight="1" x14ac:dyDescent="0.2">
      <c r="B168" s="32"/>
      <c r="C168" s="33"/>
      <c r="D168" s="33"/>
    </row>
    <row r="169" spans="2:4" s="31" customFormat="1" ht="12.75" customHeight="1" x14ac:dyDescent="0.2">
      <c r="B169" s="32"/>
      <c r="C169" s="33"/>
      <c r="D169" s="33"/>
    </row>
    <row r="170" spans="2:4" s="31" customFormat="1" ht="12.75" customHeight="1" x14ac:dyDescent="0.2">
      <c r="B170" s="32"/>
      <c r="C170" s="33"/>
      <c r="D170" s="33"/>
    </row>
    <row r="171" spans="2:4" s="31" customFormat="1" ht="12.75" customHeight="1" x14ac:dyDescent="0.2">
      <c r="B171" s="32"/>
      <c r="C171" s="33"/>
      <c r="D171" s="33"/>
    </row>
    <row r="172" spans="2:4" s="31" customFormat="1" ht="12.75" customHeight="1" x14ac:dyDescent="0.2">
      <c r="B172" s="32"/>
      <c r="C172" s="33"/>
      <c r="D172" s="33"/>
    </row>
    <row r="173" spans="2:4" s="31" customFormat="1" ht="12.75" customHeight="1" x14ac:dyDescent="0.2">
      <c r="B173" s="32"/>
      <c r="C173" s="33"/>
      <c r="D173" s="33"/>
    </row>
    <row r="174" spans="2:4" s="31" customFormat="1" ht="12.75" customHeight="1" x14ac:dyDescent="0.2">
      <c r="B174" s="32"/>
      <c r="C174" s="33"/>
      <c r="D174" s="33"/>
    </row>
    <row r="175" spans="2:4" s="31" customFormat="1" ht="12.75" customHeight="1" x14ac:dyDescent="0.2">
      <c r="B175" s="32"/>
      <c r="C175" s="33"/>
      <c r="D175" s="33"/>
    </row>
    <row r="176" spans="2:4" s="31" customFormat="1" ht="12.75" customHeight="1" x14ac:dyDescent="0.2">
      <c r="B176" s="32"/>
      <c r="C176" s="33"/>
      <c r="D176" s="33"/>
    </row>
    <row r="177" spans="2:4" s="31" customFormat="1" ht="12.75" customHeight="1" x14ac:dyDescent="0.2">
      <c r="B177" s="32"/>
      <c r="C177" s="33"/>
      <c r="D177" s="33"/>
    </row>
    <row r="178" spans="2:4" s="31" customFormat="1" ht="12.75" customHeight="1" x14ac:dyDescent="0.2">
      <c r="B178" s="32"/>
      <c r="C178" s="33"/>
      <c r="D178" s="33"/>
    </row>
    <row r="179" spans="2:4" s="31" customFormat="1" ht="12.75" customHeight="1" x14ac:dyDescent="0.2">
      <c r="B179" s="32"/>
      <c r="C179" s="33"/>
      <c r="D179" s="33"/>
    </row>
    <row r="180" spans="2:4" s="31" customFormat="1" ht="12.75" customHeight="1" x14ac:dyDescent="0.2">
      <c r="B180" s="32"/>
      <c r="C180" s="33"/>
      <c r="D180" s="33"/>
    </row>
    <row r="181" spans="2:4" s="31" customFormat="1" ht="12.75" customHeight="1" x14ac:dyDescent="0.2">
      <c r="B181" s="32"/>
      <c r="C181" s="33"/>
      <c r="D181" s="33"/>
    </row>
    <row r="182" spans="2:4" s="31" customFormat="1" ht="12.75" customHeight="1" x14ac:dyDescent="0.2">
      <c r="B182" s="32"/>
      <c r="C182" s="33"/>
      <c r="D182" s="33"/>
    </row>
    <row r="183" spans="2:4" s="31" customFormat="1" ht="12.75" customHeight="1" x14ac:dyDescent="0.2">
      <c r="B183" s="32"/>
      <c r="C183" s="33"/>
      <c r="D183" s="33"/>
    </row>
    <row r="184" spans="2:4" x14ac:dyDescent="0.2">
      <c r="B184" s="17"/>
      <c r="C184" s="11"/>
      <c r="D184" s="11"/>
    </row>
    <row r="185" spans="2:4" x14ac:dyDescent="0.2">
      <c r="B185" s="17"/>
      <c r="C185" s="11"/>
      <c r="D185" s="11"/>
    </row>
    <row r="186" spans="2:4" x14ac:dyDescent="0.2">
      <c r="B186" s="17"/>
      <c r="C186" s="11"/>
      <c r="D186" s="11"/>
    </row>
    <row r="187" spans="2:4" x14ac:dyDescent="0.2">
      <c r="B187" s="17"/>
      <c r="C187" s="11"/>
      <c r="D187" s="11"/>
    </row>
    <row r="188" spans="2:4" x14ac:dyDescent="0.2">
      <c r="B188" s="17"/>
      <c r="C188" s="11"/>
      <c r="D188" s="11"/>
    </row>
    <row r="189" spans="2:4" x14ac:dyDescent="0.2">
      <c r="B189" s="17"/>
      <c r="C189" s="11"/>
      <c r="D189" s="11"/>
    </row>
    <row r="190" spans="2:4" x14ac:dyDescent="0.2">
      <c r="B190" s="17"/>
      <c r="C190" s="11"/>
      <c r="D190" s="11"/>
    </row>
    <row r="191" spans="2:4" x14ac:dyDescent="0.2">
      <c r="B191" s="17"/>
      <c r="C191" s="11"/>
      <c r="D191" s="11"/>
    </row>
    <row r="192" spans="2:4" x14ac:dyDescent="0.2">
      <c r="B192" s="17"/>
      <c r="C192" s="11"/>
      <c r="D192" s="11"/>
    </row>
    <row r="193" spans="2:4" x14ac:dyDescent="0.2">
      <c r="B193" s="17"/>
      <c r="C193" s="11"/>
      <c r="D193" s="11"/>
    </row>
    <row r="194" spans="2:4" x14ac:dyDescent="0.2">
      <c r="B194" s="17"/>
      <c r="C194" s="11"/>
      <c r="D194" s="11"/>
    </row>
    <row r="195" spans="2:4" x14ac:dyDescent="0.2">
      <c r="B195" s="17"/>
      <c r="C195" s="11"/>
      <c r="D195" s="11"/>
    </row>
    <row r="196" spans="2:4" x14ac:dyDescent="0.2">
      <c r="B196" s="17"/>
      <c r="C196" s="11"/>
      <c r="D196" s="11"/>
    </row>
    <row r="197" spans="2:4" x14ac:dyDescent="0.2">
      <c r="B197" s="17"/>
      <c r="C197" s="11"/>
      <c r="D197" s="11"/>
    </row>
    <row r="198" spans="2:4" x14ac:dyDescent="0.2">
      <c r="C198" s="11"/>
      <c r="D198" s="11"/>
    </row>
    <row r="199" spans="2:4" x14ac:dyDescent="0.2">
      <c r="C199" s="11"/>
      <c r="D199" s="11"/>
    </row>
    <row r="200" spans="2:4" x14ac:dyDescent="0.2">
      <c r="C200" s="11"/>
      <c r="D200" s="11"/>
    </row>
    <row r="201" spans="2:4" x14ac:dyDescent="0.2">
      <c r="C201" s="11"/>
      <c r="D201" s="11"/>
    </row>
    <row r="202" spans="2:4" x14ac:dyDescent="0.2">
      <c r="C202" s="11"/>
      <c r="D202" s="11"/>
    </row>
    <row r="203" spans="2:4" x14ac:dyDescent="0.2">
      <c r="C203" s="11"/>
      <c r="D203" s="11"/>
    </row>
    <row r="204" spans="2:4" x14ac:dyDescent="0.2">
      <c r="C204" s="11"/>
      <c r="D204" s="11"/>
    </row>
    <row r="205" spans="2:4" x14ac:dyDescent="0.2">
      <c r="C205" s="11"/>
      <c r="D205" s="11"/>
    </row>
    <row r="206" spans="2:4" x14ac:dyDescent="0.2">
      <c r="C206" s="11"/>
      <c r="D206" s="11"/>
    </row>
    <row r="207" spans="2:4" x14ac:dyDescent="0.2">
      <c r="C207" s="11"/>
      <c r="D207" s="11"/>
    </row>
    <row r="208" spans="2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1"/>
  <sheetViews>
    <sheetView topLeftCell="A87" workbookViewId="0">
      <selection activeCell="A98" sqref="A98:D134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3" t="s">
        <v>87</v>
      </c>
      <c r="I1" s="44" t="s">
        <v>88</v>
      </c>
      <c r="J1" s="45" t="s">
        <v>89</v>
      </c>
    </row>
    <row r="2" spans="1:16" x14ac:dyDescent="0.2">
      <c r="I2" s="46" t="s">
        <v>90</v>
      </c>
      <c r="J2" s="47" t="s">
        <v>91</v>
      </c>
    </row>
    <row r="3" spans="1:16" x14ac:dyDescent="0.2">
      <c r="A3" s="48" t="s">
        <v>92</v>
      </c>
      <c r="I3" s="46" t="s">
        <v>93</v>
      </c>
      <c r="J3" s="47" t="s">
        <v>36</v>
      </c>
    </row>
    <row r="4" spans="1:16" x14ac:dyDescent="0.2">
      <c r="I4" s="46" t="s">
        <v>94</v>
      </c>
      <c r="J4" s="47" t="s">
        <v>36</v>
      </c>
    </row>
    <row r="5" spans="1:16" ht="13.5" thickBot="1" x14ac:dyDescent="0.25">
      <c r="I5" s="49" t="s">
        <v>95</v>
      </c>
      <c r="J5" s="50" t="s">
        <v>85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BAVM 26 </v>
      </c>
      <c r="B11" s="17" t="str">
        <f t="shared" ref="B11:B42" si="1">IF(H11=INT(H11),"I","II")</f>
        <v>I</v>
      </c>
      <c r="C11" s="11">
        <f t="shared" ref="C11:C42" si="2">1*G11</f>
        <v>40478.15</v>
      </c>
      <c r="D11" s="14" t="str">
        <f t="shared" ref="D11:D42" si="3">VLOOKUP(F11,I$1:J$5,2,FALSE)</f>
        <v>vis</v>
      </c>
      <c r="E11" s="51">
        <f>VLOOKUP(C11,Active!C$21:E$973,3,FALSE)</f>
        <v>166.00386176162351</v>
      </c>
      <c r="F11" s="17" t="s">
        <v>95</v>
      </c>
      <c r="G11" s="14" t="str">
        <f t="shared" ref="G11:G42" si="4">MID(I11,3,LEN(I11)-3)</f>
        <v>40478.15</v>
      </c>
      <c r="H11" s="11">
        <f t="shared" ref="H11:H42" si="5">1*K11</f>
        <v>166</v>
      </c>
      <c r="I11" s="52" t="s">
        <v>196</v>
      </c>
      <c r="J11" s="53" t="s">
        <v>197</v>
      </c>
      <c r="K11" s="52">
        <v>166</v>
      </c>
      <c r="L11" s="52" t="s">
        <v>198</v>
      </c>
      <c r="M11" s="53" t="s">
        <v>105</v>
      </c>
      <c r="N11" s="53"/>
      <c r="O11" s="54" t="s">
        <v>199</v>
      </c>
      <c r="P11" s="55" t="s">
        <v>200</v>
      </c>
    </row>
    <row r="12" spans="1:16" ht="12.75" customHeight="1" thickBot="1" x14ac:dyDescent="0.25">
      <c r="A12" s="11" t="str">
        <f t="shared" si="0"/>
        <v> PZP 4.277 </v>
      </c>
      <c r="B12" s="17" t="str">
        <f t="shared" si="1"/>
        <v>I</v>
      </c>
      <c r="C12" s="11">
        <f t="shared" si="2"/>
        <v>42598.7</v>
      </c>
      <c r="D12" s="14" t="str">
        <f t="shared" si="3"/>
        <v>vis</v>
      </c>
      <c r="E12" s="51">
        <f>VLOOKUP(C12,Active!C$21:E$973,3,FALSE)</f>
        <v>280.02584186349594</v>
      </c>
      <c r="F12" s="17" t="s">
        <v>95</v>
      </c>
      <c r="G12" s="14" t="str">
        <f t="shared" si="4"/>
        <v>42598.70</v>
      </c>
      <c r="H12" s="11">
        <f t="shared" si="5"/>
        <v>280</v>
      </c>
      <c r="I12" s="52" t="s">
        <v>207</v>
      </c>
      <c r="J12" s="53" t="s">
        <v>208</v>
      </c>
      <c r="K12" s="52">
        <v>280</v>
      </c>
      <c r="L12" s="52" t="s">
        <v>209</v>
      </c>
      <c r="M12" s="53" t="s">
        <v>105</v>
      </c>
      <c r="N12" s="53"/>
      <c r="O12" s="54" t="s">
        <v>210</v>
      </c>
      <c r="P12" s="54" t="s">
        <v>211</v>
      </c>
    </row>
    <row r="13" spans="1:16" ht="12.75" customHeight="1" thickBot="1" x14ac:dyDescent="0.25">
      <c r="A13" s="11" t="str">
        <f t="shared" si="0"/>
        <v> MVS 8.136 </v>
      </c>
      <c r="B13" s="17" t="str">
        <f t="shared" si="1"/>
        <v>I</v>
      </c>
      <c r="C13" s="11">
        <f t="shared" si="2"/>
        <v>43732.495000000003</v>
      </c>
      <c r="D13" s="14" t="str">
        <f t="shared" si="3"/>
        <v>vis</v>
      </c>
      <c r="E13" s="51">
        <f>VLOOKUP(C13,Active!C$21:E$973,3,FALSE)</f>
        <v>340.99000254332117</v>
      </c>
      <c r="F13" s="17" t="s">
        <v>95</v>
      </c>
      <c r="G13" s="14" t="str">
        <f t="shared" si="4"/>
        <v>43732.495</v>
      </c>
      <c r="H13" s="11">
        <f t="shared" si="5"/>
        <v>341</v>
      </c>
      <c r="I13" s="52" t="s">
        <v>212</v>
      </c>
      <c r="J13" s="53" t="s">
        <v>213</v>
      </c>
      <c r="K13" s="52">
        <v>341</v>
      </c>
      <c r="L13" s="52" t="s">
        <v>214</v>
      </c>
      <c r="M13" s="53" t="s">
        <v>96</v>
      </c>
      <c r="N13" s="53"/>
      <c r="O13" s="54" t="s">
        <v>215</v>
      </c>
      <c r="P13" s="54" t="s">
        <v>216</v>
      </c>
    </row>
    <row r="14" spans="1:16" ht="12.75" customHeight="1" thickBot="1" x14ac:dyDescent="0.25">
      <c r="A14" s="11" t="str">
        <f t="shared" si="0"/>
        <v> MVS 8.192 </v>
      </c>
      <c r="B14" s="17" t="str">
        <f t="shared" si="1"/>
        <v>I</v>
      </c>
      <c r="C14" s="11">
        <f t="shared" si="2"/>
        <v>44123</v>
      </c>
      <c r="D14" s="14" t="str">
        <f t="shared" si="3"/>
        <v>vis</v>
      </c>
      <c r="E14" s="51">
        <f>VLOOKUP(C14,Active!C$21:E$973,3,FALSE)</f>
        <v>361.98745760907366</v>
      </c>
      <c r="F14" s="17" t="s">
        <v>95</v>
      </c>
      <c r="G14" s="14" t="str">
        <f t="shared" si="4"/>
        <v>44123.00</v>
      </c>
      <c r="H14" s="11">
        <f t="shared" si="5"/>
        <v>362</v>
      </c>
      <c r="I14" s="52" t="s">
        <v>217</v>
      </c>
      <c r="J14" s="53" t="s">
        <v>218</v>
      </c>
      <c r="K14" s="52">
        <v>362</v>
      </c>
      <c r="L14" s="52" t="s">
        <v>132</v>
      </c>
      <c r="M14" s="53" t="s">
        <v>96</v>
      </c>
      <c r="N14" s="53"/>
      <c r="O14" s="54" t="s">
        <v>219</v>
      </c>
      <c r="P14" s="54" t="s">
        <v>220</v>
      </c>
    </row>
    <row r="15" spans="1:16" ht="12.75" customHeight="1" thickBot="1" x14ac:dyDescent="0.25">
      <c r="A15" s="11" t="str">
        <f t="shared" si="0"/>
        <v> MVS 9.80 </v>
      </c>
      <c r="B15" s="17" t="str">
        <f t="shared" si="1"/>
        <v>I</v>
      </c>
      <c r="C15" s="11">
        <f t="shared" si="2"/>
        <v>44458.2</v>
      </c>
      <c r="D15" s="14" t="str">
        <f t="shared" si="3"/>
        <v>vis</v>
      </c>
      <c r="E15" s="51">
        <f>VLOOKUP(C15,Active!C$21:E$973,3,FALSE)</f>
        <v>380.01116265264602</v>
      </c>
      <c r="F15" s="17" t="s">
        <v>95</v>
      </c>
      <c r="G15" s="14" t="str">
        <f t="shared" si="4"/>
        <v>44458.2</v>
      </c>
      <c r="H15" s="11">
        <f t="shared" si="5"/>
        <v>380</v>
      </c>
      <c r="I15" s="52" t="s">
        <v>221</v>
      </c>
      <c r="J15" s="53" t="s">
        <v>222</v>
      </c>
      <c r="K15" s="52">
        <v>380</v>
      </c>
      <c r="L15" s="52" t="s">
        <v>223</v>
      </c>
      <c r="M15" s="53" t="s">
        <v>105</v>
      </c>
      <c r="N15" s="53"/>
      <c r="O15" s="54" t="s">
        <v>224</v>
      </c>
      <c r="P15" s="54" t="s">
        <v>225</v>
      </c>
    </row>
    <row r="16" spans="1:16" ht="12.75" customHeight="1" thickBot="1" x14ac:dyDescent="0.25">
      <c r="A16" s="11" t="str">
        <f t="shared" si="0"/>
        <v> MVS 9.163 </v>
      </c>
      <c r="B16" s="17" t="str">
        <f t="shared" si="1"/>
        <v>II</v>
      </c>
      <c r="C16" s="11">
        <f t="shared" si="2"/>
        <v>44466.87</v>
      </c>
      <c r="D16" s="14" t="str">
        <f t="shared" si="3"/>
        <v>vis</v>
      </c>
      <c r="E16" s="51">
        <f>VLOOKUP(C16,Active!C$21:E$973,3,FALSE)</f>
        <v>380.47734857963849</v>
      </c>
      <c r="F16" s="17" t="s">
        <v>95</v>
      </c>
      <c r="G16" s="14" t="str">
        <f t="shared" si="4"/>
        <v>44466.87</v>
      </c>
      <c r="H16" s="11">
        <f t="shared" si="5"/>
        <v>380.5</v>
      </c>
      <c r="I16" s="52" t="s">
        <v>226</v>
      </c>
      <c r="J16" s="53" t="s">
        <v>227</v>
      </c>
      <c r="K16" s="52">
        <v>380.5</v>
      </c>
      <c r="L16" s="52" t="s">
        <v>228</v>
      </c>
      <c r="M16" s="53" t="s">
        <v>105</v>
      </c>
      <c r="N16" s="53"/>
      <c r="O16" s="54" t="s">
        <v>229</v>
      </c>
      <c r="P16" s="54" t="s">
        <v>230</v>
      </c>
    </row>
    <row r="17" spans="1:16" ht="12.75" customHeight="1" thickBot="1" x14ac:dyDescent="0.25">
      <c r="A17" s="11" t="str">
        <f t="shared" si="0"/>
        <v> MVS 9.80 </v>
      </c>
      <c r="B17" s="17" t="str">
        <f t="shared" si="1"/>
        <v>II</v>
      </c>
      <c r="C17" s="11">
        <f t="shared" si="2"/>
        <v>44467</v>
      </c>
      <c r="D17" s="14" t="str">
        <f t="shared" si="3"/>
        <v>vis</v>
      </c>
      <c r="E17" s="51">
        <f>VLOOKUP(C17,Active!C$21:E$973,3,FALSE)</f>
        <v>380.48433868004309</v>
      </c>
      <c r="F17" s="17" t="s">
        <v>95</v>
      </c>
      <c r="G17" s="14" t="str">
        <f t="shared" si="4"/>
        <v>44467.0</v>
      </c>
      <c r="H17" s="11">
        <f t="shared" si="5"/>
        <v>380.5</v>
      </c>
      <c r="I17" s="52" t="s">
        <v>231</v>
      </c>
      <c r="J17" s="53" t="s">
        <v>232</v>
      </c>
      <c r="K17" s="52">
        <v>380.5</v>
      </c>
      <c r="L17" s="52" t="s">
        <v>233</v>
      </c>
      <c r="M17" s="53" t="s">
        <v>105</v>
      </c>
      <c r="N17" s="53"/>
      <c r="O17" s="54" t="s">
        <v>224</v>
      </c>
      <c r="P17" s="54" t="s">
        <v>225</v>
      </c>
    </row>
    <row r="18" spans="1:16" ht="12.75" customHeight="1" thickBot="1" x14ac:dyDescent="0.25">
      <c r="A18" s="11" t="str">
        <f t="shared" si="0"/>
        <v> MVS 9.80 </v>
      </c>
      <c r="B18" s="17" t="str">
        <f t="shared" si="1"/>
        <v>II</v>
      </c>
      <c r="C18" s="11">
        <f t="shared" si="2"/>
        <v>44486</v>
      </c>
      <c r="D18" s="14" t="str">
        <f t="shared" si="3"/>
        <v>vis</v>
      </c>
      <c r="E18" s="51">
        <f>VLOOKUP(C18,Active!C$21:E$973,3,FALSE)</f>
        <v>381.50596873919545</v>
      </c>
      <c r="F18" s="17" t="s">
        <v>95</v>
      </c>
      <c r="G18" s="14" t="str">
        <f t="shared" si="4"/>
        <v>44486.0</v>
      </c>
      <c r="H18" s="11">
        <f t="shared" si="5"/>
        <v>381.5</v>
      </c>
      <c r="I18" s="52" t="s">
        <v>234</v>
      </c>
      <c r="J18" s="53" t="s">
        <v>235</v>
      </c>
      <c r="K18" s="52">
        <v>381.5</v>
      </c>
      <c r="L18" s="52" t="s">
        <v>158</v>
      </c>
      <c r="M18" s="53" t="s">
        <v>105</v>
      </c>
      <c r="N18" s="53"/>
      <c r="O18" s="54" t="s">
        <v>224</v>
      </c>
      <c r="P18" s="54" t="s">
        <v>225</v>
      </c>
    </row>
    <row r="19" spans="1:16" ht="12.75" customHeight="1" thickBot="1" x14ac:dyDescent="0.25">
      <c r="A19" s="11" t="str">
        <f t="shared" si="0"/>
        <v> MVS 9.80 </v>
      </c>
      <c r="B19" s="17" t="str">
        <f t="shared" si="1"/>
        <v>I</v>
      </c>
      <c r="C19" s="11">
        <f t="shared" si="2"/>
        <v>44495.51</v>
      </c>
      <c r="D19" s="14" t="str">
        <f t="shared" si="3"/>
        <v>vis</v>
      </c>
      <c r="E19" s="51">
        <f>VLOOKUP(C19,Active!C$21:E$973,3,FALSE)</f>
        <v>382.01732146880289</v>
      </c>
      <c r="F19" s="17" t="s">
        <v>95</v>
      </c>
      <c r="G19" s="14" t="str">
        <f t="shared" si="4"/>
        <v>44495.51</v>
      </c>
      <c r="H19" s="11">
        <f t="shared" si="5"/>
        <v>382</v>
      </c>
      <c r="I19" s="52" t="s">
        <v>236</v>
      </c>
      <c r="J19" s="53" t="s">
        <v>237</v>
      </c>
      <c r="K19" s="52">
        <v>382</v>
      </c>
      <c r="L19" s="52" t="s">
        <v>238</v>
      </c>
      <c r="M19" s="53" t="s">
        <v>105</v>
      </c>
      <c r="N19" s="53"/>
      <c r="O19" s="54" t="s">
        <v>224</v>
      </c>
      <c r="P19" s="54" t="s">
        <v>225</v>
      </c>
    </row>
    <row r="20" spans="1:16" ht="12.75" customHeight="1" thickBot="1" x14ac:dyDescent="0.25">
      <c r="A20" s="11" t="str">
        <f t="shared" si="0"/>
        <v> MVS 9.163 </v>
      </c>
      <c r="B20" s="17" t="str">
        <f t="shared" si="1"/>
        <v>I</v>
      </c>
      <c r="C20" s="11">
        <f t="shared" si="2"/>
        <v>44866.84</v>
      </c>
      <c r="D20" s="14" t="str">
        <f t="shared" si="3"/>
        <v>vis</v>
      </c>
      <c r="E20" s="51">
        <f>VLOOKUP(C20,Active!C$21:E$973,3,FALSE)</f>
        <v>401.98373672485803</v>
      </c>
      <c r="F20" s="17" t="s">
        <v>95</v>
      </c>
      <c r="G20" s="14" t="str">
        <f t="shared" si="4"/>
        <v>44866.84</v>
      </c>
      <c r="H20" s="11">
        <f t="shared" si="5"/>
        <v>402</v>
      </c>
      <c r="I20" s="52" t="s">
        <v>239</v>
      </c>
      <c r="J20" s="53" t="s">
        <v>240</v>
      </c>
      <c r="K20" s="52">
        <v>402</v>
      </c>
      <c r="L20" s="52" t="s">
        <v>241</v>
      </c>
      <c r="M20" s="53" t="s">
        <v>105</v>
      </c>
      <c r="N20" s="53"/>
      <c r="O20" s="54" t="s">
        <v>224</v>
      </c>
      <c r="P20" s="54" t="s">
        <v>230</v>
      </c>
    </row>
    <row r="21" spans="1:16" ht="12.75" customHeight="1" thickBot="1" x14ac:dyDescent="0.25">
      <c r="A21" s="11" t="str">
        <f t="shared" si="0"/>
        <v> MVS 9.80 </v>
      </c>
      <c r="B21" s="17" t="str">
        <f t="shared" si="1"/>
        <v>I</v>
      </c>
      <c r="C21" s="11">
        <f t="shared" si="2"/>
        <v>45164.6</v>
      </c>
      <c r="D21" s="14" t="str">
        <f t="shared" si="3"/>
        <v>vis</v>
      </c>
      <c r="E21" s="51">
        <f>VLOOKUP(C21,Active!C$21:E$973,3,FALSE)</f>
        <v>417.99429285186932</v>
      </c>
      <c r="F21" s="17" t="s">
        <v>95</v>
      </c>
      <c r="G21" s="14" t="str">
        <f t="shared" si="4"/>
        <v>45164.60</v>
      </c>
      <c r="H21" s="11">
        <f t="shared" si="5"/>
        <v>418</v>
      </c>
      <c r="I21" s="52" t="s">
        <v>242</v>
      </c>
      <c r="J21" s="53" t="s">
        <v>243</v>
      </c>
      <c r="K21" s="52">
        <v>418</v>
      </c>
      <c r="L21" s="52" t="s">
        <v>244</v>
      </c>
      <c r="M21" s="53" t="s">
        <v>105</v>
      </c>
      <c r="N21" s="53"/>
      <c r="O21" s="54" t="s">
        <v>245</v>
      </c>
      <c r="P21" s="54" t="s">
        <v>225</v>
      </c>
    </row>
    <row r="22" spans="1:16" ht="12.75" customHeight="1" thickBot="1" x14ac:dyDescent="0.25">
      <c r="A22" s="11" t="str">
        <f t="shared" si="0"/>
        <v> VSSC 60.20 </v>
      </c>
      <c r="B22" s="17" t="str">
        <f t="shared" si="1"/>
        <v>II</v>
      </c>
      <c r="C22" s="11">
        <f t="shared" si="2"/>
        <v>45174.05</v>
      </c>
      <c r="D22" s="14" t="str">
        <f t="shared" si="3"/>
        <v>vis</v>
      </c>
      <c r="E22" s="51">
        <f>VLOOKUP(C22,Active!C$21:E$973,3,FALSE)</f>
        <v>418.50241938129011</v>
      </c>
      <c r="F22" s="17" t="s">
        <v>95</v>
      </c>
      <c r="G22" s="14" t="str">
        <f t="shared" si="4"/>
        <v>45174.05</v>
      </c>
      <c r="H22" s="11">
        <f t="shared" si="5"/>
        <v>418.5</v>
      </c>
      <c r="I22" s="52" t="s">
        <v>246</v>
      </c>
      <c r="J22" s="53" t="s">
        <v>247</v>
      </c>
      <c r="K22" s="52">
        <v>418.5</v>
      </c>
      <c r="L22" s="52" t="s">
        <v>248</v>
      </c>
      <c r="M22" s="53" t="s">
        <v>105</v>
      </c>
      <c r="N22" s="53"/>
      <c r="O22" s="54" t="s">
        <v>249</v>
      </c>
      <c r="P22" s="54" t="s">
        <v>250</v>
      </c>
    </row>
    <row r="23" spans="1:16" ht="12.75" customHeight="1" thickBot="1" x14ac:dyDescent="0.25">
      <c r="A23" s="11" t="str">
        <f t="shared" si="0"/>
        <v> VSSC 60.20 </v>
      </c>
      <c r="B23" s="17" t="str">
        <f t="shared" si="1"/>
        <v>I</v>
      </c>
      <c r="C23" s="11">
        <f t="shared" si="2"/>
        <v>45183.26</v>
      </c>
      <c r="D23" s="14" t="str">
        <f t="shared" si="3"/>
        <v>vis</v>
      </c>
      <c r="E23" s="51">
        <f>VLOOKUP(C23,Active!C$21:E$973,3,FALSE)</f>
        <v>418.99764110996341</v>
      </c>
      <c r="F23" s="17" t="s">
        <v>95</v>
      </c>
      <c r="G23" s="14" t="str">
        <f t="shared" si="4"/>
        <v>45183.26</v>
      </c>
      <c r="H23" s="11">
        <f t="shared" si="5"/>
        <v>419</v>
      </c>
      <c r="I23" s="52" t="s">
        <v>251</v>
      </c>
      <c r="J23" s="53" t="s">
        <v>252</v>
      </c>
      <c r="K23" s="52">
        <v>419</v>
      </c>
      <c r="L23" s="52" t="s">
        <v>253</v>
      </c>
      <c r="M23" s="53" t="s">
        <v>105</v>
      </c>
      <c r="N23" s="53"/>
      <c r="O23" s="54" t="s">
        <v>249</v>
      </c>
      <c r="P23" s="54" t="s">
        <v>250</v>
      </c>
    </row>
    <row r="24" spans="1:16" ht="12.75" customHeight="1" thickBot="1" x14ac:dyDescent="0.25">
      <c r="A24" s="11" t="str">
        <f t="shared" si="0"/>
        <v>BAVM 36 </v>
      </c>
      <c r="B24" s="17" t="str">
        <f t="shared" si="1"/>
        <v>I</v>
      </c>
      <c r="C24" s="11">
        <f t="shared" si="2"/>
        <v>45183.35</v>
      </c>
      <c r="D24" s="14" t="str">
        <f t="shared" si="3"/>
        <v>vis</v>
      </c>
      <c r="E24" s="51">
        <f>VLOOKUP(C24,Active!C$21:E$973,3,FALSE)</f>
        <v>419.00248041024338</v>
      </c>
      <c r="F24" s="17" t="s">
        <v>95</v>
      </c>
      <c r="G24" s="14" t="str">
        <f t="shared" si="4"/>
        <v>45183.35</v>
      </c>
      <c r="H24" s="11">
        <f t="shared" si="5"/>
        <v>419</v>
      </c>
      <c r="I24" s="52" t="s">
        <v>254</v>
      </c>
      <c r="J24" s="53" t="s">
        <v>255</v>
      </c>
      <c r="K24" s="52">
        <v>419</v>
      </c>
      <c r="L24" s="52" t="s">
        <v>256</v>
      </c>
      <c r="M24" s="53" t="s">
        <v>105</v>
      </c>
      <c r="N24" s="53"/>
      <c r="O24" s="54" t="s">
        <v>257</v>
      </c>
      <c r="P24" s="55" t="s">
        <v>258</v>
      </c>
    </row>
    <row r="25" spans="1:16" ht="12.75" customHeight="1" thickBot="1" x14ac:dyDescent="0.25">
      <c r="A25" s="11" t="str">
        <f t="shared" si="0"/>
        <v> MVS 9.80 </v>
      </c>
      <c r="B25" s="17" t="str">
        <f t="shared" si="1"/>
        <v>II</v>
      </c>
      <c r="C25" s="11">
        <f t="shared" si="2"/>
        <v>45192.07</v>
      </c>
      <c r="D25" s="14" t="str">
        <f t="shared" si="3"/>
        <v>vis</v>
      </c>
      <c r="E25" s="51">
        <f>VLOOKUP(C25,Active!C$21:E$973,3,FALSE)</f>
        <v>419.47135483739129</v>
      </c>
      <c r="F25" s="17" t="s">
        <v>95</v>
      </c>
      <c r="G25" s="14" t="str">
        <f t="shared" si="4"/>
        <v>45192.07</v>
      </c>
      <c r="H25" s="11">
        <f t="shared" si="5"/>
        <v>419.5</v>
      </c>
      <c r="I25" s="52" t="s">
        <v>259</v>
      </c>
      <c r="J25" s="53" t="s">
        <v>260</v>
      </c>
      <c r="K25" s="52">
        <v>419.5</v>
      </c>
      <c r="L25" s="52" t="s">
        <v>261</v>
      </c>
      <c r="M25" s="53" t="s">
        <v>105</v>
      </c>
      <c r="N25" s="53"/>
      <c r="O25" s="54" t="s">
        <v>245</v>
      </c>
      <c r="P25" s="54" t="s">
        <v>225</v>
      </c>
    </row>
    <row r="26" spans="1:16" ht="12.75" customHeight="1" thickBot="1" x14ac:dyDescent="0.25">
      <c r="A26" s="11" t="str">
        <f t="shared" si="0"/>
        <v> MVS 9.80 </v>
      </c>
      <c r="B26" s="17" t="str">
        <f t="shared" si="1"/>
        <v>II</v>
      </c>
      <c r="C26" s="11">
        <f t="shared" si="2"/>
        <v>45210.720000000001</v>
      </c>
      <c r="D26" s="14" t="str">
        <f t="shared" si="3"/>
        <v>vis</v>
      </c>
      <c r="E26" s="51">
        <f>VLOOKUP(C26,Active!C$21:E$973,3,FALSE)</f>
        <v>420.47416539545412</v>
      </c>
      <c r="F26" s="17" t="s">
        <v>95</v>
      </c>
      <c r="G26" s="14" t="str">
        <f t="shared" si="4"/>
        <v>45210.72</v>
      </c>
      <c r="H26" s="11">
        <f t="shared" si="5"/>
        <v>420.5</v>
      </c>
      <c r="I26" s="52" t="s">
        <v>262</v>
      </c>
      <c r="J26" s="53" t="s">
        <v>263</v>
      </c>
      <c r="K26" s="52">
        <v>420.5</v>
      </c>
      <c r="L26" s="52" t="s">
        <v>264</v>
      </c>
      <c r="M26" s="53" t="s">
        <v>105</v>
      </c>
      <c r="N26" s="53"/>
      <c r="O26" s="54" t="s">
        <v>224</v>
      </c>
      <c r="P26" s="54" t="s">
        <v>225</v>
      </c>
    </row>
    <row r="27" spans="1:16" ht="12.75" customHeight="1" thickBot="1" x14ac:dyDescent="0.25">
      <c r="A27" s="11" t="str">
        <f t="shared" si="0"/>
        <v>BAVM 36 </v>
      </c>
      <c r="B27" s="17" t="str">
        <f t="shared" si="1"/>
        <v>II</v>
      </c>
      <c r="C27" s="11">
        <f t="shared" si="2"/>
        <v>45211.086000000003</v>
      </c>
      <c r="D27" s="14" t="str">
        <f t="shared" si="3"/>
        <v>vis</v>
      </c>
      <c r="E27" s="51">
        <f>VLOOKUP(C27,Active!C$21:E$973,3,FALSE)</f>
        <v>420.49384521659368</v>
      </c>
      <c r="F27" s="17" t="s">
        <v>95</v>
      </c>
      <c r="G27" s="14" t="str">
        <f t="shared" si="4"/>
        <v>45211.086</v>
      </c>
      <c r="H27" s="11">
        <f t="shared" si="5"/>
        <v>420.5</v>
      </c>
      <c r="I27" s="52" t="s">
        <v>265</v>
      </c>
      <c r="J27" s="53" t="s">
        <v>266</v>
      </c>
      <c r="K27" s="52">
        <v>420.5</v>
      </c>
      <c r="L27" s="52" t="s">
        <v>267</v>
      </c>
      <c r="M27" s="53" t="s">
        <v>178</v>
      </c>
      <c r="N27" s="53" t="s">
        <v>268</v>
      </c>
      <c r="O27" s="54" t="s">
        <v>199</v>
      </c>
      <c r="P27" s="55" t="s">
        <v>258</v>
      </c>
    </row>
    <row r="28" spans="1:16" ht="12.75" customHeight="1" thickBot="1" x14ac:dyDescent="0.25">
      <c r="A28" s="11" t="str">
        <f t="shared" si="0"/>
        <v>BAVM 36 </v>
      </c>
      <c r="B28" s="17" t="str">
        <f t="shared" si="1"/>
        <v>II</v>
      </c>
      <c r="C28" s="11">
        <f t="shared" si="2"/>
        <v>45211.086000000003</v>
      </c>
      <c r="D28" s="14" t="str">
        <f t="shared" si="3"/>
        <v>vis</v>
      </c>
      <c r="E28" s="51">
        <f>VLOOKUP(C28,Active!C$21:E$973,3,FALSE)</f>
        <v>420.49384521659368</v>
      </c>
      <c r="F28" s="17" t="s">
        <v>95</v>
      </c>
      <c r="G28" s="14" t="str">
        <f t="shared" si="4"/>
        <v>45211.086</v>
      </c>
      <c r="H28" s="11">
        <f t="shared" si="5"/>
        <v>420.5</v>
      </c>
      <c r="I28" s="52" t="s">
        <v>265</v>
      </c>
      <c r="J28" s="53" t="s">
        <v>266</v>
      </c>
      <c r="K28" s="52">
        <v>420.5</v>
      </c>
      <c r="L28" s="52" t="s">
        <v>267</v>
      </c>
      <c r="M28" s="53" t="s">
        <v>178</v>
      </c>
      <c r="N28" s="53" t="s">
        <v>269</v>
      </c>
      <c r="O28" s="54" t="s">
        <v>199</v>
      </c>
      <c r="P28" s="55" t="s">
        <v>258</v>
      </c>
    </row>
    <row r="29" spans="1:16" ht="12.75" customHeight="1" thickBot="1" x14ac:dyDescent="0.25">
      <c r="A29" s="11" t="str">
        <f t="shared" si="0"/>
        <v>BAVM 36 </v>
      </c>
      <c r="B29" s="17" t="str">
        <f t="shared" si="1"/>
        <v>I</v>
      </c>
      <c r="C29" s="11">
        <f t="shared" si="2"/>
        <v>45220.366999999998</v>
      </c>
      <c r="D29" s="14" t="str">
        <f t="shared" si="3"/>
        <v>vis</v>
      </c>
      <c r="E29" s="51">
        <f>VLOOKUP(C29,Active!C$21:E$973,3,FALSE)</f>
        <v>420.99288461548781</v>
      </c>
      <c r="F29" s="17" t="s">
        <v>95</v>
      </c>
      <c r="G29" s="14" t="str">
        <f t="shared" si="4"/>
        <v>45220.367</v>
      </c>
      <c r="H29" s="11">
        <f t="shared" si="5"/>
        <v>421</v>
      </c>
      <c r="I29" s="52" t="s">
        <v>270</v>
      </c>
      <c r="J29" s="53" t="s">
        <v>271</v>
      </c>
      <c r="K29" s="52">
        <v>421</v>
      </c>
      <c r="L29" s="52" t="s">
        <v>272</v>
      </c>
      <c r="M29" s="53" t="s">
        <v>178</v>
      </c>
      <c r="N29" s="53" t="s">
        <v>268</v>
      </c>
      <c r="O29" s="54" t="s">
        <v>199</v>
      </c>
      <c r="P29" s="55" t="s">
        <v>258</v>
      </c>
    </row>
    <row r="30" spans="1:16" ht="12.75" customHeight="1" thickBot="1" x14ac:dyDescent="0.25">
      <c r="A30" s="11" t="str">
        <f t="shared" si="0"/>
        <v>BAVM 36 </v>
      </c>
      <c r="B30" s="17" t="str">
        <f t="shared" si="1"/>
        <v>I</v>
      </c>
      <c r="C30" s="11">
        <f t="shared" si="2"/>
        <v>45220.366999999998</v>
      </c>
      <c r="D30" s="14" t="str">
        <f t="shared" si="3"/>
        <v>vis</v>
      </c>
      <c r="E30" s="51">
        <f>VLOOKUP(C30,Active!C$21:E$973,3,FALSE)</f>
        <v>420.99288461548781</v>
      </c>
      <c r="F30" s="17" t="s">
        <v>95</v>
      </c>
      <c r="G30" s="14" t="str">
        <f t="shared" si="4"/>
        <v>45220.367</v>
      </c>
      <c r="H30" s="11">
        <f t="shared" si="5"/>
        <v>421</v>
      </c>
      <c r="I30" s="52" t="s">
        <v>270</v>
      </c>
      <c r="J30" s="53" t="s">
        <v>271</v>
      </c>
      <c r="K30" s="52">
        <v>421</v>
      </c>
      <c r="L30" s="52" t="s">
        <v>272</v>
      </c>
      <c r="M30" s="53" t="s">
        <v>178</v>
      </c>
      <c r="N30" s="53" t="s">
        <v>273</v>
      </c>
      <c r="O30" s="54" t="s">
        <v>199</v>
      </c>
      <c r="P30" s="55" t="s">
        <v>258</v>
      </c>
    </row>
    <row r="31" spans="1:16" ht="12.75" customHeight="1" thickBot="1" x14ac:dyDescent="0.25">
      <c r="A31" s="11" t="str">
        <f t="shared" si="0"/>
        <v> MVS 9.80 </v>
      </c>
      <c r="B31" s="17" t="str">
        <f t="shared" si="1"/>
        <v>I</v>
      </c>
      <c r="C31" s="11">
        <f t="shared" si="2"/>
        <v>45294.27</v>
      </c>
      <c r="D31" s="14" t="str">
        <f t="shared" si="3"/>
        <v>vis</v>
      </c>
      <c r="E31" s="51">
        <f>VLOOKUP(C31,Active!C$21:E$973,3,FALSE)</f>
        <v>424.96664915556869</v>
      </c>
      <c r="F31" s="17" t="s">
        <v>95</v>
      </c>
      <c r="G31" s="14" t="str">
        <f t="shared" si="4"/>
        <v>45294.27</v>
      </c>
      <c r="H31" s="11">
        <f t="shared" si="5"/>
        <v>425</v>
      </c>
      <c r="I31" s="52" t="s">
        <v>274</v>
      </c>
      <c r="J31" s="53" t="s">
        <v>275</v>
      </c>
      <c r="K31" s="52">
        <v>425</v>
      </c>
      <c r="L31" s="52" t="s">
        <v>276</v>
      </c>
      <c r="M31" s="53" t="s">
        <v>105</v>
      </c>
      <c r="N31" s="53"/>
      <c r="O31" s="54" t="s">
        <v>224</v>
      </c>
      <c r="P31" s="54" t="s">
        <v>225</v>
      </c>
    </row>
    <row r="32" spans="1:16" ht="12.75" customHeight="1" thickBot="1" x14ac:dyDescent="0.25">
      <c r="A32" s="11" t="str">
        <f t="shared" si="0"/>
        <v> MVS 10.104 </v>
      </c>
      <c r="B32" s="17" t="str">
        <f t="shared" si="1"/>
        <v>I</v>
      </c>
      <c r="C32" s="11">
        <f t="shared" si="2"/>
        <v>45536.66</v>
      </c>
      <c r="D32" s="14" t="str">
        <f t="shared" si="3"/>
        <v>vis</v>
      </c>
      <c r="E32" s="51">
        <f>VLOOKUP(C32,Active!C$21:E$973,3,FALSE)</f>
        <v>437.99996021019774</v>
      </c>
      <c r="F32" s="17" t="s">
        <v>95</v>
      </c>
      <c r="G32" s="14" t="str">
        <f t="shared" si="4"/>
        <v>45536.66</v>
      </c>
      <c r="H32" s="11">
        <f t="shared" si="5"/>
        <v>438</v>
      </c>
      <c r="I32" s="52" t="s">
        <v>277</v>
      </c>
      <c r="J32" s="53" t="s">
        <v>278</v>
      </c>
      <c r="K32" s="52">
        <v>438</v>
      </c>
      <c r="L32" s="52" t="s">
        <v>279</v>
      </c>
      <c r="M32" s="53" t="s">
        <v>105</v>
      </c>
      <c r="N32" s="53"/>
      <c r="O32" s="54" t="s">
        <v>245</v>
      </c>
      <c r="P32" s="54" t="s">
        <v>280</v>
      </c>
    </row>
    <row r="33" spans="1:16" ht="12.75" customHeight="1" thickBot="1" x14ac:dyDescent="0.25">
      <c r="A33" s="11" t="str">
        <f t="shared" si="0"/>
        <v> MVS 10.104 </v>
      </c>
      <c r="B33" s="17" t="str">
        <f t="shared" si="1"/>
        <v>I</v>
      </c>
      <c r="C33" s="11">
        <f t="shared" si="2"/>
        <v>45555.09</v>
      </c>
      <c r="D33" s="14" t="str">
        <f t="shared" si="3"/>
        <v>vis</v>
      </c>
      <c r="E33" s="51">
        <f>VLOOKUP(C33,Active!C$21:E$973,3,FALSE)</f>
        <v>438.9909413675752</v>
      </c>
      <c r="F33" s="17" t="s">
        <v>95</v>
      </c>
      <c r="G33" s="14" t="str">
        <f t="shared" si="4"/>
        <v>45555.09</v>
      </c>
      <c r="H33" s="11">
        <f t="shared" si="5"/>
        <v>439</v>
      </c>
      <c r="I33" s="52" t="s">
        <v>281</v>
      </c>
      <c r="J33" s="53" t="s">
        <v>282</v>
      </c>
      <c r="K33" s="52">
        <v>439</v>
      </c>
      <c r="L33" s="52" t="s">
        <v>145</v>
      </c>
      <c r="M33" s="53" t="s">
        <v>105</v>
      </c>
      <c r="N33" s="53"/>
      <c r="O33" s="54" t="s">
        <v>224</v>
      </c>
      <c r="P33" s="54" t="s">
        <v>280</v>
      </c>
    </row>
    <row r="34" spans="1:16" ht="12.75" customHeight="1" thickBot="1" x14ac:dyDescent="0.25">
      <c r="A34" s="11" t="str">
        <f t="shared" si="0"/>
        <v>BAVM 38 </v>
      </c>
      <c r="B34" s="17" t="str">
        <f t="shared" si="1"/>
        <v>I</v>
      </c>
      <c r="C34" s="11">
        <f t="shared" si="2"/>
        <v>45555.199999999997</v>
      </c>
      <c r="D34" s="14" t="str">
        <f t="shared" si="3"/>
        <v>vis</v>
      </c>
      <c r="E34" s="51">
        <f>VLOOKUP(C34,Active!C$21:E$973,3,FALSE)</f>
        <v>438.99685606791769</v>
      </c>
      <c r="F34" s="17" t="s">
        <v>95</v>
      </c>
      <c r="G34" s="14" t="str">
        <f t="shared" si="4"/>
        <v>45555.20</v>
      </c>
      <c r="H34" s="11">
        <f t="shared" si="5"/>
        <v>439</v>
      </c>
      <c r="I34" s="52" t="s">
        <v>283</v>
      </c>
      <c r="J34" s="53" t="s">
        <v>284</v>
      </c>
      <c r="K34" s="52">
        <v>439</v>
      </c>
      <c r="L34" s="52" t="s">
        <v>137</v>
      </c>
      <c r="M34" s="53" t="s">
        <v>105</v>
      </c>
      <c r="N34" s="53"/>
      <c r="O34" s="54" t="s">
        <v>257</v>
      </c>
      <c r="P34" s="55" t="s">
        <v>285</v>
      </c>
    </row>
    <row r="35" spans="1:16" ht="12.75" customHeight="1" thickBot="1" x14ac:dyDescent="0.25">
      <c r="A35" s="11" t="str">
        <f t="shared" si="0"/>
        <v>BAVM 38 </v>
      </c>
      <c r="B35" s="17" t="str">
        <f t="shared" si="1"/>
        <v>II</v>
      </c>
      <c r="C35" s="11">
        <f t="shared" si="2"/>
        <v>45564.5</v>
      </c>
      <c r="D35" s="14" t="str">
        <f t="shared" si="3"/>
        <v>vis</v>
      </c>
      <c r="E35" s="51">
        <f>VLOOKUP(C35,Active!C$21:E$973,3,FALSE)</f>
        <v>439.49691709687136</v>
      </c>
      <c r="F35" s="17" t="s">
        <v>95</v>
      </c>
      <c r="G35" s="14" t="str">
        <f t="shared" si="4"/>
        <v>45564.50</v>
      </c>
      <c r="H35" s="11">
        <f t="shared" si="5"/>
        <v>439.5</v>
      </c>
      <c r="I35" s="52" t="s">
        <v>286</v>
      </c>
      <c r="J35" s="53" t="s">
        <v>287</v>
      </c>
      <c r="K35" s="52">
        <v>439.5</v>
      </c>
      <c r="L35" s="52" t="s">
        <v>137</v>
      </c>
      <c r="M35" s="53" t="s">
        <v>105</v>
      </c>
      <c r="N35" s="53"/>
      <c r="O35" s="54" t="s">
        <v>257</v>
      </c>
      <c r="P35" s="55" t="s">
        <v>285</v>
      </c>
    </row>
    <row r="36" spans="1:16" ht="12.75" customHeight="1" thickBot="1" x14ac:dyDescent="0.25">
      <c r="A36" s="11" t="str">
        <f t="shared" si="0"/>
        <v> MVS 10.104 </v>
      </c>
      <c r="B36" s="17" t="str">
        <f t="shared" si="1"/>
        <v>II</v>
      </c>
      <c r="C36" s="11">
        <f t="shared" si="2"/>
        <v>45583.08</v>
      </c>
      <c r="D36" s="14" t="str">
        <f t="shared" si="3"/>
        <v>vis</v>
      </c>
      <c r="E36" s="51">
        <f>VLOOKUP(C36,Active!C$21:E$973,3,FALSE)</f>
        <v>440.49596375471629</v>
      </c>
      <c r="F36" s="17" t="s">
        <v>95</v>
      </c>
      <c r="G36" s="14" t="str">
        <f t="shared" si="4"/>
        <v>45583.08</v>
      </c>
      <c r="H36" s="11">
        <f t="shared" si="5"/>
        <v>440.5</v>
      </c>
      <c r="I36" s="52" t="s">
        <v>288</v>
      </c>
      <c r="J36" s="53" t="s">
        <v>289</v>
      </c>
      <c r="K36" s="52">
        <v>440.5</v>
      </c>
      <c r="L36" s="52" t="s">
        <v>189</v>
      </c>
      <c r="M36" s="53" t="s">
        <v>105</v>
      </c>
      <c r="N36" s="53"/>
      <c r="O36" s="54" t="s">
        <v>224</v>
      </c>
      <c r="P36" s="54" t="s">
        <v>280</v>
      </c>
    </row>
    <row r="37" spans="1:16" ht="12.75" customHeight="1" thickBot="1" x14ac:dyDescent="0.25">
      <c r="A37" s="11" t="str">
        <f t="shared" si="0"/>
        <v> VSSC 60.20 </v>
      </c>
      <c r="B37" s="17" t="str">
        <f t="shared" si="1"/>
        <v>II</v>
      </c>
      <c r="C37" s="11">
        <f t="shared" si="2"/>
        <v>45657.95</v>
      </c>
      <c r="D37" s="14" t="str">
        <f t="shared" si="3"/>
        <v>vis</v>
      </c>
      <c r="E37" s="51">
        <f>VLOOKUP(C37,Active!C$21:E$973,3,FALSE)</f>
        <v>444.52172388780752</v>
      </c>
      <c r="F37" s="17" t="s">
        <v>95</v>
      </c>
      <c r="G37" s="14" t="str">
        <f t="shared" si="4"/>
        <v>45657.95</v>
      </c>
      <c r="H37" s="11">
        <f t="shared" si="5"/>
        <v>444.5</v>
      </c>
      <c r="I37" s="52" t="s">
        <v>290</v>
      </c>
      <c r="J37" s="53" t="s">
        <v>291</v>
      </c>
      <c r="K37" s="52">
        <v>444.5</v>
      </c>
      <c r="L37" s="52" t="s">
        <v>292</v>
      </c>
      <c r="M37" s="53" t="s">
        <v>105</v>
      </c>
      <c r="N37" s="53"/>
      <c r="O37" s="54" t="s">
        <v>293</v>
      </c>
      <c r="P37" s="54" t="s">
        <v>250</v>
      </c>
    </row>
    <row r="38" spans="1:16" ht="12.75" customHeight="1" thickBot="1" x14ac:dyDescent="0.25">
      <c r="A38" s="11" t="str">
        <f t="shared" si="0"/>
        <v> VSSC 60.20 </v>
      </c>
      <c r="B38" s="17" t="str">
        <f t="shared" si="1"/>
        <v>I</v>
      </c>
      <c r="C38" s="11">
        <f t="shared" si="2"/>
        <v>45666.6</v>
      </c>
      <c r="D38" s="14" t="str">
        <f t="shared" si="3"/>
        <v>vis</v>
      </c>
      <c r="E38" s="51">
        <f>VLOOKUP(C38,Active!C$21:E$973,3,FALSE)</f>
        <v>444.98683441473747</v>
      </c>
      <c r="F38" s="17" t="s">
        <v>95</v>
      </c>
      <c r="G38" s="14" t="str">
        <f t="shared" si="4"/>
        <v>45666.60</v>
      </c>
      <c r="H38" s="11">
        <f t="shared" si="5"/>
        <v>445</v>
      </c>
      <c r="I38" s="52" t="s">
        <v>294</v>
      </c>
      <c r="J38" s="53" t="s">
        <v>295</v>
      </c>
      <c r="K38" s="52">
        <v>445</v>
      </c>
      <c r="L38" s="52" t="s">
        <v>296</v>
      </c>
      <c r="M38" s="53" t="s">
        <v>105</v>
      </c>
      <c r="N38" s="53"/>
      <c r="O38" s="54" t="s">
        <v>293</v>
      </c>
      <c r="P38" s="54" t="s">
        <v>250</v>
      </c>
    </row>
    <row r="39" spans="1:16" ht="12.75" customHeight="1" thickBot="1" x14ac:dyDescent="0.25">
      <c r="A39" s="11" t="str">
        <f t="shared" si="0"/>
        <v>IBVS 3078 </v>
      </c>
      <c r="B39" s="17" t="str">
        <f t="shared" si="1"/>
        <v>I</v>
      </c>
      <c r="C39" s="11">
        <f t="shared" si="2"/>
        <v>45834.099000000002</v>
      </c>
      <c r="D39" s="14" t="str">
        <f t="shared" si="3"/>
        <v>vis</v>
      </c>
      <c r="E39" s="51">
        <f>VLOOKUP(C39,Active!C$21:E$973,3,FALSE)</f>
        <v>453.99325616620951</v>
      </c>
      <c r="F39" s="17" t="s">
        <v>95</v>
      </c>
      <c r="G39" s="14" t="str">
        <f t="shared" si="4"/>
        <v>45834.099</v>
      </c>
      <c r="H39" s="11">
        <f t="shared" si="5"/>
        <v>454</v>
      </c>
      <c r="I39" s="52" t="s">
        <v>297</v>
      </c>
      <c r="J39" s="53" t="s">
        <v>298</v>
      </c>
      <c r="K39" s="52">
        <v>454</v>
      </c>
      <c r="L39" s="52" t="s">
        <v>299</v>
      </c>
      <c r="M39" s="53" t="s">
        <v>178</v>
      </c>
      <c r="N39" s="53" t="s">
        <v>179</v>
      </c>
      <c r="O39" s="54" t="s">
        <v>300</v>
      </c>
      <c r="P39" s="55" t="s">
        <v>301</v>
      </c>
    </row>
    <row r="40" spans="1:16" ht="12.75" customHeight="1" thickBot="1" x14ac:dyDescent="0.25">
      <c r="A40" s="11" t="str">
        <f t="shared" si="0"/>
        <v> MVS 10.164 </v>
      </c>
      <c r="B40" s="17" t="str">
        <f t="shared" si="1"/>
        <v>I</v>
      </c>
      <c r="C40" s="11">
        <f t="shared" si="2"/>
        <v>45871.605000000003</v>
      </c>
      <c r="D40" s="14" t="str">
        <f t="shared" si="3"/>
        <v>vis</v>
      </c>
      <c r="E40" s="51">
        <f>VLOOKUP(C40,Active!C$21:E$973,3,FALSE)</f>
        <v>456.00995390297635</v>
      </c>
      <c r="F40" s="17" t="s">
        <v>95</v>
      </c>
      <c r="G40" s="14" t="str">
        <f t="shared" si="4"/>
        <v>45871.605</v>
      </c>
      <c r="H40" s="11">
        <f t="shared" si="5"/>
        <v>456</v>
      </c>
      <c r="I40" s="52" t="s">
        <v>302</v>
      </c>
      <c r="J40" s="53" t="s">
        <v>303</v>
      </c>
      <c r="K40" s="52">
        <v>456</v>
      </c>
      <c r="L40" s="52" t="s">
        <v>304</v>
      </c>
      <c r="M40" s="53" t="s">
        <v>105</v>
      </c>
      <c r="N40" s="53"/>
      <c r="O40" s="54" t="s">
        <v>245</v>
      </c>
      <c r="P40" s="54" t="s">
        <v>305</v>
      </c>
    </row>
    <row r="41" spans="1:16" ht="12.75" customHeight="1" thickBot="1" x14ac:dyDescent="0.25">
      <c r="A41" s="11" t="str">
        <f t="shared" si="0"/>
        <v>IBVS 3078 </v>
      </c>
      <c r="B41" s="17" t="str">
        <f t="shared" si="1"/>
        <v>II</v>
      </c>
      <c r="C41" s="11">
        <f t="shared" si="2"/>
        <v>45936.572</v>
      </c>
      <c r="D41" s="14" t="str">
        <f t="shared" si="3"/>
        <v>vis</v>
      </c>
      <c r="E41" s="51">
        <f>VLOOKUP(C41,Active!C$21:E$973,3,FALSE)</f>
        <v>459.50322969523688</v>
      </c>
      <c r="F41" s="17" t="s">
        <v>95</v>
      </c>
      <c r="G41" s="14" t="str">
        <f t="shared" si="4"/>
        <v>45936.572</v>
      </c>
      <c r="H41" s="11">
        <f t="shared" si="5"/>
        <v>459.5</v>
      </c>
      <c r="I41" s="52" t="s">
        <v>306</v>
      </c>
      <c r="J41" s="53" t="s">
        <v>307</v>
      </c>
      <c r="K41" s="52">
        <v>459.5</v>
      </c>
      <c r="L41" s="52" t="s">
        <v>308</v>
      </c>
      <c r="M41" s="53" t="s">
        <v>178</v>
      </c>
      <c r="N41" s="53" t="s">
        <v>179</v>
      </c>
      <c r="O41" s="54" t="s">
        <v>300</v>
      </c>
      <c r="P41" s="55" t="s">
        <v>301</v>
      </c>
    </row>
    <row r="42" spans="1:16" ht="12.75" customHeight="1" thickBot="1" x14ac:dyDescent="0.25">
      <c r="A42" s="11" t="str">
        <f t="shared" si="0"/>
        <v> MVS 10.164 </v>
      </c>
      <c r="B42" s="17" t="str">
        <f t="shared" si="1"/>
        <v>I</v>
      </c>
      <c r="C42" s="11">
        <f t="shared" si="2"/>
        <v>46057.3</v>
      </c>
      <c r="D42" s="14" t="str">
        <f t="shared" si="3"/>
        <v>vis</v>
      </c>
      <c r="E42" s="51">
        <f>VLOOKUP(C42,Active!C$21:E$973,3,FALSE)</f>
        <v>465.99477463109747</v>
      </c>
      <c r="F42" s="17" t="s">
        <v>95</v>
      </c>
      <c r="G42" s="14" t="str">
        <f t="shared" si="4"/>
        <v>46057.30</v>
      </c>
      <c r="H42" s="11">
        <f t="shared" si="5"/>
        <v>466</v>
      </c>
      <c r="I42" s="52" t="s">
        <v>309</v>
      </c>
      <c r="J42" s="53" t="s">
        <v>310</v>
      </c>
      <c r="K42" s="52">
        <v>466</v>
      </c>
      <c r="L42" s="52" t="s">
        <v>311</v>
      </c>
      <c r="M42" s="53" t="s">
        <v>105</v>
      </c>
      <c r="N42" s="53"/>
      <c r="O42" s="54" t="s">
        <v>224</v>
      </c>
      <c r="P42" s="54" t="s">
        <v>305</v>
      </c>
    </row>
    <row r="43" spans="1:16" ht="12.75" customHeight="1" thickBot="1" x14ac:dyDescent="0.25">
      <c r="A43" s="11" t="str">
        <f t="shared" ref="A43:A74" si="6">P43</f>
        <v> MVS 11.19 </v>
      </c>
      <c r="B43" s="17" t="str">
        <f t="shared" ref="B43:B74" si="7">IF(H43=INT(H43),"I","II")</f>
        <v>I</v>
      </c>
      <c r="C43" s="11">
        <f t="shared" ref="C43:C74" si="8">1*G43</f>
        <v>46112.85</v>
      </c>
      <c r="D43" s="14" t="str">
        <f t="shared" ref="D43:D74" si="9">VLOOKUP(F43,I$1:J$5,2,FALSE)</f>
        <v>vis</v>
      </c>
      <c r="E43" s="51">
        <f>VLOOKUP(C43,Active!C$21:E$973,3,FALSE)</f>
        <v>468.98169830404009</v>
      </c>
      <c r="F43" s="17" t="s">
        <v>95</v>
      </c>
      <c r="G43" s="14" t="str">
        <f t="shared" ref="G43:G74" si="10">MID(I43,3,LEN(I43)-3)</f>
        <v>46112.85</v>
      </c>
      <c r="H43" s="11">
        <f t="shared" ref="H43:H74" si="11">1*K43</f>
        <v>469</v>
      </c>
      <c r="I43" s="52" t="s">
        <v>312</v>
      </c>
      <c r="J43" s="53" t="s">
        <v>313</v>
      </c>
      <c r="K43" s="52">
        <v>469</v>
      </c>
      <c r="L43" s="52" t="s">
        <v>314</v>
      </c>
      <c r="M43" s="53" t="s">
        <v>105</v>
      </c>
      <c r="N43" s="53"/>
      <c r="O43" s="54" t="s">
        <v>315</v>
      </c>
      <c r="P43" s="54" t="s">
        <v>316</v>
      </c>
    </row>
    <row r="44" spans="1:16" ht="12.75" customHeight="1" thickBot="1" x14ac:dyDescent="0.25">
      <c r="A44" s="11" t="str">
        <f t="shared" si="6"/>
        <v>IBVS 3078 </v>
      </c>
      <c r="B44" s="17" t="str">
        <f t="shared" si="7"/>
        <v>I</v>
      </c>
      <c r="C44" s="11">
        <f t="shared" si="8"/>
        <v>46224.695</v>
      </c>
      <c r="D44" s="14" t="str">
        <f t="shared" si="9"/>
        <v>vis</v>
      </c>
      <c r="E44" s="51">
        <f>VLOOKUP(C44,Active!C$21:E$973,3,FALSE)</f>
        <v>474.99560430224534</v>
      </c>
      <c r="F44" s="17" t="s">
        <v>95</v>
      </c>
      <c r="G44" s="14" t="str">
        <f t="shared" si="10"/>
        <v>46224.695</v>
      </c>
      <c r="H44" s="11">
        <f t="shared" si="11"/>
        <v>475</v>
      </c>
      <c r="I44" s="52" t="s">
        <v>317</v>
      </c>
      <c r="J44" s="53" t="s">
        <v>318</v>
      </c>
      <c r="K44" s="52">
        <v>475</v>
      </c>
      <c r="L44" s="52" t="s">
        <v>319</v>
      </c>
      <c r="M44" s="53" t="s">
        <v>178</v>
      </c>
      <c r="N44" s="53" t="s">
        <v>179</v>
      </c>
      <c r="O44" s="54" t="s">
        <v>300</v>
      </c>
      <c r="P44" s="55" t="s">
        <v>301</v>
      </c>
    </row>
    <row r="45" spans="1:16" ht="12.75" customHeight="1" thickBot="1" x14ac:dyDescent="0.25">
      <c r="A45" s="11" t="str">
        <f t="shared" si="6"/>
        <v>IBVS 3078 </v>
      </c>
      <c r="B45" s="17" t="str">
        <f t="shared" si="7"/>
        <v>II</v>
      </c>
      <c r="C45" s="11">
        <f t="shared" si="8"/>
        <v>46271.385000000002</v>
      </c>
      <c r="D45" s="14" t="str">
        <f t="shared" si="9"/>
        <v>vis</v>
      </c>
      <c r="E45" s="51">
        <f>VLOOKUP(C45,Active!C$21:E$973,3,FALSE)</f>
        <v>477.50612574760464</v>
      </c>
      <c r="F45" s="17" t="s">
        <v>95</v>
      </c>
      <c r="G45" s="14" t="str">
        <f t="shared" si="10"/>
        <v>46271.385</v>
      </c>
      <c r="H45" s="11">
        <f t="shared" si="11"/>
        <v>477.5</v>
      </c>
      <c r="I45" s="52" t="s">
        <v>320</v>
      </c>
      <c r="J45" s="53" t="s">
        <v>321</v>
      </c>
      <c r="K45" s="52">
        <v>477.5</v>
      </c>
      <c r="L45" s="52" t="s">
        <v>322</v>
      </c>
      <c r="M45" s="53" t="s">
        <v>178</v>
      </c>
      <c r="N45" s="53" t="s">
        <v>179</v>
      </c>
      <c r="O45" s="54" t="s">
        <v>300</v>
      </c>
      <c r="P45" s="55" t="s">
        <v>301</v>
      </c>
    </row>
    <row r="46" spans="1:16" ht="12.75" customHeight="1" thickBot="1" x14ac:dyDescent="0.25">
      <c r="A46" s="11" t="str">
        <f t="shared" si="6"/>
        <v>BAVM 43 </v>
      </c>
      <c r="B46" s="17" t="str">
        <f t="shared" si="7"/>
        <v>I</v>
      </c>
      <c r="C46" s="11">
        <f t="shared" si="8"/>
        <v>46299</v>
      </c>
      <c r="D46" s="14" t="str">
        <f t="shared" si="9"/>
        <v>vis</v>
      </c>
      <c r="E46" s="51">
        <f>VLOOKUP(C46,Active!C$21:E$973,3,FALSE)</f>
        <v>478.99098438357788</v>
      </c>
      <c r="F46" s="17" t="s">
        <v>95</v>
      </c>
      <c r="G46" s="14" t="str">
        <f t="shared" si="10"/>
        <v>46299.000</v>
      </c>
      <c r="H46" s="11">
        <f t="shared" si="11"/>
        <v>479</v>
      </c>
      <c r="I46" s="52" t="s">
        <v>323</v>
      </c>
      <c r="J46" s="53" t="s">
        <v>324</v>
      </c>
      <c r="K46" s="52">
        <v>479</v>
      </c>
      <c r="L46" s="52" t="s">
        <v>325</v>
      </c>
      <c r="M46" s="53" t="s">
        <v>105</v>
      </c>
      <c r="N46" s="53"/>
      <c r="O46" s="54" t="s">
        <v>326</v>
      </c>
      <c r="P46" s="55" t="s">
        <v>327</v>
      </c>
    </row>
    <row r="47" spans="1:16" ht="12.75" customHeight="1" thickBot="1" x14ac:dyDescent="0.25">
      <c r="A47" s="11" t="str">
        <f t="shared" si="6"/>
        <v> MVS 11.19 </v>
      </c>
      <c r="B47" s="17" t="str">
        <f t="shared" si="7"/>
        <v>I</v>
      </c>
      <c r="C47" s="11">
        <f t="shared" si="8"/>
        <v>46317.65</v>
      </c>
      <c r="D47" s="14" t="str">
        <f t="shared" si="9"/>
        <v>vis</v>
      </c>
      <c r="E47" s="51">
        <f>VLOOKUP(C47,Active!C$21:E$973,3,FALSE)</f>
        <v>479.99379494164066</v>
      </c>
      <c r="F47" s="17" t="s">
        <v>95</v>
      </c>
      <c r="G47" s="14" t="str">
        <f t="shared" si="10"/>
        <v>46317.65</v>
      </c>
      <c r="H47" s="11">
        <f t="shared" si="11"/>
        <v>480</v>
      </c>
      <c r="I47" s="52" t="s">
        <v>328</v>
      </c>
      <c r="J47" s="53" t="s">
        <v>329</v>
      </c>
      <c r="K47" s="52">
        <v>480</v>
      </c>
      <c r="L47" s="52" t="s">
        <v>203</v>
      </c>
      <c r="M47" s="53" t="s">
        <v>105</v>
      </c>
      <c r="N47" s="53"/>
      <c r="O47" s="54" t="s">
        <v>315</v>
      </c>
      <c r="P47" s="54" t="s">
        <v>316</v>
      </c>
    </row>
    <row r="48" spans="1:16" ht="12.75" customHeight="1" thickBot="1" x14ac:dyDescent="0.25">
      <c r="A48" s="11" t="str">
        <f t="shared" si="6"/>
        <v> MVS 11.19 </v>
      </c>
      <c r="B48" s="17" t="str">
        <f t="shared" si="7"/>
        <v>II</v>
      </c>
      <c r="C48" s="11">
        <f t="shared" si="8"/>
        <v>46327.33</v>
      </c>
      <c r="D48" s="14" t="str">
        <f t="shared" si="9"/>
        <v>vis</v>
      </c>
      <c r="E48" s="51">
        <f>VLOOKUP(C48,Active!C$21:E$973,3,FALSE)</f>
        <v>480.51428857177729</v>
      </c>
      <c r="F48" s="17" t="s">
        <v>95</v>
      </c>
      <c r="G48" s="14" t="str">
        <f t="shared" si="10"/>
        <v>46327.33</v>
      </c>
      <c r="H48" s="11">
        <f t="shared" si="11"/>
        <v>480.5</v>
      </c>
      <c r="I48" s="52" t="s">
        <v>330</v>
      </c>
      <c r="J48" s="53" t="s">
        <v>331</v>
      </c>
      <c r="K48" s="52">
        <v>480.5</v>
      </c>
      <c r="L48" s="52" t="s">
        <v>332</v>
      </c>
      <c r="M48" s="53" t="s">
        <v>105</v>
      </c>
      <c r="N48" s="53"/>
      <c r="O48" s="54" t="s">
        <v>245</v>
      </c>
      <c r="P48" s="54" t="s">
        <v>316</v>
      </c>
    </row>
    <row r="49" spans="1:16" ht="12.75" customHeight="1" thickBot="1" x14ac:dyDescent="0.25">
      <c r="A49" s="11" t="str">
        <f t="shared" si="6"/>
        <v> MVS 11.19 </v>
      </c>
      <c r="B49" s="17" t="str">
        <f t="shared" si="7"/>
        <v>I</v>
      </c>
      <c r="C49" s="11">
        <f t="shared" si="8"/>
        <v>46373.63</v>
      </c>
      <c r="D49" s="14" t="str">
        <f t="shared" si="9"/>
        <v>vis</v>
      </c>
      <c r="E49" s="51">
        <f>VLOOKUP(C49,Active!C$21:E$973,3,FALSE)</f>
        <v>483.00383971592203</v>
      </c>
      <c r="F49" s="17" t="s">
        <v>95</v>
      </c>
      <c r="G49" s="14" t="str">
        <f t="shared" si="10"/>
        <v>46373.63</v>
      </c>
      <c r="H49" s="11">
        <f t="shared" si="11"/>
        <v>483</v>
      </c>
      <c r="I49" s="52" t="s">
        <v>333</v>
      </c>
      <c r="J49" s="53" t="s">
        <v>334</v>
      </c>
      <c r="K49" s="52">
        <v>483</v>
      </c>
      <c r="L49" s="52" t="s">
        <v>198</v>
      </c>
      <c r="M49" s="53" t="s">
        <v>105</v>
      </c>
      <c r="N49" s="53"/>
      <c r="O49" s="54" t="s">
        <v>245</v>
      </c>
      <c r="P49" s="54" t="s">
        <v>316</v>
      </c>
    </row>
    <row r="50" spans="1:16" ht="12.75" customHeight="1" thickBot="1" x14ac:dyDescent="0.25">
      <c r="A50" s="11" t="str">
        <f t="shared" si="6"/>
        <v> VSSC 67.8 </v>
      </c>
      <c r="B50" s="17" t="str">
        <f t="shared" si="7"/>
        <v>I</v>
      </c>
      <c r="C50" s="11">
        <f t="shared" si="8"/>
        <v>46652.63</v>
      </c>
      <c r="D50" s="14" t="str">
        <f t="shared" si="9"/>
        <v>vis</v>
      </c>
      <c r="E50" s="51">
        <f>VLOOKUP(C50,Active!C$21:E$973,3,FALSE)</f>
        <v>498.00567058452805</v>
      </c>
      <c r="F50" s="17" t="s">
        <v>95</v>
      </c>
      <c r="G50" s="14" t="str">
        <f t="shared" si="10"/>
        <v>46652.63</v>
      </c>
      <c r="H50" s="11">
        <f t="shared" si="11"/>
        <v>498</v>
      </c>
      <c r="I50" s="52" t="s">
        <v>335</v>
      </c>
      <c r="J50" s="53" t="s">
        <v>336</v>
      </c>
      <c r="K50" s="52">
        <v>498</v>
      </c>
      <c r="L50" s="52" t="s">
        <v>337</v>
      </c>
      <c r="M50" s="53" t="s">
        <v>105</v>
      </c>
      <c r="N50" s="53"/>
      <c r="O50" s="54" t="s">
        <v>338</v>
      </c>
      <c r="P50" s="54" t="s">
        <v>339</v>
      </c>
    </row>
    <row r="51" spans="1:16" ht="12.75" customHeight="1" thickBot="1" x14ac:dyDescent="0.25">
      <c r="A51" s="11" t="str">
        <f t="shared" si="6"/>
        <v> VSSC 67.8 </v>
      </c>
      <c r="B51" s="17" t="str">
        <f t="shared" si="7"/>
        <v>II</v>
      </c>
      <c r="C51" s="11">
        <f t="shared" si="8"/>
        <v>46661.63</v>
      </c>
      <c r="D51" s="14" t="str">
        <f t="shared" si="9"/>
        <v>vis</v>
      </c>
      <c r="E51" s="51">
        <f>VLOOKUP(C51,Active!C$21:E$973,3,FALSE)</f>
        <v>498.48960061254758</v>
      </c>
      <c r="F51" s="17" t="s">
        <v>95</v>
      </c>
      <c r="G51" s="14" t="str">
        <f t="shared" si="10"/>
        <v>46661.63</v>
      </c>
      <c r="H51" s="11">
        <f t="shared" si="11"/>
        <v>498.5</v>
      </c>
      <c r="I51" s="52" t="s">
        <v>340</v>
      </c>
      <c r="J51" s="53" t="s">
        <v>341</v>
      </c>
      <c r="K51" s="52">
        <v>498.5</v>
      </c>
      <c r="L51" s="52" t="s">
        <v>342</v>
      </c>
      <c r="M51" s="53" t="s">
        <v>105</v>
      </c>
      <c r="N51" s="53"/>
      <c r="O51" s="54" t="s">
        <v>338</v>
      </c>
      <c r="P51" s="54" t="s">
        <v>339</v>
      </c>
    </row>
    <row r="52" spans="1:16" ht="12.75" customHeight="1" thickBot="1" x14ac:dyDescent="0.25">
      <c r="A52" s="11" t="str">
        <f t="shared" si="6"/>
        <v>BAVM 46 </v>
      </c>
      <c r="B52" s="17" t="str">
        <f t="shared" si="7"/>
        <v>I</v>
      </c>
      <c r="C52" s="11">
        <f t="shared" si="8"/>
        <v>46670.97</v>
      </c>
      <c r="D52" s="14" t="str">
        <f t="shared" si="9"/>
        <v>vis</v>
      </c>
      <c r="E52" s="51">
        <f>VLOOKUP(C52,Active!C$21:E$973,3,FALSE)</f>
        <v>498.99181244162588</v>
      </c>
      <c r="F52" s="17" t="str">
        <f>LEFT(M52,1)</f>
        <v>V</v>
      </c>
      <c r="G52" s="14" t="str">
        <f t="shared" si="10"/>
        <v>46670.97</v>
      </c>
      <c r="H52" s="11">
        <f t="shared" si="11"/>
        <v>499</v>
      </c>
      <c r="I52" s="52" t="s">
        <v>343</v>
      </c>
      <c r="J52" s="53" t="s">
        <v>344</v>
      </c>
      <c r="K52" s="52">
        <v>499</v>
      </c>
      <c r="L52" s="52" t="s">
        <v>345</v>
      </c>
      <c r="M52" s="53" t="s">
        <v>105</v>
      </c>
      <c r="N52" s="53"/>
      <c r="O52" s="54" t="s">
        <v>326</v>
      </c>
      <c r="P52" s="55" t="s">
        <v>346</v>
      </c>
    </row>
    <row r="53" spans="1:16" ht="12.75" customHeight="1" thickBot="1" x14ac:dyDescent="0.25">
      <c r="A53" s="11" t="str">
        <f t="shared" si="6"/>
        <v>BAVM 46 </v>
      </c>
      <c r="B53" s="17" t="str">
        <f t="shared" si="7"/>
        <v>II</v>
      </c>
      <c r="C53" s="11">
        <f t="shared" si="8"/>
        <v>46680.2</v>
      </c>
      <c r="D53" s="14" t="str">
        <f t="shared" si="9"/>
        <v>vis</v>
      </c>
      <c r="E53" s="51">
        <f>VLOOKUP(C53,Active!C$21:E$973,3,FALSE)</f>
        <v>499.48810957036125</v>
      </c>
      <c r="F53" s="17" t="str">
        <f>LEFT(M53,1)</f>
        <v>V</v>
      </c>
      <c r="G53" s="14" t="str">
        <f t="shared" si="10"/>
        <v>46680.20</v>
      </c>
      <c r="H53" s="11">
        <f t="shared" si="11"/>
        <v>499.5</v>
      </c>
      <c r="I53" s="52" t="s">
        <v>347</v>
      </c>
      <c r="J53" s="53" t="s">
        <v>348</v>
      </c>
      <c r="K53" s="52">
        <v>499.5</v>
      </c>
      <c r="L53" s="52" t="s">
        <v>349</v>
      </c>
      <c r="M53" s="53" t="s">
        <v>105</v>
      </c>
      <c r="N53" s="53"/>
      <c r="O53" s="54" t="s">
        <v>326</v>
      </c>
      <c r="P53" s="55" t="s">
        <v>346</v>
      </c>
    </row>
    <row r="54" spans="1:16" ht="12.75" customHeight="1" thickBot="1" x14ac:dyDescent="0.25">
      <c r="A54" s="11" t="str">
        <f t="shared" si="6"/>
        <v> MVS 11.155 </v>
      </c>
      <c r="B54" s="17" t="str">
        <f t="shared" si="7"/>
        <v>I</v>
      </c>
      <c r="C54" s="11">
        <f t="shared" si="8"/>
        <v>46689.72</v>
      </c>
      <c r="D54" s="14" t="str">
        <f t="shared" si="9"/>
        <v>vis</v>
      </c>
      <c r="E54" s="51">
        <f>VLOOKUP(C54,Active!C$21:E$973,3,FALSE)</f>
        <v>499.99999999999994</v>
      </c>
      <c r="F54" s="17" t="str">
        <f>LEFT(M54,1)</f>
        <v>V</v>
      </c>
      <c r="G54" s="14" t="str">
        <f t="shared" si="10"/>
        <v>46689.72</v>
      </c>
      <c r="H54" s="11">
        <f t="shared" si="11"/>
        <v>500</v>
      </c>
      <c r="I54" s="52" t="s">
        <v>350</v>
      </c>
      <c r="J54" s="53" t="s">
        <v>351</v>
      </c>
      <c r="K54" s="52">
        <v>500</v>
      </c>
      <c r="L54" s="52" t="s">
        <v>352</v>
      </c>
      <c r="M54" s="53" t="s">
        <v>105</v>
      </c>
      <c r="N54" s="53"/>
      <c r="O54" s="54" t="s">
        <v>353</v>
      </c>
      <c r="P54" s="54" t="s">
        <v>354</v>
      </c>
    </row>
    <row r="55" spans="1:16" ht="12.75" customHeight="1" thickBot="1" x14ac:dyDescent="0.25">
      <c r="A55" s="11" t="str">
        <f t="shared" si="6"/>
        <v> MVS 11.155 </v>
      </c>
      <c r="B55" s="17" t="str">
        <f t="shared" si="7"/>
        <v>II</v>
      </c>
      <c r="C55" s="11">
        <f t="shared" si="8"/>
        <v>46699.53</v>
      </c>
      <c r="D55" s="14" t="str">
        <f t="shared" si="9"/>
        <v>vis</v>
      </c>
      <c r="E55" s="51">
        <f>VLOOKUP(C55,Active!C$21:E$973,3,FALSE)</f>
        <v>500.52748373054112</v>
      </c>
      <c r="F55" s="17" t="str">
        <f>LEFT(M55,1)</f>
        <v>V</v>
      </c>
      <c r="G55" s="14" t="str">
        <f t="shared" si="10"/>
        <v>46699.53</v>
      </c>
      <c r="H55" s="11">
        <f t="shared" si="11"/>
        <v>500.5</v>
      </c>
      <c r="I55" s="52" t="s">
        <v>355</v>
      </c>
      <c r="J55" s="53" t="s">
        <v>356</v>
      </c>
      <c r="K55" s="52">
        <v>500.5</v>
      </c>
      <c r="L55" s="52" t="s">
        <v>357</v>
      </c>
      <c r="M55" s="53" t="s">
        <v>105</v>
      </c>
      <c r="N55" s="53"/>
      <c r="O55" s="54" t="s">
        <v>245</v>
      </c>
      <c r="P55" s="54" t="s">
        <v>354</v>
      </c>
    </row>
    <row r="56" spans="1:16" ht="12.75" customHeight="1" thickBot="1" x14ac:dyDescent="0.25">
      <c r="A56" s="11" t="str">
        <f t="shared" si="6"/>
        <v>BAVM 46 </v>
      </c>
      <c r="B56" s="17" t="str">
        <f t="shared" si="7"/>
        <v>I</v>
      </c>
      <c r="C56" s="11">
        <f t="shared" si="8"/>
        <v>46708.3</v>
      </c>
      <c r="D56" s="14" t="str">
        <f t="shared" si="9"/>
        <v>vis</v>
      </c>
      <c r="E56" s="51">
        <f>VLOOKUP(C56,Active!C$21:E$973,3,FALSE)</f>
        <v>500.99904665784481</v>
      </c>
      <c r="F56" s="17" t="str">
        <f>LEFT(M56,1)</f>
        <v>V</v>
      </c>
      <c r="G56" s="14" t="str">
        <f t="shared" si="10"/>
        <v>46708.30</v>
      </c>
      <c r="H56" s="11">
        <f t="shared" si="11"/>
        <v>501</v>
      </c>
      <c r="I56" s="52" t="s">
        <v>358</v>
      </c>
      <c r="J56" s="53" t="s">
        <v>359</v>
      </c>
      <c r="K56" s="52">
        <v>501</v>
      </c>
      <c r="L56" s="52" t="s">
        <v>360</v>
      </c>
      <c r="M56" s="53" t="s">
        <v>105</v>
      </c>
      <c r="N56" s="53"/>
      <c r="O56" s="54" t="s">
        <v>361</v>
      </c>
      <c r="P56" s="55" t="s">
        <v>346</v>
      </c>
    </row>
    <row r="57" spans="1:16" ht="12.75" customHeight="1" thickBot="1" x14ac:dyDescent="0.25">
      <c r="A57" s="11" t="str">
        <f t="shared" si="6"/>
        <v> MVS 12.16 </v>
      </c>
      <c r="B57" s="17" t="str">
        <f t="shared" si="7"/>
        <v>I</v>
      </c>
      <c r="C57" s="11">
        <f t="shared" si="8"/>
        <v>46745.58</v>
      </c>
      <c r="D57" s="14" t="str">
        <f t="shared" si="9"/>
        <v>vis</v>
      </c>
      <c r="E57" s="51">
        <f>VLOOKUP(C57,Active!C$21:E$973,3,FALSE)</f>
        <v>503.00359237390796</v>
      </c>
      <c r="F57" s="17" t="s">
        <v>95</v>
      </c>
      <c r="G57" s="14" t="str">
        <f t="shared" si="10"/>
        <v>46745.58</v>
      </c>
      <c r="H57" s="11">
        <f t="shared" si="11"/>
        <v>503</v>
      </c>
      <c r="I57" s="52" t="s">
        <v>362</v>
      </c>
      <c r="J57" s="53" t="s">
        <v>363</v>
      </c>
      <c r="K57" s="52">
        <v>503</v>
      </c>
      <c r="L57" s="52" t="s">
        <v>198</v>
      </c>
      <c r="M57" s="53" t="s">
        <v>105</v>
      </c>
      <c r="N57" s="53"/>
      <c r="O57" s="54" t="s">
        <v>224</v>
      </c>
      <c r="P57" s="54" t="s">
        <v>364</v>
      </c>
    </row>
    <row r="58" spans="1:16" ht="12.75" customHeight="1" thickBot="1" x14ac:dyDescent="0.25">
      <c r="A58" s="11" t="str">
        <f t="shared" si="6"/>
        <v> MVS 11.155 </v>
      </c>
      <c r="B58" s="17" t="str">
        <f t="shared" si="7"/>
        <v>I</v>
      </c>
      <c r="C58" s="11">
        <f t="shared" si="8"/>
        <v>46763.71</v>
      </c>
      <c r="D58" s="14" t="str">
        <f t="shared" si="9"/>
        <v>vis</v>
      </c>
      <c r="E58" s="51">
        <f>VLOOKUP(C58,Active!C$21:E$973,3,FALSE)</f>
        <v>503.97844253035163</v>
      </c>
      <c r="F58" s="17" t="s">
        <v>95</v>
      </c>
      <c r="G58" s="14" t="str">
        <f t="shared" si="10"/>
        <v>46763.71</v>
      </c>
      <c r="H58" s="11">
        <f t="shared" si="11"/>
        <v>504</v>
      </c>
      <c r="I58" s="52" t="s">
        <v>365</v>
      </c>
      <c r="J58" s="53" t="s">
        <v>366</v>
      </c>
      <c r="K58" s="52">
        <v>504</v>
      </c>
      <c r="L58" s="52" t="s">
        <v>367</v>
      </c>
      <c r="M58" s="53" t="s">
        <v>105</v>
      </c>
      <c r="N58" s="53"/>
      <c r="O58" s="54" t="s">
        <v>245</v>
      </c>
      <c r="P58" s="54" t="s">
        <v>354</v>
      </c>
    </row>
    <row r="59" spans="1:16" ht="12.75" customHeight="1" thickBot="1" x14ac:dyDescent="0.25">
      <c r="A59" s="11" t="str">
        <f t="shared" si="6"/>
        <v>IBVS 3078 </v>
      </c>
      <c r="B59" s="17" t="str">
        <f t="shared" si="7"/>
        <v>I</v>
      </c>
      <c r="C59" s="11">
        <f t="shared" si="8"/>
        <v>46764</v>
      </c>
      <c r="D59" s="14" t="str">
        <f t="shared" si="9"/>
        <v>vis</v>
      </c>
      <c r="E59" s="51">
        <f>VLOOKUP(C59,Active!C$21:E$973,3,FALSE)</f>
        <v>503.99403583125456</v>
      </c>
      <c r="F59" s="17" t="s">
        <v>95</v>
      </c>
      <c r="G59" s="14" t="str">
        <f t="shared" si="10"/>
        <v>46764.000</v>
      </c>
      <c r="H59" s="11">
        <f t="shared" si="11"/>
        <v>504</v>
      </c>
      <c r="I59" s="52" t="s">
        <v>368</v>
      </c>
      <c r="J59" s="53" t="s">
        <v>369</v>
      </c>
      <c r="K59" s="52">
        <v>504</v>
      </c>
      <c r="L59" s="52" t="s">
        <v>370</v>
      </c>
      <c r="M59" s="53" t="s">
        <v>178</v>
      </c>
      <c r="N59" s="53" t="s">
        <v>179</v>
      </c>
      <c r="O59" s="54" t="s">
        <v>300</v>
      </c>
      <c r="P59" s="55" t="s">
        <v>301</v>
      </c>
    </row>
    <row r="60" spans="1:16" ht="12.75" customHeight="1" thickBot="1" x14ac:dyDescent="0.25">
      <c r="A60" s="11" t="str">
        <f t="shared" si="6"/>
        <v> MVS 11.155 </v>
      </c>
      <c r="B60" s="17" t="str">
        <f t="shared" si="7"/>
        <v>I</v>
      </c>
      <c r="C60" s="11">
        <f t="shared" si="8"/>
        <v>46764.08</v>
      </c>
      <c r="D60" s="14" t="str">
        <f t="shared" si="9"/>
        <v>vis</v>
      </c>
      <c r="E60" s="51">
        <f>VLOOKUP(C60,Active!C$21:E$973,3,FALSE)</f>
        <v>503.99833743150367</v>
      </c>
      <c r="F60" s="17" t="s">
        <v>95</v>
      </c>
      <c r="G60" s="14" t="str">
        <f t="shared" si="10"/>
        <v>46764.08</v>
      </c>
      <c r="H60" s="11">
        <f t="shared" si="11"/>
        <v>504</v>
      </c>
      <c r="I60" s="52" t="s">
        <v>371</v>
      </c>
      <c r="J60" s="53" t="s">
        <v>372</v>
      </c>
      <c r="K60" s="52">
        <v>504</v>
      </c>
      <c r="L60" s="52" t="s">
        <v>373</v>
      </c>
      <c r="M60" s="53" t="s">
        <v>105</v>
      </c>
      <c r="N60" s="53"/>
      <c r="O60" s="54" t="s">
        <v>224</v>
      </c>
      <c r="P60" s="54" t="s">
        <v>354</v>
      </c>
    </row>
    <row r="61" spans="1:16" ht="12.75" customHeight="1" thickBot="1" x14ac:dyDescent="0.25">
      <c r="A61" s="11" t="str">
        <f t="shared" si="6"/>
        <v> VSSC 70.19 </v>
      </c>
      <c r="B61" s="17" t="str">
        <f t="shared" si="7"/>
        <v>I</v>
      </c>
      <c r="C61" s="11">
        <f t="shared" si="8"/>
        <v>47024.73</v>
      </c>
      <c r="D61" s="14" t="str">
        <f t="shared" si="9"/>
        <v>vis</v>
      </c>
      <c r="E61" s="51">
        <f>VLOOKUP(C61,Active!C$21:E$973,3,FALSE)</f>
        <v>518.01348874298105</v>
      </c>
      <c r="F61" s="17" t="s">
        <v>95</v>
      </c>
      <c r="G61" s="14" t="str">
        <f t="shared" si="10"/>
        <v>47024.73</v>
      </c>
      <c r="H61" s="11">
        <f t="shared" si="11"/>
        <v>518</v>
      </c>
      <c r="I61" s="52" t="s">
        <v>376</v>
      </c>
      <c r="J61" s="53" t="s">
        <v>377</v>
      </c>
      <c r="K61" s="52">
        <v>518</v>
      </c>
      <c r="L61" s="52" t="s">
        <v>378</v>
      </c>
      <c r="M61" s="53" t="s">
        <v>105</v>
      </c>
      <c r="N61" s="53"/>
      <c r="O61" s="54" t="s">
        <v>338</v>
      </c>
      <c r="P61" s="54" t="s">
        <v>379</v>
      </c>
    </row>
    <row r="62" spans="1:16" ht="12.75" customHeight="1" thickBot="1" x14ac:dyDescent="0.25">
      <c r="A62" s="11" t="str">
        <f t="shared" si="6"/>
        <v> VSSC 70.19 </v>
      </c>
      <c r="B62" s="17" t="str">
        <f t="shared" si="7"/>
        <v>II</v>
      </c>
      <c r="C62" s="11">
        <f t="shared" si="8"/>
        <v>47034.05</v>
      </c>
      <c r="D62" s="14" t="str">
        <f t="shared" si="9"/>
        <v>vis</v>
      </c>
      <c r="E62" s="51">
        <f>VLOOKUP(C62,Active!C$21:E$973,3,FALSE)</f>
        <v>518.51462517199684</v>
      </c>
      <c r="F62" s="17" t="s">
        <v>95</v>
      </c>
      <c r="G62" s="14" t="str">
        <f t="shared" si="10"/>
        <v>47034.05</v>
      </c>
      <c r="H62" s="11">
        <f t="shared" si="11"/>
        <v>518.5</v>
      </c>
      <c r="I62" s="52" t="s">
        <v>380</v>
      </c>
      <c r="J62" s="53" t="s">
        <v>381</v>
      </c>
      <c r="K62" s="52">
        <v>518.5</v>
      </c>
      <c r="L62" s="52" t="s">
        <v>332</v>
      </c>
      <c r="M62" s="53" t="s">
        <v>105</v>
      </c>
      <c r="N62" s="53"/>
      <c r="O62" s="54" t="s">
        <v>338</v>
      </c>
      <c r="P62" s="54" t="s">
        <v>379</v>
      </c>
    </row>
    <row r="63" spans="1:16" ht="12.75" customHeight="1" thickBot="1" x14ac:dyDescent="0.25">
      <c r="A63" s="11" t="str">
        <f t="shared" si="6"/>
        <v>BAVM 50 </v>
      </c>
      <c r="B63" s="17" t="str">
        <f t="shared" si="7"/>
        <v>I</v>
      </c>
      <c r="C63" s="11">
        <f t="shared" si="8"/>
        <v>47042.7</v>
      </c>
      <c r="D63" s="14" t="str">
        <f t="shared" si="9"/>
        <v>vis</v>
      </c>
      <c r="E63" s="51">
        <f>VLOOKUP(C63,Active!C$21:E$973,3,FALSE)</f>
        <v>518.97973569892645</v>
      </c>
      <c r="F63" s="17" t="s">
        <v>95</v>
      </c>
      <c r="G63" s="14" t="str">
        <f t="shared" si="10"/>
        <v>47042.70</v>
      </c>
      <c r="H63" s="11">
        <f t="shared" si="11"/>
        <v>519</v>
      </c>
      <c r="I63" s="52" t="s">
        <v>382</v>
      </c>
      <c r="J63" s="53" t="s">
        <v>383</v>
      </c>
      <c r="K63" s="52">
        <v>519</v>
      </c>
      <c r="L63" s="52" t="s">
        <v>384</v>
      </c>
      <c r="M63" s="53" t="s">
        <v>105</v>
      </c>
      <c r="N63" s="53"/>
      <c r="O63" s="54" t="s">
        <v>385</v>
      </c>
      <c r="P63" s="55" t="s">
        <v>386</v>
      </c>
    </row>
    <row r="64" spans="1:16" ht="12.75" customHeight="1" thickBot="1" x14ac:dyDescent="0.25">
      <c r="A64" s="11" t="str">
        <f t="shared" si="6"/>
        <v> VSSC 70.19 </v>
      </c>
      <c r="B64" s="17" t="str">
        <f t="shared" si="7"/>
        <v>II</v>
      </c>
      <c r="C64" s="11">
        <f t="shared" si="8"/>
        <v>47052.19</v>
      </c>
      <c r="D64" s="14" t="str">
        <f t="shared" si="9"/>
        <v>vis</v>
      </c>
      <c r="E64" s="51">
        <f>VLOOKUP(C64,Active!C$21:E$973,3,FALSE)</f>
        <v>519.49001302847171</v>
      </c>
      <c r="F64" s="17" t="s">
        <v>95</v>
      </c>
      <c r="G64" s="14" t="str">
        <f t="shared" si="10"/>
        <v>47052.19</v>
      </c>
      <c r="H64" s="11">
        <f t="shared" si="11"/>
        <v>519.5</v>
      </c>
      <c r="I64" s="52" t="s">
        <v>387</v>
      </c>
      <c r="J64" s="53" t="s">
        <v>388</v>
      </c>
      <c r="K64" s="52">
        <v>519.5</v>
      </c>
      <c r="L64" s="52" t="s">
        <v>342</v>
      </c>
      <c r="M64" s="53" t="s">
        <v>105</v>
      </c>
      <c r="N64" s="53"/>
      <c r="O64" s="54" t="s">
        <v>389</v>
      </c>
      <c r="P64" s="54" t="s">
        <v>379</v>
      </c>
    </row>
    <row r="65" spans="1:16" ht="12.75" customHeight="1" thickBot="1" x14ac:dyDescent="0.25">
      <c r="A65" s="11" t="str">
        <f t="shared" si="6"/>
        <v> VSSC 70.19 </v>
      </c>
      <c r="B65" s="17" t="str">
        <f t="shared" si="7"/>
        <v>I</v>
      </c>
      <c r="C65" s="11">
        <f t="shared" si="8"/>
        <v>47061.95</v>
      </c>
      <c r="D65" s="14" t="str">
        <f t="shared" si="9"/>
        <v>vis</v>
      </c>
      <c r="E65" s="51">
        <f>VLOOKUP(C65,Active!C$21:E$973,3,FALSE)</f>
        <v>520.0148082588571</v>
      </c>
      <c r="F65" s="17" t="s">
        <v>95</v>
      </c>
      <c r="G65" s="14" t="str">
        <f t="shared" si="10"/>
        <v>47061.95</v>
      </c>
      <c r="H65" s="11">
        <f t="shared" si="11"/>
        <v>520</v>
      </c>
      <c r="I65" s="52" t="s">
        <v>390</v>
      </c>
      <c r="J65" s="53" t="s">
        <v>391</v>
      </c>
      <c r="K65" s="52">
        <v>520</v>
      </c>
      <c r="L65" s="52" t="s">
        <v>392</v>
      </c>
      <c r="M65" s="53" t="s">
        <v>105</v>
      </c>
      <c r="N65" s="53"/>
      <c r="O65" s="54" t="s">
        <v>389</v>
      </c>
      <c r="P65" s="54" t="s">
        <v>379</v>
      </c>
    </row>
    <row r="66" spans="1:16" ht="12.75" customHeight="1" thickBot="1" x14ac:dyDescent="0.25">
      <c r="A66" s="11" t="str">
        <f t="shared" si="6"/>
        <v> MVS 11.164 </v>
      </c>
      <c r="B66" s="17" t="str">
        <f t="shared" si="7"/>
        <v>I</v>
      </c>
      <c r="C66" s="11">
        <f t="shared" si="8"/>
        <v>47080.21</v>
      </c>
      <c r="D66" s="14" t="str">
        <f t="shared" si="9"/>
        <v>vis</v>
      </c>
      <c r="E66" s="51">
        <f>VLOOKUP(C66,Active!C$21:E$973,3,FALSE)</f>
        <v>520.99664851570571</v>
      </c>
      <c r="F66" s="17" t="s">
        <v>95</v>
      </c>
      <c r="G66" s="14" t="str">
        <f t="shared" si="10"/>
        <v>47080.21</v>
      </c>
      <c r="H66" s="11">
        <f t="shared" si="11"/>
        <v>521</v>
      </c>
      <c r="I66" s="52" t="s">
        <v>393</v>
      </c>
      <c r="J66" s="53" t="s">
        <v>394</v>
      </c>
      <c r="K66" s="52">
        <v>521</v>
      </c>
      <c r="L66" s="52" t="s">
        <v>137</v>
      </c>
      <c r="M66" s="53" t="s">
        <v>105</v>
      </c>
      <c r="N66" s="53"/>
      <c r="O66" s="54" t="s">
        <v>353</v>
      </c>
      <c r="P66" s="54" t="s">
        <v>395</v>
      </c>
    </row>
    <row r="67" spans="1:16" ht="12.75" customHeight="1" thickBot="1" x14ac:dyDescent="0.25">
      <c r="A67" s="11" t="str">
        <f t="shared" si="6"/>
        <v>IBVS 3355 </v>
      </c>
      <c r="B67" s="17" t="str">
        <f t="shared" si="7"/>
        <v>I</v>
      </c>
      <c r="C67" s="11">
        <f t="shared" si="8"/>
        <v>47359.055999999997</v>
      </c>
      <c r="D67" s="14" t="str">
        <f t="shared" si="9"/>
        <v>vis</v>
      </c>
      <c r="E67" s="51">
        <f>VLOOKUP(C67,Active!C$21:E$973,3,FALSE)</f>
        <v>535.99019880383219</v>
      </c>
      <c r="F67" s="17" t="s">
        <v>95</v>
      </c>
      <c r="G67" s="14" t="str">
        <f t="shared" si="10"/>
        <v>47359.056</v>
      </c>
      <c r="H67" s="11">
        <f t="shared" si="11"/>
        <v>536</v>
      </c>
      <c r="I67" s="52" t="s">
        <v>396</v>
      </c>
      <c r="J67" s="53" t="s">
        <v>397</v>
      </c>
      <c r="K67" s="52">
        <v>536</v>
      </c>
      <c r="L67" s="52" t="s">
        <v>398</v>
      </c>
      <c r="M67" s="53" t="s">
        <v>178</v>
      </c>
      <c r="N67" s="53" t="s">
        <v>179</v>
      </c>
      <c r="O67" s="54" t="s">
        <v>399</v>
      </c>
      <c r="P67" s="55" t="s">
        <v>400</v>
      </c>
    </row>
    <row r="68" spans="1:16" ht="12.75" customHeight="1" thickBot="1" x14ac:dyDescent="0.25">
      <c r="A68" s="11" t="str">
        <f t="shared" si="6"/>
        <v> VSSC 72.25 </v>
      </c>
      <c r="B68" s="17" t="str">
        <f t="shared" si="7"/>
        <v>I</v>
      </c>
      <c r="C68" s="11">
        <f t="shared" si="8"/>
        <v>47377.27</v>
      </c>
      <c r="D68" s="14" t="str">
        <f t="shared" si="9"/>
        <v>vis</v>
      </c>
      <c r="E68" s="51">
        <f>VLOOKUP(C68,Active!C$21:E$973,3,FALSE)</f>
        <v>536.96956564053755</v>
      </c>
      <c r="F68" s="17" t="s">
        <v>95</v>
      </c>
      <c r="G68" s="14" t="str">
        <f t="shared" si="10"/>
        <v>47377.27</v>
      </c>
      <c r="H68" s="11">
        <f t="shared" si="11"/>
        <v>537</v>
      </c>
      <c r="I68" s="52" t="s">
        <v>401</v>
      </c>
      <c r="J68" s="53" t="s">
        <v>402</v>
      </c>
      <c r="K68" s="52">
        <v>537</v>
      </c>
      <c r="L68" s="52" t="s">
        <v>403</v>
      </c>
      <c r="M68" s="53" t="s">
        <v>105</v>
      </c>
      <c r="N68" s="53"/>
      <c r="O68" s="54" t="s">
        <v>338</v>
      </c>
      <c r="P68" s="54" t="s">
        <v>404</v>
      </c>
    </row>
    <row r="69" spans="1:16" ht="12.75" customHeight="1" thickBot="1" x14ac:dyDescent="0.25">
      <c r="A69" s="11" t="str">
        <f t="shared" si="6"/>
        <v> VSSC 72.25 </v>
      </c>
      <c r="B69" s="17" t="str">
        <f t="shared" si="7"/>
        <v>II</v>
      </c>
      <c r="C69" s="11">
        <f t="shared" si="8"/>
        <v>47387.57</v>
      </c>
      <c r="D69" s="14" t="str">
        <f t="shared" si="9"/>
        <v>vis</v>
      </c>
      <c r="E69" s="51">
        <f>VLOOKUP(C69,Active!C$21:E$973,3,FALSE)</f>
        <v>537.52339667260458</v>
      </c>
      <c r="F69" s="17" t="s">
        <v>95</v>
      </c>
      <c r="G69" s="14" t="str">
        <f t="shared" si="10"/>
        <v>47387.57</v>
      </c>
      <c r="H69" s="11">
        <f t="shared" si="11"/>
        <v>537.5</v>
      </c>
      <c r="I69" s="52" t="s">
        <v>405</v>
      </c>
      <c r="J69" s="53" t="s">
        <v>406</v>
      </c>
      <c r="K69" s="52">
        <v>537.5</v>
      </c>
      <c r="L69" s="52" t="s">
        <v>407</v>
      </c>
      <c r="M69" s="53" t="s">
        <v>105</v>
      </c>
      <c r="N69" s="53"/>
      <c r="O69" s="54" t="s">
        <v>338</v>
      </c>
      <c r="P69" s="54" t="s">
        <v>404</v>
      </c>
    </row>
    <row r="70" spans="1:16" ht="12.75" customHeight="1" thickBot="1" x14ac:dyDescent="0.25">
      <c r="A70" s="11" t="str">
        <f t="shared" si="6"/>
        <v> MVS 12.51 </v>
      </c>
      <c r="B70" s="17" t="str">
        <f t="shared" si="7"/>
        <v>I</v>
      </c>
      <c r="C70" s="11">
        <f t="shared" si="8"/>
        <v>47675.436999999998</v>
      </c>
      <c r="D70" s="14" t="str">
        <f t="shared" si="9"/>
        <v>vis</v>
      </c>
      <c r="E70" s="51">
        <f>VLOOKUP(C70,Active!C$21:E$973,3,FALSE)</f>
        <v>553.0020061588159</v>
      </c>
      <c r="F70" s="17" t="s">
        <v>95</v>
      </c>
      <c r="G70" s="14" t="str">
        <f t="shared" si="10"/>
        <v>47675.437</v>
      </c>
      <c r="H70" s="11">
        <f t="shared" si="11"/>
        <v>553</v>
      </c>
      <c r="I70" s="52" t="s">
        <v>408</v>
      </c>
      <c r="J70" s="53" t="s">
        <v>409</v>
      </c>
      <c r="K70" s="52">
        <v>553</v>
      </c>
      <c r="L70" s="52" t="s">
        <v>410</v>
      </c>
      <c r="M70" s="53" t="s">
        <v>105</v>
      </c>
      <c r="N70" s="53"/>
      <c r="O70" s="54" t="s">
        <v>245</v>
      </c>
      <c r="P70" s="54" t="s">
        <v>411</v>
      </c>
    </row>
    <row r="71" spans="1:16" ht="12.75" customHeight="1" thickBot="1" x14ac:dyDescent="0.25">
      <c r="A71" s="11" t="str">
        <f t="shared" si="6"/>
        <v>BAVM 56 </v>
      </c>
      <c r="B71" s="17" t="str">
        <f t="shared" si="7"/>
        <v>I</v>
      </c>
      <c r="C71" s="11">
        <f t="shared" si="8"/>
        <v>47824</v>
      </c>
      <c r="D71" s="14" t="str">
        <f t="shared" si="9"/>
        <v>vis</v>
      </c>
      <c r="E71" s="51">
        <f>VLOOKUP(C71,Active!C$21:E$973,3,FALSE)</f>
        <v>560.99023913133476</v>
      </c>
      <c r="F71" s="17" t="s">
        <v>95</v>
      </c>
      <c r="G71" s="14" t="str">
        <f t="shared" si="10"/>
        <v>47824.00</v>
      </c>
      <c r="H71" s="11">
        <f t="shared" si="11"/>
        <v>561</v>
      </c>
      <c r="I71" s="52" t="s">
        <v>412</v>
      </c>
      <c r="J71" s="53" t="s">
        <v>413</v>
      </c>
      <c r="K71" s="52">
        <v>561</v>
      </c>
      <c r="L71" s="52" t="s">
        <v>414</v>
      </c>
      <c r="M71" s="53" t="s">
        <v>105</v>
      </c>
      <c r="N71" s="53"/>
      <c r="O71" s="54" t="s">
        <v>415</v>
      </c>
      <c r="P71" s="55" t="s">
        <v>416</v>
      </c>
    </row>
    <row r="72" spans="1:16" ht="12.75" customHeight="1" thickBot="1" x14ac:dyDescent="0.25">
      <c r="A72" s="11" t="str">
        <f t="shared" si="6"/>
        <v>BAVM 56 </v>
      </c>
      <c r="B72" s="17" t="str">
        <f t="shared" si="7"/>
        <v>I</v>
      </c>
      <c r="C72" s="11">
        <f t="shared" si="8"/>
        <v>47824</v>
      </c>
      <c r="D72" s="14" t="str">
        <f t="shared" si="9"/>
        <v>vis</v>
      </c>
      <c r="E72" s="51">
        <f>VLOOKUP(C72,Active!C$21:E$973,3,FALSE)</f>
        <v>560.99023913133476</v>
      </c>
      <c r="F72" s="17" t="s">
        <v>95</v>
      </c>
      <c r="G72" s="14" t="str">
        <f t="shared" si="10"/>
        <v>47824.00</v>
      </c>
      <c r="H72" s="11">
        <f t="shared" si="11"/>
        <v>561</v>
      </c>
      <c r="I72" s="52" t="s">
        <v>412</v>
      </c>
      <c r="J72" s="53" t="s">
        <v>413</v>
      </c>
      <c r="K72" s="52">
        <v>561</v>
      </c>
      <c r="L72" s="52" t="s">
        <v>414</v>
      </c>
      <c r="M72" s="53" t="s">
        <v>105</v>
      </c>
      <c r="N72" s="53"/>
      <c r="O72" s="54" t="s">
        <v>326</v>
      </c>
      <c r="P72" s="55" t="s">
        <v>416</v>
      </c>
    </row>
    <row r="73" spans="1:16" ht="12.75" customHeight="1" thickBot="1" x14ac:dyDescent="0.25">
      <c r="A73" s="11" t="str">
        <f t="shared" si="6"/>
        <v>BAVM 56 </v>
      </c>
      <c r="B73" s="17" t="str">
        <f t="shared" si="7"/>
        <v>II</v>
      </c>
      <c r="C73" s="11">
        <f t="shared" si="8"/>
        <v>47833.3</v>
      </c>
      <c r="D73" s="14" t="str">
        <f t="shared" si="9"/>
        <v>vis</v>
      </c>
      <c r="E73" s="51">
        <f>VLOOKUP(C73,Active!C$21:E$973,3,FALSE)</f>
        <v>561.49030016028837</v>
      </c>
      <c r="F73" s="17" t="s">
        <v>95</v>
      </c>
      <c r="G73" s="14" t="str">
        <f t="shared" si="10"/>
        <v>47833.30</v>
      </c>
      <c r="H73" s="11">
        <f t="shared" si="11"/>
        <v>561.5</v>
      </c>
      <c r="I73" s="52" t="s">
        <v>417</v>
      </c>
      <c r="J73" s="53" t="s">
        <v>418</v>
      </c>
      <c r="K73" s="52">
        <v>561.5</v>
      </c>
      <c r="L73" s="52" t="s">
        <v>414</v>
      </c>
      <c r="M73" s="53" t="s">
        <v>105</v>
      </c>
      <c r="N73" s="53"/>
      <c r="O73" s="54" t="s">
        <v>326</v>
      </c>
      <c r="P73" s="55" t="s">
        <v>416</v>
      </c>
    </row>
    <row r="74" spans="1:16" ht="12.75" customHeight="1" thickBot="1" x14ac:dyDescent="0.25">
      <c r="A74" s="11" t="str">
        <f t="shared" si="6"/>
        <v>BAVM 59 </v>
      </c>
      <c r="B74" s="17" t="str">
        <f t="shared" si="7"/>
        <v>I</v>
      </c>
      <c r="C74" s="11">
        <f t="shared" si="8"/>
        <v>48159.19</v>
      </c>
      <c r="D74" s="14" t="str">
        <f t="shared" si="9"/>
        <v>vis</v>
      </c>
      <c r="E74" s="51">
        <f>VLOOKUP(C74,Active!C$21:E$973,3,FALSE)</f>
        <v>579.01340647487621</v>
      </c>
      <c r="F74" s="17" t="s">
        <v>95</v>
      </c>
      <c r="G74" s="14" t="str">
        <f t="shared" si="10"/>
        <v>48159.19</v>
      </c>
      <c r="H74" s="11">
        <f t="shared" si="11"/>
        <v>579</v>
      </c>
      <c r="I74" s="52" t="s">
        <v>425</v>
      </c>
      <c r="J74" s="53" t="s">
        <v>426</v>
      </c>
      <c r="K74" s="52">
        <v>579</v>
      </c>
      <c r="L74" s="52" t="s">
        <v>378</v>
      </c>
      <c r="M74" s="53" t="s">
        <v>105</v>
      </c>
      <c r="N74" s="53"/>
      <c r="O74" s="54" t="s">
        <v>415</v>
      </c>
      <c r="P74" s="55" t="s">
        <v>427</v>
      </c>
    </row>
    <row r="75" spans="1:16" ht="12.75" customHeight="1" thickBot="1" x14ac:dyDescent="0.25">
      <c r="A75" s="11" t="str">
        <f t="shared" ref="A75:A106" si="12">P75</f>
        <v>BAVM 59 </v>
      </c>
      <c r="B75" s="17" t="str">
        <f t="shared" ref="B75:B106" si="13">IF(H75=INT(H75),"I","II")</f>
        <v>I</v>
      </c>
      <c r="C75" s="11">
        <f t="shared" ref="C75:C106" si="14">1*G75</f>
        <v>48159.199999999997</v>
      </c>
      <c r="D75" s="14" t="str">
        <f t="shared" ref="D75:D106" si="15">VLOOKUP(F75,I$1:J$5,2,FALSE)</f>
        <v>vis</v>
      </c>
      <c r="E75" s="51">
        <f>VLOOKUP(C75,Active!C$21:E$973,3,FALSE)</f>
        <v>579.01394417490712</v>
      </c>
      <c r="F75" s="17" t="s">
        <v>95</v>
      </c>
      <c r="G75" s="14" t="str">
        <f t="shared" ref="G75:G106" si="16">MID(I75,3,LEN(I75)-3)</f>
        <v>48159.20</v>
      </c>
      <c r="H75" s="11">
        <f t="shared" ref="H75:H106" si="17">1*K75</f>
        <v>579</v>
      </c>
      <c r="I75" s="52" t="s">
        <v>428</v>
      </c>
      <c r="J75" s="53" t="s">
        <v>429</v>
      </c>
      <c r="K75" s="52">
        <v>579</v>
      </c>
      <c r="L75" s="52" t="s">
        <v>430</v>
      </c>
      <c r="M75" s="53" t="s">
        <v>105</v>
      </c>
      <c r="N75" s="53"/>
      <c r="O75" s="54" t="s">
        <v>326</v>
      </c>
      <c r="P75" s="55" t="s">
        <v>427</v>
      </c>
    </row>
    <row r="76" spans="1:16" ht="12.75" customHeight="1" thickBot="1" x14ac:dyDescent="0.25">
      <c r="A76" s="11" t="str">
        <f t="shared" si="12"/>
        <v>BAVM 59 </v>
      </c>
      <c r="B76" s="17" t="str">
        <f t="shared" si="13"/>
        <v>II</v>
      </c>
      <c r="C76" s="11">
        <f t="shared" si="14"/>
        <v>48168.5</v>
      </c>
      <c r="D76" s="14" t="str">
        <f t="shared" si="15"/>
        <v>vis</v>
      </c>
      <c r="E76" s="51">
        <f>VLOOKUP(C76,Active!C$21:E$973,3,FALSE)</f>
        <v>579.51400520386073</v>
      </c>
      <c r="F76" s="17" t="s">
        <v>95</v>
      </c>
      <c r="G76" s="14" t="str">
        <f t="shared" si="16"/>
        <v>48168.50</v>
      </c>
      <c r="H76" s="11">
        <f t="shared" si="17"/>
        <v>579.5</v>
      </c>
      <c r="I76" s="52" t="s">
        <v>431</v>
      </c>
      <c r="J76" s="53" t="s">
        <v>432</v>
      </c>
      <c r="K76" s="52">
        <v>579.5</v>
      </c>
      <c r="L76" s="52" t="s">
        <v>430</v>
      </c>
      <c r="M76" s="53" t="s">
        <v>105</v>
      </c>
      <c r="N76" s="53"/>
      <c r="O76" s="54" t="s">
        <v>326</v>
      </c>
      <c r="P76" s="55" t="s">
        <v>427</v>
      </c>
    </row>
    <row r="77" spans="1:16" ht="12.75" customHeight="1" thickBot="1" x14ac:dyDescent="0.25">
      <c r="A77" s="11" t="str">
        <f t="shared" si="12"/>
        <v> MVS 12.141 </v>
      </c>
      <c r="B77" s="17" t="str">
        <f t="shared" si="13"/>
        <v>I</v>
      </c>
      <c r="C77" s="11">
        <f t="shared" si="14"/>
        <v>48176.76</v>
      </c>
      <c r="D77" s="14" t="str">
        <f t="shared" si="15"/>
        <v>vis</v>
      </c>
      <c r="E77" s="51">
        <f>VLOOKUP(C77,Active!C$21:E$973,3,FALSE)</f>
        <v>579.95814542957658</v>
      </c>
      <c r="F77" s="17" t="s">
        <v>95</v>
      </c>
      <c r="G77" s="14" t="str">
        <f t="shared" si="16"/>
        <v>48176.76</v>
      </c>
      <c r="H77" s="11">
        <f t="shared" si="17"/>
        <v>580</v>
      </c>
      <c r="I77" s="52" t="s">
        <v>433</v>
      </c>
      <c r="J77" s="53" t="s">
        <v>434</v>
      </c>
      <c r="K77" s="52">
        <v>580</v>
      </c>
      <c r="L77" s="52" t="s">
        <v>435</v>
      </c>
      <c r="M77" s="53" t="s">
        <v>105</v>
      </c>
      <c r="N77" s="53"/>
      <c r="O77" s="54" t="s">
        <v>245</v>
      </c>
      <c r="P77" s="54" t="s">
        <v>436</v>
      </c>
    </row>
    <row r="78" spans="1:16" ht="12.75" customHeight="1" thickBot="1" x14ac:dyDescent="0.25">
      <c r="A78" s="11" t="str">
        <f t="shared" si="12"/>
        <v> MVS 12.141 </v>
      </c>
      <c r="B78" s="17" t="str">
        <f t="shared" si="13"/>
        <v>I</v>
      </c>
      <c r="C78" s="11">
        <f t="shared" si="14"/>
        <v>48177.24</v>
      </c>
      <c r="D78" s="14" t="str">
        <f t="shared" si="15"/>
        <v>vis</v>
      </c>
      <c r="E78" s="51">
        <f>VLOOKUP(C78,Active!C$21:E$973,3,FALSE)</f>
        <v>579.98395503107076</v>
      </c>
      <c r="F78" s="17" t="s">
        <v>95</v>
      </c>
      <c r="G78" s="14" t="str">
        <f t="shared" si="16"/>
        <v>48177.24</v>
      </c>
      <c r="H78" s="11">
        <f t="shared" si="17"/>
        <v>580</v>
      </c>
      <c r="I78" s="52" t="s">
        <v>437</v>
      </c>
      <c r="J78" s="53" t="s">
        <v>438</v>
      </c>
      <c r="K78" s="52">
        <v>580</v>
      </c>
      <c r="L78" s="52" t="s">
        <v>241</v>
      </c>
      <c r="M78" s="53" t="s">
        <v>105</v>
      </c>
      <c r="N78" s="53"/>
      <c r="O78" s="54" t="s">
        <v>224</v>
      </c>
      <c r="P78" s="54" t="s">
        <v>436</v>
      </c>
    </row>
    <row r="79" spans="1:16" ht="12.75" customHeight="1" thickBot="1" x14ac:dyDescent="0.25">
      <c r="A79" s="11" t="str">
        <f t="shared" si="12"/>
        <v> MVS 12.141 </v>
      </c>
      <c r="B79" s="17" t="str">
        <f t="shared" si="13"/>
        <v>II</v>
      </c>
      <c r="C79" s="11">
        <f t="shared" si="14"/>
        <v>48205.18</v>
      </c>
      <c r="D79" s="14" t="str">
        <f t="shared" si="15"/>
        <v>vis</v>
      </c>
      <c r="E79" s="51">
        <f>VLOOKUP(C79,Active!C$21:E$973,3,FALSE)</f>
        <v>581.48628891805606</v>
      </c>
      <c r="F79" s="17" t="s">
        <v>95</v>
      </c>
      <c r="G79" s="14" t="str">
        <f t="shared" si="16"/>
        <v>48205.18</v>
      </c>
      <c r="H79" s="11">
        <f t="shared" si="17"/>
        <v>581.5</v>
      </c>
      <c r="I79" s="52" t="s">
        <v>439</v>
      </c>
      <c r="J79" s="53" t="s">
        <v>440</v>
      </c>
      <c r="K79" s="52">
        <v>581.5</v>
      </c>
      <c r="L79" s="52" t="s">
        <v>441</v>
      </c>
      <c r="M79" s="53" t="s">
        <v>105</v>
      </c>
      <c r="N79" s="53"/>
      <c r="O79" s="54" t="s">
        <v>245</v>
      </c>
      <c r="P79" s="54" t="s">
        <v>436</v>
      </c>
    </row>
    <row r="80" spans="1:16" ht="12.75" customHeight="1" thickBot="1" x14ac:dyDescent="0.25">
      <c r="A80" s="11" t="str">
        <f t="shared" si="12"/>
        <v>BAVM 60 </v>
      </c>
      <c r="B80" s="17" t="str">
        <f t="shared" si="13"/>
        <v>I</v>
      </c>
      <c r="C80" s="11">
        <f t="shared" si="14"/>
        <v>48381.42</v>
      </c>
      <c r="D80" s="14" t="str">
        <f t="shared" si="15"/>
        <v>vis</v>
      </c>
      <c r="E80" s="51">
        <f>VLOOKUP(C80,Active!C$21:E$973,3,FALSE)</f>
        <v>590.96271426674093</v>
      </c>
      <c r="F80" s="17" t="s">
        <v>95</v>
      </c>
      <c r="G80" s="14" t="str">
        <f t="shared" si="16"/>
        <v>48381.42</v>
      </c>
      <c r="H80" s="11">
        <f t="shared" si="17"/>
        <v>591</v>
      </c>
      <c r="I80" s="52" t="s">
        <v>442</v>
      </c>
      <c r="J80" s="53" t="s">
        <v>443</v>
      </c>
      <c r="K80" s="52">
        <v>591</v>
      </c>
      <c r="L80" s="52" t="s">
        <v>444</v>
      </c>
      <c r="M80" s="53" t="s">
        <v>105</v>
      </c>
      <c r="N80" s="53"/>
      <c r="O80" s="54" t="s">
        <v>415</v>
      </c>
      <c r="P80" s="55" t="s">
        <v>445</v>
      </c>
    </row>
    <row r="81" spans="1:16" ht="12.75" customHeight="1" thickBot="1" x14ac:dyDescent="0.25">
      <c r="A81" s="11" t="str">
        <f t="shared" si="12"/>
        <v> MVS 12.141 </v>
      </c>
      <c r="B81" s="17" t="str">
        <f t="shared" si="13"/>
        <v>II</v>
      </c>
      <c r="C81" s="11">
        <f t="shared" si="14"/>
        <v>48558.49</v>
      </c>
      <c r="D81" s="14" t="str">
        <f t="shared" si="15"/>
        <v>vis</v>
      </c>
      <c r="E81" s="51">
        <f>VLOOKUP(C81,Active!C$21:E$973,3,FALSE)</f>
        <v>600.48376871800997</v>
      </c>
      <c r="F81" s="17" t="s">
        <v>95</v>
      </c>
      <c r="G81" s="14" t="str">
        <f t="shared" si="16"/>
        <v>48558.49</v>
      </c>
      <c r="H81" s="11">
        <f t="shared" si="17"/>
        <v>600.5</v>
      </c>
      <c r="I81" s="52" t="s">
        <v>446</v>
      </c>
      <c r="J81" s="53" t="s">
        <v>447</v>
      </c>
      <c r="K81" s="52">
        <v>600.5</v>
      </c>
      <c r="L81" s="52" t="s">
        <v>241</v>
      </c>
      <c r="M81" s="53" t="s">
        <v>105</v>
      </c>
      <c r="N81" s="53"/>
      <c r="O81" s="54" t="s">
        <v>224</v>
      </c>
      <c r="P81" s="54" t="s">
        <v>436</v>
      </c>
    </row>
    <row r="82" spans="1:16" ht="12.75" customHeight="1" thickBot="1" x14ac:dyDescent="0.25">
      <c r="A82" s="11" t="str">
        <f t="shared" si="12"/>
        <v> BRNO 31 </v>
      </c>
      <c r="B82" s="17" t="str">
        <f t="shared" si="13"/>
        <v>I</v>
      </c>
      <c r="C82" s="11">
        <f t="shared" si="14"/>
        <v>48679.701999999997</v>
      </c>
      <c r="D82" s="14" t="str">
        <f t="shared" si="15"/>
        <v>vis</v>
      </c>
      <c r="E82" s="51">
        <f>VLOOKUP(C82,Active!C$21:E$973,3,FALSE)</f>
        <v>607.00133833537723</v>
      </c>
      <c r="F82" s="17" t="s">
        <v>95</v>
      </c>
      <c r="G82" s="14" t="str">
        <f t="shared" si="16"/>
        <v>48679.702</v>
      </c>
      <c r="H82" s="11">
        <f t="shared" si="17"/>
        <v>607</v>
      </c>
      <c r="I82" s="52" t="s">
        <v>448</v>
      </c>
      <c r="J82" s="53" t="s">
        <v>449</v>
      </c>
      <c r="K82" s="52">
        <v>607</v>
      </c>
      <c r="L82" s="52" t="s">
        <v>450</v>
      </c>
      <c r="M82" s="53" t="s">
        <v>105</v>
      </c>
      <c r="N82" s="53"/>
      <c r="O82" s="54" t="s">
        <v>451</v>
      </c>
      <c r="P82" s="54" t="s">
        <v>452</v>
      </c>
    </row>
    <row r="83" spans="1:16" ht="12.75" customHeight="1" thickBot="1" x14ac:dyDescent="0.25">
      <c r="A83" s="11" t="str">
        <f t="shared" si="12"/>
        <v>BAVM 62 </v>
      </c>
      <c r="B83" s="17" t="str">
        <f t="shared" si="13"/>
        <v>I</v>
      </c>
      <c r="C83" s="11">
        <f t="shared" si="14"/>
        <v>48791.22</v>
      </c>
      <c r="D83" s="14" t="str">
        <f t="shared" si="15"/>
        <v>vis</v>
      </c>
      <c r="E83" s="51">
        <f>VLOOKUP(C83,Active!C$21:E$973,3,FALSE)</f>
        <v>612.99766154256452</v>
      </c>
      <c r="F83" s="17" t="s">
        <v>95</v>
      </c>
      <c r="G83" s="14" t="str">
        <f t="shared" si="16"/>
        <v>48791.22</v>
      </c>
      <c r="H83" s="11">
        <f t="shared" si="17"/>
        <v>613</v>
      </c>
      <c r="I83" s="52" t="s">
        <v>453</v>
      </c>
      <c r="J83" s="53" t="s">
        <v>454</v>
      </c>
      <c r="K83" s="52">
        <v>613</v>
      </c>
      <c r="L83" s="52" t="s">
        <v>253</v>
      </c>
      <c r="M83" s="53" t="s">
        <v>105</v>
      </c>
      <c r="N83" s="53"/>
      <c r="O83" s="54" t="s">
        <v>415</v>
      </c>
      <c r="P83" s="55" t="s">
        <v>455</v>
      </c>
    </row>
    <row r="84" spans="1:16" ht="12.75" customHeight="1" thickBot="1" x14ac:dyDescent="0.25">
      <c r="A84" s="11" t="str">
        <f t="shared" si="12"/>
        <v>BAVM 68 </v>
      </c>
      <c r="B84" s="17" t="str">
        <f t="shared" si="13"/>
        <v>II</v>
      </c>
      <c r="C84" s="11">
        <f t="shared" si="14"/>
        <v>48986.43</v>
      </c>
      <c r="D84" s="14" t="str">
        <f t="shared" si="15"/>
        <v>vis</v>
      </c>
      <c r="E84" s="51">
        <f>VLOOKUP(C84,Active!C$21:E$973,3,FALSE)</f>
        <v>623.49410385030853</v>
      </c>
      <c r="F84" s="17" t="s">
        <v>95</v>
      </c>
      <c r="G84" s="14" t="str">
        <f t="shared" si="16"/>
        <v>48986.43</v>
      </c>
      <c r="H84" s="11">
        <f t="shared" si="17"/>
        <v>623.5</v>
      </c>
      <c r="I84" s="52" t="s">
        <v>456</v>
      </c>
      <c r="J84" s="53" t="s">
        <v>457</v>
      </c>
      <c r="K84" s="52">
        <v>623.5</v>
      </c>
      <c r="L84" s="52" t="s">
        <v>244</v>
      </c>
      <c r="M84" s="53" t="s">
        <v>105</v>
      </c>
      <c r="N84" s="53"/>
      <c r="O84" s="54" t="s">
        <v>245</v>
      </c>
      <c r="P84" s="55" t="s">
        <v>458</v>
      </c>
    </row>
    <row r="85" spans="1:16" ht="12.75" customHeight="1" thickBot="1" x14ac:dyDescent="0.25">
      <c r="A85" s="11" t="str">
        <f t="shared" si="12"/>
        <v> BRNO 31 </v>
      </c>
      <c r="B85" s="17" t="str">
        <f t="shared" si="13"/>
        <v>II</v>
      </c>
      <c r="C85" s="11">
        <f t="shared" si="14"/>
        <v>49117.14</v>
      </c>
      <c r="D85" s="14" t="str">
        <f t="shared" si="15"/>
        <v>vis</v>
      </c>
      <c r="E85" s="51">
        <f>VLOOKUP(C85,Active!C$21:E$973,3,FALSE)</f>
        <v>630.52238095724567</v>
      </c>
      <c r="F85" s="17" t="s">
        <v>95</v>
      </c>
      <c r="G85" s="14" t="str">
        <f t="shared" si="16"/>
        <v>49117.140</v>
      </c>
      <c r="H85" s="11">
        <f t="shared" si="17"/>
        <v>630.5</v>
      </c>
      <c r="I85" s="52" t="s">
        <v>459</v>
      </c>
      <c r="J85" s="53" t="s">
        <v>460</v>
      </c>
      <c r="K85" s="52">
        <v>630.5</v>
      </c>
      <c r="L85" s="52" t="s">
        <v>461</v>
      </c>
      <c r="M85" s="53" t="s">
        <v>105</v>
      </c>
      <c r="N85" s="53"/>
      <c r="O85" s="54" t="s">
        <v>462</v>
      </c>
      <c r="P85" s="54" t="s">
        <v>452</v>
      </c>
    </row>
    <row r="86" spans="1:16" ht="12.75" customHeight="1" thickBot="1" x14ac:dyDescent="0.25">
      <c r="A86" s="11" t="str">
        <f t="shared" si="12"/>
        <v>BAVM 79 </v>
      </c>
      <c r="B86" s="17" t="str">
        <f t="shared" si="13"/>
        <v>I</v>
      </c>
      <c r="C86" s="11">
        <f t="shared" si="14"/>
        <v>49144.76</v>
      </c>
      <c r="D86" s="14" t="str">
        <f t="shared" si="15"/>
        <v>vis</v>
      </c>
      <c r="E86" s="51">
        <f>VLOOKUP(C86,Active!C$21:E$973,3,FALSE)</f>
        <v>632.00750844323477</v>
      </c>
      <c r="F86" s="17" t="s">
        <v>95</v>
      </c>
      <c r="G86" s="14" t="str">
        <f t="shared" si="16"/>
        <v>49144.76</v>
      </c>
      <c r="H86" s="11">
        <f t="shared" si="17"/>
        <v>632</v>
      </c>
      <c r="I86" s="52" t="s">
        <v>463</v>
      </c>
      <c r="J86" s="53" t="s">
        <v>464</v>
      </c>
      <c r="K86" s="52">
        <v>632</v>
      </c>
      <c r="L86" s="52" t="s">
        <v>465</v>
      </c>
      <c r="M86" s="53" t="s">
        <v>105</v>
      </c>
      <c r="N86" s="53"/>
      <c r="O86" s="54" t="s">
        <v>415</v>
      </c>
      <c r="P86" s="55" t="s">
        <v>466</v>
      </c>
    </row>
    <row r="87" spans="1:16" ht="12.75" customHeight="1" thickBot="1" x14ac:dyDescent="0.25">
      <c r="A87" s="11" t="str">
        <f t="shared" si="12"/>
        <v> BRNO 31 </v>
      </c>
      <c r="B87" s="17" t="str">
        <f t="shared" si="13"/>
        <v>I</v>
      </c>
      <c r="C87" s="11">
        <f t="shared" si="14"/>
        <v>49200.379000000001</v>
      </c>
      <c r="D87" s="14" t="str">
        <f t="shared" si="15"/>
        <v>vis</v>
      </c>
      <c r="E87" s="51">
        <f>VLOOKUP(C87,Active!C$21:E$973,3,FALSE)</f>
        <v>634.99814224639238</v>
      </c>
      <c r="F87" s="17" t="s">
        <v>95</v>
      </c>
      <c r="G87" s="14" t="str">
        <f t="shared" si="16"/>
        <v>49200.379</v>
      </c>
      <c r="H87" s="11">
        <f t="shared" si="17"/>
        <v>635</v>
      </c>
      <c r="I87" s="52" t="s">
        <v>467</v>
      </c>
      <c r="J87" s="53" t="s">
        <v>468</v>
      </c>
      <c r="K87" s="52">
        <v>635</v>
      </c>
      <c r="L87" s="52" t="s">
        <v>469</v>
      </c>
      <c r="M87" s="53" t="s">
        <v>105</v>
      </c>
      <c r="N87" s="53"/>
      <c r="O87" s="54" t="s">
        <v>462</v>
      </c>
      <c r="P87" s="54" t="s">
        <v>452</v>
      </c>
    </row>
    <row r="88" spans="1:16" ht="12.75" customHeight="1" thickBot="1" x14ac:dyDescent="0.25">
      <c r="A88" s="11" t="str">
        <f t="shared" si="12"/>
        <v>BAVM 68 </v>
      </c>
      <c r="B88" s="17" t="str">
        <f t="shared" si="13"/>
        <v>I</v>
      </c>
      <c r="C88" s="11">
        <f t="shared" si="14"/>
        <v>49237.54</v>
      </c>
      <c r="D88" s="14" t="str">
        <f t="shared" si="15"/>
        <v>vis</v>
      </c>
      <c r="E88" s="51">
        <f>VLOOKUP(C88,Active!C$21:E$973,3,FALSE)</f>
        <v>636.9962893320851</v>
      </c>
      <c r="F88" s="17" t="s">
        <v>95</v>
      </c>
      <c r="G88" s="14" t="str">
        <f t="shared" si="16"/>
        <v>49237.54</v>
      </c>
      <c r="H88" s="11">
        <f t="shared" si="17"/>
        <v>637</v>
      </c>
      <c r="I88" s="52" t="s">
        <v>470</v>
      </c>
      <c r="J88" s="53" t="s">
        <v>471</v>
      </c>
      <c r="K88" s="52">
        <v>637</v>
      </c>
      <c r="L88" s="52" t="s">
        <v>206</v>
      </c>
      <c r="M88" s="53" t="s">
        <v>105</v>
      </c>
      <c r="N88" s="53"/>
      <c r="O88" s="54" t="s">
        <v>224</v>
      </c>
      <c r="P88" s="55" t="s">
        <v>458</v>
      </c>
    </row>
    <row r="89" spans="1:16" ht="12.75" customHeight="1" thickBot="1" x14ac:dyDescent="0.25">
      <c r="A89" s="11" t="str">
        <f t="shared" si="12"/>
        <v>BAVM 68 </v>
      </c>
      <c r="B89" s="17" t="str">
        <f t="shared" si="13"/>
        <v>I</v>
      </c>
      <c r="C89" s="11">
        <f t="shared" si="14"/>
        <v>49237.65</v>
      </c>
      <c r="D89" s="14" t="str">
        <f t="shared" si="15"/>
        <v>vis</v>
      </c>
      <c r="E89" s="51">
        <f>VLOOKUP(C89,Active!C$21:E$973,3,FALSE)</f>
        <v>637.00220403242758</v>
      </c>
      <c r="F89" s="17" t="s">
        <v>95</v>
      </c>
      <c r="G89" s="14" t="str">
        <f t="shared" si="16"/>
        <v>49237.65</v>
      </c>
      <c r="H89" s="11">
        <f t="shared" si="17"/>
        <v>637</v>
      </c>
      <c r="I89" s="52" t="s">
        <v>472</v>
      </c>
      <c r="J89" s="53" t="s">
        <v>473</v>
      </c>
      <c r="K89" s="52">
        <v>637</v>
      </c>
      <c r="L89" s="52" t="s">
        <v>248</v>
      </c>
      <c r="M89" s="53" t="s">
        <v>105</v>
      </c>
      <c r="N89" s="53"/>
      <c r="O89" s="54" t="s">
        <v>245</v>
      </c>
      <c r="P89" s="55" t="s">
        <v>458</v>
      </c>
    </row>
    <row r="90" spans="1:16" ht="12.75" customHeight="1" thickBot="1" x14ac:dyDescent="0.25">
      <c r="A90" s="11" t="str">
        <f t="shared" si="12"/>
        <v>BAVM 93 </v>
      </c>
      <c r="B90" s="17" t="str">
        <f t="shared" si="13"/>
        <v>I</v>
      </c>
      <c r="C90" s="11">
        <f t="shared" si="14"/>
        <v>50074.438999999998</v>
      </c>
      <c r="D90" s="14" t="str">
        <f t="shared" si="15"/>
        <v>vis</v>
      </c>
      <c r="E90" s="51">
        <f>VLOOKUP(C90,Active!C$21:E$973,3,FALSE)</f>
        <v>681.9963511675885</v>
      </c>
      <c r="F90" s="17" t="s">
        <v>95</v>
      </c>
      <c r="G90" s="14" t="str">
        <f t="shared" si="16"/>
        <v>50074.439</v>
      </c>
      <c r="H90" s="11">
        <f t="shared" si="17"/>
        <v>682</v>
      </c>
      <c r="I90" s="52" t="s">
        <v>474</v>
      </c>
      <c r="J90" s="53" t="s">
        <v>475</v>
      </c>
      <c r="K90" s="52">
        <v>682</v>
      </c>
      <c r="L90" s="52" t="s">
        <v>476</v>
      </c>
      <c r="M90" s="53" t="s">
        <v>105</v>
      </c>
      <c r="N90" s="53"/>
      <c r="O90" s="54" t="s">
        <v>477</v>
      </c>
      <c r="P90" s="55" t="s">
        <v>478</v>
      </c>
    </row>
    <row r="91" spans="1:16" ht="12.75" customHeight="1" thickBot="1" x14ac:dyDescent="0.25">
      <c r="A91" s="11" t="str">
        <f t="shared" si="12"/>
        <v>BAVM 101 </v>
      </c>
      <c r="B91" s="17" t="str">
        <f t="shared" si="13"/>
        <v>I</v>
      </c>
      <c r="C91" s="11">
        <f t="shared" si="14"/>
        <v>50465.279999999999</v>
      </c>
      <c r="D91" s="14" t="str">
        <f t="shared" si="15"/>
        <v>vis</v>
      </c>
      <c r="E91" s="51">
        <f>VLOOKUP(C91,Active!C$21:E$973,3,FALSE)</f>
        <v>703.01187295438729</v>
      </c>
      <c r="F91" s="17" t="s">
        <v>95</v>
      </c>
      <c r="G91" s="14" t="str">
        <f t="shared" si="16"/>
        <v>50465.28</v>
      </c>
      <c r="H91" s="11">
        <f t="shared" si="17"/>
        <v>703</v>
      </c>
      <c r="I91" s="52" t="s">
        <v>479</v>
      </c>
      <c r="J91" s="53" t="s">
        <v>480</v>
      </c>
      <c r="K91" s="52">
        <v>703</v>
      </c>
      <c r="L91" s="52" t="s">
        <v>481</v>
      </c>
      <c r="M91" s="53" t="s">
        <v>105</v>
      </c>
      <c r="N91" s="53"/>
      <c r="O91" s="54" t="s">
        <v>477</v>
      </c>
      <c r="P91" s="55" t="s">
        <v>482</v>
      </c>
    </row>
    <row r="92" spans="1:16" ht="12.75" customHeight="1" thickBot="1" x14ac:dyDescent="0.25">
      <c r="A92" s="11" t="str">
        <f t="shared" si="12"/>
        <v> BBS 129 </v>
      </c>
      <c r="B92" s="17" t="str">
        <f t="shared" si="13"/>
        <v>I</v>
      </c>
      <c r="C92" s="11">
        <f t="shared" si="14"/>
        <v>51729.67</v>
      </c>
      <c r="D92" s="14" t="str">
        <f t="shared" si="15"/>
        <v>vis</v>
      </c>
      <c r="E92" s="51">
        <f>VLOOKUP(C92,Active!C$21:E$973,3,FALSE)</f>
        <v>770.99812719079137</v>
      </c>
      <c r="F92" s="17" t="s">
        <v>95</v>
      </c>
      <c r="G92" s="14" t="str">
        <f t="shared" si="16"/>
        <v>51729.67</v>
      </c>
      <c r="H92" s="11">
        <f t="shared" si="17"/>
        <v>771</v>
      </c>
      <c r="I92" s="52" t="s">
        <v>499</v>
      </c>
      <c r="J92" s="53" t="s">
        <v>500</v>
      </c>
      <c r="K92" s="52">
        <v>771</v>
      </c>
      <c r="L92" s="52" t="s">
        <v>373</v>
      </c>
      <c r="M92" s="53" t="s">
        <v>105</v>
      </c>
      <c r="N92" s="53"/>
      <c r="O92" s="54" t="s">
        <v>494</v>
      </c>
      <c r="P92" s="54" t="s">
        <v>501</v>
      </c>
    </row>
    <row r="93" spans="1:16" ht="12.75" customHeight="1" thickBot="1" x14ac:dyDescent="0.25">
      <c r="A93" s="11" t="str">
        <f t="shared" si="12"/>
        <v> BBS 129 </v>
      </c>
      <c r="B93" s="17" t="str">
        <f t="shared" si="13"/>
        <v>II</v>
      </c>
      <c r="C93" s="11">
        <f t="shared" si="14"/>
        <v>51739.040000000001</v>
      </c>
      <c r="D93" s="14" t="str">
        <f t="shared" si="15"/>
        <v>vis</v>
      </c>
      <c r="E93" s="51">
        <f>VLOOKUP(C93,Active!C$21:E$973,3,FALSE)</f>
        <v>771.50195211996299</v>
      </c>
      <c r="F93" s="17" t="s">
        <v>95</v>
      </c>
      <c r="G93" s="14" t="str">
        <f t="shared" si="16"/>
        <v>51739.04</v>
      </c>
      <c r="H93" s="11">
        <f t="shared" si="17"/>
        <v>771.5</v>
      </c>
      <c r="I93" s="52" t="s">
        <v>502</v>
      </c>
      <c r="J93" s="53" t="s">
        <v>503</v>
      </c>
      <c r="K93" s="52">
        <v>771.5</v>
      </c>
      <c r="L93" s="52" t="s">
        <v>248</v>
      </c>
      <c r="M93" s="53" t="s">
        <v>105</v>
      </c>
      <c r="N93" s="53"/>
      <c r="O93" s="54" t="s">
        <v>494</v>
      </c>
      <c r="P93" s="54" t="s">
        <v>501</v>
      </c>
    </row>
    <row r="94" spans="1:16" ht="12.75" customHeight="1" thickBot="1" x14ac:dyDescent="0.25">
      <c r="A94" s="11" t="str">
        <f t="shared" si="12"/>
        <v>IBVS 5931 </v>
      </c>
      <c r="B94" s="17" t="str">
        <f t="shared" si="13"/>
        <v>II</v>
      </c>
      <c r="C94" s="11">
        <f t="shared" si="14"/>
        <v>53040.977700000003</v>
      </c>
      <c r="D94" s="14" t="str">
        <f t="shared" si="15"/>
        <v>vis</v>
      </c>
      <c r="E94" s="51">
        <f>VLOOKUP(C94,Active!C$21:E$973,3,FALSE)</f>
        <v>841.50714630226378</v>
      </c>
      <c r="F94" s="17" t="s">
        <v>95</v>
      </c>
      <c r="G94" s="14" t="str">
        <f t="shared" si="16"/>
        <v>53040.9777</v>
      </c>
      <c r="H94" s="11">
        <f t="shared" si="17"/>
        <v>841.5</v>
      </c>
      <c r="I94" s="52" t="s">
        <v>512</v>
      </c>
      <c r="J94" s="53" t="s">
        <v>513</v>
      </c>
      <c r="K94" s="52">
        <v>841.5</v>
      </c>
      <c r="L94" s="52" t="s">
        <v>514</v>
      </c>
      <c r="M94" s="53" t="s">
        <v>515</v>
      </c>
      <c r="N94" s="53" t="s">
        <v>95</v>
      </c>
      <c r="O94" s="54" t="s">
        <v>516</v>
      </c>
      <c r="P94" s="55" t="s">
        <v>517</v>
      </c>
    </row>
    <row r="95" spans="1:16" ht="12.75" customHeight="1" thickBot="1" x14ac:dyDescent="0.25">
      <c r="A95" s="11" t="str">
        <f t="shared" si="12"/>
        <v>IBVS 5931 </v>
      </c>
      <c r="B95" s="17" t="str">
        <f t="shared" si="13"/>
        <v>II</v>
      </c>
      <c r="C95" s="11">
        <f t="shared" si="14"/>
        <v>53133.8367</v>
      </c>
      <c r="D95" s="14" t="str">
        <f t="shared" si="15"/>
        <v>vis</v>
      </c>
      <c r="E95" s="51">
        <f>VLOOKUP(C95,Active!C$21:E$973,3,FALSE)</f>
        <v>846.50017502136006</v>
      </c>
      <c r="F95" s="17" t="s">
        <v>95</v>
      </c>
      <c r="G95" s="14" t="str">
        <f t="shared" si="16"/>
        <v>53133.8367</v>
      </c>
      <c r="H95" s="11">
        <f t="shared" si="17"/>
        <v>846.5</v>
      </c>
      <c r="I95" s="52" t="s">
        <v>518</v>
      </c>
      <c r="J95" s="53" t="s">
        <v>519</v>
      </c>
      <c r="K95" s="52">
        <v>846.5</v>
      </c>
      <c r="L95" s="52" t="s">
        <v>520</v>
      </c>
      <c r="M95" s="53" t="s">
        <v>515</v>
      </c>
      <c r="N95" s="53" t="s">
        <v>95</v>
      </c>
      <c r="O95" s="54" t="s">
        <v>516</v>
      </c>
      <c r="P95" s="55" t="s">
        <v>517</v>
      </c>
    </row>
    <row r="96" spans="1:16" ht="12.75" customHeight="1" thickBot="1" x14ac:dyDescent="0.25">
      <c r="A96" s="11" t="str">
        <f t="shared" si="12"/>
        <v>IBVS 5931 </v>
      </c>
      <c r="B96" s="17" t="str">
        <f t="shared" si="13"/>
        <v>I</v>
      </c>
      <c r="C96" s="11">
        <f t="shared" si="14"/>
        <v>53198.907700000003</v>
      </c>
      <c r="D96" s="14" t="str">
        <f t="shared" si="15"/>
        <v>vis</v>
      </c>
      <c r="E96" s="51">
        <f>VLOOKUP(C96,Active!C$21:E$973,3,FALSE)</f>
        <v>849.99904289394465</v>
      </c>
      <c r="F96" s="17" t="s">
        <v>95</v>
      </c>
      <c r="G96" s="14" t="str">
        <f t="shared" si="16"/>
        <v>53198.9077</v>
      </c>
      <c r="H96" s="11">
        <f t="shared" si="17"/>
        <v>850</v>
      </c>
      <c r="I96" s="52" t="s">
        <v>521</v>
      </c>
      <c r="J96" s="53" t="s">
        <v>522</v>
      </c>
      <c r="K96" s="52">
        <v>850</v>
      </c>
      <c r="L96" s="52" t="s">
        <v>523</v>
      </c>
      <c r="M96" s="53" t="s">
        <v>515</v>
      </c>
      <c r="N96" s="53" t="s">
        <v>95</v>
      </c>
      <c r="O96" s="54" t="s">
        <v>516</v>
      </c>
      <c r="P96" s="55" t="s">
        <v>517</v>
      </c>
    </row>
    <row r="97" spans="1:16" ht="12.75" customHeight="1" thickBot="1" x14ac:dyDescent="0.25">
      <c r="A97" s="11" t="str">
        <f t="shared" si="12"/>
        <v>IBVS 5931 </v>
      </c>
      <c r="B97" s="17" t="str">
        <f t="shared" si="13"/>
        <v>I</v>
      </c>
      <c r="C97" s="11">
        <f t="shared" si="14"/>
        <v>54445.039799999999</v>
      </c>
      <c r="D97" s="14" t="str">
        <f t="shared" si="15"/>
        <v>vis</v>
      </c>
      <c r="E97" s="51">
        <f>VLOOKUP(C97,Active!C$21:E$973,3,FALSE)</f>
        <v>917.0035697905065</v>
      </c>
      <c r="F97" s="17" t="s">
        <v>95</v>
      </c>
      <c r="G97" s="14" t="str">
        <f t="shared" si="16"/>
        <v>54445.0398</v>
      </c>
      <c r="H97" s="11">
        <f t="shared" si="17"/>
        <v>917</v>
      </c>
      <c r="I97" s="52" t="s">
        <v>527</v>
      </c>
      <c r="J97" s="53" t="s">
        <v>528</v>
      </c>
      <c r="K97" s="52">
        <v>917</v>
      </c>
      <c r="L97" s="52" t="s">
        <v>529</v>
      </c>
      <c r="M97" s="53" t="s">
        <v>515</v>
      </c>
      <c r="N97" s="53" t="s">
        <v>95</v>
      </c>
      <c r="O97" s="54" t="s">
        <v>516</v>
      </c>
      <c r="P97" s="55" t="s">
        <v>517</v>
      </c>
    </row>
    <row r="98" spans="1:16" ht="12.75" customHeight="1" thickBot="1" x14ac:dyDescent="0.25">
      <c r="A98" s="11" t="str">
        <f t="shared" si="12"/>
        <v> PZ 5.278 </v>
      </c>
      <c r="B98" s="17" t="str">
        <f t="shared" si="13"/>
        <v>I</v>
      </c>
      <c r="C98" s="11">
        <f t="shared" si="14"/>
        <v>17193.7</v>
      </c>
      <c r="D98" s="14" t="str">
        <f t="shared" si="15"/>
        <v>vis</v>
      </c>
      <c r="E98" s="51">
        <f>VLOOKUP(C98,Active!C$21:E$973,3,FALSE)</f>
        <v>-1086.0010872294631</v>
      </c>
      <c r="F98" s="17" t="s">
        <v>95</v>
      </c>
      <c r="G98" s="14" t="str">
        <f t="shared" si="16"/>
        <v>17193.7</v>
      </c>
      <c r="H98" s="11">
        <f t="shared" si="17"/>
        <v>-1086</v>
      </c>
      <c r="I98" s="52" t="s">
        <v>97</v>
      </c>
      <c r="J98" s="53" t="s">
        <v>98</v>
      </c>
      <c r="K98" s="52">
        <v>-1086</v>
      </c>
      <c r="L98" s="52" t="s">
        <v>99</v>
      </c>
      <c r="M98" s="53" t="s">
        <v>96</v>
      </c>
      <c r="N98" s="53"/>
      <c r="O98" s="54" t="s">
        <v>100</v>
      </c>
      <c r="P98" s="54" t="s">
        <v>101</v>
      </c>
    </row>
    <row r="99" spans="1:16" ht="12.75" customHeight="1" thickBot="1" x14ac:dyDescent="0.25">
      <c r="A99" s="11" t="str">
        <f t="shared" si="12"/>
        <v> CTAO 1 </v>
      </c>
      <c r="B99" s="17" t="str">
        <f t="shared" si="13"/>
        <v>I</v>
      </c>
      <c r="C99" s="11">
        <f t="shared" si="14"/>
        <v>26901.599999999999</v>
      </c>
      <c r="D99" s="14" t="str">
        <f t="shared" si="15"/>
        <v>vis</v>
      </c>
      <c r="E99" s="51">
        <f>VLOOKUP(C99,Active!C$21:E$973,3,FALSE)</f>
        <v>-564.00727400602148</v>
      </c>
      <c r="F99" s="17" t="s">
        <v>95</v>
      </c>
      <c r="G99" s="14" t="str">
        <f t="shared" si="16"/>
        <v>26901.6</v>
      </c>
      <c r="H99" s="11">
        <f t="shared" si="17"/>
        <v>-564</v>
      </c>
      <c r="I99" s="52" t="s">
        <v>102</v>
      </c>
      <c r="J99" s="53" t="s">
        <v>103</v>
      </c>
      <c r="K99" s="52">
        <v>-564</v>
      </c>
      <c r="L99" s="52" t="s">
        <v>104</v>
      </c>
      <c r="M99" s="53" t="s">
        <v>105</v>
      </c>
      <c r="N99" s="53"/>
      <c r="O99" s="54" t="s">
        <v>106</v>
      </c>
      <c r="P99" s="54" t="s">
        <v>107</v>
      </c>
    </row>
    <row r="100" spans="1:16" ht="12.75" customHeight="1" thickBot="1" x14ac:dyDescent="0.25">
      <c r="A100" s="11" t="str">
        <f t="shared" si="12"/>
        <v> PZ 5.278 </v>
      </c>
      <c r="B100" s="17" t="str">
        <f t="shared" si="13"/>
        <v>I</v>
      </c>
      <c r="C100" s="11">
        <f t="shared" si="14"/>
        <v>27757.200000000001</v>
      </c>
      <c r="D100" s="14" t="str">
        <f t="shared" si="15"/>
        <v>vis</v>
      </c>
      <c r="E100" s="51">
        <f>VLOOKUP(C100,Active!C$21:E$973,3,FALSE)</f>
        <v>-518.00165934229619</v>
      </c>
      <c r="F100" s="17" t="s">
        <v>95</v>
      </c>
      <c r="G100" s="14" t="str">
        <f t="shared" si="16"/>
        <v>27757.2</v>
      </c>
      <c r="H100" s="11">
        <f t="shared" si="17"/>
        <v>-518</v>
      </c>
      <c r="I100" s="52" t="s">
        <v>108</v>
      </c>
      <c r="J100" s="53" t="s">
        <v>109</v>
      </c>
      <c r="K100" s="52">
        <v>-518</v>
      </c>
      <c r="L100" s="52" t="s">
        <v>99</v>
      </c>
      <c r="M100" s="53" t="s">
        <v>96</v>
      </c>
      <c r="N100" s="53"/>
      <c r="O100" s="54" t="s">
        <v>100</v>
      </c>
      <c r="P100" s="54" t="s">
        <v>101</v>
      </c>
    </row>
    <row r="101" spans="1:16" ht="12.75" customHeight="1" thickBot="1" x14ac:dyDescent="0.25">
      <c r="A101" s="11" t="str">
        <f t="shared" si="12"/>
        <v> AN 258.311 </v>
      </c>
      <c r="B101" s="17" t="str">
        <f t="shared" si="13"/>
        <v>I</v>
      </c>
      <c r="C101" s="11">
        <f t="shared" si="14"/>
        <v>27924.2</v>
      </c>
      <c r="D101" s="14" t="str">
        <f t="shared" si="15"/>
        <v>vis</v>
      </c>
      <c r="E101" s="51">
        <f>VLOOKUP(C101,Active!C$21:E$973,3,FALSE)</f>
        <v>-509.02206882237795</v>
      </c>
      <c r="F101" s="17" t="s">
        <v>95</v>
      </c>
      <c r="G101" s="14" t="str">
        <f t="shared" si="16"/>
        <v>27924.20</v>
      </c>
      <c r="H101" s="11">
        <f t="shared" si="17"/>
        <v>-509</v>
      </c>
      <c r="I101" s="52" t="s">
        <v>110</v>
      </c>
      <c r="J101" s="53" t="s">
        <v>111</v>
      </c>
      <c r="K101" s="52">
        <v>-509</v>
      </c>
      <c r="L101" s="52" t="s">
        <v>112</v>
      </c>
      <c r="M101" s="53" t="s">
        <v>105</v>
      </c>
      <c r="N101" s="53"/>
      <c r="O101" s="54" t="s">
        <v>113</v>
      </c>
      <c r="P101" s="54" t="s">
        <v>114</v>
      </c>
    </row>
    <row r="102" spans="1:16" ht="12.75" customHeight="1" thickBot="1" x14ac:dyDescent="0.25">
      <c r="A102" s="11" t="str">
        <f t="shared" si="12"/>
        <v> AN 258.311 </v>
      </c>
      <c r="B102" s="17" t="str">
        <f t="shared" si="13"/>
        <v>I</v>
      </c>
      <c r="C102" s="11">
        <f t="shared" si="14"/>
        <v>27942.74</v>
      </c>
      <c r="D102" s="14" t="str">
        <f t="shared" si="15"/>
        <v>vis</v>
      </c>
      <c r="E102" s="51">
        <f>VLOOKUP(C102,Active!C$21:E$973,3,FALSE)</f>
        <v>-508.02517296465766</v>
      </c>
      <c r="F102" s="17" t="s">
        <v>95</v>
      </c>
      <c r="G102" s="14" t="str">
        <f t="shared" si="16"/>
        <v>27942.74</v>
      </c>
      <c r="H102" s="11">
        <f t="shared" si="17"/>
        <v>-508</v>
      </c>
      <c r="I102" s="52" t="s">
        <v>115</v>
      </c>
      <c r="J102" s="53" t="s">
        <v>116</v>
      </c>
      <c r="K102" s="52">
        <v>-508</v>
      </c>
      <c r="L102" s="52" t="s">
        <v>117</v>
      </c>
      <c r="M102" s="53" t="s">
        <v>105</v>
      </c>
      <c r="N102" s="53"/>
      <c r="O102" s="54" t="s">
        <v>113</v>
      </c>
      <c r="P102" s="54" t="s">
        <v>114</v>
      </c>
    </row>
    <row r="103" spans="1:16" ht="12.75" customHeight="1" thickBot="1" x14ac:dyDescent="0.25">
      <c r="A103" s="11" t="str">
        <f t="shared" si="12"/>
        <v> AN 258.311 </v>
      </c>
      <c r="B103" s="17" t="str">
        <f t="shared" si="13"/>
        <v>I</v>
      </c>
      <c r="C103" s="11">
        <f t="shared" si="14"/>
        <v>27961.46</v>
      </c>
      <c r="D103" s="14" t="str">
        <f t="shared" si="15"/>
        <v>vis</v>
      </c>
      <c r="E103" s="51">
        <f>VLOOKUP(C103,Active!C$21:E$973,3,FALSE)</f>
        <v>-507.01859850637709</v>
      </c>
      <c r="F103" s="17" t="s">
        <v>95</v>
      </c>
      <c r="G103" s="14" t="str">
        <f t="shared" si="16"/>
        <v>27961.46</v>
      </c>
      <c r="H103" s="11">
        <f t="shared" si="17"/>
        <v>-507</v>
      </c>
      <c r="I103" s="52" t="s">
        <v>118</v>
      </c>
      <c r="J103" s="53" t="s">
        <v>119</v>
      </c>
      <c r="K103" s="52">
        <v>-507</v>
      </c>
      <c r="L103" s="52" t="s">
        <v>120</v>
      </c>
      <c r="M103" s="53" t="s">
        <v>105</v>
      </c>
      <c r="N103" s="53"/>
      <c r="O103" s="54" t="s">
        <v>113</v>
      </c>
      <c r="P103" s="54" t="s">
        <v>114</v>
      </c>
    </row>
    <row r="104" spans="1:16" ht="12.75" customHeight="1" thickBot="1" x14ac:dyDescent="0.25">
      <c r="A104" s="11" t="str">
        <f t="shared" si="12"/>
        <v> AN 258.311 </v>
      </c>
      <c r="B104" s="17" t="str">
        <f t="shared" si="13"/>
        <v>I</v>
      </c>
      <c r="C104" s="11">
        <f t="shared" si="14"/>
        <v>27980.080000000002</v>
      </c>
      <c r="D104" s="14" t="str">
        <f t="shared" si="15"/>
        <v>vis</v>
      </c>
      <c r="E104" s="51">
        <f>VLOOKUP(C104,Active!C$21:E$973,3,FALSE)</f>
        <v>-506.01740104840763</v>
      </c>
      <c r="F104" s="17" t="s">
        <v>95</v>
      </c>
      <c r="G104" s="14" t="str">
        <f t="shared" si="16"/>
        <v>27980.08</v>
      </c>
      <c r="H104" s="11">
        <f t="shared" si="17"/>
        <v>-506</v>
      </c>
      <c r="I104" s="52" t="s">
        <v>121</v>
      </c>
      <c r="J104" s="53" t="s">
        <v>122</v>
      </c>
      <c r="K104" s="52">
        <v>-506</v>
      </c>
      <c r="L104" s="52" t="s">
        <v>123</v>
      </c>
      <c r="M104" s="53" t="s">
        <v>105</v>
      </c>
      <c r="N104" s="53"/>
      <c r="O104" s="54" t="s">
        <v>113</v>
      </c>
      <c r="P104" s="54" t="s">
        <v>114</v>
      </c>
    </row>
    <row r="105" spans="1:16" ht="12.75" customHeight="1" thickBot="1" x14ac:dyDescent="0.25">
      <c r="A105" s="11" t="str">
        <f t="shared" si="12"/>
        <v> AN 258.311 </v>
      </c>
      <c r="B105" s="17" t="str">
        <f t="shared" si="13"/>
        <v>I</v>
      </c>
      <c r="C105" s="11">
        <f t="shared" si="14"/>
        <v>28036.07</v>
      </c>
      <c r="D105" s="14" t="str">
        <f t="shared" si="15"/>
        <v>vis</v>
      </c>
      <c r="E105" s="51">
        <f>VLOOKUP(C105,Active!C$21:E$973,3,FALSE)</f>
        <v>-503.00681857409501</v>
      </c>
      <c r="F105" s="17" t="s">
        <v>95</v>
      </c>
      <c r="G105" s="14" t="str">
        <f t="shared" si="16"/>
        <v>28036.07</v>
      </c>
      <c r="H105" s="11">
        <f t="shared" si="17"/>
        <v>-503</v>
      </c>
      <c r="I105" s="52" t="s">
        <v>124</v>
      </c>
      <c r="J105" s="53" t="s">
        <v>125</v>
      </c>
      <c r="K105" s="52">
        <v>-503</v>
      </c>
      <c r="L105" s="52" t="s">
        <v>126</v>
      </c>
      <c r="M105" s="53" t="s">
        <v>105</v>
      </c>
      <c r="N105" s="53"/>
      <c r="O105" s="54" t="s">
        <v>113</v>
      </c>
      <c r="P105" s="54" t="s">
        <v>114</v>
      </c>
    </row>
    <row r="106" spans="1:16" ht="12.75" customHeight="1" thickBot="1" x14ac:dyDescent="0.25">
      <c r="A106" s="11" t="str">
        <f t="shared" si="12"/>
        <v> AN 258.311 </v>
      </c>
      <c r="B106" s="17" t="str">
        <f t="shared" si="13"/>
        <v>I</v>
      </c>
      <c r="C106" s="11">
        <f t="shared" si="14"/>
        <v>28054.63</v>
      </c>
      <c r="D106" s="14" t="str">
        <f t="shared" si="15"/>
        <v>vis</v>
      </c>
      <c r="E106" s="51">
        <f>VLOOKUP(C106,Active!C$21:E$973,3,FALSE)</f>
        <v>-502.00884731631243</v>
      </c>
      <c r="F106" s="17" t="s">
        <v>95</v>
      </c>
      <c r="G106" s="14" t="str">
        <f t="shared" si="16"/>
        <v>28054.63</v>
      </c>
      <c r="H106" s="11">
        <f t="shared" si="17"/>
        <v>-502</v>
      </c>
      <c r="I106" s="52" t="s">
        <v>127</v>
      </c>
      <c r="J106" s="53" t="s">
        <v>128</v>
      </c>
      <c r="K106" s="52">
        <v>-502</v>
      </c>
      <c r="L106" s="52" t="s">
        <v>129</v>
      </c>
      <c r="M106" s="53" t="s">
        <v>105</v>
      </c>
      <c r="N106" s="53"/>
      <c r="O106" s="54" t="s">
        <v>113</v>
      </c>
      <c r="P106" s="54" t="s">
        <v>114</v>
      </c>
    </row>
    <row r="107" spans="1:16" ht="12.75" customHeight="1" thickBot="1" x14ac:dyDescent="0.25">
      <c r="A107" s="11" t="str">
        <f t="shared" ref="A107:A134" si="18">P107</f>
        <v> AN 258.311 </v>
      </c>
      <c r="B107" s="17" t="str">
        <f t="shared" ref="B107:B134" si="19">IF(H107=INT(H107),"I","II")</f>
        <v>I</v>
      </c>
      <c r="C107" s="11">
        <f t="shared" ref="C107:C134" si="20">1*G107</f>
        <v>28073.16</v>
      </c>
      <c r="D107" s="14" t="str">
        <f t="shared" ref="D107:D134" si="21">VLOOKUP(F107,I$1:J$5,2,FALSE)</f>
        <v>vis</v>
      </c>
      <c r="E107" s="51">
        <f>VLOOKUP(C107,Active!C$21:E$973,3,FALSE)</f>
        <v>-501.01248915862334</v>
      </c>
      <c r="F107" s="17" t="s">
        <v>95</v>
      </c>
      <c r="G107" s="14" t="str">
        <f t="shared" ref="G107:G134" si="22">MID(I107,3,LEN(I107)-3)</f>
        <v>28073.16</v>
      </c>
      <c r="H107" s="11">
        <f t="shared" ref="H107:H134" si="23">1*K107</f>
        <v>-501</v>
      </c>
      <c r="I107" s="52" t="s">
        <v>130</v>
      </c>
      <c r="J107" s="53" t="s">
        <v>131</v>
      </c>
      <c r="K107" s="52">
        <v>-501</v>
      </c>
      <c r="L107" s="52" t="s">
        <v>132</v>
      </c>
      <c r="M107" s="53" t="s">
        <v>105</v>
      </c>
      <c r="N107" s="53"/>
      <c r="O107" s="54" t="s">
        <v>113</v>
      </c>
      <c r="P107" s="54" t="s">
        <v>114</v>
      </c>
    </row>
    <row r="108" spans="1:16" ht="12.75" customHeight="1" thickBot="1" x14ac:dyDescent="0.25">
      <c r="A108" s="11" t="str">
        <f t="shared" si="18"/>
        <v> AN 258.311 </v>
      </c>
      <c r="B108" s="17" t="str">
        <f t="shared" si="19"/>
        <v>I</v>
      </c>
      <c r="C108" s="11">
        <f t="shared" si="20"/>
        <v>28110.36</v>
      </c>
      <c r="D108" s="14" t="str">
        <f t="shared" si="21"/>
        <v>vis</v>
      </c>
      <c r="E108" s="51">
        <f>VLOOKUP(C108,Active!C$21:E$973,3,FALSE)</f>
        <v>-499.01224504280918</v>
      </c>
      <c r="F108" s="17" t="s">
        <v>95</v>
      </c>
      <c r="G108" s="14" t="str">
        <f t="shared" si="22"/>
        <v>28110.36</v>
      </c>
      <c r="H108" s="11">
        <f t="shared" si="23"/>
        <v>-499</v>
      </c>
      <c r="I108" s="52" t="s">
        <v>133</v>
      </c>
      <c r="J108" s="53" t="s">
        <v>134</v>
      </c>
      <c r="K108" s="52">
        <v>-499</v>
      </c>
      <c r="L108" s="52" t="s">
        <v>132</v>
      </c>
      <c r="M108" s="53" t="s">
        <v>105</v>
      </c>
      <c r="N108" s="53"/>
      <c r="O108" s="54" t="s">
        <v>113</v>
      </c>
      <c r="P108" s="54" t="s">
        <v>114</v>
      </c>
    </row>
    <row r="109" spans="1:16" ht="12.75" customHeight="1" thickBot="1" x14ac:dyDescent="0.25">
      <c r="A109" s="11" t="str">
        <f t="shared" si="18"/>
        <v> AN 258.311 </v>
      </c>
      <c r="B109" s="17" t="str">
        <f t="shared" si="19"/>
        <v>I</v>
      </c>
      <c r="C109" s="11">
        <f t="shared" si="20"/>
        <v>28129.13</v>
      </c>
      <c r="D109" s="14" t="str">
        <f t="shared" si="21"/>
        <v>vis</v>
      </c>
      <c r="E109" s="51">
        <f>VLOOKUP(C109,Active!C$21:E$973,3,FALSE)</f>
        <v>-498.00298208437283</v>
      </c>
      <c r="F109" s="17" t="s">
        <v>95</v>
      </c>
      <c r="G109" s="14" t="str">
        <f t="shared" si="22"/>
        <v>28129.13</v>
      </c>
      <c r="H109" s="11">
        <f t="shared" si="23"/>
        <v>-498</v>
      </c>
      <c r="I109" s="52" t="s">
        <v>135</v>
      </c>
      <c r="J109" s="53" t="s">
        <v>136</v>
      </c>
      <c r="K109" s="52">
        <v>-498</v>
      </c>
      <c r="L109" s="52" t="s">
        <v>137</v>
      </c>
      <c r="M109" s="53" t="s">
        <v>105</v>
      </c>
      <c r="N109" s="53"/>
      <c r="O109" s="54" t="s">
        <v>113</v>
      </c>
      <c r="P109" s="54" t="s">
        <v>114</v>
      </c>
    </row>
    <row r="110" spans="1:16" ht="12.75" customHeight="1" thickBot="1" x14ac:dyDescent="0.25">
      <c r="A110" s="11" t="str">
        <f t="shared" si="18"/>
        <v> BTOR 7.15 </v>
      </c>
      <c r="B110" s="17" t="str">
        <f t="shared" si="19"/>
        <v>I</v>
      </c>
      <c r="C110" s="11">
        <f t="shared" si="20"/>
        <v>28501.168000000001</v>
      </c>
      <c r="D110" s="14" t="str">
        <f t="shared" si="21"/>
        <v>vis</v>
      </c>
      <c r="E110" s="51">
        <f>VLOOKUP(C110,Active!C$21:E$973,3,FALSE)</f>
        <v>-477.99849766611317</v>
      </c>
      <c r="F110" s="17" t="s">
        <v>95</v>
      </c>
      <c r="G110" s="14" t="str">
        <f t="shared" si="22"/>
        <v>28501.168</v>
      </c>
      <c r="H110" s="11">
        <f t="shared" si="23"/>
        <v>-478</v>
      </c>
      <c r="I110" s="52" t="s">
        <v>138</v>
      </c>
      <c r="J110" s="53" t="s">
        <v>139</v>
      </c>
      <c r="K110" s="52">
        <v>-478</v>
      </c>
      <c r="L110" s="52" t="s">
        <v>140</v>
      </c>
      <c r="M110" s="53" t="s">
        <v>105</v>
      </c>
      <c r="N110" s="53"/>
      <c r="O110" s="54" t="s">
        <v>141</v>
      </c>
      <c r="P110" s="54" t="s">
        <v>142</v>
      </c>
    </row>
    <row r="111" spans="1:16" ht="12.75" customHeight="1" thickBot="1" x14ac:dyDescent="0.25">
      <c r="A111" s="11" t="str">
        <f t="shared" si="18"/>
        <v> HA 113.69 </v>
      </c>
      <c r="B111" s="17" t="str">
        <f t="shared" si="19"/>
        <v>I</v>
      </c>
      <c r="C111" s="11">
        <f t="shared" si="20"/>
        <v>28910.12</v>
      </c>
      <c r="D111" s="14" t="str">
        <f t="shared" si="21"/>
        <v>vis</v>
      </c>
      <c r="E111" s="51">
        <f>VLOOKUP(C111,Active!C$21:E$973,3,FALSE)</f>
        <v>-456.00914735292992</v>
      </c>
      <c r="F111" s="17" t="s">
        <v>95</v>
      </c>
      <c r="G111" s="14" t="str">
        <f t="shared" si="22"/>
        <v>28910.12</v>
      </c>
      <c r="H111" s="11">
        <f t="shared" si="23"/>
        <v>-456</v>
      </c>
      <c r="I111" s="52" t="s">
        <v>143</v>
      </c>
      <c r="J111" s="53" t="s">
        <v>144</v>
      </c>
      <c r="K111" s="52">
        <v>-456</v>
      </c>
      <c r="L111" s="52" t="s">
        <v>145</v>
      </c>
      <c r="M111" s="53" t="s">
        <v>96</v>
      </c>
      <c r="N111" s="53"/>
      <c r="O111" s="54" t="s">
        <v>146</v>
      </c>
      <c r="P111" s="54" t="s">
        <v>147</v>
      </c>
    </row>
    <row r="112" spans="1:16" ht="12.75" customHeight="1" thickBot="1" x14ac:dyDescent="0.25">
      <c r="A112" s="11" t="str">
        <f t="shared" si="18"/>
        <v> PZ 5.278 </v>
      </c>
      <c r="B112" s="17" t="str">
        <f t="shared" si="19"/>
        <v>I</v>
      </c>
      <c r="C112" s="11">
        <f t="shared" si="20"/>
        <v>28947.5</v>
      </c>
      <c r="D112" s="14" t="str">
        <f t="shared" si="21"/>
        <v>vis</v>
      </c>
      <c r="E112" s="51">
        <f>VLOOKUP(C112,Active!C$21:E$973,3,FALSE)</f>
        <v>-453.99922463655531</v>
      </c>
      <c r="F112" s="17" t="s">
        <v>95</v>
      </c>
      <c r="G112" s="14" t="str">
        <f t="shared" si="22"/>
        <v>28947.5</v>
      </c>
      <c r="H112" s="11">
        <f t="shared" si="23"/>
        <v>-454</v>
      </c>
      <c r="I112" s="52" t="s">
        <v>148</v>
      </c>
      <c r="J112" s="53" t="s">
        <v>149</v>
      </c>
      <c r="K112" s="52">
        <v>-454</v>
      </c>
      <c r="L112" s="52" t="s">
        <v>150</v>
      </c>
      <c r="M112" s="53" t="s">
        <v>96</v>
      </c>
      <c r="N112" s="53"/>
      <c r="O112" s="54" t="s">
        <v>100</v>
      </c>
      <c r="P112" s="54" t="s">
        <v>101</v>
      </c>
    </row>
    <row r="113" spans="1:16" ht="12.75" customHeight="1" thickBot="1" x14ac:dyDescent="0.25">
      <c r="A113" s="11" t="str">
        <f t="shared" si="18"/>
        <v> PZ 6.10 </v>
      </c>
      <c r="B113" s="17" t="str">
        <f t="shared" si="19"/>
        <v>I</v>
      </c>
      <c r="C113" s="11">
        <f t="shared" si="20"/>
        <v>29691.82</v>
      </c>
      <c r="D113" s="14" t="str">
        <f t="shared" si="21"/>
        <v>vis</v>
      </c>
      <c r="E113" s="51">
        <f>VLOOKUP(C113,Active!C$21:E$973,3,FALSE)</f>
        <v>-413.97713591927641</v>
      </c>
      <c r="F113" s="17" t="s">
        <v>95</v>
      </c>
      <c r="G113" s="14" t="str">
        <f t="shared" si="22"/>
        <v>29691.82</v>
      </c>
      <c r="H113" s="11">
        <f t="shared" si="23"/>
        <v>-414</v>
      </c>
      <c r="I113" s="52" t="s">
        <v>151</v>
      </c>
      <c r="J113" s="53" t="s">
        <v>152</v>
      </c>
      <c r="K113" s="52">
        <v>-414</v>
      </c>
      <c r="L113" s="52" t="s">
        <v>153</v>
      </c>
      <c r="M113" s="53" t="s">
        <v>105</v>
      </c>
      <c r="N113" s="53"/>
      <c r="O113" s="54" t="s">
        <v>154</v>
      </c>
      <c r="P113" s="54" t="s">
        <v>155</v>
      </c>
    </row>
    <row r="114" spans="1:16" ht="12.75" customHeight="1" thickBot="1" x14ac:dyDescent="0.25">
      <c r="A114" s="11" t="str">
        <f t="shared" si="18"/>
        <v> CTAD 74/75 </v>
      </c>
      <c r="B114" s="17" t="str">
        <f t="shared" si="19"/>
        <v>I</v>
      </c>
      <c r="C114" s="11">
        <f t="shared" si="20"/>
        <v>31848.799999999999</v>
      </c>
      <c r="D114" s="14" t="str">
        <f t="shared" si="21"/>
        <v>vis</v>
      </c>
      <c r="E114" s="51">
        <f>VLOOKUP(C114,Active!C$21:E$973,3,FALSE)</f>
        <v>-297.99631460398683</v>
      </c>
      <c r="F114" s="17" t="s">
        <v>95</v>
      </c>
      <c r="G114" s="14" t="str">
        <f t="shared" si="22"/>
        <v>31848.8</v>
      </c>
      <c r="H114" s="11">
        <f t="shared" si="23"/>
        <v>-298</v>
      </c>
      <c r="I114" s="52" t="s">
        <v>156</v>
      </c>
      <c r="J114" s="53" t="s">
        <v>157</v>
      </c>
      <c r="K114" s="52">
        <v>-298</v>
      </c>
      <c r="L114" s="52" t="s">
        <v>158</v>
      </c>
      <c r="M114" s="53" t="s">
        <v>96</v>
      </c>
      <c r="N114" s="53"/>
      <c r="O114" s="54" t="s">
        <v>159</v>
      </c>
      <c r="P114" s="54" t="s">
        <v>160</v>
      </c>
    </row>
    <row r="115" spans="1:16" ht="12.75" customHeight="1" thickBot="1" x14ac:dyDescent="0.25">
      <c r="A115" s="11" t="str">
        <f t="shared" si="18"/>
        <v> BTOK 49.385 </v>
      </c>
      <c r="B115" s="17" t="str">
        <f t="shared" si="19"/>
        <v>I</v>
      </c>
      <c r="C115" s="11">
        <f t="shared" si="20"/>
        <v>33541.410000000003</v>
      </c>
      <c r="D115" s="14" t="str">
        <f t="shared" si="21"/>
        <v>vis</v>
      </c>
      <c r="E115" s="51">
        <f>VLOOKUP(C115,Active!C$21:E$973,3,FALSE)</f>
        <v>-206.98466963441237</v>
      </c>
      <c r="F115" s="17" t="s">
        <v>95</v>
      </c>
      <c r="G115" s="14" t="str">
        <f t="shared" si="22"/>
        <v>33541.41</v>
      </c>
      <c r="H115" s="11">
        <f t="shared" si="23"/>
        <v>-207</v>
      </c>
      <c r="I115" s="52" t="s">
        <v>161</v>
      </c>
      <c r="J115" s="53" t="s">
        <v>162</v>
      </c>
      <c r="K115" s="52">
        <v>-207</v>
      </c>
      <c r="L115" s="52" t="s">
        <v>163</v>
      </c>
      <c r="M115" s="53" t="s">
        <v>96</v>
      </c>
      <c r="N115" s="53"/>
      <c r="O115" s="54" t="s">
        <v>164</v>
      </c>
      <c r="P115" s="54" t="s">
        <v>165</v>
      </c>
    </row>
    <row r="116" spans="1:16" ht="12.75" customHeight="1" thickBot="1" x14ac:dyDescent="0.25">
      <c r="A116" s="11" t="str">
        <f t="shared" si="18"/>
        <v> PASP 67.174 </v>
      </c>
      <c r="B116" s="17" t="str">
        <f t="shared" si="19"/>
        <v>I</v>
      </c>
      <c r="C116" s="11">
        <f t="shared" si="20"/>
        <v>34266.296000000002</v>
      </c>
      <c r="D116" s="14" t="str">
        <f t="shared" si="21"/>
        <v>vis</v>
      </c>
      <c r="E116" s="51">
        <f>VLOOKUP(C116,Active!C$21:E$973,3,FALSE)</f>
        <v>-168.00754715763705</v>
      </c>
      <c r="F116" s="17" t="s">
        <v>95</v>
      </c>
      <c r="G116" s="14" t="str">
        <f t="shared" si="22"/>
        <v>34266.296</v>
      </c>
      <c r="H116" s="11">
        <f t="shared" si="23"/>
        <v>-168</v>
      </c>
      <c r="I116" s="52" t="s">
        <v>166</v>
      </c>
      <c r="J116" s="53" t="s">
        <v>167</v>
      </c>
      <c r="K116" s="52">
        <v>-168</v>
      </c>
      <c r="L116" s="52" t="s">
        <v>168</v>
      </c>
      <c r="M116" s="53" t="s">
        <v>96</v>
      </c>
      <c r="N116" s="53"/>
      <c r="O116" s="54" t="s">
        <v>169</v>
      </c>
      <c r="P116" s="54" t="s">
        <v>170</v>
      </c>
    </row>
    <row r="117" spans="1:16" ht="12.75" customHeight="1" thickBot="1" x14ac:dyDescent="0.25">
      <c r="A117" s="11" t="str">
        <f t="shared" si="18"/>
        <v> URAN 30.430 </v>
      </c>
      <c r="B117" s="17" t="str">
        <f t="shared" si="19"/>
        <v>I</v>
      </c>
      <c r="C117" s="11">
        <f t="shared" si="20"/>
        <v>35680.230000000003</v>
      </c>
      <c r="D117" s="14" t="str">
        <f t="shared" si="21"/>
        <v>vis</v>
      </c>
      <c r="E117" s="51">
        <f>VLOOKUP(C117,Active!C$21:E$973,3,FALSE)</f>
        <v>-91.980311575660053</v>
      </c>
      <c r="F117" s="17" t="s">
        <v>95</v>
      </c>
      <c r="G117" s="14" t="str">
        <f t="shared" si="22"/>
        <v>35680.23</v>
      </c>
      <c r="H117" s="11">
        <f t="shared" si="23"/>
        <v>-92</v>
      </c>
      <c r="I117" s="52" t="s">
        <v>171</v>
      </c>
      <c r="J117" s="53" t="s">
        <v>172</v>
      </c>
      <c r="K117" s="52">
        <v>-92</v>
      </c>
      <c r="L117" s="52" t="s">
        <v>173</v>
      </c>
      <c r="M117" s="53" t="s">
        <v>105</v>
      </c>
      <c r="N117" s="53"/>
      <c r="O117" s="54" t="s">
        <v>174</v>
      </c>
      <c r="P117" s="54" t="s">
        <v>175</v>
      </c>
    </row>
    <row r="118" spans="1:16" ht="12.75" customHeight="1" thickBot="1" x14ac:dyDescent="0.25">
      <c r="A118" s="11" t="str">
        <f t="shared" si="18"/>
        <v> MSAI 37.607 </v>
      </c>
      <c r="B118" s="17" t="str">
        <f t="shared" si="19"/>
        <v>I</v>
      </c>
      <c r="C118" s="11">
        <f t="shared" si="20"/>
        <v>36051.760000000002</v>
      </c>
      <c r="D118" s="14" t="str">
        <f t="shared" si="21"/>
        <v>vis</v>
      </c>
      <c r="E118" s="51">
        <f>VLOOKUP(C118,Active!C$21:E$973,3,FALSE)</f>
        <v>-72.003142318982015</v>
      </c>
      <c r="F118" s="17" t="s">
        <v>95</v>
      </c>
      <c r="G118" s="14" t="str">
        <f t="shared" si="22"/>
        <v>36051.76</v>
      </c>
      <c r="H118" s="11">
        <f t="shared" si="23"/>
        <v>-72</v>
      </c>
      <c r="I118" s="52" t="s">
        <v>176</v>
      </c>
      <c r="J118" s="53" t="s">
        <v>177</v>
      </c>
      <c r="K118" s="52">
        <v>-72</v>
      </c>
      <c r="L118" s="52" t="s">
        <v>137</v>
      </c>
      <c r="M118" s="53" t="s">
        <v>178</v>
      </c>
      <c r="N118" s="53" t="s">
        <v>179</v>
      </c>
      <c r="O118" s="54" t="s">
        <v>180</v>
      </c>
      <c r="P118" s="54" t="s">
        <v>181</v>
      </c>
    </row>
    <row r="119" spans="1:16" ht="12.75" customHeight="1" thickBot="1" x14ac:dyDescent="0.25">
      <c r="A119" s="11" t="str">
        <f t="shared" si="18"/>
        <v> AA 28.508 </v>
      </c>
      <c r="B119" s="17" t="str">
        <f t="shared" si="19"/>
        <v>I</v>
      </c>
      <c r="C119" s="11">
        <f t="shared" si="20"/>
        <v>36349.39</v>
      </c>
      <c r="D119" s="14" t="str">
        <f t="shared" si="21"/>
        <v>vis</v>
      </c>
      <c r="E119" s="51">
        <f>VLOOKUP(C119,Active!C$21:E$973,3,FALSE)</f>
        <v>-55.999576292375679</v>
      </c>
      <c r="F119" s="17" t="s">
        <v>95</v>
      </c>
      <c r="G119" s="14" t="str">
        <f t="shared" si="22"/>
        <v>36349.39</v>
      </c>
      <c r="H119" s="11">
        <f t="shared" si="23"/>
        <v>-56</v>
      </c>
      <c r="I119" s="52" t="s">
        <v>182</v>
      </c>
      <c r="J119" s="53" t="s">
        <v>183</v>
      </c>
      <c r="K119" s="52">
        <v>-56</v>
      </c>
      <c r="L119" s="52" t="s">
        <v>184</v>
      </c>
      <c r="M119" s="53" t="s">
        <v>105</v>
      </c>
      <c r="N119" s="53"/>
      <c r="O119" s="54" t="s">
        <v>185</v>
      </c>
      <c r="P119" s="54" t="s">
        <v>186</v>
      </c>
    </row>
    <row r="120" spans="1:16" ht="12.75" customHeight="1" thickBot="1" x14ac:dyDescent="0.25">
      <c r="A120" s="11" t="str">
        <f t="shared" si="18"/>
        <v> APJ 135.78 </v>
      </c>
      <c r="B120" s="17" t="str">
        <f t="shared" si="19"/>
        <v>I</v>
      </c>
      <c r="C120" s="11">
        <f t="shared" si="20"/>
        <v>37390.78</v>
      </c>
      <c r="D120" s="14" t="str">
        <f t="shared" si="21"/>
        <v>vis</v>
      </c>
      <c r="E120" s="51">
        <f>VLOOKUP(C120,Active!C$21:E$973,3,FALSE)</f>
        <v>-4.0327502337309754E-3</v>
      </c>
      <c r="F120" s="17" t="s">
        <v>95</v>
      </c>
      <c r="G120" s="14" t="str">
        <f t="shared" si="22"/>
        <v>37390.78</v>
      </c>
      <c r="H120" s="11">
        <f t="shared" si="23"/>
        <v>0</v>
      </c>
      <c r="I120" s="52" t="s">
        <v>187</v>
      </c>
      <c r="J120" s="53" t="s">
        <v>188</v>
      </c>
      <c r="K120" s="52">
        <v>0</v>
      </c>
      <c r="L120" s="52" t="s">
        <v>189</v>
      </c>
      <c r="M120" s="53" t="s">
        <v>178</v>
      </c>
      <c r="N120" s="53" t="s">
        <v>179</v>
      </c>
      <c r="O120" s="54" t="s">
        <v>190</v>
      </c>
      <c r="P120" s="54" t="s">
        <v>191</v>
      </c>
    </row>
    <row r="121" spans="1:16" ht="12.75" customHeight="1" thickBot="1" x14ac:dyDescent="0.25">
      <c r="A121" s="11" t="str">
        <f t="shared" si="18"/>
        <v> PTAO 43.115 </v>
      </c>
      <c r="B121" s="17" t="str">
        <f t="shared" si="19"/>
        <v>I</v>
      </c>
      <c r="C121" s="11">
        <f t="shared" si="20"/>
        <v>40105.96</v>
      </c>
      <c r="D121" s="14" t="str">
        <f t="shared" si="21"/>
        <v>vis</v>
      </c>
      <c r="E121" s="51">
        <f>VLOOKUP(C121,Active!C$21:E$973,3,FALSE)</f>
        <v>145.99120430289051</v>
      </c>
      <c r="F121" s="17" t="s">
        <v>95</v>
      </c>
      <c r="G121" s="14" t="str">
        <f t="shared" si="22"/>
        <v>40105.96</v>
      </c>
      <c r="H121" s="11">
        <f t="shared" si="23"/>
        <v>146</v>
      </c>
      <c r="I121" s="52" t="s">
        <v>192</v>
      </c>
      <c r="J121" s="53" t="s">
        <v>193</v>
      </c>
      <c r="K121" s="52">
        <v>146</v>
      </c>
      <c r="L121" s="52" t="s">
        <v>129</v>
      </c>
      <c r="M121" s="53" t="s">
        <v>178</v>
      </c>
      <c r="N121" s="53" t="s">
        <v>179</v>
      </c>
      <c r="O121" s="54" t="s">
        <v>194</v>
      </c>
      <c r="P121" s="54" t="s">
        <v>195</v>
      </c>
    </row>
    <row r="122" spans="1:16" ht="12.75" customHeight="1" thickBot="1" x14ac:dyDescent="0.25">
      <c r="A122" s="11" t="str">
        <f t="shared" si="18"/>
        <v> PTAO 43.115 </v>
      </c>
      <c r="B122" s="17" t="str">
        <f t="shared" si="19"/>
        <v>I</v>
      </c>
      <c r="C122" s="11">
        <f t="shared" si="20"/>
        <v>40719.730000000003</v>
      </c>
      <c r="D122" s="14" t="str">
        <f t="shared" si="21"/>
        <v>vis</v>
      </c>
      <c r="E122" s="51">
        <f>VLOOKUP(C122,Active!C$21:E$973,3,FALSE)</f>
        <v>178.99361911373057</v>
      </c>
      <c r="F122" s="17" t="s">
        <v>95</v>
      </c>
      <c r="G122" s="14" t="str">
        <f t="shared" si="22"/>
        <v>40719.73</v>
      </c>
      <c r="H122" s="11">
        <f t="shared" si="23"/>
        <v>179</v>
      </c>
      <c r="I122" s="52" t="s">
        <v>201</v>
      </c>
      <c r="J122" s="53" t="s">
        <v>202</v>
      </c>
      <c r="K122" s="52">
        <v>179</v>
      </c>
      <c r="L122" s="52" t="s">
        <v>203</v>
      </c>
      <c r="M122" s="53" t="s">
        <v>178</v>
      </c>
      <c r="N122" s="53" t="s">
        <v>179</v>
      </c>
      <c r="O122" s="54" t="s">
        <v>194</v>
      </c>
      <c r="P122" s="54" t="s">
        <v>195</v>
      </c>
    </row>
    <row r="123" spans="1:16" ht="12.75" customHeight="1" thickBot="1" x14ac:dyDescent="0.25">
      <c r="A123" s="11" t="str">
        <f t="shared" si="18"/>
        <v> PTAO 43.115 </v>
      </c>
      <c r="B123" s="17" t="str">
        <f t="shared" si="19"/>
        <v>I</v>
      </c>
      <c r="C123" s="11">
        <f t="shared" si="20"/>
        <v>41593.870000000003</v>
      </c>
      <c r="D123" s="14" t="str">
        <f t="shared" si="21"/>
        <v>vis</v>
      </c>
      <c r="E123" s="51">
        <f>VLOOKUP(C123,Active!C$21:E$973,3,FALSE)</f>
        <v>225.99612963517589</v>
      </c>
      <c r="F123" s="17" t="s">
        <v>95</v>
      </c>
      <c r="G123" s="14" t="str">
        <f t="shared" si="22"/>
        <v>41593.87</v>
      </c>
      <c r="H123" s="11">
        <f t="shared" si="23"/>
        <v>226</v>
      </c>
      <c r="I123" s="52" t="s">
        <v>204</v>
      </c>
      <c r="J123" s="53" t="s">
        <v>205</v>
      </c>
      <c r="K123" s="52">
        <v>226</v>
      </c>
      <c r="L123" s="52" t="s">
        <v>206</v>
      </c>
      <c r="M123" s="53" t="s">
        <v>178</v>
      </c>
      <c r="N123" s="53" t="s">
        <v>179</v>
      </c>
      <c r="O123" s="54" t="s">
        <v>194</v>
      </c>
      <c r="P123" s="54" t="s">
        <v>195</v>
      </c>
    </row>
    <row r="124" spans="1:16" ht="12.75" customHeight="1" thickBot="1" x14ac:dyDescent="0.25">
      <c r="A124" s="11" t="str">
        <f t="shared" si="18"/>
        <v> MVS 11.155 </v>
      </c>
      <c r="B124" s="17" t="str">
        <f t="shared" si="19"/>
        <v>II</v>
      </c>
      <c r="C124" s="11">
        <f t="shared" si="20"/>
        <v>46773.25</v>
      </c>
      <c r="D124" s="14" t="str">
        <f t="shared" si="21"/>
        <v>vis</v>
      </c>
      <c r="E124" s="51">
        <f>VLOOKUP(C124,Active!C$21:E$973,3,FALSE)</f>
        <v>504.49140836005239</v>
      </c>
      <c r="F124" s="17" t="s">
        <v>95</v>
      </c>
      <c r="G124" s="14" t="str">
        <f t="shared" si="22"/>
        <v>46773.25</v>
      </c>
      <c r="H124" s="11">
        <f t="shared" si="23"/>
        <v>504.5</v>
      </c>
      <c r="I124" s="52" t="s">
        <v>374</v>
      </c>
      <c r="J124" s="53" t="s">
        <v>375</v>
      </c>
      <c r="K124" s="52">
        <v>504.5</v>
      </c>
      <c r="L124" s="52" t="s">
        <v>129</v>
      </c>
      <c r="M124" s="53" t="s">
        <v>105</v>
      </c>
      <c r="N124" s="53"/>
      <c r="O124" s="54" t="s">
        <v>224</v>
      </c>
      <c r="P124" s="54" t="s">
        <v>354</v>
      </c>
    </row>
    <row r="125" spans="1:16" ht="12.75" customHeight="1" thickBot="1" x14ac:dyDescent="0.25">
      <c r="A125" s="11" t="str">
        <f t="shared" si="18"/>
        <v> VSSC 73 </v>
      </c>
      <c r="B125" s="17" t="str">
        <f t="shared" si="19"/>
        <v>II</v>
      </c>
      <c r="C125" s="11">
        <f t="shared" si="20"/>
        <v>47834.23</v>
      </c>
      <c r="D125" s="14" t="str">
        <f t="shared" si="21"/>
        <v>vis</v>
      </c>
      <c r="E125" s="51">
        <f>VLOOKUP(C125,Active!C$21:E$973,3,FALSE)</f>
        <v>561.54030626318377</v>
      </c>
      <c r="F125" s="17" t="s">
        <v>95</v>
      </c>
      <c r="G125" s="14" t="str">
        <f t="shared" si="22"/>
        <v>47834.23</v>
      </c>
      <c r="H125" s="11">
        <f t="shared" si="23"/>
        <v>561.5</v>
      </c>
      <c r="I125" s="52" t="s">
        <v>419</v>
      </c>
      <c r="J125" s="53" t="s">
        <v>420</v>
      </c>
      <c r="K125" s="52">
        <v>561.5</v>
      </c>
      <c r="L125" s="52" t="s">
        <v>421</v>
      </c>
      <c r="M125" s="53" t="s">
        <v>105</v>
      </c>
      <c r="N125" s="53"/>
      <c r="O125" s="54" t="s">
        <v>338</v>
      </c>
      <c r="P125" s="54" t="s">
        <v>422</v>
      </c>
    </row>
    <row r="126" spans="1:16" ht="12.75" customHeight="1" thickBot="1" x14ac:dyDescent="0.25">
      <c r="A126" s="11" t="str">
        <f t="shared" si="18"/>
        <v> VSSC 73 </v>
      </c>
      <c r="B126" s="17" t="str">
        <f t="shared" si="19"/>
        <v>I</v>
      </c>
      <c r="C126" s="11">
        <f t="shared" si="20"/>
        <v>47861.31</v>
      </c>
      <c r="D126" s="14" t="str">
        <f t="shared" si="21"/>
        <v>vis</v>
      </c>
      <c r="E126" s="51">
        <f>VLOOKUP(C126,Active!C$21:E$973,3,FALSE)</f>
        <v>562.99639794749123</v>
      </c>
      <c r="F126" s="17" t="s">
        <v>95</v>
      </c>
      <c r="G126" s="14" t="str">
        <f t="shared" si="22"/>
        <v>47861.31</v>
      </c>
      <c r="H126" s="11">
        <f t="shared" si="23"/>
        <v>563</v>
      </c>
      <c r="I126" s="52" t="s">
        <v>423</v>
      </c>
      <c r="J126" s="53" t="s">
        <v>424</v>
      </c>
      <c r="K126" s="52">
        <v>563</v>
      </c>
      <c r="L126" s="52" t="s">
        <v>206</v>
      </c>
      <c r="M126" s="53" t="s">
        <v>105</v>
      </c>
      <c r="N126" s="53"/>
      <c r="O126" s="54" t="s">
        <v>338</v>
      </c>
      <c r="P126" s="54" t="s">
        <v>422</v>
      </c>
    </row>
    <row r="127" spans="1:16" ht="12.75" customHeight="1" thickBot="1" x14ac:dyDescent="0.25">
      <c r="A127" s="11" t="str">
        <f t="shared" si="18"/>
        <v>BAVM 122 </v>
      </c>
      <c r="B127" s="17" t="str">
        <f t="shared" si="19"/>
        <v>I</v>
      </c>
      <c r="C127" s="11">
        <f t="shared" si="20"/>
        <v>50986.05</v>
      </c>
      <c r="D127" s="14" t="str">
        <f t="shared" si="21"/>
        <v>vis</v>
      </c>
      <c r="E127" s="51">
        <f>VLOOKUP(C127,Active!C$21:E$973,3,FALSE)</f>
        <v>731.01367747569202</v>
      </c>
      <c r="F127" s="17" t="s">
        <v>95</v>
      </c>
      <c r="G127" s="14" t="str">
        <f t="shared" si="22"/>
        <v>50986.05</v>
      </c>
      <c r="H127" s="11">
        <f t="shared" si="23"/>
        <v>731</v>
      </c>
      <c r="I127" s="52" t="s">
        <v>483</v>
      </c>
      <c r="J127" s="53" t="s">
        <v>484</v>
      </c>
      <c r="K127" s="52">
        <v>731</v>
      </c>
      <c r="L127" s="52" t="s">
        <v>378</v>
      </c>
      <c r="M127" s="53" t="s">
        <v>105</v>
      </c>
      <c r="N127" s="53"/>
      <c r="O127" s="54" t="s">
        <v>485</v>
      </c>
      <c r="P127" s="55" t="s">
        <v>486</v>
      </c>
    </row>
    <row r="128" spans="1:16" ht="12.75" customHeight="1" thickBot="1" x14ac:dyDescent="0.25">
      <c r="A128" s="11" t="str">
        <f t="shared" si="18"/>
        <v>BAVM 131 </v>
      </c>
      <c r="B128" s="17" t="str">
        <f t="shared" si="19"/>
        <v>I</v>
      </c>
      <c r="C128" s="11">
        <f t="shared" si="20"/>
        <v>51376.26</v>
      </c>
      <c r="D128" s="14" t="str">
        <f t="shared" si="21"/>
        <v>vis</v>
      </c>
      <c r="E128" s="51">
        <f>VLOOKUP(C128,Active!C$21:E$973,3,FALSE)</f>
        <v>751.99527039052612</v>
      </c>
      <c r="F128" s="17" t="s">
        <v>95</v>
      </c>
      <c r="G128" s="14" t="str">
        <f t="shared" si="22"/>
        <v>51376.26</v>
      </c>
      <c r="H128" s="11">
        <f t="shared" si="23"/>
        <v>752</v>
      </c>
      <c r="I128" s="52" t="s">
        <v>487</v>
      </c>
      <c r="J128" s="53" t="s">
        <v>488</v>
      </c>
      <c r="K128" s="52">
        <v>752</v>
      </c>
      <c r="L128" s="52" t="s">
        <v>489</v>
      </c>
      <c r="M128" s="53" t="s">
        <v>105</v>
      </c>
      <c r="N128" s="53"/>
      <c r="O128" s="54" t="s">
        <v>245</v>
      </c>
      <c r="P128" s="55" t="s">
        <v>490</v>
      </c>
    </row>
    <row r="129" spans="1:16" ht="12.75" customHeight="1" thickBot="1" x14ac:dyDescent="0.25">
      <c r="A129" s="11" t="str">
        <f t="shared" si="18"/>
        <v> BBS 122 </v>
      </c>
      <c r="B129" s="17" t="str">
        <f t="shared" si="19"/>
        <v>I</v>
      </c>
      <c r="C129" s="11">
        <f t="shared" si="20"/>
        <v>51413.49</v>
      </c>
      <c r="D129" s="14" t="str">
        <f t="shared" si="21"/>
        <v>vis</v>
      </c>
      <c r="E129" s="51">
        <f>VLOOKUP(C129,Active!C$21:E$973,3,FALSE)</f>
        <v>753.99712760643342</v>
      </c>
      <c r="F129" s="17" t="s">
        <v>95</v>
      </c>
      <c r="G129" s="14" t="str">
        <f t="shared" si="22"/>
        <v>51413.49</v>
      </c>
      <c r="H129" s="11">
        <f t="shared" si="23"/>
        <v>754</v>
      </c>
      <c r="I129" s="52" t="s">
        <v>491</v>
      </c>
      <c r="J129" s="53" t="s">
        <v>492</v>
      </c>
      <c r="K129" s="52">
        <v>754</v>
      </c>
      <c r="L129" s="52" t="s">
        <v>493</v>
      </c>
      <c r="M129" s="53" t="s">
        <v>105</v>
      </c>
      <c r="N129" s="53"/>
      <c r="O129" s="54" t="s">
        <v>494</v>
      </c>
      <c r="P129" s="54" t="s">
        <v>495</v>
      </c>
    </row>
    <row r="130" spans="1:16" ht="12.75" customHeight="1" thickBot="1" x14ac:dyDescent="0.25">
      <c r="A130" s="11" t="str">
        <f t="shared" si="18"/>
        <v> BBS 122 </v>
      </c>
      <c r="B130" s="17" t="str">
        <f t="shared" si="19"/>
        <v>II</v>
      </c>
      <c r="C130" s="11">
        <f t="shared" si="20"/>
        <v>51422.97</v>
      </c>
      <c r="D130" s="14" t="str">
        <f t="shared" si="21"/>
        <v>vis</v>
      </c>
      <c r="E130" s="51">
        <f>VLOOKUP(C130,Active!C$21:E$973,3,FALSE)</f>
        <v>754.50686723594754</v>
      </c>
      <c r="F130" s="17" t="s">
        <v>95</v>
      </c>
      <c r="G130" s="14" t="str">
        <f t="shared" si="22"/>
        <v>51422.97</v>
      </c>
      <c r="H130" s="11">
        <f t="shared" si="23"/>
        <v>754.5</v>
      </c>
      <c r="I130" s="52" t="s">
        <v>496</v>
      </c>
      <c r="J130" s="53" t="s">
        <v>497</v>
      </c>
      <c r="K130" s="52">
        <v>754.5</v>
      </c>
      <c r="L130" s="52" t="s">
        <v>498</v>
      </c>
      <c r="M130" s="53" t="s">
        <v>105</v>
      </c>
      <c r="N130" s="53"/>
      <c r="O130" s="54" t="s">
        <v>494</v>
      </c>
      <c r="P130" s="54" t="s">
        <v>495</v>
      </c>
    </row>
    <row r="131" spans="1:16" ht="12.75" customHeight="1" thickBot="1" x14ac:dyDescent="0.25">
      <c r="A131" s="11" t="str">
        <f t="shared" si="18"/>
        <v>BAVM 143 </v>
      </c>
      <c r="B131" s="17" t="str">
        <f t="shared" si="19"/>
        <v>II</v>
      </c>
      <c r="C131" s="11">
        <f t="shared" si="20"/>
        <v>51757.599999999999</v>
      </c>
      <c r="D131" s="14" t="str">
        <f t="shared" si="21"/>
        <v>vis</v>
      </c>
      <c r="E131" s="51">
        <f>VLOOKUP(C131,Active!C$21:E$973,3,FALSE)</f>
        <v>772.4999233777454</v>
      </c>
      <c r="F131" s="17" t="s">
        <v>95</v>
      </c>
      <c r="G131" s="14" t="str">
        <f t="shared" si="22"/>
        <v>51757.6</v>
      </c>
      <c r="H131" s="11">
        <f t="shared" si="23"/>
        <v>772.5</v>
      </c>
      <c r="I131" s="52" t="s">
        <v>504</v>
      </c>
      <c r="J131" s="53" t="s">
        <v>505</v>
      </c>
      <c r="K131" s="52">
        <v>772.5</v>
      </c>
      <c r="L131" s="52" t="s">
        <v>99</v>
      </c>
      <c r="M131" s="53" t="s">
        <v>105</v>
      </c>
      <c r="N131" s="53"/>
      <c r="O131" s="54" t="s">
        <v>485</v>
      </c>
      <c r="P131" s="55" t="s">
        <v>506</v>
      </c>
    </row>
    <row r="132" spans="1:16" ht="12.75" customHeight="1" thickBot="1" x14ac:dyDescent="0.25">
      <c r="A132" s="11" t="str">
        <f t="shared" si="18"/>
        <v>BAVM 171 </v>
      </c>
      <c r="B132" s="17" t="str">
        <f t="shared" si="19"/>
        <v>I</v>
      </c>
      <c r="C132" s="11">
        <f t="shared" si="20"/>
        <v>52882.9</v>
      </c>
      <c r="D132" s="14" t="str">
        <f t="shared" si="21"/>
        <v>vis</v>
      </c>
      <c r="E132" s="51">
        <f>VLOOKUP(C132,Active!C$21:E$973,3,FALSE)</f>
        <v>833.0073078811231</v>
      </c>
      <c r="F132" s="17" t="s">
        <v>95</v>
      </c>
      <c r="G132" s="14" t="str">
        <f t="shared" si="22"/>
        <v>52882.90</v>
      </c>
      <c r="H132" s="11">
        <f t="shared" si="23"/>
        <v>833</v>
      </c>
      <c r="I132" s="52" t="s">
        <v>507</v>
      </c>
      <c r="J132" s="53" t="s">
        <v>508</v>
      </c>
      <c r="K132" s="52">
        <v>833</v>
      </c>
      <c r="L132" s="52" t="s">
        <v>465</v>
      </c>
      <c r="M132" s="53" t="s">
        <v>105</v>
      </c>
      <c r="N132" s="53"/>
      <c r="O132" s="54" t="s">
        <v>485</v>
      </c>
      <c r="P132" s="55" t="s">
        <v>509</v>
      </c>
    </row>
    <row r="133" spans="1:16" ht="12.75" customHeight="1" thickBot="1" x14ac:dyDescent="0.25">
      <c r="A133" s="11" t="str">
        <f t="shared" si="18"/>
        <v>BAVM 171 </v>
      </c>
      <c r="B133" s="17" t="str">
        <f t="shared" si="19"/>
        <v>II</v>
      </c>
      <c r="C133" s="11">
        <f t="shared" si="20"/>
        <v>52891.87</v>
      </c>
      <c r="D133" s="14" t="str">
        <f t="shared" si="21"/>
        <v>vis</v>
      </c>
      <c r="E133" s="51">
        <f>VLOOKUP(C133,Active!C$21:E$973,3,FALSE)</f>
        <v>833.48962480904936</v>
      </c>
      <c r="F133" s="17" t="s">
        <v>95</v>
      </c>
      <c r="G133" s="14" t="str">
        <f t="shared" si="22"/>
        <v>52891.87</v>
      </c>
      <c r="H133" s="11">
        <f t="shared" si="23"/>
        <v>833.5</v>
      </c>
      <c r="I133" s="52" t="s">
        <v>510</v>
      </c>
      <c r="J133" s="53" t="s">
        <v>511</v>
      </c>
      <c r="K133" s="52">
        <v>833.5</v>
      </c>
      <c r="L133" s="52" t="s">
        <v>342</v>
      </c>
      <c r="M133" s="53" t="s">
        <v>105</v>
      </c>
      <c r="N133" s="53"/>
      <c r="O133" s="54" t="s">
        <v>485</v>
      </c>
      <c r="P133" s="55" t="s">
        <v>509</v>
      </c>
    </row>
    <row r="134" spans="1:16" ht="12.75" customHeight="1" thickBot="1" x14ac:dyDescent="0.25">
      <c r="A134" s="11" t="str">
        <f t="shared" si="18"/>
        <v>BAVM 192 </v>
      </c>
      <c r="B134" s="17" t="str">
        <f t="shared" si="19"/>
        <v>I</v>
      </c>
      <c r="C134" s="11">
        <f t="shared" si="20"/>
        <v>53645.3</v>
      </c>
      <c r="D134" s="14" t="str">
        <f t="shared" si="21"/>
        <v>vis</v>
      </c>
      <c r="E134" s="51">
        <f>VLOOKUP(C134,Active!C$21:E$973,3,FALSE)</f>
        <v>874.00155825469028</v>
      </c>
      <c r="F134" s="17" t="s">
        <v>95</v>
      </c>
      <c r="G134" s="14" t="str">
        <f t="shared" si="22"/>
        <v>53645.3</v>
      </c>
      <c r="H134" s="11">
        <f t="shared" si="23"/>
        <v>874</v>
      </c>
      <c r="I134" s="52" t="s">
        <v>524</v>
      </c>
      <c r="J134" s="53" t="s">
        <v>525</v>
      </c>
      <c r="K134" s="52">
        <v>874</v>
      </c>
      <c r="L134" s="52" t="s">
        <v>150</v>
      </c>
      <c r="M134" s="53" t="s">
        <v>105</v>
      </c>
      <c r="N134" s="53"/>
      <c r="O134" s="54" t="s">
        <v>485</v>
      </c>
      <c r="P134" s="55" t="s">
        <v>526</v>
      </c>
    </row>
    <row r="135" spans="1:16" x14ac:dyDescent="0.2">
      <c r="B135" s="17"/>
      <c r="F135" s="17"/>
    </row>
    <row r="136" spans="1:16" x14ac:dyDescent="0.2">
      <c r="B136" s="17"/>
      <c r="F136" s="17"/>
    </row>
    <row r="137" spans="1:16" x14ac:dyDescent="0.2">
      <c r="B137" s="17"/>
      <c r="F137" s="17"/>
    </row>
    <row r="138" spans="1:16" x14ac:dyDescent="0.2">
      <c r="B138" s="17"/>
      <c r="F138" s="17"/>
    </row>
    <row r="139" spans="1:16" x14ac:dyDescent="0.2">
      <c r="B139" s="17"/>
      <c r="F139" s="17"/>
    </row>
    <row r="140" spans="1:16" x14ac:dyDescent="0.2">
      <c r="B140" s="17"/>
      <c r="F140" s="17"/>
    </row>
    <row r="141" spans="1:16" x14ac:dyDescent="0.2">
      <c r="B141" s="17"/>
      <c r="F141" s="17"/>
    </row>
    <row r="142" spans="1:16" x14ac:dyDescent="0.2">
      <c r="B142" s="17"/>
      <c r="F142" s="17"/>
    </row>
    <row r="143" spans="1:16" x14ac:dyDescent="0.2">
      <c r="B143" s="17"/>
      <c r="F143" s="17"/>
    </row>
    <row r="144" spans="1:1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</sheetData>
  <phoneticPr fontId="6" type="noConversion"/>
  <hyperlinks>
    <hyperlink ref="P11" r:id="rId1" display="http://www.bav-astro.de/sfs/BAVM_link.php?BAVMnr=26"/>
    <hyperlink ref="P24" r:id="rId2" display="http://www.bav-astro.de/sfs/BAVM_link.php?BAVMnr=36"/>
    <hyperlink ref="P27" r:id="rId3" display="http://www.bav-astro.de/sfs/BAVM_link.php?BAVMnr=36"/>
    <hyperlink ref="P28" r:id="rId4" display="http://www.bav-astro.de/sfs/BAVM_link.php?BAVMnr=36"/>
    <hyperlink ref="P29" r:id="rId5" display="http://www.bav-astro.de/sfs/BAVM_link.php?BAVMnr=36"/>
    <hyperlink ref="P30" r:id="rId6" display="http://www.bav-astro.de/sfs/BAVM_link.php?BAVMnr=36"/>
    <hyperlink ref="P34" r:id="rId7" display="http://www.bav-astro.de/sfs/BAVM_link.php?BAVMnr=38"/>
    <hyperlink ref="P35" r:id="rId8" display="http://www.bav-astro.de/sfs/BAVM_link.php?BAVMnr=38"/>
    <hyperlink ref="P39" r:id="rId9" display="http://www.konkoly.hu/cgi-bin/IBVS?3078"/>
    <hyperlink ref="P41" r:id="rId10" display="http://www.konkoly.hu/cgi-bin/IBVS?3078"/>
    <hyperlink ref="P44" r:id="rId11" display="http://www.konkoly.hu/cgi-bin/IBVS?3078"/>
    <hyperlink ref="P45" r:id="rId12" display="http://www.konkoly.hu/cgi-bin/IBVS?3078"/>
    <hyperlink ref="P46" r:id="rId13" display="http://www.bav-astro.de/sfs/BAVM_link.php?BAVMnr=43"/>
    <hyperlink ref="P52" r:id="rId14" display="http://www.bav-astro.de/sfs/BAVM_link.php?BAVMnr=46"/>
    <hyperlink ref="P53" r:id="rId15" display="http://www.bav-astro.de/sfs/BAVM_link.php?BAVMnr=46"/>
    <hyperlink ref="P56" r:id="rId16" display="http://www.bav-astro.de/sfs/BAVM_link.php?BAVMnr=46"/>
    <hyperlink ref="P59" r:id="rId17" display="http://www.konkoly.hu/cgi-bin/IBVS?3078"/>
    <hyperlink ref="P63" r:id="rId18" display="http://www.bav-astro.de/sfs/BAVM_link.php?BAVMnr=50"/>
    <hyperlink ref="P67" r:id="rId19" display="http://www.konkoly.hu/cgi-bin/IBVS?3355"/>
    <hyperlink ref="P71" r:id="rId20" display="http://www.bav-astro.de/sfs/BAVM_link.php?BAVMnr=56"/>
    <hyperlink ref="P72" r:id="rId21" display="http://www.bav-astro.de/sfs/BAVM_link.php?BAVMnr=56"/>
    <hyperlink ref="P73" r:id="rId22" display="http://www.bav-astro.de/sfs/BAVM_link.php?BAVMnr=56"/>
    <hyperlink ref="P74" r:id="rId23" display="http://www.bav-astro.de/sfs/BAVM_link.php?BAVMnr=59"/>
    <hyperlink ref="P75" r:id="rId24" display="http://www.bav-astro.de/sfs/BAVM_link.php?BAVMnr=59"/>
    <hyperlink ref="P76" r:id="rId25" display="http://www.bav-astro.de/sfs/BAVM_link.php?BAVMnr=59"/>
    <hyperlink ref="P80" r:id="rId26" display="http://www.bav-astro.de/sfs/BAVM_link.php?BAVMnr=60"/>
    <hyperlink ref="P83" r:id="rId27" display="http://www.bav-astro.de/sfs/BAVM_link.php?BAVMnr=62"/>
    <hyperlink ref="P84" r:id="rId28" display="http://www.bav-astro.de/sfs/BAVM_link.php?BAVMnr=68"/>
    <hyperlink ref="P86" r:id="rId29" display="http://www.bav-astro.de/sfs/BAVM_link.php?BAVMnr=79"/>
    <hyperlink ref="P88" r:id="rId30" display="http://www.bav-astro.de/sfs/BAVM_link.php?BAVMnr=68"/>
    <hyperlink ref="P89" r:id="rId31" display="http://www.bav-astro.de/sfs/BAVM_link.php?BAVMnr=68"/>
    <hyperlink ref="P90" r:id="rId32" display="http://www.bav-astro.de/sfs/BAVM_link.php?BAVMnr=93"/>
    <hyperlink ref="P91" r:id="rId33" display="http://www.bav-astro.de/sfs/BAVM_link.php?BAVMnr=101"/>
    <hyperlink ref="P127" r:id="rId34" display="http://www.bav-astro.de/sfs/BAVM_link.php?BAVMnr=122"/>
    <hyperlink ref="P128" r:id="rId35" display="http://www.bav-astro.de/sfs/BAVM_link.php?BAVMnr=131"/>
    <hyperlink ref="P131" r:id="rId36" display="http://www.bav-astro.de/sfs/BAVM_link.php?BAVMnr=143"/>
    <hyperlink ref="P132" r:id="rId37" display="http://www.bav-astro.de/sfs/BAVM_link.php?BAVMnr=171"/>
    <hyperlink ref="P133" r:id="rId38" display="http://www.bav-astro.de/sfs/BAVM_link.php?BAVMnr=171"/>
    <hyperlink ref="P94" r:id="rId39" display="http://www.konkoly.hu/cgi-bin/IBVS?5931"/>
    <hyperlink ref="P95" r:id="rId40" display="http://www.konkoly.hu/cgi-bin/IBVS?5931"/>
    <hyperlink ref="P96" r:id="rId41" display="http://www.konkoly.hu/cgi-bin/IBVS?5931"/>
    <hyperlink ref="P134" r:id="rId42" display="http://www.bav-astro.de/sfs/BAVM_link.php?BAVMnr=192"/>
    <hyperlink ref="P97" r:id="rId43" display="http://www.konkoly.hu/cgi-bin/IBVS?59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2023-08-14T07:00:10Z</dcterms:modified>
</cp:coreProperties>
</file>