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508F769F-E09D-4F0B-8D3C-CA4FF0E0B8A0}" xr6:coauthVersionLast="47" xr6:coauthVersionMax="47" xr10:uidLastSave="{00000000-0000-0000-0000-000000000000}"/>
  <bookViews>
    <workbookView xWindow="12810" yWindow="870" windowWidth="12975" windowHeight="14640" xr2:uid="{00000000-000D-0000-FFFF-FFFF00000000}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5" i="1" l="1"/>
  <c r="F85" i="1" s="1"/>
  <c r="G85" i="1" s="1"/>
  <c r="I85" i="1" s="1"/>
  <c r="Q85" i="1"/>
  <c r="Q83" i="1"/>
  <c r="Q84" i="1"/>
  <c r="Q71" i="1"/>
  <c r="Q74" i="1"/>
  <c r="Q82" i="1"/>
  <c r="Q80" i="1"/>
  <c r="Q81" i="1"/>
  <c r="C7" i="1"/>
  <c r="E83" i="1"/>
  <c r="F83" i="1"/>
  <c r="C8" i="1"/>
  <c r="E76" i="1"/>
  <c r="F76" i="1"/>
  <c r="Q79" i="1"/>
  <c r="E35" i="1"/>
  <c r="F35" i="1"/>
  <c r="G35" i="1"/>
  <c r="H35" i="1"/>
  <c r="E39" i="1"/>
  <c r="F39" i="1"/>
  <c r="G39" i="1"/>
  <c r="I39" i="1"/>
  <c r="E43" i="1"/>
  <c r="F43" i="1"/>
  <c r="G43" i="1"/>
  <c r="I43" i="1"/>
  <c r="D9" i="1"/>
  <c r="C9" i="1"/>
  <c r="E31" i="1"/>
  <c r="F31" i="1"/>
  <c r="G31" i="1"/>
  <c r="H31" i="1"/>
  <c r="E55" i="1"/>
  <c r="F55" i="1"/>
  <c r="G55" i="1"/>
  <c r="J55" i="1"/>
  <c r="E54" i="1"/>
  <c r="F54" i="1"/>
  <c r="Q73" i="1"/>
  <c r="Q67" i="1"/>
  <c r="Q65" i="1"/>
  <c r="Q64" i="1"/>
  <c r="Q63" i="1"/>
  <c r="Q62" i="1"/>
  <c r="Q56" i="1"/>
  <c r="Q51" i="1"/>
  <c r="Q49" i="1"/>
  <c r="Q46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0" i="1"/>
  <c r="Q29" i="1"/>
  <c r="Q28" i="1"/>
  <c r="Q27" i="1"/>
  <c r="Q26" i="1"/>
  <c r="Q25" i="1"/>
  <c r="Q24" i="1"/>
  <c r="Q23" i="1"/>
  <c r="Q22" i="1"/>
  <c r="Q21" i="1"/>
  <c r="G62" i="2"/>
  <c r="C62" i="2"/>
  <c r="G28" i="2"/>
  <c r="C28" i="2"/>
  <c r="G27" i="2"/>
  <c r="C27" i="2"/>
  <c r="G26" i="2"/>
  <c r="C26" i="2"/>
  <c r="E26" i="2"/>
  <c r="G25" i="2"/>
  <c r="C25" i="2"/>
  <c r="G61" i="2"/>
  <c r="C61" i="2"/>
  <c r="G24" i="2"/>
  <c r="C24" i="2"/>
  <c r="G23" i="2"/>
  <c r="C23" i="2"/>
  <c r="G22" i="2"/>
  <c r="C22" i="2"/>
  <c r="G21" i="2"/>
  <c r="C21" i="2"/>
  <c r="E21" i="2"/>
  <c r="G60" i="2"/>
  <c r="C60" i="2"/>
  <c r="E60" i="2"/>
  <c r="G20" i="2"/>
  <c r="C20" i="2"/>
  <c r="E20" i="2"/>
  <c r="G59" i="2"/>
  <c r="C59" i="2"/>
  <c r="E59" i="2"/>
  <c r="G58" i="2"/>
  <c r="C58" i="2"/>
  <c r="E58" i="2"/>
  <c r="G57" i="2"/>
  <c r="C57" i="2"/>
  <c r="E57" i="2"/>
  <c r="G56" i="2"/>
  <c r="C56" i="2"/>
  <c r="E56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55" i="2"/>
  <c r="C55" i="2"/>
  <c r="E55" i="2"/>
  <c r="G14" i="2"/>
  <c r="C14" i="2"/>
  <c r="E14" i="2"/>
  <c r="G13" i="2"/>
  <c r="C13" i="2"/>
  <c r="G12" i="2"/>
  <c r="C12" i="2"/>
  <c r="G11" i="2"/>
  <c r="C11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G37" i="2"/>
  <c r="C37" i="2"/>
  <c r="G36" i="2"/>
  <c r="C36" i="2"/>
  <c r="G35" i="2"/>
  <c r="C35" i="2"/>
  <c r="G34" i="2"/>
  <c r="C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H62" i="2"/>
  <c r="B62" i="2"/>
  <c r="D62" i="2"/>
  <c r="A62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61" i="2"/>
  <c r="D61" i="2"/>
  <c r="B61" i="2"/>
  <c r="A61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60" i="2"/>
  <c r="B60" i="2"/>
  <c r="D60" i="2"/>
  <c r="A60" i="2"/>
  <c r="H20" i="2"/>
  <c r="D20" i="2"/>
  <c r="B20" i="2"/>
  <c r="A20" i="2"/>
  <c r="H59" i="2"/>
  <c r="B59" i="2"/>
  <c r="D59" i="2"/>
  <c r="A59" i="2"/>
  <c r="H58" i="2"/>
  <c r="D58" i="2"/>
  <c r="B58" i="2"/>
  <c r="A58" i="2"/>
  <c r="H57" i="2"/>
  <c r="B57" i="2"/>
  <c r="D57" i="2"/>
  <c r="A57" i="2"/>
  <c r="H56" i="2"/>
  <c r="D56" i="2"/>
  <c r="B56" i="2"/>
  <c r="A56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55" i="2"/>
  <c r="D55" i="2"/>
  <c r="B55" i="2"/>
  <c r="A5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49" i="2"/>
  <c r="D49" i="2"/>
  <c r="B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Q70" i="1"/>
  <c r="Q78" i="1"/>
  <c r="Q76" i="1"/>
  <c r="Q77" i="1"/>
  <c r="Q75" i="1"/>
  <c r="Q69" i="1"/>
  <c r="Q72" i="1"/>
  <c r="F16" i="1"/>
  <c r="F17" i="1" s="1"/>
  <c r="C17" i="1"/>
  <c r="Q68" i="1"/>
  <c r="Q61" i="1"/>
  <c r="Q66" i="1"/>
  <c r="Q57" i="1"/>
  <c r="Q60" i="1"/>
  <c r="Q58" i="1"/>
  <c r="Q59" i="1"/>
  <c r="Q55" i="1"/>
  <c r="Q53" i="1"/>
  <c r="Q45" i="1"/>
  <c r="Q47" i="1"/>
  <c r="Q48" i="1"/>
  <c r="Q50" i="1"/>
  <c r="Q52" i="1"/>
  <c r="Q54" i="1"/>
  <c r="Q31" i="1"/>
  <c r="E13" i="2"/>
  <c r="E50" i="2"/>
  <c r="E23" i="1"/>
  <c r="F23" i="1"/>
  <c r="G23" i="1"/>
  <c r="H23" i="1"/>
  <c r="E29" i="1"/>
  <c r="E37" i="2"/>
  <c r="E22" i="1"/>
  <c r="F22" i="1"/>
  <c r="G22" i="1"/>
  <c r="H22" i="1"/>
  <c r="E57" i="1"/>
  <c r="F57" i="1"/>
  <c r="E53" i="1"/>
  <c r="F53" i="1"/>
  <c r="G53" i="1"/>
  <c r="J53" i="1"/>
  <c r="E52" i="1"/>
  <c r="F52" i="1"/>
  <c r="U52" i="1"/>
  <c r="E49" i="1"/>
  <c r="F49" i="1"/>
  <c r="G49" i="1"/>
  <c r="I49" i="1"/>
  <c r="E42" i="1"/>
  <c r="F42" i="1"/>
  <c r="G42" i="1"/>
  <c r="I42" i="1"/>
  <c r="E38" i="1"/>
  <c r="F38" i="1"/>
  <c r="G38" i="1"/>
  <c r="I38" i="1"/>
  <c r="E34" i="1"/>
  <c r="F34" i="1"/>
  <c r="G34" i="1"/>
  <c r="H34" i="1"/>
  <c r="F29" i="1"/>
  <c r="E25" i="1"/>
  <c r="F25" i="1"/>
  <c r="G25" i="1"/>
  <c r="H25" i="1"/>
  <c r="E21" i="1"/>
  <c r="F21" i="1"/>
  <c r="G21" i="1"/>
  <c r="I21" i="1"/>
  <c r="E66" i="1"/>
  <c r="F66" i="1"/>
  <c r="E62" i="1"/>
  <c r="F62" i="1"/>
  <c r="E58" i="1"/>
  <c r="F58" i="1"/>
  <c r="E45" i="1"/>
  <c r="F45" i="1"/>
  <c r="E48" i="1"/>
  <c r="F48" i="1"/>
  <c r="G48" i="1"/>
  <c r="I48" i="1"/>
  <c r="E50" i="1"/>
  <c r="F50" i="1"/>
  <c r="G50" i="1"/>
  <c r="J50" i="1"/>
  <c r="E46" i="1"/>
  <c r="F46" i="1"/>
  <c r="G46" i="1"/>
  <c r="I46" i="1"/>
  <c r="E41" i="1"/>
  <c r="F41" i="1"/>
  <c r="G41" i="1"/>
  <c r="I41" i="1"/>
  <c r="E37" i="1"/>
  <c r="F37" i="1"/>
  <c r="G37" i="1"/>
  <c r="H37" i="1"/>
  <c r="E33" i="1"/>
  <c r="F33" i="1"/>
  <c r="G33" i="1"/>
  <c r="H33" i="1"/>
  <c r="E28" i="1"/>
  <c r="F28" i="1"/>
  <c r="G28" i="1"/>
  <c r="H28" i="1"/>
  <c r="E24" i="1"/>
  <c r="F24" i="1"/>
  <c r="G24" i="1"/>
  <c r="H24" i="1"/>
  <c r="E65" i="1"/>
  <c r="F65" i="1"/>
  <c r="E61" i="1"/>
  <c r="F61" i="1"/>
  <c r="E67" i="1"/>
  <c r="F67" i="1"/>
  <c r="G67" i="1"/>
  <c r="K67" i="1"/>
  <c r="E63" i="1"/>
  <c r="F63" i="1"/>
  <c r="G63" i="1"/>
  <c r="K63" i="1"/>
  <c r="E59" i="1"/>
  <c r="F59" i="1"/>
  <c r="G59" i="1"/>
  <c r="K59" i="1"/>
  <c r="E47" i="1"/>
  <c r="F47" i="1"/>
  <c r="G47" i="1"/>
  <c r="I47" i="1"/>
  <c r="E56" i="1"/>
  <c r="F56" i="1"/>
  <c r="E44" i="1"/>
  <c r="F44" i="1"/>
  <c r="G44" i="1"/>
  <c r="I44" i="1"/>
  <c r="E40" i="1"/>
  <c r="F40" i="1"/>
  <c r="G40" i="1"/>
  <c r="I40" i="1"/>
  <c r="E36" i="1"/>
  <c r="F36" i="1"/>
  <c r="G36" i="1"/>
  <c r="H36" i="1"/>
  <c r="E32" i="1"/>
  <c r="F32" i="1"/>
  <c r="G32" i="1"/>
  <c r="H32" i="1"/>
  <c r="G29" i="1"/>
  <c r="H29" i="1"/>
  <c r="E27" i="1"/>
  <c r="F27" i="1"/>
  <c r="G27" i="1"/>
  <c r="H27" i="1"/>
  <c r="E68" i="1"/>
  <c r="F68" i="1"/>
  <c r="E64" i="1"/>
  <c r="F64" i="1"/>
  <c r="E60" i="1"/>
  <c r="F60" i="1"/>
  <c r="E52" i="2"/>
  <c r="E35" i="2"/>
  <c r="E51" i="2"/>
  <c r="E12" i="2"/>
  <c r="E49" i="2"/>
  <c r="E53" i="2"/>
  <c r="E47" i="2"/>
  <c r="E48" i="2"/>
  <c r="E36" i="2"/>
  <c r="E11" i="2"/>
  <c r="E25" i="2"/>
  <c r="E38" i="2"/>
  <c r="E24" i="2"/>
  <c r="E26" i="1"/>
  <c r="F26" i="1"/>
  <c r="G26" i="1"/>
  <c r="H26" i="1"/>
  <c r="E81" i="1"/>
  <c r="F81" i="1"/>
  <c r="G81" i="1"/>
  <c r="K81" i="1"/>
  <c r="E73" i="1"/>
  <c r="F73" i="1"/>
  <c r="E78" i="1"/>
  <c r="F78" i="1"/>
  <c r="G78" i="1"/>
  <c r="J78" i="1"/>
  <c r="G72" i="1"/>
  <c r="K72" i="1"/>
  <c r="E70" i="1"/>
  <c r="F70" i="1"/>
  <c r="G70" i="1"/>
  <c r="I70" i="1"/>
  <c r="G66" i="1"/>
  <c r="K66" i="1"/>
  <c r="G62" i="1"/>
  <c r="K62" i="1"/>
  <c r="G58" i="1"/>
  <c r="K58" i="1"/>
  <c r="G84" i="1"/>
  <c r="I84" i="1"/>
  <c r="E75" i="1"/>
  <c r="F75" i="1"/>
  <c r="G75" i="1"/>
  <c r="J75" i="1"/>
  <c r="E80" i="1"/>
  <c r="F80" i="1"/>
  <c r="G80" i="1"/>
  <c r="K80" i="1"/>
  <c r="G74" i="1"/>
  <c r="K74" i="1"/>
  <c r="E72" i="1"/>
  <c r="F72" i="1"/>
  <c r="G65" i="1"/>
  <c r="K65" i="1"/>
  <c r="G61" i="1"/>
  <c r="K61" i="1"/>
  <c r="G57" i="1"/>
  <c r="K57" i="1"/>
  <c r="E84" i="1"/>
  <c r="F84" i="1"/>
  <c r="E77" i="1"/>
  <c r="F77" i="1"/>
  <c r="G77" i="1"/>
  <c r="J77" i="1"/>
  <c r="E69" i="1"/>
  <c r="F69" i="1"/>
  <c r="G69" i="1"/>
  <c r="I69" i="1"/>
  <c r="E82" i="1"/>
  <c r="F82" i="1"/>
  <c r="G82" i="1"/>
  <c r="K82" i="1"/>
  <c r="G76" i="1"/>
  <c r="J76" i="1"/>
  <c r="E74" i="1"/>
  <c r="F74" i="1"/>
  <c r="G68" i="1"/>
  <c r="K68" i="1"/>
  <c r="G64" i="1"/>
  <c r="K64" i="1"/>
  <c r="G60" i="1"/>
  <c r="K60" i="1"/>
  <c r="G56" i="1"/>
  <c r="G83" i="1"/>
  <c r="I83" i="1"/>
  <c r="E51" i="1"/>
  <c r="E30" i="1"/>
  <c r="F30" i="1"/>
  <c r="G30" i="1"/>
  <c r="I30" i="1"/>
  <c r="E79" i="1"/>
  <c r="F79" i="1"/>
  <c r="G79" i="1"/>
  <c r="J79" i="1"/>
  <c r="G73" i="1"/>
  <c r="K73" i="1"/>
  <c r="E71" i="1"/>
  <c r="F71" i="1"/>
  <c r="G71" i="1"/>
  <c r="K71" i="1"/>
  <c r="E54" i="2"/>
  <c r="F51" i="1"/>
  <c r="G51" i="1"/>
  <c r="J51" i="1"/>
  <c r="K56" i="1"/>
  <c r="E34" i="2"/>
  <c r="E23" i="2"/>
  <c r="E62" i="2"/>
  <c r="E22" i="2"/>
  <c r="E28" i="2"/>
  <c r="E61" i="2"/>
  <c r="E27" i="2"/>
  <c r="C11" i="1"/>
  <c r="C12" i="1"/>
  <c r="O85" i="1" l="1"/>
  <c r="O56" i="1"/>
  <c r="O25" i="1"/>
  <c r="O79" i="1"/>
  <c r="O36" i="1"/>
  <c r="O84" i="1"/>
  <c r="O45" i="1"/>
  <c r="O35" i="1"/>
  <c r="O30" i="1"/>
  <c r="O26" i="1"/>
  <c r="O42" i="1"/>
  <c r="O64" i="1"/>
  <c r="O41" i="1"/>
  <c r="O55" i="1"/>
  <c r="O77" i="1"/>
  <c r="O51" i="1"/>
  <c r="O83" i="1"/>
  <c r="O70" i="1"/>
  <c r="O53" i="1"/>
  <c r="O69" i="1"/>
  <c r="O74" i="1"/>
  <c r="O76" i="1"/>
  <c r="O59" i="1"/>
  <c r="O78" i="1"/>
  <c r="O21" i="1"/>
  <c r="O82" i="1"/>
  <c r="O73" i="1"/>
  <c r="O52" i="1"/>
  <c r="O28" i="1"/>
  <c r="O22" i="1"/>
  <c r="O80" i="1"/>
  <c r="O67" i="1"/>
  <c r="O40" i="1"/>
  <c r="O60" i="1"/>
  <c r="O37" i="1"/>
  <c r="O33" i="1"/>
  <c r="O62" i="1"/>
  <c r="O49" i="1"/>
  <c r="O75" i="1"/>
  <c r="O48" i="1"/>
  <c r="O71" i="1"/>
  <c r="O72" i="1"/>
  <c r="O29" i="1"/>
  <c r="O58" i="1"/>
  <c r="O47" i="1"/>
  <c r="O32" i="1"/>
  <c r="O81" i="1"/>
  <c r="O65" i="1"/>
  <c r="O38" i="1"/>
  <c r="O61" i="1"/>
  <c r="O63" i="1"/>
  <c r="C15" i="1"/>
  <c r="O31" i="1"/>
  <c r="O24" i="1"/>
  <c r="O68" i="1"/>
  <c r="O44" i="1"/>
  <c r="O34" i="1"/>
  <c r="O43" i="1"/>
  <c r="O54" i="1"/>
  <c r="O27" i="1"/>
  <c r="O23" i="1"/>
  <c r="O50" i="1"/>
  <c r="O46" i="1"/>
  <c r="O39" i="1"/>
  <c r="O57" i="1"/>
  <c r="O66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<sst xmlns="http://schemas.openxmlformats.org/spreadsheetml/2006/main" count="630" uniqueCount="296">
  <si>
    <t>IBVS 6244</t>
  </si>
  <si>
    <t>OEJV 0191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</si>
  <si>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</si>
  <si>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</si>
  <si>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</si>
  <si>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</si>
  <si>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</si>
  <si>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</si>
  <si>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</si>
  <si>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</si>
  <si>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</si>
  <si>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</si>
  <si>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</si>
  <si>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</si>
  <si>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</si>
  <si>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</si>
  <si>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</si>
  <si>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</si>
  <si>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</si>
  <si>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</si>
  <si>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</si>
  <si>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</si>
  <si>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</si>
  <si>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</si>
  <si>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</si>
  <si>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</si>
  <si>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</si>
  <si>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</si>
  <si>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</si>
  <si>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</si>
  <si>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</si>
  <si>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pg</t>
  </si>
  <si>
    <t>HARTHA ZIRK.18</t>
  </si>
  <si>
    <t>K</t>
  </si>
  <si>
    <t>phe</t>
  </si>
  <si>
    <t>Diethelm R</t>
  </si>
  <si>
    <t>BBSAG Bull.73</t>
  </si>
  <si>
    <t>B</t>
  </si>
  <si>
    <t>BBSAG Bull.96</t>
  </si>
  <si>
    <t>ccd</t>
  </si>
  <si>
    <t>IBVS 4597</t>
  </si>
  <si>
    <t>II</t>
  </si>
  <si>
    <t>IBVS 5372</t>
  </si>
  <si>
    <t>IBVS 4300</t>
  </si>
  <si>
    <t>IBVS 5583</t>
  </si>
  <si>
    <t>I</t>
  </si>
  <si>
    <t>EA</t>
  </si>
  <si>
    <t>IBVS 5645</t>
  </si>
  <si>
    <t>IBVS 5676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</si>
  <si>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</si>
  <si>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</si>
  <si>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</si>
  <si>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</si>
  <si>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</si>
  <si>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</si>
  <si>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Start of linear fit &gt;&gt;&gt;&gt;&gt;&gt;&gt;&gt;&gt;&gt;&gt;&gt;&gt;&gt;&gt;&gt;&gt;&gt;&gt;&gt;&gt;</t>
  </si>
  <si>
    <t>IBVS 5933</t>
  </si>
  <si>
    <t>Add cycle</t>
  </si>
  <si>
    <t>Old Cycle</t>
  </si>
  <si>
    <t>IBVS 5959</t>
  </si>
  <si>
    <t>IBVS 6007</t>
  </si>
  <si>
    <t>IBVS 6070</t>
  </si>
  <si>
    <t>V0442 Cyg / GSC 2685-1903</t>
  </si>
  <si>
    <t>IBVS 6118</t>
  </si>
  <si>
    <t>IBVS 5984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</si>
  <si>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</si>
  <si>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</si>
  <si>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</si>
  <si>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</si>
  <si>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</si>
  <si>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</si>
  <si>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</si>
  <si>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</si>
  <si>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</si>
  <si>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</si>
  <si>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</si>
  <si>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F </t>
  </si>
  <si>
    <t>2414422.397 </t>
  </si>
  <si>
    <t> 12.05.1898 21:31 </t>
  </si>
  <si>
    <t> -0.009 </t>
  </si>
  <si>
    <t> J.J.Ikauniex </t>
  </si>
  <si>
    <t> PZ 6.16 </t>
  </si>
  <si>
    <t>2428096.277 </t>
  </si>
  <si>
    <t> 20.10.1935 18:38 </t>
  </si>
  <si>
    <t> 0.006 </t>
  </si>
  <si>
    <t>P </t>
  </si>
  <si>
    <t> A.A.Wachmann </t>
  </si>
  <si>
    <t> AAAN 11.5.45 </t>
  </si>
  <si>
    <t>2428097.444 </t>
  </si>
  <si>
    <t> 21.10.1935 22:39 </t>
  </si>
  <si>
    <t> -0.020 </t>
  </si>
  <si>
    <t>2428109.410 </t>
  </si>
  <si>
    <t> 02.11.1935 21:50 </t>
  </si>
  <si>
    <t> 0.016 </t>
  </si>
  <si>
    <t>2428164.304 </t>
  </si>
  <si>
    <t> 27.12.1935 19:17 </t>
  </si>
  <si>
    <t> 0.033 </t>
  </si>
  <si>
    <t>2428332.467 </t>
  </si>
  <si>
    <t> 12.06.1936 23:12 </t>
  </si>
  <si>
    <t> -0.013 </t>
  </si>
  <si>
    <t>2428338.452 </t>
  </si>
  <si>
    <t> 18.06.1936 22:50 </t>
  </si>
  <si>
    <t> 0.007 </t>
  </si>
  <si>
    <t>2428424.332 </t>
  </si>
  <si>
    <t> 12.09.1936 19:58 </t>
  </si>
  <si>
    <t> -0.007 </t>
  </si>
  <si>
    <t>2428449.363 </t>
  </si>
  <si>
    <t> 07.10.1936 20:42 </t>
  </si>
  <si>
    <t> -0.028 </t>
  </si>
  <si>
    <t>2428745.247 </t>
  </si>
  <si>
    <t> 30.07.1937 17:55 </t>
  </si>
  <si>
    <t> -0.002 </t>
  </si>
  <si>
    <t>2428783.405 </t>
  </si>
  <si>
    <t> 06.09.1937 21:43 </t>
  </si>
  <si>
    <t> -0.019 </t>
  </si>
  <si>
    <t>2428784.573 </t>
  </si>
  <si>
    <t> 08.09.1937 01:45 </t>
  </si>
  <si>
    <t> -0.044 </t>
  </si>
  <si>
    <t>2428814.393 </t>
  </si>
  <si>
    <t> 07.10.1937 21:25 </t>
  </si>
  <si>
    <t> -0.048 </t>
  </si>
  <si>
    <t>2429135.374 </t>
  </si>
  <si>
    <t> 24.08.1938 20:58 </t>
  </si>
  <si>
    <t> 0.023 </t>
  </si>
  <si>
    <t>2429160.369 </t>
  </si>
  <si>
    <t> 18.09.1938 20:51 </t>
  </si>
  <si>
    <t> -0.035 </t>
  </si>
  <si>
    <t>2429166.374 </t>
  </si>
  <si>
    <t> 24.09.1938 20:58 </t>
  </si>
  <si>
    <t> 0.005 </t>
  </si>
  <si>
    <t>2429456.254 </t>
  </si>
  <si>
    <t> 11.07.1939 18:05 </t>
  </si>
  <si>
    <t>2429852.321 </t>
  </si>
  <si>
    <t> 10.08.1940 19:42 </t>
  </si>
  <si>
    <t> -0.008 </t>
  </si>
  <si>
    <t>2429877.418 </t>
  </si>
  <si>
    <t> 04.09.1940 22:01 </t>
  </si>
  <si>
    <t> 0.037 </t>
  </si>
  <si>
    <t>V </t>
  </si>
  <si>
    <t> E.Loreta </t>
  </si>
  <si>
    <t> BZ 22.85 </t>
  </si>
  <si>
    <t>2436818.411 </t>
  </si>
  <si>
    <t> 06.09.1959 21:51 </t>
  </si>
  <si>
    <t> 0.308 </t>
  </si>
  <si>
    <t> Voigtländer </t>
  </si>
  <si>
    <t> HABZ 18 </t>
  </si>
  <si>
    <t>2436844.369 </t>
  </si>
  <si>
    <t> 02.10.1959 20:51 </t>
  </si>
  <si>
    <t> 0.021 </t>
  </si>
  <si>
    <t>2436848.436 </t>
  </si>
  <si>
    <t> 06.10.1959 22:27 </t>
  </si>
  <si>
    <t> 0.509 </t>
  </si>
  <si>
    <t>2436895.325 </t>
  </si>
  <si>
    <t> 22.11.1959 19:48 </t>
  </si>
  <si>
    <t> -0.321 </t>
  </si>
  <si>
    <t>2437202.422 </t>
  </si>
  <si>
    <t> 24.09.1960 22:07 </t>
  </si>
  <si>
    <t> -1.011 </t>
  </si>
  <si>
    <t>2444919.561 </t>
  </si>
  <si>
    <t> 11.11.1981 01:27 </t>
  </si>
  <si>
    <t> -2.413 </t>
  </si>
  <si>
    <t>E </t>
  </si>
  <si>
    <t>?</t>
  </si>
  <si>
    <t> Lacy &amp; Frueh </t>
  </si>
  <si>
    <t> AJ 94.712 </t>
  </si>
  <si>
    <t>2445889.4747 </t>
  </si>
  <si>
    <t> 07.07.1984 23:23 </t>
  </si>
  <si>
    <t> -2.3867 </t>
  </si>
  <si>
    <t> R.Diethelm </t>
  </si>
  <si>
    <t> BBS 73 </t>
  </si>
  <si>
    <t>2448108.361 </t>
  </si>
  <si>
    <t> 04.08.1990 20:39 </t>
  </si>
  <si>
    <t> -2.432 </t>
  </si>
  <si>
    <t> BBS 96 </t>
  </si>
  <si>
    <t>2450043.3757 </t>
  </si>
  <si>
    <t> 21.11.1995 21:01 </t>
  </si>
  <si>
    <t> -2.4205 </t>
  </si>
  <si>
    <t> C.Jordi et al. </t>
  </si>
  <si>
    <t>IBVS 4300 </t>
  </si>
  <si>
    <t>2450725.7468 </t>
  </si>
  <si>
    <t> 04.10.1997 05:55 </t>
  </si>
  <si>
    <t> -2.4304 </t>
  </si>
  <si>
    <t> Sandberg Lacy et a </t>
  </si>
  <si>
    <t>IBVS 4597 </t>
  </si>
  <si>
    <t>2451780.3424 </t>
  </si>
  <si>
    <t> 23.08.2000 20:13 </t>
  </si>
  <si>
    <t> -2.4237 </t>
  </si>
  <si>
    <t> T.Hegedüs et al. </t>
  </si>
  <si>
    <t>IBVS 5372 </t>
  </si>
  <si>
    <t>2452613.0385 </t>
  </si>
  <si>
    <t> 04.12.2002 12:55 </t>
  </si>
  <si>
    <t> -2.4233 </t>
  </si>
  <si>
    <t>C </t>
  </si>
  <si>
    <t> P.Sobotka (ESA INTEGRAL) </t>
  </si>
  <si>
    <t>IBVS 5809 </t>
  </si>
  <si>
    <t>2452721.5987 </t>
  </si>
  <si>
    <t> 23.03.2003 02:22 </t>
  </si>
  <si>
    <t> L.Kotková &amp; M.Wolf </t>
  </si>
  <si>
    <t>IBVS 5676 </t>
  </si>
  <si>
    <t>2452875.4925 </t>
  </si>
  <si>
    <t> 23.08.2003 23:49 </t>
  </si>
  <si>
    <t> -2.4235 </t>
  </si>
  <si>
    <t> M.Zejda </t>
  </si>
  <si>
    <t>IBVS 5583 </t>
  </si>
  <si>
    <t>2452900.5454 </t>
  </si>
  <si>
    <t> 18.09.2003 01:05 </t>
  </si>
  <si>
    <t> -2.4230 </t>
  </si>
  <si>
    <t>2453178.5071 </t>
  </si>
  <si>
    <t> 22.06.2004 00:10 </t>
  </si>
  <si>
    <t> -2.4242 </t>
  </si>
  <si>
    <t>2453209.5233 </t>
  </si>
  <si>
    <t> 23.07.2004 00:33 </t>
  </si>
  <si>
    <t> -2.4254 </t>
  </si>
  <si>
    <t> O.Pejcha </t>
  </si>
  <si>
    <t>IBVS 5645 </t>
  </si>
  <si>
    <t>2453227.4168 </t>
  </si>
  <si>
    <t> 09.08.2004 22:00 </t>
  </si>
  <si>
    <t> -2.4265 </t>
  </si>
  <si>
    <t> M.Zejda et al. </t>
  </si>
  <si>
    <t>IBVS 5741 </t>
  </si>
  <si>
    <t>2453233.3828 </t>
  </si>
  <si>
    <t> 15.08.2004 21:11 </t>
  </si>
  <si>
    <t> -2.4253 </t>
  </si>
  <si>
    <t>2453246.5050 </t>
  </si>
  <si>
    <t> 29.08.2004 00:07 </t>
  </si>
  <si>
    <t> -2.4259 </t>
  </si>
  <si>
    <t>2453252.4709 </t>
  </si>
  <si>
    <t> 03.09.2004 23:18 </t>
  </si>
  <si>
    <t> -2.4248 </t>
  </si>
  <si>
    <t>2453258.4358 </t>
  </si>
  <si>
    <t> 09.09.2004 22:27 </t>
  </si>
  <si>
    <t>2455063.4046 </t>
  </si>
  <si>
    <t> 19.08.2009 21:42 </t>
  </si>
  <si>
    <t>-I</t>
  </si>
  <si>
    <t> P.Frank </t>
  </si>
  <si>
    <t>BAVM 212 </t>
  </si>
  <si>
    <t>2455106.3494 </t>
  </si>
  <si>
    <t> 01.10.2009 20:23 </t>
  </si>
  <si>
    <t>11049.5</t>
  </si>
  <si>
    <t> -2.4276 </t>
  </si>
  <si>
    <t> S.Kleidis </t>
  </si>
  <si>
    <t>IBVS 5933 </t>
  </si>
  <si>
    <t>2455391.4693 </t>
  </si>
  <si>
    <t> 13.07.2010 23:15 </t>
  </si>
  <si>
    <t>11169</t>
  </si>
  <si>
    <t> -2.4284 </t>
  </si>
  <si>
    <t>o</t>
  </si>
  <si>
    <t> U.Schmidt </t>
  </si>
  <si>
    <t>BAVM 214 </t>
  </si>
  <si>
    <t>2455397.4341 </t>
  </si>
  <si>
    <t> 19.07.2010 22:25 </t>
  </si>
  <si>
    <t>11171.5</t>
  </si>
  <si>
    <t> -2.4285 </t>
  </si>
  <si>
    <t> F.Agerer </t>
  </si>
  <si>
    <t>BAVM 215 </t>
  </si>
  <si>
    <t>2455700.45038 </t>
  </si>
  <si>
    <t> 18.05.2011 22:48 </t>
  </si>
  <si>
    <t>11298.5</t>
  </si>
  <si>
    <t> -2.42758 </t>
  </si>
  <si>
    <t> P.Zasche </t>
  </si>
  <si>
    <t>IBVS 6007 </t>
  </si>
  <si>
    <t>2455799.4673 </t>
  </si>
  <si>
    <t> 25.08.2011 23:12 </t>
  </si>
  <si>
    <t>11340</t>
  </si>
  <si>
    <t> -2.4275 </t>
  </si>
  <si>
    <t>BAVM 225 </t>
  </si>
  <si>
    <t>2456188.3763 </t>
  </si>
  <si>
    <t> 17.09.2012 21:01 </t>
  </si>
  <si>
    <t>11503</t>
  </si>
  <si>
    <t> -2.4279 </t>
  </si>
  <si>
    <t>BAVM 231 </t>
  </si>
  <si>
    <t>2456535.5314 </t>
  </si>
  <si>
    <t> 31.08.2013 00:45 </t>
  </si>
  <si>
    <t>11648.5</t>
  </si>
  <si>
    <t> -2.4282 </t>
  </si>
  <si>
    <t>BAVM 234 </t>
  </si>
  <si>
    <t>2456584.4401 </t>
  </si>
  <si>
    <t> 18.10.2013 22:33 </t>
  </si>
  <si>
    <t>11669</t>
  </si>
  <si>
    <t> -2.4314 </t>
  </si>
  <si>
    <t>2456918.4750 </t>
  </si>
  <si>
    <t> 17.09.2014 23:24 </t>
  </si>
  <si>
    <t>11809</t>
  </si>
  <si>
    <t> -2.4292 </t>
  </si>
  <si>
    <t>BAVM 239 </t>
  </si>
  <si>
    <t>2457178.545 </t>
  </si>
  <si>
    <t> 05.06.2015 01:04 </t>
  </si>
  <si>
    <t>11918</t>
  </si>
  <si>
    <t> -2.427 </t>
  </si>
  <si>
    <t>BAVM 241 (=IBVS 6157) </t>
  </si>
  <si>
    <t>BAD?</t>
  </si>
  <si>
    <t>IBVS 6157</t>
  </si>
  <si>
    <t>IBVS 5741</t>
  </si>
  <si>
    <t>OEJV 0179</t>
  </si>
  <si>
    <t>IBVS 6230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</si>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</sst>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15" fillId="0" borderId="0"/>
    <xf numFmtId="0" fontId="15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82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0" fillId="0" borderId="0" xfId="0">
      <alignment vertical="top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3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>
      <alignment vertical="top"/>
    </xf>
    <xf numFmtId="0" fontId="12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14" fontId="15" fillId="0" borderId="0" xfId="0" applyNumberFormat="1" applyFont="1" applyAlignment="1"/>
    <xf numFmtId="0" fontId="10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10" xfId="0" applyFont="1" applyBorder="1" applyAlignment="1">
      <alignment horizontal="center"/>
    </xf>
    <xf numFmtId="0" fontId="35" fillId="0" borderId="0" xfId="0" applyFont="1">
      <alignment vertical="top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horizontal="left" wrapText="1"/>
    </xf>
    <xf numFmtId="0" fontId="35" fillId="0" borderId="0" xfId="42" applyFont="1" applyAlignment="1">
      <alignment wrapText="1"/>
    </xf>
    <xf numFmtId="0" fontId="35" fillId="0" borderId="0" xfId="42" applyFont="1" applyAlignment="1">
      <alignment horizontal="center" wrapText="1"/>
    </xf>
    <xf numFmtId="0" fontId="35" fillId="0" borderId="0" xfId="42" applyFont="1" applyAlignment="1">
      <alignment horizontal="left" wrapText="1"/>
    </xf>
    <xf numFmtId="0" fontId="35" fillId="0" borderId="0" xfId="43" applyFont="1"/>
    <xf numFmtId="0" fontId="35" fillId="0" borderId="0" xfId="43" applyFont="1" applyAlignment="1">
      <alignment horizontal="center"/>
    </xf>
    <xf numFmtId="0" fontId="35" fillId="0" borderId="0" xfId="43" applyFont="1" applyAlignment="1">
      <alignment horizontal="left"/>
    </xf>
    <xf numFmtId="0" fontId="36" fillId="0" borderId="0" xfId="42" applyFont="1" applyAlignment="1">
      <alignment horizontal="left" vertical="center" wrapText="1"/>
    </xf>
    <xf numFmtId="0" fontId="36" fillId="0" borderId="0" xfId="42" applyFont="1" applyAlignment="1">
      <alignment horizontal="center" vertical="center" wrapText="1"/>
    </xf>
    <xf numFmtId="0" fontId="36" fillId="0" borderId="0" xfId="42" applyFont="1" applyAlignment="1">
      <alignment horizontal="left" wrapText="1"/>
    </xf>
    <xf numFmtId="0" fontId="37" fillId="0" borderId="0" xfId="42" applyFont="1" applyAlignment="1">
      <alignment horizontal="left"/>
    </xf>
    <xf numFmtId="0" fontId="37" fillId="0" borderId="0" xfId="42" applyFont="1" applyAlignment="1">
      <alignment horizontal="left" wrapText="1"/>
    </xf>
    <xf numFmtId="0" fontId="9" fillId="0" borderId="0" xfId="42" applyFont="1" applyAlignment="1">
      <alignment horizontal="left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65" fontId="38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V442 Cyg - O-C Diagr.</a:t>
            </a:r>
          </a:p>
        </c:rich>
      </c:tx>
      <c:layout>
        <c:manualLayout>
          <c:xMode val="edge"/>
          <c:yMode val="edge"/>
          <c:x val="0.35294117647058826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16955017301038"/>
          <c:y val="0.14769252958613219"/>
          <c:w val="0.78892733564013839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-6003</c:v>
                </c:pt>
                <c:pt idx="1">
                  <c:v>-272</c:v>
                </c:pt>
                <c:pt idx="2">
                  <c:v>-271.5</c:v>
                </c:pt>
                <c:pt idx="3">
                  <c:v>-266.5</c:v>
                </c:pt>
                <c:pt idx="4">
                  <c:v>-243.5</c:v>
                </c:pt>
                <c:pt idx="5">
                  <c:v>-173</c:v>
                </c:pt>
                <c:pt idx="6">
                  <c:v>-170.5</c:v>
                </c:pt>
                <c:pt idx="7">
                  <c:v>-134.5</c:v>
                </c:pt>
                <c:pt idx="8">
                  <c:v>-124</c:v>
                </c:pt>
                <c:pt idx="9">
                  <c:v>0</c:v>
                </c:pt>
                <c:pt idx="10">
                  <c:v>0</c:v>
                </c:pt>
                <c:pt idx="11">
                  <c:v>16</c:v>
                </c:pt>
                <c:pt idx="12">
                  <c:v>16.5</c:v>
                </c:pt>
                <c:pt idx="13">
                  <c:v>29</c:v>
                </c:pt>
                <c:pt idx="14">
                  <c:v>163.5</c:v>
                </c:pt>
                <c:pt idx="15">
                  <c:v>174</c:v>
                </c:pt>
                <c:pt idx="16">
                  <c:v>176.5</c:v>
                </c:pt>
                <c:pt idx="17">
                  <c:v>298</c:v>
                </c:pt>
                <c:pt idx="18">
                  <c:v>464</c:v>
                </c:pt>
                <c:pt idx="19">
                  <c:v>474.5</c:v>
                </c:pt>
                <c:pt idx="20">
                  <c:v>3383.5</c:v>
                </c:pt>
                <c:pt idx="21">
                  <c:v>3394.5</c:v>
                </c:pt>
                <c:pt idx="22">
                  <c:v>3396</c:v>
                </c:pt>
                <c:pt idx="23">
                  <c:v>3416</c:v>
                </c:pt>
                <c:pt idx="24">
                  <c:v>3505.5</c:v>
                </c:pt>
                <c:pt idx="25">
                  <c:v>3544.5</c:v>
                </c:pt>
                <c:pt idx="26">
                  <c:v>3687.5</c:v>
                </c:pt>
                <c:pt idx="27">
                  <c:v>3705.5</c:v>
                </c:pt>
                <c:pt idx="28">
                  <c:v>6779</c:v>
                </c:pt>
                <c:pt idx="29">
                  <c:v>7185.5</c:v>
                </c:pt>
                <c:pt idx="30">
                  <c:v>7185.5</c:v>
                </c:pt>
                <c:pt idx="31">
                  <c:v>8115.5</c:v>
                </c:pt>
                <c:pt idx="32">
                  <c:v>8926.5</c:v>
                </c:pt>
                <c:pt idx="33">
                  <c:v>9212.5</c:v>
                </c:pt>
                <c:pt idx="34">
                  <c:v>9654.5</c:v>
                </c:pt>
                <c:pt idx="35">
                  <c:v>10003.5</c:v>
                </c:pt>
                <c:pt idx="36">
                  <c:v>10049</c:v>
                </c:pt>
                <c:pt idx="37">
                  <c:v>10113.5</c:v>
                </c:pt>
                <c:pt idx="38">
                  <c:v>10124</c:v>
                </c:pt>
                <c:pt idx="39">
                  <c:v>10240.5</c:v>
                </c:pt>
                <c:pt idx="40">
                  <c:v>10253.5</c:v>
                </c:pt>
                <c:pt idx="41">
                  <c:v>10261</c:v>
                </c:pt>
                <c:pt idx="42">
                  <c:v>10263.5</c:v>
                </c:pt>
                <c:pt idx="43">
                  <c:v>10269</c:v>
                </c:pt>
                <c:pt idx="44">
                  <c:v>10271.5</c:v>
                </c:pt>
                <c:pt idx="45">
                  <c:v>10274</c:v>
                </c:pt>
                <c:pt idx="46">
                  <c:v>11030.5</c:v>
                </c:pt>
                <c:pt idx="47">
                  <c:v>11048.5</c:v>
                </c:pt>
                <c:pt idx="48">
                  <c:v>11168</c:v>
                </c:pt>
                <c:pt idx="49">
                  <c:v>11170.5</c:v>
                </c:pt>
                <c:pt idx="50">
                  <c:v>11178</c:v>
                </c:pt>
                <c:pt idx="51">
                  <c:v>11297.5</c:v>
                </c:pt>
                <c:pt idx="52">
                  <c:v>11339</c:v>
                </c:pt>
                <c:pt idx="53">
                  <c:v>11346.5</c:v>
                </c:pt>
                <c:pt idx="54">
                  <c:v>11502</c:v>
                </c:pt>
                <c:pt idx="55">
                  <c:v>11647.5</c:v>
                </c:pt>
                <c:pt idx="56">
                  <c:v>11668</c:v>
                </c:pt>
                <c:pt idx="57">
                  <c:v>11808</c:v>
                </c:pt>
                <c:pt idx="58">
                  <c:v>11917</c:v>
                </c:pt>
                <c:pt idx="59">
                  <c:v>11981.5</c:v>
                </c:pt>
                <c:pt idx="60">
                  <c:v>11981.5</c:v>
                </c:pt>
                <c:pt idx="61">
                  <c:v>12111</c:v>
                </c:pt>
                <c:pt idx="62">
                  <c:v>12256.5</c:v>
                </c:pt>
                <c:pt idx="63">
                  <c:v>12282</c:v>
                </c:pt>
                <c:pt idx="64">
                  <c:v>12875.5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1">
                  <c:v>5.7471999971312471E-3</c:v>
                </c:pt>
                <c:pt idx="2">
                  <c:v>-2.0226600001478801E-2</c:v>
                </c:pt>
                <c:pt idx="3">
                  <c:v>1.6035399999964284E-2</c:v>
                </c:pt>
                <c:pt idx="4">
                  <c:v>3.3240600001590792E-2</c:v>
                </c:pt>
                <c:pt idx="5">
                  <c:v>-1.306520000071032E-2</c:v>
                </c:pt>
                <c:pt idx="6">
                  <c:v>7.0658000004186761E-3</c:v>
                </c:pt>
                <c:pt idx="7">
                  <c:v>-7.0478000016009901E-3</c:v>
                </c:pt>
                <c:pt idx="8">
                  <c:v>-2.8497600000264356E-2</c:v>
                </c:pt>
                <c:pt idx="10">
                  <c:v>0</c:v>
                </c:pt>
                <c:pt idx="11">
                  <c:v>-1.9161600001098122E-2</c:v>
                </c:pt>
                <c:pt idx="12">
                  <c:v>-4.4135399999504443E-2</c:v>
                </c:pt>
                <c:pt idx="13">
                  <c:v>-4.8480400000698864E-2</c:v>
                </c:pt>
                <c:pt idx="14">
                  <c:v>2.2567399999388726E-2</c:v>
                </c:pt>
                <c:pt idx="15">
                  <c:v>-3.4882399999332847E-2</c:v>
                </c:pt>
                <c:pt idx="16">
                  <c:v>5.2485999985947274E-3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EF-4AB8-8742-5548AFA9874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0</c:v>
                  </c:pt>
                  <c:pt idx="30">
                    <c:v>0</c:v>
                  </c:pt>
                  <c:pt idx="32">
                    <c:v>2.5000000000000001E-3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2E-3</c:v>
                  </c:pt>
                  <c:pt idx="38">
                    <c:v>2.3E-3</c:v>
                  </c:pt>
                  <c:pt idx="39">
                    <c:v>1E-4</c:v>
                  </c:pt>
                  <c:pt idx="40">
                    <c:v>1.8E-3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5.9999999999999995E-4</c:v>
                  </c:pt>
                  <c:pt idx="46">
                    <c:v>0</c:v>
                  </c:pt>
                  <c:pt idx="47">
                    <c:v>6.9999999999999999E-4</c:v>
                  </c:pt>
                  <c:pt idx="48">
                    <c:v>2.7000000000000001E-3</c:v>
                  </c:pt>
                  <c:pt idx="49">
                    <c:v>4.8999999999999998E-3</c:v>
                  </c:pt>
                  <c:pt idx="50">
                    <c:v>2.0000000000000001E-4</c:v>
                  </c:pt>
                  <c:pt idx="51">
                    <c:v>6.9999999999999994E-5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3.0000000000000001E-3</c:v>
                  </c:pt>
                  <c:pt idx="55">
                    <c:v>2.2000000000000001E-3</c:v>
                  </c:pt>
                  <c:pt idx="56">
                    <c:v>3.0000000000000001E-3</c:v>
                  </c:pt>
                  <c:pt idx="57">
                    <c:v>2.5999999999999999E-3</c:v>
                  </c:pt>
                  <c:pt idx="58">
                    <c:v>6.9999999999999999E-4</c:v>
                  </c:pt>
                  <c:pt idx="59">
                    <c:v>7.7000000000000002E-3</c:v>
                  </c:pt>
                  <c:pt idx="60">
                    <c:v>3.2000000000000002E-3</c:v>
                  </c:pt>
                  <c:pt idx="61">
                    <c:v>2.0000000000000001E-4</c:v>
                  </c:pt>
                  <c:pt idx="62">
                    <c:v>2E-3</c:v>
                  </c:pt>
                  <c:pt idx="63">
                    <c:v>3.0000000000000001E-3</c:v>
                  </c:pt>
                  <c:pt idx="64">
                    <c:v>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0</c:v>
                  </c:pt>
                  <c:pt idx="30">
                    <c:v>0</c:v>
                  </c:pt>
                  <c:pt idx="32">
                    <c:v>2.5000000000000001E-3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2E-3</c:v>
                  </c:pt>
                  <c:pt idx="38">
                    <c:v>2.3E-3</c:v>
                  </c:pt>
                  <c:pt idx="39">
                    <c:v>1E-4</c:v>
                  </c:pt>
                  <c:pt idx="40">
                    <c:v>1.8E-3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5.9999999999999995E-4</c:v>
                  </c:pt>
                  <c:pt idx="46">
                    <c:v>0</c:v>
                  </c:pt>
                  <c:pt idx="47">
                    <c:v>6.9999999999999999E-4</c:v>
                  </c:pt>
                  <c:pt idx="48">
                    <c:v>2.7000000000000001E-3</c:v>
                  </c:pt>
                  <c:pt idx="49">
                    <c:v>4.8999999999999998E-3</c:v>
                  </c:pt>
                  <c:pt idx="50">
                    <c:v>2.0000000000000001E-4</c:v>
                  </c:pt>
                  <c:pt idx="51">
                    <c:v>6.9999999999999994E-5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3.0000000000000001E-3</c:v>
                  </c:pt>
                  <c:pt idx="55">
                    <c:v>2.2000000000000001E-3</c:v>
                  </c:pt>
                  <c:pt idx="56">
                    <c:v>3.0000000000000001E-3</c:v>
                  </c:pt>
                  <c:pt idx="57">
                    <c:v>2.5999999999999999E-3</c:v>
                  </c:pt>
                  <c:pt idx="58">
                    <c:v>6.9999999999999999E-4</c:v>
                  </c:pt>
                  <c:pt idx="59">
                    <c:v>7.7000000000000002E-3</c:v>
                  </c:pt>
                  <c:pt idx="60">
                    <c:v>3.2000000000000002E-3</c:v>
                  </c:pt>
                  <c:pt idx="61">
                    <c:v>2.0000000000000001E-4</c:v>
                  </c:pt>
                  <c:pt idx="62">
                    <c:v>2E-3</c:v>
                  </c:pt>
                  <c:pt idx="63">
                    <c:v>3.0000000000000001E-3</c:v>
                  </c:pt>
                  <c:pt idx="6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-6003</c:v>
                </c:pt>
                <c:pt idx="1">
                  <c:v>-272</c:v>
                </c:pt>
                <c:pt idx="2">
                  <c:v>-271.5</c:v>
                </c:pt>
                <c:pt idx="3">
                  <c:v>-266.5</c:v>
                </c:pt>
                <c:pt idx="4">
                  <c:v>-243.5</c:v>
                </c:pt>
                <c:pt idx="5">
                  <c:v>-173</c:v>
                </c:pt>
                <c:pt idx="6">
                  <c:v>-170.5</c:v>
                </c:pt>
                <c:pt idx="7">
                  <c:v>-134.5</c:v>
                </c:pt>
                <c:pt idx="8">
                  <c:v>-124</c:v>
                </c:pt>
                <c:pt idx="9">
                  <c:v>0</c:v>
                </c:pt>
                <c:pt idx="10">
                  <c:v>0</c:v>
                </c:pt>
                <c:pt idx="11">
                  <c:v>16</c:v>
                </c:pt>
                <c:pt idx="12">
                  <c:v>16.5</c:v>
                </c:pt>
                <c:pt idx="13">
                  <c:v>29</c:v>
                </c:pt>
                <c:pt idx="14">
                  <c:v>163.5</c:v>
                </c:pt>
                <c:pt idx="15">
                  <c:v>174</c:v>
                </c:pt>
                <c:pt idx="16">
                  <c:v>176.5</c:v>
                </c:pt>
                <c:pt idx="17">
                  <c:v>298</c:v>
                </c:pt>
                <c:pt idx="18">
                  <c:v>464</c:v>
                </c:pt>
                <c:pt idx="19">
                  <c:v>474.5</c:v>
                </c:pt>
                <c:pt idx="20">
                  <c:v>3383.5</c:v>
                </c:pt>
                <c:pt idx="21">
                  <c:v>3394.5</c:v>
                </c:pt>
                <c:pt idx="22">
                  <c:v>3396</c:v>
                </c:pt>
                <c:pt idx="23">
                  <c:v>3416</c:v>
                </c:pt>
                <c:pt idx="24">
                  <c:v>3505.5</c:v>
                </c:pt>
                <c:pt idx="25">
                  <c:v>3544.5</c:v>
                </c:pt>
                <c:pt idx="26">
                  <c:v>3687.5</c:v>
                </c:pt>
                <c:pt idx="27">
                  <c:v>3705.5</c:v>
                </c:pt>
                <c:pt idx="28">
                  <c:v>6779</c:v>
                </c:pt>
                <c:pt idx="29">
                  <c:v>7185.5</c:v>
                </c:pt>
                <c:pt idx="30">
                  <c:v>7185.5</c:v>
                </c:pt>
                <c:pt idx="31">
                  <c:v>8115.5</c:v>
                </c:pt>
                <c:pt idx="32">
                  <c:v>8926.5</c:v>
                </c:pt>
                <c:pt idx="33">
                  <c:v>9212.5</c:v>
                </c:pt>
                <c:pt idx="34">
                  <c:v>9654.5</c:v>
                </c:pt>
                <c:pt idx="35">
                  <c:v>10003.5</c:v>
                </c:pt>
                <c:pt idx="36">
                  <c:v>10049</c:v>
                </c:pt>
                <c:pt idx="37">
                  <c:v>10113.5</c:v>
                </c:pt>
                <c:pt idx="38">
                  <c:v>10124</c:v>
                </c:pt>
                <c:pt idx="39">
                  <c:v>10240.5</c:v>
                </c:pt>
                <c:pt idx="40">
                  <c:v>10253.5</c:v>
                </c:pt>
                <c:pt idx="41">
                  <c:v>10261</c:v>
                </c:pt>
                <c:pt idx="42">
                  <c:v>10263.5</c:v>
                </c:pt>
                <c:pt idx="43">
                  <c:v>10269</c:v>
                </c:pt>
                <c:pt idx="44">
                  <c:v>10271.5</c:v>
                </c:pt>
                <c:pt idx="45">
                  <c:v>10274</c:v>
                </c:pt>
                <c:pt idx="46">
                  <c:v>11030.5</c:v>
                </c:pt>
                <c:pt idx="47">
                  <c:v>11048.5</c:v>
                </c:pt>
                <c:pt idx="48">
                  <c:v>11168</c:v>
                </c:pt>
                <c:pt idx="49">
                  <c:v>11170.5</c:v>
                </c:pt>
                <c:pt idx="50">
                  <c:v>11178</c:v>
                </c:pt>
                <c:pt idx="51">
                  <c:v>11297.5</c:v>
                </c:pt>
                <c:pt idx="52">
                  <c:v>11339</c:v>
                </c:pt>
                <c:pt idx="53">
                  <c:v>11346.5</c:v>
                </c:pt>
                <c:pt idx="54">
                  <c:v>11502</c:v>
                </c:pt>
                <c:pt idx="55">
                  <c:v>11647.5</c:v>
                </c:pt>
                <c:pt idx="56">
                  <c:v>11668</c:v>
                </c:pt>
                <c:pt idx="57">
                  <c:v>11808</c:v>
                </c:pt>
                <c:pt idx="58">
                  <c:v>11917</c:v>
                </c:pt>
                <c:pt idx="59">
                  <c:v>11981.5</c:v>
                </c:pt>
                <c:pt idx="60">
                  <c:v>11981.5</c:v>
                </c:pt>
                <c:pt idx="61">
                  <c:v>12111</c:v>
                </c:pt>
                <c:pt idx="62">
                  <c:v>12256.5</c:v>
                </c:pt>
                <c:pt idx="63">
                  <c:v>12282</c:v>
                </c:pt>
                <c:pt idx="64">
                  <c:v>12875.5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0">
                  <c:v>-8.557199997085263E-3</c:v>
                </c:pt>
                <c:pt idx="9">
                  <c:v>-2.0000000004074536E-3</c:v>
                </c:pt>
                <c:pt idx="17">
                  <c:v>-7.384799999272218E-3</c:v>
                </c:pt>
                <c:pt idx="18">
                  <c:v>-7.6864000002387911E-3</c:v>
                </c:pt>
                <c:pt idx="19">
                  <c:v>3.6863799999991897E-2</c:v>
                </c:pt>
                <c:pt idx="20">
                  <c:v>0.30829539999831468</c:v>
                </c:pt>
                <c:pt idx="21">
                  <c:v>2.0871799999440555E-2</c:v>
                </c:pt>
                <c:pt idx="22">
                  <c:v>0.50895039999886649</c:v>
                </c:pt>
                <c:pt idx="23">
                  <c:v>-0.32100160000118194</c:v>
                </c:pt>
                <c:pt idx="25">
                  <c:v>0.1817317999957595</c:v>
                </c:pt>
                <c:pt idx="26">
                  <c:v>-2.1775000001071021E-2</c:v>
                </c:pt>
                <c:pt idx="27">
                  <c:v>-1.4831799999228679E-2</c:v>
                </c:pt>
                <c:pt idx="28">
                  <c:v>-2.6780400003190152E-2</c:v>
                </c:pt>
                <c:pt idx="48">
                  <c:v>-4.2496800000662915E-2</c:v>
                </c:pt>
                <c:pt idx="49">
                  <c:v>-4.256580000219401E-2</c:v>
                </c:pt>
                <c:pt idx="62">
                  <c:v>-4.4159400000353344E-2</c:v>
                </c:pt>
                <c:pt idx="63">
                  <c:v>-4.4423200000892393E-2</c:v>
                </c:pt>
                <c:pt idx="64">
                  <c:v>-5.1923799997894093E-2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EF-4AB8-8742-5548AFA9874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Active!$D$21:$D$39</c:f>
                <c:numCache>
                  <c:formatCode>General</c:formatCode>
                  <c:ptCount val="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plus>
            <c:minus>
              <c:numRef>
                <c:f>Active!$D$21:$D$39</c:f>
                <c:numCache>
                  <c:formatCode>General</c:formatCode>
                  <c:ptCount val="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-6003</c:v>
                </c:pt>
                <c:pt idx="1">
                  <c:v>-272</c:v>
                </c:pt>
                <c:pt idx="2">
                  <c:v>-271.5</c:v>
                </c:pt>
                <c:pt idx="3">
                  <c:v>-266.5</c:v>
                </c:pt>
                <c:pt idx="4">
                  <c:v>-243.5</c:v>
                </c:pt>
                <c:pt idx="5">
                  <c:v>-173</c:v>
                </c:pt>
                <c:pt idx="6">
                  <c:v>-170.5</c:v>
                </c:pt>
                <c:pt idx="7">
                  <c:v>-134.5</c:v>
                </c:pt>
                <c:pt idx="8">
                  <c:v>-124</c:v>
                </c:pt>
                <c:pt idx="9">
                  <c:v>0</c:v>
                </c:pt>
                <c:pt idx="10">
                  <c:v>0</c:v>
                </c:pt>
                <c:pt idx="11">
                  <c:v>16</c:v>
                </c:pt>
                <c:pt idx="12">
                  <c:v>16.5</c:v>
                </c:pt>
                <c:pt idx="13">
                  <c:v>29</c:v>
                </c:pt>
                <c:pt idx="14">
                  <c:v>163.5</c:v>
                </c:pt>
                <c:pt idx="15">
                  <c:v>174</c:v>
                </c:pt>
                <c:pt idx="16">
                  <c:v>176.5</c:v>
                </c:pt>
                <c:pt idx="17">
                  <c:v>298</c:v>
                </c:pt>
                <c:pt idx="18">
                  <c:v>464</c:v>
                </c:pt>
                <c:pt idx="19">
                  <c:v>474.5</c:v>
                </c:pt>
                <c:pt idx="20">
                  <c:v>3383.5</c:v>
                </c:pt>
                <c:pt idx="21">
                  <c:v>3394.5</c:v>
                </c:pt>
                <c:pt idx="22">
                  <c:v>3396</c:v>
                </c:pt>
                <c:pt idx="23">
                  <c:v>3416</c:v>
                </c:pt>
                <c:pt idx="24">
                  <c:v>3505.5</c:v>
                </c:pt>
                <c:pt idx="25">
                  <c:v>3544.5</c:v>
                </c:pt>
                <c:pt idx="26">
                  <c:v>3687.5</c:v>
                </c:pt>
                <c:pt idx="27">
                  <c:v>3705.5</c:v>
                </c:pt>
                <c:pt idx="28">
                  <c:v>6779</c:v>
                </c:pt>
                <c:pt idx="29">
                  <c:v>7185.5</c:v>
                </c:pt>
                <c:pt idx="30">
                  <c:v>7185.5</c:v>
                </c:pt>
                <c:pt idx="31">
                  <c:v>8115.5</c:v>
                </c:pt>
                <c:pt idx="32">
                  <c:v>8926.5</c:v>
                </c:pt>
                <c:pt idx="33">
                  <c:v>9212.5</c:v>
                </c:pt>
                <c:pt idx="34">
                  <c:v>9654.5</c:v>
                </c:pt>
                <c:pt idx="35">
                  <c:v>10003.5</c:v>
                </c:pt>
                <c:pt idx="36">
                  <c:v>10049</c:v>
                </c:pt>
                <c:pt idx="37">
                  <c:v>10113.5</c:v>
                </c:pt>
                <c:pt idx="38">
                  <c:v>10124</c:v>
                </c:pt>
                <c:pt idx="39">
                  <c:v>10240.5</c:v>
                </c:pt>
                <c:pt idx="40">
                  <c:v>10253.5</c:v>
                </c:pt>
                <c:pt idx="41">
                  <c:v>10261</c:v>
                </c:pt>
                <c:pt idx="42">
                  <c:v>10263.5</c:v>
                </c:pt>
                <c:pt idx="43">
                  <c:v>10269</c:v>
                </c:pt>
                <c:pt idx="44">
                  <c:v>10271.5</c:v>
                </c:pt>
                <c:pt idx="45">
                  <c:v>10274</c:v>
                </c:pt>
                <c:pt idx="46">
                  <c:v>11030.5</c:v>
                </c:pt>
                <c:pt idx="47">
                  <c:v>11048.5</c:v>
                </c:pt>
                <c:pt idx="48">
                  <c:v>11168</c:v>
                </c:pt>
                <c:pt idx="49">
                  <c:v>11170.5</c:v>
                </c:pt>
                <c:pt idx="50">
                  <c:v>11178</c:v>
                </c:pt>
                <c:pt idx="51">
                  <c:v>11297.5</c:v>
                </c:pt>
                <c:pt idx="52">
                  <c:v>11339</c:v>
                </c:pt>
                <c:pt idx="53">
                  <c:v>11346.5</c:v>
                </c:pt>
                <c:pt idx="54">
                  <c:v>11502</c:v>
                </c:pt>
                <c:pt idx="55">
                  <c:v>11647.5</c:v>
                </c:pt>
                <c:pt idx="56">
                  <c:v>11668</c:v>
                </c:pt>
                <c:pt idx="57">
                  <c:v>11808</c:v>
                </c:pt>
                <c:pt idx="58">
                  <c:v>11917</c:v>
                </c:pt>
                <c:pt idx="59">
                  <c:v>11981.5</c:v>
                </c:pt>
                <c:pt idx="60">
                  <c:v>11981.5</c:v>
                </c:pt>
                <c:pt idx="61">
                  <c:v>12111</c:v>
                </c:pt>
                <c:pt idx="62">
                  <c:v>12256.5</c:v>
                </c:pt>
                <c:pt idx="63">
                  <c:v>12282</c:v>
                </c:pt>
                <c:pt idx="64">
                  <c:v>12875.5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29">
                  <c:v>-2.0779799997399095E-2</c:v>
                </c:pt>
                <c:pt idx="30">
                  <c:v>-7.798000006005168E-4</c:v>
                </c:pt>
                <c:pt idx="32">
                  <c:v>-3.4551400000054855E-2</c:v>
                </c:pt>
                <c:pt idx="34">
                  <c:v>-3.7704199996369425E-2</c:v>
                </c:pt>
                <c:pt idx="54">
                  <c:v>-4.1995199993834831E-2</c:v>
                </c:pt>
                <c:pt idx="55">
                  <c:v>-4.2271000005712267E-2</c:v>
                </c:pt>
                <c:pt idx="56">
                  <c:v>-4.5496800004912075E-2</c:v>
                </c:pt>
                <c:pt idx="57">
                  <c:v>-4.3260800004645716E-2</c:v>
                </c:pt>
                <c:pt idx="58">
                  <c:v>-4.1549200002918951E-2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EF-4AB8-8742-5548AFA9874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0</c:v>
                  </c:pt>
                  <c:pt idx="30">
                    <c:v>0</c:v>
                  </c:pt>
                  <c:pt idx="32">
                    <c:v>2.5000000000000001E-3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2E-3</c:v>
                  </c:pt>
                  <c:pt idx="38">
                    <c:v>2.3E-3</c:v>
                  </c:pt>
                  <c:pt idx="39">
                    <c:v>1E-4</c:v>
                  </c:pt>
                  <c:pt idx="40">
                    <c:v>1.8E-3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5.9999999999999995E-4</c:v>
                  </c:pt>
                  <c:pt idx="46">
                    <c:v>0</c:v>
                  </c:pt>
                  <c:pt idx="47">
                    <c:v>6.9999999999999999E-4</c:v>
                  </c:pt>
                  <c:pt idx="48">
                    <c:v>2.7000000000000001E-3</c:v>
                  </c:pt>
                  <c:pt idx="49">
                    <c:v>4.8999999999999998E-3</c:v>
                  </c:pt>
                  <c:pt idx="50">
                    <c:v>2.0000000000000001E-4</c:v>
                  </c:pt>
                  <c:pt idx="51">
                    <c:v>6.9999999999999994E-5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3.0000000000000001E-3</c:v>
                  </c:pt>
                  <c:pt idx="55">
                    <c:v>2.2000000000000001E-3</c:v>
                  </c:pt>
                  <c:pt idx="56">
                    <c:v>3.0000000000000001E-3</c:v>
                  </c:pt>
                  <c:pt idx="57">
                    <c:v>2.5999999999999999E-3</c:v>
                  </c:pt>
                  <c:pt idx="58">
                    <c:v>6.9999999999999999E-4</c:v>
                  </c:pt>
                  <c:pt idx="59">
                    <c:v>7.7000000000000002E-3</c:v>
                  </c:pt>
                  <c:pt idx="60">
                    <c:v>3.2000000000000002E-3</c:v>
                  </c:pt>
                  <c:pt idx="61">
                    <c:v>2.0000000000000001E-4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0</c:v>
                  </c:pt>
                  <c:pt idx="30">
                    <c:v>0</c:v>
                  </c:pt>
                  <c:pt idx="32">
                    <c:v>2.5000000000000001E-3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2E-3</c:v>
                  </c:pt>
                  <c:pt idx="38">
                    <c:v>2.3E-3</c:v>
                  </c:pt>
                  <c:pt idx="39">
                    <c:v>1E-4</c:v>
                  </c:pt>
                  <c:pt idx="40">
                    <c:v>1.8E-3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5.9999999999999995E-4</c:v>
                  </c:pt>
                  <c:pt idx="46">
                    <c:v>0</c:v>
                  </c:pt>
                  <c:pt idx="47">
                    <c:v>6.9999999999999999E-4</c:v>
                  </c:pt>
                  <c:pt idx="48">
                    <c:v>2.7000000000000001E-3</c:v>
                  </c:pt>
                  <c:pt idx="49">
                    <c:v>4.8999999999999998E-3</c:v>
                  </c:pt>
                  <c:pt idx="50">
                    <c:v>2.0000000000000001E-4</c:v>
                  </c:pt>
                  <c:pt idx="51">
                    <c:v>6.9999999999999994E-5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3.0000000000000001E-3</c:v>
                  </c:pt>
                  <c:pt idx="55">
                    <c:v>2.2000000000000001E-3</c:v>
                  </c:pt>
                  <c:pt idx="56">
                    <c:v>3.0000000000000001E-3</c:v>
                  </c:pt>
                  <c:pt idx="57">
                    <c:v>2.5999999999999999E-3</c:v>
                  </c:pt>
                  <c:pt idx="58">
                    <c:v>6.9999999999999999E-4</c:v>
                  </c:pt>
                  <c:pt idx="59">
                    <c:v>7.7000000000000002E-3</c:v>
                  </c:pt>
                  <c:pt idx="60">
                    <c:v>3.2000000000000002E-3</c:v>
                  </c:pt>
                  <c:pt idx="6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-6003</c:v>
                </c:pt>
                <c:pt idx="1">
                  <c:v>-272</c:v>
                </c:pt>
                <c:pt idx="2">
                  <c:v>-271.5</c:v>
                </c:pt>
                <c:pt idx="3">
                  <c:v>-266.5</c:v>
                </c:pt>
                <c:pt idx="4">
                  <c:v>-243.5</c:v>
                </c:pt>
                <c:pt idx="5">
                  <c:v>-173</c:v>
                </c:pt>
                <c:pt idx="6">
                  <c:v>-170.5</c:v>
                </c:pt>
                <c:pt idx="7">
                  <c:v>-134.5</c:v>
                </c:pt>
                <c:pt idx="8">
                  <c:v>-124</c:v>
                </c:pt>
                <c:pt idx="9">
                  <c:v>0</c:v>
                </c:pt>
                <c:pt idx="10">
                  <c:v>0</c:v>
                </c:pt>
                <c:pt idx="11">
                  <c:v>16</c:v>
                </c:pt>
                <c:pt idx="12">
                  <c:v>16.5</c:v>
                </c:pt>
                <c:pt idx="13">
                  <c:v>29</c:v>
                </c:pt>
                <c:pt idx="14">
                  <c:v>163.5</c:v>
                </c:pt>
                <c:pt idx="15">
                  <c:v>174</c:v>
                </c:pt>
                <c:pt idx="16">
                  <c:v>176.5</c:v>
                </c:pt>
                <c:pt idx="17">
                  <c:v>298</c:v>
                </c:pt>
                <c:pt idx="18">
                  <c:v>464</c:v>
                </c:pt>
                <c:pt idx="19">
                  <c:v>474.5</c:v>
                </c:pt>
                <c:pt idx="20">
                  <c:v>3383.5</c:v>
                </c:pt>
                <c:pt idx="21">
                  <c:v>3394.5</c:v>
                </c:pt>
                <c:pt idx="22">
                  <c:v>3396</c:v>
                </c:pt>
                <c:pt idx="23">
                  <c:v>3416</c:v>
                </c:pt>
                <c:pt idx="24">
                  <c:v>3505.5</c:v>
                </c:pt>
                <c:pt idx="25">
                  <c:v>3544.5</c:v>
                </c:pt>
                <c:pt idx="26">
                  <c:v>3687.5</c:v>
                </c:pt>
                <c:pt idx="27">
                  <c:v>3705.5</c:v>
                </c:pt>
                <c:pt idx="28">
                  <c:v>6779</c:v>
                </c:pt>
                <c:pt idx="29">
                  <c:v>7185.5</c:v>
                </c:pt>
                <c:pt idx="30">
                  <c:v>7185.5</c:v>
                </c:pt>
                <c:pt idx="31">
                  <c:v>8115.5</c:v>
                </c:pt>
                <c:pt idx="32">
                  <c:v>8926.5</c:v>
                </c:pt>
                <c:pt idx="33">
                  <c:v>9212.5</c:v>
                </c:pt>
                <c:pt idx="34">
                  <c:v>9654.5</c:v>
                </c:pt>
                <c:pt idx="35">
                  <c:v>10003.5</c:v>
                </c:pt>
                <c:pt idx="36">
                  <c:v>10049</c:v>
                </c:pt>
                <c:pt idx="37">
                  <c:v>10113.5</c:v>
                </c:pt>
                <c:pt idx="38">
                  <c:v>10124</c:v>
                </c:pt>
                <c:pt idx="39">
                  <c:v>10240.5</c:v>
                </c:pt>
                <c:pt idx="40">
                  <c:v>10253.5</c:v>
                </c:pt>
                <c:pt idx="41">
                  <c:v>10261</c:v>
                </c:pt>
                <c:pt idx="42">
                  <c:v>10263.5</c:v>
                </c:pt>
                <c:pt idx="43">
                  <c:v>10269</c:v>
                </c:pt>
                <c:pt idx="44">
                  <c:v>10271.5</c:v>
                </c:pt>
                <c:pt idx="45">
                  <c:v>10274</c:v>
                </c:pt>
                <c:pt idx="46">
                  <c:v>11030.5</c:v>
                </c:pt>
                <c:pt idx="47">
                  <c:v>11048.5</c:v>
                </c:pt>
                <c:pt idx="48">
                  <c:v>11168</c:v>
                </c:pt>
                <c:pt idx="49">
                  <c:v>11170.5</c:v>
                </c:pt>
                <c:pt idx="50">
                  <c:v>11178</c:v>
                </c:pt>
                <c:pt idx="51">
                  <c:v>11297.5</c:v>
                </c:pt>
                <c:pt idx="52">
                  <c:v>11339</c:v>
                </c:pt>
                <c:pt idx="53">
                  <c:v>11346.5</c:v>
                </c:pt>
                <c:pt idx="54">
                  <c:v>11502</c:v>
                </c:pt>
                <c:pt idx="55">
                  <c:v>11647.5</c:v>
                </c:pt>
                <c:pt idx="56">
                  <c:v>11668</c:v>
                </c:pt>
                <c:pt idx="57">
                  <c:v>11808</c:v>
                </c:pt>
                <c:pt idx="58">
                  <c:v>11917</c:v>
                </c:pt>
                <c:pt idx="59">
                  <c:v>11981.5</c:v>
                </c:pt>
                <c:pt idx="60">
                  <c:v>11981.5</c:v>
                </c:pt>
                <c:pt idx="61">
                  <c:v>12111</c:v>
                </c:pt>
                <c:pt idx="62">
                  <c:v>12256.5</c:v>
                </c:pt>
                <c:pt idx="63">
                  <c:v>12282</c:v>
                </c:pt>
                <c:pt idx="64">
                  <c:v>12875.5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35">
                  <c:v>-3.7316599999030586E-2</c:v>
                </c:pt>
                <c:pt idx="36">
                  <c:v>-3.7732400000095367E-2</c:v>
                </c:pt>
                <c:pt idx="37">
                  <c:v>-3.7552600006165449E-2</c:v>
                </c:pt>
                <c:pt idx="38">
                  <c:v>-3.7102399997820612E-2</c:v>
                </c:pt>
                <c:pt idx="39">
                  <c:v>-3.8297799997963011E-2</c:v>
                </c:pt>
                <c:pt idx="40">
                  <c:v>-3.9416600004187785E-2</c:v>
                </c:pt>
                <c:pt idx="41">
                  <c:v>-4.0523600000597071E-2</c:v>
                </c:pt>
                <c:pt idx="42">
                  <c:v>-3.9392600003338885E-2</c:v>
                </c:pt>
                <c:pt idx="43">
                  <c:v>-3.990440000052331E-2</c:v>
                </c:pt>
                <c:pt idx="44">
                  <c:v>-3.8873400000738911E-2</c:v>
                </c:pt>
                <c:pt idx="45">
                  <c:v>-3.8842400004796218E-2</c:v>
                </c:pt>
                <c:pt idx="46">
                  <c:v>-3.9401800000632647E-2</c:v>
                </c:pt>
                <c:pt idx="47">
                  <c:v>-4.16585999992094E-2</c:v>
                </c:pt>
                <c:pt idx="50">
                  <c:v>-4.1872800000419375E-2</c:v>
                </c:pt>
                <c:pt idx="51">
                  <c:v>-4.1631000000052154E-2</c:v>
                </c:pt>
                <c:pt idx="52">
                  <c:v>-4.1536400000040885E-2</c:v>
                </c:pt>
                <c:pt idx="53">
                  <c:v>-4.1443400004936848E-2</c:v>
                </c:pt>
                <c:pt idx="59">
                  <c:v>-4.2869400007475633E-2</c:v>
                </c:pt>
                <c:pt idx="60">
                  <c:v>-4.1869400003633928E-2</c:v>
                </c:pt>
                <c:pt idx="61">
                  <c:v>-4.3263600004138425E-2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EF-4AB8-8742-5548AFA9874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0</c:v>
                  </c:pt>
                  <c:pt idx="30">
                    <c:v>0</c:v>
                  </c:pt>
                  <c:pt idx="32">
                    <c:v>2.5000000000000001E-3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2E-3</c:v>
                  </c:pt>
                  <c:pt idx="38">
                    <c:v>2.3E-3</c:v>
                  </c:pt>
                  <c:pt idx="39">
                    <c:v>1E-4</c:v>
                  </c:pt>
                  <c:pt idx="40">
                    <c:v>1.8E-3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5.9999999999999995E-4</c:v>
                  </c:pt>
                  <c:pt idx="46">
                    <c:v>0</c:v>
                  </c:pt>
                  <c:pt idx="47">
                    <c:v>6.9999999999999999E-4</c:v>
                  </c:pt>
                  <c:pt idx="48">
                    <c:v>2.7000000000000001E-3</c:v>
                  </c:pt>
                  <c:pt idx="49">
                    <c:v>4.8999999999999998E-3</c:v>
                  </c:pt>
                  <c:pt idx="50">
                    <c:v>2.0000000000000001E-4</c:v>
                  </c:pt>
                  <c:pt idx="51">
                    <c:v>6.9999999999999994E-5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3.0000000000000001E-3</c:v>
                  </c:pt>
                  <c:pt idx="55">
                    <c:v>2.2000000000000001E-3</c:v>
                  </c:pt>
                  <c:pt idx="56">
                    <c:v>3.0000000000000001E-3</c:v>
                  </c:pt>
                  <c:pt idx="57">
                    <c:v>2.5999999999999999E-3</c:v>
                  </c:pt>
                  <c:pt idx="58">
                    <c:v>6.9999999999999999E-4</c:v>
                  </c:pt>
                  <c:pt idx="59">
                    <c:v>7.7000000000000002E-3</c:v>
                  </c:pt>
                  <c:pt idx="60">
                    <c:v>3.2000000000000002E-3</c:v>
                  </c:pt>
                  <c:pt idx="61">
                    <c:v>2.0000000000000001E-4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0</c:v>
                  </c:pt>
                  <c:pt idx="30">
                    <c:v>0</c:v>
                  </c:pt>
                  <c:pt idx="32">
                    <c:v>2.5000000000000001E-3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2E-3</c:v>
                  </c:pt>
                  <c:pt idx="38">
                    <c:v>2.3E-3</c:v>
                  </c:pt>
                  <c:pt idx="39">
                    <c:v>1E-4</c:v>
                  </c:pt>
                  <c:pt idx="40">
                    <c:v>1.8E-3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5.9999999999999995E-4</c:v>
                  </c:pt>
                  <c:pt idx="46">
                    <c:v>0</c:v>
                  </c:pt>
                  <c:pt idx="47">
                    <c:v>6.9999999999999999E-4</c:v>
                  </c:pt>
                  <c:pt idx="48">
                    <c:v>2.7000000000000001E-3</c:v>
                  </c:pt>
                  <c:pt idx="49">
                    <c:v>4.8999999999999998E-3</c:v>
                  </c:pt>
                  <c:pt idx="50">
                    <c:v>2.0000000000000001E-4</c:v>
                  </c:pt>
                  <c:pt idx="51">
                    <c:v>6.9999999999999994E-5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3.0000000000000001E-3</c:v>
                  </c:pt>
                  <c:pt idx="55">
                    <c:v>2.2000000000000001E-3</c:v>
                  </c:pt>
                  <c:pt idx="56">
                    <c:v>3.0000000000000001E-3</c:v>
                  </c:pt>
                  <c:pt idx="57">
                    <c:v>2.5999999999999999E-3</c:v>
                  </c:pt>
                  <c:pt idx="58">
                    <c:v>6.9999999999999999E-4</c:v>
                  </c:pt>
                  <c:pt idx="59">
                    <c:v>7.7000000000000002E-3</c:v>
                  </c:pt>
                  <c:pt idx="60">
                    <c:v>3.2000000000000002E-3</c:v>
                  </c:pt>
                  <c:pt idx="6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-6003</c:v>
                </c:pt>
                <c:pt idx="1">
                  <c:v>-272</c:v>
                </c:pt>
                <c:pt idx="2">
                  <c:v>-271.5</c:v>
                </c:pt>
                <c:pt idx="3">
                  <c:v>-266.5</c:v>
                </c:pt>
                <c:pt idx="4">
                  <c:v>-243.5</c:v>
                </c:pt>
                <c:pt idx="5">
                  <c:v>-173</c:v>
                </c:pt>
                <c:pt idx="6">
                  <c:v>-170.5</c:v>
                </c:pt>
                <c:pt idx="7">
                  <c:v>-134.5</c:v>
                </c:pt>
                <c:pt idx="8">
                  <c:v>-124</c:v>
                </c:pt>
                <c:pt idx="9">
                  <c:v>0</c:v>
                </c:pt>
                <c:pt idx="10">
                  <c:v>0</c:v>
                </c:pt>
                <c:pt idx="11">
                  <c:v>16</c:v>
                </c:pt>
                <c:pt idx="12">
                  <c:v>16.5</c:v>
                </c:pt>
                <c:pt idx="13">
                  <c:v>29</c:v>
                </c:pt>
                <c:pt idx="14">
                  <c:v>163.5</c:v>
                </c:pt>
                <c:pt idx="15">
                  <c:v>174</c:v>
                </c:pt>
                <c:pt idx="16">
                  <c:v>176.5</c:v>
                </c:pt>
                <c:pt idx="17">
                  <c:v>298</c:v>
                </c:pt>
                <c:pt idx="18">
                  <c:v>464</c:v>
                </c:pt>
                <c:pt idx="19">
                  <c:v>474.5</c:v>
                </c:pt>
                <c:pt idx="20">
                  <c:v>3383.5</c:v>
                </c:pt>
                <c:pt idx="21">
                  <c:v>3394.5</c:v>
                </c:pt>
                <c:pt idx="22">
                  <c:v>3396</c:v>
                </c:pt>
                <c:pt idx="23">
                  <c:v>3416</c:v>
                </c:pt>
                <c:pt idx="24">
                  <c:v>3505.5</c:v>
                </c:pt>
                <c:pt idx="25">
                  <c:v>3544.5</c:v>
                </c:pt>
                <c:pt idx="26">
                  <c:v>3687.5</c:v>
                </c:pt>
                <c:pt idx="27">
                  <c:v>3705.5</c:v>
                </c:pt>
                <c:pt idx="28">
                  <c:v>6779</c:v>
                </c:pt>
                <c:pt idx="29">
                  <c:v>7185.5</c:v>
                </c:pt>
                <c:pt idx="30">
                  <c:v>7185.5</c:v>
                </c:pt>
                <c:pt idx="31">
                  <c:v>8115.5</c:v>
                </c:pt>
                <c:pt idx="32">
                  <c:v>8926.5</c:v>
                </c:pt>
                <c:pt idx="33">
                  <c:v>9212.5</c:v>
                </c:pt>
                <c:pt idx="34">
                  <c:v>9654.5</c:v>
                </c:pt>
                <c:pt idx="35">
                  <c:v>10003.5</c:v>
                </c:pt>
                <c:pt idx="36">
                  <c:v>10049</c:v>
                </c:pt>
                <c:pt idx="37">
                  <c:v>10113.5</c:v>
                </c:pt>
                <c:pt idx="38">
                  <c:v>10124</c:v>
                </c:pt>
                <c:pt idx="39">
                  <c:v>10240.5</c:v>
                </c:pt>
                <c:pt idx="40">
                  <c:v>10253.5</c:v>
                </c:pt>
                <c:pt idx="41">
                  <c:v>10261</c:v>
                </c:pt>
                <c:pt idx="42">
                  <c:v>10263.5</c:v>
                </c:pt>
                <c:pt idx="43">
                  <c:v>10269</c:v>
                </c:pt>
                <c:pt idx="44">
                  <c:v>10271.5</c:v>
                </c:pt>
                <c:pt idx="45">
                  <c:v>10274</c:v>
                </c:pt>
                <c:pt idx="46">
                  <c:v>11030.5</c:v>
                </c:pt>
                <c:pt idx="47">
                  <c:v>11048.5</c:v>
                </c:pt>
                <c:pt idx="48">
                  <c:v>11168</c:v>
                </c:pt>
                <c:pt idx="49">
                  <c:v>11170.5</c:v>
                </c:pt>
                <c:pt idx="50">
                  <c:v>11178</c:v>
                </c:pt>
                <c:pt idx="51">
                  <c:v>11297.5</c:v>
                </c:pt>
                <c:pt idx="52">
                  <c:v>11339</c:v>
                </c:pt>
                <c:pt idx="53">
                  <c:v>11346.5</c:v>
                </c:pt>
                <c:pt idx="54">
                  <c:v>11502</c:v>
                </c:pt>
                <c:pt idx="55">
                  <c:v>11647.5</c:v>
                </c:pt>
                <c:pt idx="56">
                  <c:v>11668</c:v>
                </c:pt>
                <c:pt idx="57">
                  <c:v>11808</c:v>
                </c:pt>
                <c:pt idx="58">
                  <c:v>11917</c:v>
                </c:pt>
                <c:pt idx="59">
                  <c:v>11981.5</c:v>
                </c:pt>
                <c:pt idx="60">
                  <c:v>11981.5</c:v>
                </c:pt>
                <c:pt idx="61">
                  <c:v>12111</c:v>
                </c:pt>
                <c:pt idx="62">
                  <c:v>12256.5</c:v>
                </c:pt>
                <c:pt idx="63">
                  <c:v>12282</c:v>
                </c:pt>
                <c:pt idx="64">
                  <c:v>12875.5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EF-4AB8-8742-5548AFA9874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0</c:v>
                  </c:pt>
                  <c:pt idx="30">
                    <c:v>0</c:v>
                  </c:pt>
                  <c:pt idx="32">
                    <c:v>2.5000000000000001E-3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2E-3</c:v>
                  </c:pt>
                  <c:pt idx="38">
                    <c:v>2.3E-3</c:v>
                  </c:pt>
                  <c:pt idx="39">
                    <c:v>1E-4</c:v>
                  </c:pt>
                  <c:pt idx="40">
                    <c:v>1.8E-3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5.9999999999999995E-4</c:v>
                  </c:pt>
                  <c:pt idx="46">
                    <c:v>0</c:v>
                  </c:pt>
                  <c:pt idx="47">
                    <c:v>6.9999999999999999E-4</c:v>
                  </c:pt>
                  <c:pt idx="48">
                    <c:v>2.7000000000000001E-3</c:v>
                  </c:pt>
                  <c:pt idx="49">
                    <c:v>4.8999999999999998E-3</c:v>
                  </c:pt>
                  <c:pt idx="50">
                    <c:v>2.0000000000000001E-4</c:v>
                  </c:pt>
                  <c:pt idx="51">
                    <c:v>6.9999999999999994E-5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3.0000000000000001E-3</c:v>
                  </c:pt>
                  <c:pt idx="55">
                    <c:v>2.2000000000000001E-3</c:v>
                  </c:pt>
                  <c:pt idx="56">
                    <c:v>3.0000000000000001E-3</c:v>
                  </c:pt>
                  <c:pt idx="57">
                    <c:v>2.5999999999999999E-3</c:v>
                  </c:pt>
                  <c:pt idx="58">
                    <c:v>6.9999999999999999E-4</c:v>
                  </c:pt>
                  <c:pt idx="59">
                    <c:v>7.7000000000000002E-3</c:v>
                  </c:pt>
                  <c:pt idx="60">
                    <c:v>3.2000000000000002E-3</c:v>
                  </c:pt>
                  <c:pt idx="61">
                    <c:v>2.0000000000000001E-4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0</c:v>
                  </c:pt>
                  <c:pt idx="30">
                    <c:v>0</c:v>
                  </c:pt>
                  <c:pt idx="32">
                    <c:v>2.5000000000000001E-3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2E-3</c:v>
                  </c:pt>
                  <c:pt idx="38">
                    <c:v>2.3E-3</c:v>
                  </c:pt>
                  <c:pt idx="39">
                    <c:v>1E-4</c:v>
                  </c:pt>
                  <c:pt idx="40">
                    <c:v>1.8E-3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5.9999999999999995E-4</c:v>
                  </c:pt>
                  <c:pt idx="46">
                    <c:v>0</c:v>
                  </c:pt>
                  <c:pt idx="47">
                    <c:v>6.9999999999999999E-4</c:v>
                  </c:pt>
                  <c:pt idx="48">
                    <c:v>2.7000000000000001E-3</c:v>
                  </c:pt>
                  <c:pt idx="49">
                    <c:v>4.8999999999999998E-3</c:v>
                  </c:pt>
                  <c:pt idx="50">
                    <c:v>2.0000000000000001E-4</c:v>
                  </c:pt>
                  <c:pt idx="51">
                    <c:v>6.9999999999999994E-5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3.0000000000000001E-3</c:v>
                  </c:pt>
                  <c:pt idx="55">
                    <c:v>2.2000000000000001E-3</c:v>
                  </c:pt>
                  <c:pt idx="56">
                    <c:v>3.0000000000000001E-3</c:v>
                  </c:pt>
                  <c:pt idx="57">
                    <c:v>2.5999999999999999E-3</c:v>
                  </c:pt>
                  <c:pt idx="58">
                    <c:v>6.9999999999999999E-4</c:v>
                  </c:pt>
                  <c:pt idx="59">
                    <c:v>7.7000000000000002E-3</c:v>
                  </c:pt>
                  <c:pt idx="60">
                    <c:v>3.2000000000000002E-3</c:v>
                  </c:pt>
                  <c:pt idx="6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-6003</c:v>
                </c:pt>
                <c:pt idx="1">
                  <c:v>-272</c:v>
                </c:pt>
                <c:pt idx="2">
                  <c:v>-271.5</c:v>
                </c:pt>
                <c:pt idx="3">
                  <c:v>-266.5</c:v>
                </c:pt>
                <c:pt idx="4">
                  <c:v>-243.5</c:v>
                </c:pt>
                <c:pt idx="5">
                  <c:v>-173</c:v>
                </c:pt>
                <c:pt idx="6">
                  <c:v>-170.5</c:v>
                </c:pt>
                <c:pt idx="7">
                  <c:v>-134.5</c:v>
                </c:pt>
                <c:pt idx="8">
                  <c:v>-124</c:v>
                </c:pt>
                <c:pt idx="9">
                  <c:v>0</c:v>
                </c:pt>
                <c:pt idx="10">
                  <c:v>0</c:v>
                </c:pt>
                <c:pt idx="11">
                  <c:v>16</c:v>
                </c:pt>
                <c:pt idx="12">
                  <c:v>16.5</c:v>
                </c:pt>
                <c:pt idx="13">
                  <c:v>29</c:v>
                </c:pt>
                <c:pt idx="14">
                  <c:v>163.5</c:v>
                </c:pt>
                <c:pt idx="15">
                  <c:v>174</c:v>
                </c:pt>
                <c:pt idx="16">
                  <c:v>176.5</c:v>
                </c:pt>
                <c:pt idx="17">
                  <c:v>298</c:v>
                </c:pt>
                <c:pt idx="18">
                  <c:v>464</c:v>
                </c:pt>
                <c:pt idx="19">
                  <c:v>474.5</c:v>
                </c:pt>
                <c:pt idx="20">
                  <c:v>3383.5</c:v>
                </c:pt>
                <c:pt idx="21">
                  <c:v>3394.5</c:v>
                </c:pt>
                <c:pt idx="22">
                  <c:v>3396</c:v>
                </c:pt>
                <c:pt idx="23">
                  <c:v>3416</c:v>
                </c:pt>
                <c:pt idx="24">
                  <c:v>3505.5</c:v>
                </c:pt>
                <c:pt idx="25">
                  <c:v>3544.5</c:v>
                </c:pt>
                <c:pt idx="26">
                  <c:v>3687.5</c:v>
                </c:pt>
                <c:pt idx="27">
                  <c:v>3705.5</c:v>
                </c:pt>
                <c:pt idx="28">
                  <c:v>6779</c:v>
                </c:pt>
                <c:pt idx="29">
                  <c:v>7185.5</c:v>
                </c:pt>
                <c:pt idx="30">
                  <c:v>7185.5</c:v>
                </c:pt>
                <c:pt idx="31">
                  <c:v>8115.5</c:v>
                </c:pt>
                <c:pt idx="32">
                  <c:v>8926.5</c:v>
                </c:pt>
                <c:pt idx="33">
                  <c:v>9212.5</c:v>
                </c:pt>
                <c:pt idx="34">
                  <c:v>9654.5</c:v>
                </c:pt>
                <c:pt idx="35">
                  <c:v>10003.5</c:v>
                </c:pt>
                <c:pt idx="36">
                  <c:v>10049</c:v>
                </c:pt>
                <c:pt idx="37">
                  <c:v>10113.5</c:v>
                </c:pt>
                <c:pt idx="38">
                  <c:v>10124</c:v>
                </c:pt>
                <c:pt idx="39">
                  <c:v>10240.5</c:v>
                </c:pt>
                <c:pt idx="40">
                  <c:v>10253.5</c:v>
                </c:pt>
                <c:pt idx="41">
                  <c:v>10261</c:v>
                </c:pt>
                <c:pt idx="42">
                  <c:v>10263.5</c:v>
                </c:pt>
                <c:pt idx="43">
                  <c:v>10269</c:v>
                </c:pt>
                <c:pt idx="44">
                  <c:v>10271.5</c:v>
                </c:pt>
                <c:pt idx="45">
                  <c:v>10274</c:v>
                </c:pt>
                <c:pt idx="46">
                  <c:v>11030.5</c:v>
                </c:pt>
                <c:pt idx="47">
                  <c:v>11048.5</c:v>
                </c:pt>
                <c:pt idx="48">
                  <c:v>11168</c:v>
                </c:pt>
                <c:pt idx="49">
                  <c:v>11170.5</c:v>
                </c:pt>
                <c:pt idx="50">
                  <c:v>11178</c:v>
                </c:pt>
                <c:pt idx="51">
                  <c:v>11297.5</c:v>
                </c:pt>
                <c:pt idx="52">
                  <c:v>11339</c:v>
                </c:pt>
                <c:pt idx="53">
                  <c:v>11346.5</c:v>
                </c:pt>
                <c:pt idx="54">
                  <c:v>11502</c:v>
                </c:pt>
                <c:pt idx="55">
                  <c:v>11647.5</c:v>
                </c:pt>
                <c:pt idx="56">
                  <c:v>11668</c:v>
                </c:pt>
                <c:pt idx="57">
                  <c:v>11808</c:v>
                </c:pt>
                <c:pt idx="58">
                  <c:v>11917</c:v>
                </c:pt>
                <c:pt idx="59">
                  <c:v>11981.5</c:v>
                </c:pt>
                <c:pt idx="60">
                  <c:v>11981.5</c:v>
                </c:pt>
                <c:pt idx="61">
                  <c:v>12111</c:v>
                </c:pt>
                <c:pt idx="62">
                  <c:v>12256.5</c:v>
                </c:pt>
                <c:pt idx="63">
                  <c:v>12282</c:v>
                </c:pt>
                <c:pt idx="64">
                  <c:v>12875.5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EF-4AB8-8742-5548AFA9874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0</c:v>
                  </c:pt>
                  <c:pt idx="30">
                    <c:v>0</c:v>
                  </c:pt>
                  <c:pt idx="32">
                    <c:v>2.5000000000000001E-3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2E-3</c:v>
                  </c:pt>
                  <c:pt idx="38">
                    <c:v>2.3E-3</c:v>
                  </c:pt>
                  <c:pt idx="39">
                    <c:v>1E-4</c:v>
                  </c:pt>
                  <c:pt idx="40">
                    <c:v>1.8E-3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5.9999999999999995E-4</c:v>
                  </c:pt>
                  <c:pt idx="46">
                    <c:v>0</c:v>
                  </c:pt>
                  <c:pt idx="47">
                    <c:v>6.9999999999999999E-4</c:v>
                  </c:pt>
                  <c:pt idx="48">
                    <c:v>2.7000000000000001E-3</c:v>
                  </c:pt>
                  <c:pt idx="49">
                    <c:v>4.8999999999999998E-3</c:v>
                  </c:pt>
                  <c:pt idx="50">
                    <c:v>2.0000000000000001E-4</c:v>
                  </c:pt>
                  <c:pt idx="51">
                    <c:v>6.9999999999999994E-5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3.0000000000000001E-3</c:v>
                  </c:pt>
                  <c:pt idx="55">
                    <c:v>2.2000000000000001E-3</c:v>
                  </c:pt>
                  <c:pt idx="56">
                    <c:v>3.0000000000000001E-3</c:v>
                  </c:pt>
                  <c:pt idx="57">
                    <c:v>2.5999999999999999E-3</c:v>
                  </c:pt>
                  <c:pt idx="58">
                    <c:v>6.9999999999999999E-4</c:v>
                  </c:pt>
                  <c:pt idx="59">
                    <c:v>7.7000000000000002E-3</c:v>
                  </c:pt>
                  <c:pt idx="60">
                    <c:v>3.2000000000000002E-3</c:v>
                  </c:pt>
                  <c:pt idx="61">
                    <c:v>2.0000000000000001E-4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0</c:v>
                  </c:pt>
                  <c:pt idx="30">
                    <c:v>0</c:v>
                  </c:pt>
                  <c:pt idx="32">
                    <c:v>2.5000000000000001E-3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2E-3</c:v>
                  </c:pt>
                  <c:pt idx="38">
                    <c:v>2.3E-3</c:v>
                  </c:pt>
                  <c:pt idx="39">
                    <c:v>1E-4</c:v>
                  </c:pt>
                  <c:pt idx="40">
                    <c:v>1.8E-3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5.9999999999999995E-4</c:v>
                  </c:pt>
                  <c:pt idx="46">
                    <c:v>0</c:v>
                  </c:pt>
                  <c:pt idx="47">
                    <c:v>6.9999999999999999E-4</c:v>
                  </c:pt>
                  <c:pt idx="48">
                    <c:v>2.7000000000000001E-3</c:v>
                  </c:pt>
                  <c:pt idx="49">
                    <c:v>4.8999999999999998E-3</c:v>
                  </c:pt>
                  <c:pt idx="50">
                    <c:v>2.0000000000000001E-4</c:v>
                  </c:pt>
                  <c:pt idx="51">
                    <c:v>6.9999999999999994E-5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3.0000000000000001E-3</c:v>
                  </c:pt>
                  <c:pt idx="55">
                    <c:v>2.2000000000000001E-3</c:v>
                  </c:pt>
                  <c:pt idx="56">
                    <c:v>3.0000000000000001E-3</c:v>
                  </c:pt>
                  <c:pt idx="57">
                    <c:v>2.5999999999999999E-3</c:v>
                  </c:pt>
                  <c:pt idx="58">
                    <c:v>6.9999999999999999E-4</c:v>
                  </c:pt>
                  <c:pt idx="59">
                    <c:v>7.7000000000000002E-3</c:v>
                  </c:pt>
                  <c:pt idx="60">
                    <c:v>3.2000000000000002E-3</c:v>
                  </c:pt>
                  <c:pt idx="6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-6003</c:v>
                </c:pt>
                <c:pt idx="1">
                  <c:v>-272</c:v>
                </c:pt>
                <c:pt idx="2">
                  <c:v>-271.5</c:v>
                </c:pt>
                <c:pt idx="3">
                  <c:v>-266.5</c:v>
                </c:pt>
                <c:pt idx="4">
                  <c:v>-243.5</c:v>
                </c:pt>
                <c:pt idx="5">
                  <c:v>-173</c:v>
                </c:pt>
                <c:pt idx="6">
                  <c:v>-170.5</c:v>
                </c:pt>
                <c:pt idx="7">
                  <c:v>-134.5</c:v>
                </c:pt>
                <c:pt idx="8">
                  <c:v>-124</c:v>
                </c:pt>
                <c:pt idx="9">
                  <c:v>0</c:v>
                </c:pt>
                <c:pt idx="10">
                  <c:v>0</c:v>
                </c:pt>
                <c:pt idx="11">
                  <c:v>16</c:v>
                </c:pt>
                <c:pt idx="12">
                  <c:v>16.5</c:v>
                </c:pt>
                <c:pt idx="13">
                  <c:v>29</c:v>
                </c:pt>
                <c:pt idx="14">
                  <c:v>163.5</c:v>
                </c:pt>
                <c:pt idx="15">
                  <c:v>174</c:v>
                </c:pt>
                <c:pt idx="16">
                  <c:v>176.5</c:v>
                </c:pt>
                <c:pt idx="17">
                  <c:v>298</c:v>
                </c:pt>
                <c:pt idx="18">
                  <c:v>464</c:v>
                </c:pt>
                <c:pt idx="19">
                  <c:v>474.5</c:v>
                </c:pt>
                <c:pt idx="20">
                  <c:v>3383.5</c:v>
                </c:pt>
                <c:pt idx="21">
                  <c:v>3394.5</c:v>
                </c:pt>
                <c:pt idx="22">
                  <c:v>3396</c:v>
                </c:pt>
                <c:pt idx="23">
                  <c:v>3416</c:v>
                </c:pt>
                <c:pt idx="24">
                  <c:v>3505.5</c:v>
                </c:pt>
                <c:pt idx="25">
                  <c:v>3544.5</c:v>
                </c:pt>
                <c:pt idx="26">
                  <c:v>3687.5</c:v>
                </c:pt>
                <c:pt idx="27">
                  <c:v>3705.5</c:v>
                </c:pt>
                <c:pt idx="28">
                  <c:v>6779</c:v>
                </c:pt>
                <c:pt idx="29">
                  <c:v>7185.5</c:v>
                </c:pt>
                <c:pt idx="30">
                  <c:v>7185.5</c:v>
                </c:pt>
                <c:pt idx="31">
                  <c:v>8115.5</c:v>
                </c:pt>
                <c:pt idx="32">
                  <c:v>8926.5</c:v>
                </c:pt>
                <c:pt idx="33">
                  <c:v>9212.5</c:v>
                </c:pt>
                <c:pt idx="34">
                  <c:v>9654.5</c:v>
                </c:pt>
                <c:pt idx="35">
                  <c:v>10003.5</c:v>
                </c:pt>
                <c:pt idx="36">
                  <c:v>10049</c:v>
                </c:pt>
                <c:pt idx="37">
                  <c:v>10113.5</c:v>
                </c:pt>
                <c:pt idx="38">
                  <c:v>10124</c:v>
                </c:pt>
                <c:pt idx="39">
                  <c:v>10240.5</c:v>
                </c:pt>
                <c:pt idx="40">
                  <c:v>10253.5</c:v>
                </c:pt>
                <c:pt idx="41">
                  <c:v>10261</c:v>
                </c:pt>
                <c:pt idx="42">
                  <c:v>10263.5</c:v>
                </c:pt>
                <c:pt idx="43">
                  <c:v>10269</c:v>
                </c:pt>
                <c:pt idx="44">
                  <c:v>10271.5</c:v>
                </c:pt>
                <c:pt idx="45">
                  <c:v>10274</c:v>
                </c:pt>
                <c:pt idx="46">
                  <c:v>11030.5</c:v>
                </c:pt>
                <c:pt idx="47">
                  <c:v>11048.5</c:v>
                </c:pt>
                <c:pt idx="48">
                  <c:v>11168</c:v>
                </c:pt>
                <c:pt idx="49">
                  <c:v>11170.5</c:v>
                </c:pt>
                <c:pt idx="50">
                  <c:v>11178</c:v>
                </c:pt>
                <c:pt idx="51">
                  <c:v>11297.5</c:v>
                </c:pt>
                <c:pt idx="52">
                  <c:v>11339</c:v>
                </c:pt>
                <c:pt idx="53">
                  <c:v>11346.5</c:v>
                </c:pt>
                <c:pt idx="54">
                  <c:v>11502</c:v>
                </c:pt>
                <c:pt idx="55">
                  <c:v>11647.5</c:v>
                </c:pt>
                <c:pt idx="56">
                  <c:v>11668</c:v>
                </c:pt>
                <c:pt idx="57">
                  <c:v>11808</c:v>
                </c:pt>
                <c:pt idx="58">
                  <c:v>11917</c:v>
                </c:pt>
                <c:pt idx="59">
                  <c:v>11981.5</c:v>
                </c:pt>
                <c:pt idx="60">
                  <c:v>11981.5</c:v>
                </c:pt>
                <c:pt idx="61">
                  <c:v>12111</c:v>
                </c:pt>
                <c:pt idx="62">
                  <c:v>12256.5</c:v>
                </c:pt>
                <c:pt idx="63">
                  <c:v>12282</c:v>
                </c:pt>
                <c:pt idx="64">
                  <c:v>12875.5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AEF-4AB8-8742-5548AFA9874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-6003</c:v>
                </c:pt>
                <c:pt idx="1">
                  <c:v>-272</c:v>
                </c:pt>
                <c:pt idx="2">
                  <c:v>-271.5</c:v>
                </c:pt>
                <c:pt idx="3">
                  <c:v>-266.5</c:v>
                </c:pt>
                <c:pt idx="4">
                  <c:v>-243.5</c:v>
                </c:pt>
                <c:pt idx="5">
                  <c:v>-173</c:v>
                </c:pt>
                <c:pt idx="6">
                  <c:v>-170.5</c:v>
                </c:pt>
                <c:pt idx="7">
                  <c:v>-134.5</c:v>
                </c:pt>
                <c:pt idx="8">
                  <c:v>-124</c:v>
                </c:pt>
                <c:pt idx="9">
                  <c:v>0</c:v>
                </c:pt>
                <c:pt idx="10">
                  <c:v>0</c:v>
                </c:pt>
                <c:pt idx="11">
                  <c:v>16</c:v>
                </c:pt>
                <c:pt idx="12">
                  <c:v>16.5</c:v>
                </c:pt>
                <c:pt idx="13">
                  <c:v>29</c:v>
                </c:pt>
                <c:pt idx="14">
                  <c:v>163.5</c:v>
                </c:pt>
                <c:pt idx="15">
                  <c:v>174</c:v>
                </c:pt>
                <c:pt idx="16">
                  <c:v>176.5</c:v>
                </c:pt>
                <c:pt idx="17">
                  <c:v>298</c:v>
                </c:pt>
                <c:pt idx="18">
                  <c:v>464</c:v>
                </c:pt>
                <c:pt idx="19">
                  <c:v>474.5</c:v>
                </c:pt>
                <c:pt idx="20">
                  <c:v>3383.5</c:v>
                </c:pt>
                <c:pt idx="21">
                  <c:v>3394.5</c:v>
                </c:pt>
                <c:pt idx="22">
                  <c:v>3396</c:v>
                </c:pt>
                <c:pt idx="23">
                  <c:v>3416</c:v>
                </c:pt>
                <c:pt idx="24">
                  <c:v>3505.5</c:v>
                </c:pt>
                <c:pt idx="25">
                  <c:v>3544.5</c:v>
                </c:pt>
                <c:pt idx="26">
                  <c:v>3687.5</c:v>
                </c:pt>
                <c:pt idx="27">
                  <c:v>3705.5</c:v>
                </c:pt>
                <c:pt idx="28">
                  <c:v>6779</c:v>
                </c:pt>
                <c:pt idx="29">
                  <c:v>7185.5</c:v>
                </c:pt>
                <c:pt idx="30">
                  <c:v>7185.5</c:v>
                </c:pt>
                <c:pt idx="31">
                  <c:v>8115.5</c:v>
                </c:pt>
                <c:pt idx="32">
                  <c:v>8926.5</c:v>
                </c:pt>
                <c:pt idx="33">
                  <c:v>9212.5</c:v>
                </c:pt>
                <c:pt idx="34">
                  <c:v>9654.5</c:v>
                </c:pt>
                <c:pt idx="35">
                  <c:v>10003.5</c:v>
                </c:pt>
                <c:pt idx="36">
                  <c:v>10049</c:v>
                </c:pt>
                <c:pt idx="37">
                  <c:v>10113.5</c:v>
                </c:pt>
                <c:pt idx="38">
                  <c:v>10124</c:v>
                </c:pt>
                <c:pt idx="39">
                  <c:v>10240.5</c:v>
                </c:pt>
                <c:pt idx="40">
                  <c:v>10253.5</c:v>
                </c:pt>
                <c:pt idx="41">
                  <c:v>10261</c:v>
                </c:pt>
                <c:pt idx="42">
                  <c:v>10263.5</c:v>
                </c:pt>
                <c:pt idx="43">
                  <c:v>10269</c:v>
                </c:pt>
                <c:pt idx="44">
                  <c:v>10271.5</c:v>
                </c:pt>
                <c:pt idx="45">
                  <c:v>10274</c:v>
                </c:pt>
                <c:pt idx="46">
                  <c:v>11030.5</c:v>
                </c:pt>
                <c:pt idx="47">
                  <c:v>11048.5</c:v>
                </c:pt>
                <c:pt idx="48">
                  <c:v>11168</c:v>
                </c:pt>
                <c:pt idx="49">
                  <c:v>11170.5</c:v>
                </c:pt>
                <c:pt idx="50">
                  <c:v>11178</c:v>
                </c:pt>
                <c:pt idx="51">
                  <c:v>11297.5</c:v>
                </c:pt>
                <c:pt idx="52">
                  <c:v>11339</c:v>
                </c:pt>
                <c:pt idx="53">
                  <c:v>11346.5</c:v>
                </c:pt>
                <c:pt idx="54">
                  <c:v>11502</c:v>
                </c:pt>
                <c:pt idx="55">
                  <c:v>11647.5</c:v>
                </c:pt>
                <c:pt idx="56">
                  <c:v>11668</c:v>
                </c:pt>
                <c:pt idx="57">
                  <c:v>11808</c:v>
                </c:pt>
                <c:pt idx="58">
                  <c:v>11917</c:v>
                </c:pt>
                <c:pt idx="59">
                  <c:v>11981.5</c:v>
                </c:pt>
                <c:pt idx="60">
                  <c:v>11981.5</c:v>
                </c:pt>
                <c:pt idx="61">
                  <c:v>12111</c:v>
                </c:pt>
                <c:pt idx="62">
                  <c:v>12256.5</c:v>
                </c:pt>
                <c:pt idx="63">
                  <c:v>12282</c:v>
                </c:pt>
                <c:pt idx="64">
                  <c:v>12875.5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0">
                  <c:v>1.1748600116804678E-2</c:v>
                </c:pt>
                <c:pt idx="1">
                  <c:v>-6.0301372942118585E-3</c:v>
                </c:pt>
                <c:pt idx="2">
                  <c:v>-6.0316883967603679E-3</c:v>
                </c:pt>
                <c:pt idx="3">
                  <c:v>-6.0471994222454639E-3</c:v>
                </c:pt>
                <c:pt idx="4">
                  <c:v>-6.1185501394769035E-3</c:v>
                </c:pt>
                <c:pt idx="5">
                  <c:v>-6.3372555988167505E-3</c:v>
                </c:pt>
                <c:pt idx="6">
                  <c:v>-6.3450111115592985E-3</c:v>
                </c:pt>
                <c:pt idx="7">
                  <c:v>-6.4566904950519866E-3</c:v>
                </c:pt>
                <c:pt idx="8">
                  <c:v>-6.4892636485706871E-3</c:v>
                </c:pt>
                <c:pt idx="9">
                  <c:v>-6.8739370806010572E-3</c:v>
                </c:pt>
                <c:pt idx="10">
                  <c:v>-6.8739370806010572E-3</c:v>
                </c:pt>
                <c:pt idx="11">
                  <c:v>-6.9235723621533631E-3</c:v>
                </c:pt>
                <c:pt idx="12">
                  <c:v>-6.9251234647018725E-3</c:v>
                </c:pt>
                <c:pt idx="13">
                  <c:v>-6.9639010284146116E-3</c:v>
                </c:pt>
                <c:pt idx="14">
                  <c:v>-7.3811476139636822E-3</c:v>
                </c:pt>
                <c:pt idx="15">
                  <c:v>-7.4137207674823827E-3</c:v>
                </c:pt>
                <c:pt idx="16">
                  <c:v>-7.4214762802249307E-3</c:v>
                </c:pt>
                <c:pt idx="17">
                  <c:v>-7.7983941995127528E-3</c:v>
                </c:pt>
                <c:pt idx="18">
                  <c:v>-8.3133602456179258E-3</c:v>
                </c:pt>
                <c:pt idx="19">
                  <c:v>-8.3459333991366264E-3</c:v>
                </c:pt>
                <c:pt idx="20">
                  <c:v>-1.7370248026365227E-2</c:v>
                </c:pt>
                <c:pt idx="21">
                  <c:v>-1.7404372282432436E-2</c:v>
                </c:pt>
                <c:pt idx="22">
                  <c:v>-1.7409025590077967E-2</c:v>
                </c:pt>
                <c:pt idx="23">
                  <c:v>-1.7471069692018348E-2</c:v>
                </c:pt>
                <c:pt idx="24">
                  <c:v>-1.7748717048201558E-2</c:v>
                </c:pt>
                <c:pt idx="25">
                  <c:v>-1.7869703046985305E-2</c:v>
                </c:pt>
                <c:pt idx="26">
                  <c:v>-1.8313318375859037E-2</c:v>
                </c:pt>
                <c:pt idx="27">
                  <c:v>-1.8369158067605383E-2</c:v>
                </c:pt>
                <c:pt idx="28">
                  <c:v>-2.7903785433293627E-2</c:v>
                </c:pt>
                <c:pt idx="29">
                  <c:v>-2.9164831805231894E-2</c:v>
                </c:pt>
                <c:pt idx="30">
                  <c:v>-2.9164831805231894E-2</c:v>
                </c:pt>
                <c:pt idx="31">
                  <c:v>-3.2049882545459665E-2</c:v>
                </c:pt>
                <c:pt idx="32">
                  <c:v>-3.4565770879142171E-2</c:v>
                </c:pt>
                <c:pt idx="33">
                  <c:v>-3.5453001536889642E-2</c:v>
                </c:pt>
                <c:pt idx="34">
                  <c:v>-3.6824176189772087E-2</c:v>
                </c:pt>
                <c:pt idx="35">
                  <c:v>-3.7906845768631757E-2</c:v>
                </c:pt>
                <c:pt idx="36">
                  <c:v>-3.8047996100546128E-2</c:v>
                </c:pt>
                <c:pt idx="37">
                  <c:v>-3.8248088329303861E-2</c:v>
                </c:pt>
                <c:pt idx="38">
                  <c:v>-3.828066148282256E-2</c:v>
                </c:pt>
                <c:pt idx="39">
                  <c:v>-3.8642068376625288E-2</c:v>
                </c:pt>
                <c:pt idx="40">
                  <c:v>-3.8682397042886535E-2</c:v>
                </c:pt>
                <c:pt idx="41">
                  <c:v>-3.8705663581114179E-2</c:v>
                </c:pt>
                <c:pt idx="42">
                  <c:v>-3.8713419093856727E-2</c:v>
                </c:pt>
                <c:pt idx="43">
                  <c:v>-3.873048122189033E-2</c:v>
                </c:pt>
                <c:pt idx="44">
                  <c:v>-3.8738236734632878E-2</c:v>
                </c:pt>
                <c:pt idx="45">
                  <c:v>-3.8745992247375426E-2</c:v>
                </c:pt>
                <c:pt idx="46">
                  <c:v>-4.1092810403270383E-2</c:v>
                </c:pt>
                <c:pt idx="47">
                  <c:v>-4.1148650095016732E-2</c:v>
                </c:pt>
                <c:pt idx="48">
                  <c:v>-4.1519363604110515E-2</c:v>
                </c:pt>
                <c:pt idx="49">
                  <c:v>-4.1527119116853063E-2</c:v>
                </c:pt>
                <c:pt idx="50">
                  <c:v>-4.1550385655080707E-2</c:v>
                </c:pt>
                <c:pt idx="51">
                  <c:v>-4.192109916417449E-2</c:v>
                </c:pt>
                <c:pt idx="52">
                  <c:v>-4.2049840675700778E-2</c:v>
                </c:pt>
                <c:pt idx="53">
                  <c:v>-4.2073107213928422E-2</c:v>
                </c:pt>
                <c:pt idx="54">
                  <c:v>-4.2555500106514897E-2</c:v>
                </c:pt>
                <c:pt idx="55">
                  <c:v>-4.300687094813118E-2</c:v>
                </c:pt>
                <c:pt idx="56">
                  <c:v>-4.3070466152620071E-2</c:v>
                </c:pt>
                <c:pt idx="57">
                  <c:v>-4.3504774866202744E-2</c:v>
                </c:pt>
                <c:pt idx="58">
                  <c:v>-4.3842915221777828E-2</c:v>
                </c:pt>
                <c:pt idx="59">
                  <c:v>-4.4043007450535562E-2</c:v>
                </c:pt>
                <c:pt idx="60">
                  <c:v>-4.4043007450535562E-2</c:v>
                </c:pt>
                <c:pt idx="61">
                  <c:v>-4.4444743010599537E-2</c:v>
                </c:pt>
                <c:pt idx="62">
                  <c:v>-4.489611385221582E-2</c:v>
                </c:pt>
                <c:pt idx="63">
                  <c:v>-4.4975220082189807E-2</c:v>
                </c:pt>
                <c:pt idx="64">
                  <c:v>-4.6816378807270652E-2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AEF-4AB8-8742-5548AFA9874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-6003</c:v>
                </c:pt>
                <c:pt idx="1">
                  <c:v>-272</c:v>
                </c:pt>
                <c:pt idx="2">
                  <c:v>-271.5</c:v>
                </c:pt>
                <c:pt idx="3">
                  <c:v>-266.5</c:v>
                </c:pt>
                <c:pt idx="4">
                  <c:v>-243.5</c:v>
                </c:pt>
                <c:pt idx="5">
                  <c:v>-173</c:v>
                </c:pt>
                <c:pt idx="6">
                  <c:v>-170.5</c:v>
                </c:pt>
                <c:pt idx="7">
                  <c:v>-134.5</c:v>
                </c:pt>
                <c:pt idx="8">
                  <c:v>-124</c:v>
                </c:pt>
                <c:pt idx="9">
                  <c:v>0</c:v>
                </c:pt>
                <c:pt idx="10">
                  <c:v>0</c:v>
                </c:pt>
                <c:pt idx="11">
                  <c:v>16</c:v>
                </c:pt>
                <c:pt idx="12">
                  <c:v>16.5</c:v>
                </c:pt>
                <c:pt idx="13">
                  <c:v>29</c:v>
                </c:pt>
                <c:pt idx="14">
                  <c:v>163.5</c:v>
                </c:pt>
                <c:pt idx="15">
                  <c:v>174</c:v>
                </c:pt>
                <c:pt idx="16">
                  <c:v>176.5</c:v>
                </c:pt>
                <c:pt idx="17">
                  <c:v>298</c:v>
                </c:pt>
                <c:pt idx="18">
                  <c:v>464</c:v>
                </c:pt>
                <c:pt idx="19">
                  <c:v>474.5</c:v>
                </c:pt>
                <c:pt idx="20">
                  <c:v>3383.5</c:v>
                </c:pt>
                <c:pt idx="21">
                  <c:v>3394.5</c:v>
                </c:pt>
                <c:pt idx="22">
                  <c:v>3396</c:v>
                </c:pt>
                <c:pt idx="23">
                  <c:v>3416</c:v>
                </c:pt>
                <c:pt idx="24">
                  <c:v>3505.5</c:v>
                </c:pt>
                <c:pt idx="25">
                  <c:v>3544.5</c:v>
                </c:pt>
                <c:pt idx="26">
                  <c:v>3687.5</c:v>
                </c:pt>
                <c:pt idx="27">
                  <c:v>3705.5</c:v>
                </c:pt>
                <c:pt idx="28">
                  <c:v>6779</c:v>
                </c:pt>
                <c:pt idx="29">
                  <c:v>7185.5</c:v>
                </c:pt>
                <c:pt idx="30">
                  <c:v>7185.5</c:v>
                </c:pt>
                <c:pt idx="31">
                  <c:v>8115.5</c:v>
                </c:pt>
                <c:pt idx="32">
                  <c:v>8926.5</c:v>
                </c:pt>
                <c:pt idx="33">
                  <c:v>9212.5</c:v>
                </c:pt>
                <c:pt idx="34">
                  <c:v>9654.5</c:v>
                </c:pt>
                <c:pt idx="35">
                  <c:v>10003.5</c:v>
                </c:pt>
                <c:pt idx="36">
                  <c:v>10049</c:v>
                </c:pt>
                <c:pt idx="37">
                  <c:v>10113.5</c:v>
                </c:pt>
                <c:pt idx="38">
                  <c:v>10124</c:v>
                </c:pt>
                <c:pt idx="39">
                  <c:v>10240.5</c:v>
                </c:pt>
                <c:pt idx="40">
                  <c:v>10253.5</c:v>
                </c:pt>
                <c:pt idx="41">
                  <c:v>10261</c:v>
                </c:pt>
                <c:pt idx="42">
                  <c:v>10263.5</c:v>
                </c:pt>
                <c:pt idx="43">
                  <c:v>10269</c:v>
                </c:pt>
                <c:pt idx="44">
                  <c:v>10271.5</c:v>
                </c:pt>
                <c:pt idx="45">
                  <c:v>10274</c:v>
                </c:pt>
                <c:pt idx="46">
                  <c:v>11030.5</c:v>
                </c:pt>
                <c:pt idx="47">
                  <c:v>11048.5</c:v>
                </c:pt>
                <c:pt idx="48">
                  <c:v>11168</c:v>
                </c:pt>
                <c:pt idx="49">
                  <c:v>11170.5</c:v>
                </c:pt>
                <c:pt idx="50">
                  <c:v>11178</c:v>
                </c:pt>
                <c:pt idx="51">
                  <c:v>11297.5</c:v>
                </c:pt>
                <c:pt idx="52">
                  <c:v>11339</c:v>
                </c:pt>
                <c:pt idx="53">
                  <c:v>11346.5</c:v>
                </c:pt>
                <c:pt idx="54">
                  <c:v>11502</c:v>
                </c:pt>
                <c:pt idx="55">
                  <c:v>11647.5</c:v>
                </c:pt>
                <c:pt idx="56">
                  <c:v>11668</c:v>
                </c:pt>
                <c:pt idx="57">
                  <c:v>11808</c:v>
                </c:pt>
                <c:pt idx="58">
                  <c:v>11917</c:v>
                </c:pt>
                <c:pt idx="59">
                  <c:v>11981.5</c:v>
                </c:pt>
                <c:pt idx="60">
                  <c:v>11981.5</c:v>
                </c:pt>
                <c:pt idx="61">
                  <c:v>12111</c:v>
                </c:pt>
                <c:pt idx="62">
                  <c:v>12256.5</c:v>
                </c:pt>
                <c:pt idx="63">
                  <c:v>12282</c:v>
                </c:pt>
                <c:pt idx="64">
                  <c:v>12875.5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  <c:pt idx="24">
                  <c:v>0.13768820000404958</c:v>
                </c:pt>
                <c:pt idx="31">
                  <c:v>-4.5747800002573058E-2</c:v>
                </c:pt>
                <c:pt idx="33">
                  <c:v>-4.4464999999036081E-2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AEF-4AB8-8742-5548AFA98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55536"/>
        <c:axId val="1"/>
      </c:scatterChart>
      <c:valAx>
        <c:axId val="796755536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14186851211076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2.5000000000000001E-2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03114186851208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55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186851211072665"/>
          <c:y val="0.92000129214617399"/>
          <c:w val="0.83217993079584773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V442 Cyg - O-C Diagr.</a:t>
            </a:r>
          </a:p>
        </c:rich>
      </c:tx>
      <c:layout>
        <c:manualLayout>
          <c:xMode val="edge"/>
          <c:yMode val="edge"/>
          <c:x val="0.35405926590782366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16949038193946"/>
          <c:y val="0.14723926380368099"/>
          <c:w val="0.80656440010457164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-6003</c:v>
                </c:pt>
                <c:pt idx="1">
                  <c:v>-272</c:v>
                </c:pt>
                <c:pt idx="2">
                  <c:v>-271.5</c:v>
                </c:pt>
                <c:pt idx="3">
                  <c:v>-266.5</c:v>
                </c:pt>
                <c:pt idx="4">
                  <c:v>-243.5</c:v>
                </c:pt>
                <c:pt idx="5">
                  <c:v>-173</c:v>
                </c:pt>
                <c:pt idx="6">
                  <c:v>-170.5</c:v>
                </c:pt>
                <c:pt idx="7">
                  <c:v>-134.5</c:v>
                </c:pt>
                <c:pt idx="8">
                  <c:v>-124</c:v>
                </c:pt>
                <c:pt idx="9">
                  <c:v>0</c:v>
                </c:pt>
                <c:pt idx="10">
                  <c:v>0</c:v>
                </c:pt>
                <c:pt idx="11">
                  <c:v>16</c:v>
                </c:pt>
                <c:pt idx="12">
                  <c:v>16.5</c:v>
                </c:pt>
                <c:pt idx="13">
                  <c:v>29</c:v>
                </c:pt>
                <c:pt idx="14">
                  <c:v>163.5</c:v>
                </c:pt>
                <c:pt idx="15">
                  <c:v>174</c:v>
                </c:pt>
                <c:pt idx="16">
                  <c:v>176.5</c:v>
                </c:pt>
                <c:pt idx="17">
                  <c:v>298</c:v>
                </c:pt>
                <c:pt idx="18">
                  <c:v>464</c:v>
                </c:pt>
                <c:pt idx="19">
                  <c:v>474.5</c:v>
                </c:pt>
                <c:pt idx="20">
                  <c:v>3383.5</c:v>
                </c:pt>
                <c:pt idx="21">
                  <c:v>3394.5</c:v>
                </c:pt>
                <c:pt idx="22">
                  <c:v>3396</c:v>
                </c:pt>
                <c:pt idx="23">
                  <c:v>3416</c:v>
                </c:pt>
                <c:pt idx="24">
                  <c:v>3505.5</c:v>
                </c:pt>
                <c:pt idx="25">
                  <c:v>3544.5</c:v>
                </c:pt>
                <c:pt idx="26">
                  <c:v>3687.5</c:v>
                </c:pt>
                <c:pt idx="27">
                  <c:v>3705.5</c:v>
                </c:pt>
                <c:pt idx="28">
                  <c:v>6779</c:v>
                </c:pt>
                <c:pt idx="29">
                  <c:v>7185.5</c:v>
                </c:pt>
                <c:pt idx="30">
                  <c:v>7185.5</c:v>
                </c:pt>
                <c:pt idx="31">
                  <c:v>8115.5</c:v>
                </c:pt>
                <c:pt idx="32">
                  <c:v>8926.5</c:v>
                </c:pt>
                <c:pt idx="33">
                  <c:v>9212.5</c:v>
                </c:pt>
                <c:pt idx="34">
                  <c:v>9654.5</c:v>
                </c:pt>
                <c:pt idx="35">
                  <c:v>10003.5</c:v>
                </c:pt>
                <c:pt idx="36">
                  <c:v>10049</c:v>
                </c:pt>
                <c:pt idx="37">
                  <c:v>10113.5</c:v>
                </c:pt>
                <c:pt idx="38">
                  <c:v>10124</c:v>
                </c:pt>
                <c:pt idx="39">
                  <c:v>10240.5</c:v>
                </c:pt>
                <c:pt idx="40">
                  <c:v>10253.5</c:v>
                </c:pt>
                <c:pt idx="41">
                  <c:v>10261</c:v>
                </c:pt>
                <c:pt idx="42">
                  <c:v>10263.5</c:v>
                </c:pt>
                <c:pt idx="43">
                  <c:v>10269</c:v>
                </c:pt>
                <c:pt idx="44">
                  <c:v>10271.5</c:v>
                </c:pt>
                <c:pt idx="45">
                  <c:v>10274</c:v>
                </c:pt>
                <c:pt idx="46">
                  <c:v>11030.5</c:v>
                </c:pt>
                <c:pt idx="47">
                  <c:v>11048.5</c:v>
                </c:pt>
                <c:pt idx="48">
                  <c:v>11168</c:v>
                </c:pt>
                <c:pt idx="49">
                  <c:v>11170.5</c:v>
                </c:pt>
                <c:pt idx="50">
                  <c:v>11178</c:v>
                </c:pt>
                <c:pt idx="51">
                  <c:v>11297.5</c:v>
                </c:pt>
                <c:pt idx="52">
                  <c:v>11339</c:v>
                </c:pt>
                <c:pt idx="53">
                  <c:v>11346.5</c:v>
                </c:pt>
                <c:pt idx="54">
                  <c:v>11502</c:v>
                </c:pt>
                <c:pt idx="55">
                  <c:v>11647.5</c:v>
                </c:pt>
                <c:pt idx="56">
                  <c:v>11668</c:v>
                </c:pt>
                <c:pt idx="57">
                  <c:v>11808</c:v>
                </c:pt>
                <c:pt idx="58">
                  <c:v>11917</c:v>
                </c:pt>
                <c:pt idx="59">
                  <c:v>11981.5</c:v>
                </c:pt>
                <c:pt idx="60">
                  <c:v>11981.5</c:v>
                </c:pt>
                <c:pt idx="61">
                  <c:v>12111</c:v>
                </c:pt>
                <c:pt idx="62">
                  <c:v>12256.5</c:v>
                </c:pt>
                <c:pt idx="63">
                  <c:v>12282</c:v>
                </c:pt>
                <c:pt idx="64">
                  <c:v>12875.5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1">
                  <c:v>5.7471999971312471E-3</c:v>
                </c:pt>
                <c:pt idx="2">
                  <c:v>-2.0226600001478801E-2</c:v>
                </c:pt>
                <c:pt idx="3">
                  <c:v>1.6035399999964284E-2</c:v>
                </c:pt>
                <c:pt idx="4">
                  <c:v>3.3240600001590792E-2</c:v>
                </c:pt>
                <c:pt idx="5">
                  <c:v>-1.306520000071032E-2</c:v>
                </c:pt>
                <c:pt idx="6">
                  <c:v>7.0658000004186761E-3</c:v>
                </c:pt>
                <c:pt idx="7">
                  <c:v>-7.0478000016009901E-3</c:v>
                </c:pt>
                <c:pt idx="8">
                  <c:v>-2.8497600000264356E-2</c:v>
                </c:pt>
                <c:pt idx="10">
                  <c:v>0</c:v>
                </c:pt>
                <c:pt idx="11">
                  <c:v>-1.9161600001098122E-2</c:v>
                </c:pt>
                <c:pt idx="12">
                  <c:v>-4.4135399999504443E-2</c:v>
                </c:pt>
                <c:pt idx="13">
                  <c:v>-4.8480400000698864E-2</c:v>
                </c:pt>
                <c:pt idx="14">
                  <c:v>2.2567399999388726E-2</c:v>
                </c:pt>
                <c:pt idx="15">
                  <c:v>-3.4882399999332847E-2</c:v>
                </c:pt>
                <c:pt idx="16">
                  <c:v>5.2485999985947274E-3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BD-40DD-9ED5-032131127A7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0</c:v>
                  </c:pt>
                  <c:pt idx="30">
                    <c:v>0</c:v>
                  </c:pt>
                  <c:pt idx="32">
                    <c:v>2.5000000000000001E-3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2E-3</c:v>
                  </c:pt>
                  <c:pt idx="38">
                    <c:v>2.3E-3</c:v>
                  </c:pt>
                  <c:pt idx="39">
                    <c:v>1E-4</c:v>
                  </c:pt>
                  <c:pt idx="40">
                    <c:v>1.8E-3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5.9999999999999995E-4</c:v>
                  </c:pt>
                  <c:pt idx="46">
                    <c:v>0</c:v>
                  </c:pt>
                  <c:pt idx="47">
                    <c:v>6.9999999999999999E-4</c:v>
                  </c:pt>
                  <c:pt idx="48">
                    <c:v>2.7000000000000001E-3</c:v>
                  </c:pt>
                  <c:pt idx="49">
                    <c:v>4.8999999999999998E-3</c:v>
                  </c:pt>
                  <c:pt idx="50">
                    <c:v>2.0000000000000001E-4</c:v>
                  </c:pt>
                  <c:pt idx="51">
                    <c:v>6.9999999999999994E-5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3.0000000000000001E-3</c:v>
                  </c:pt>
                  <c:pt idx="55">
                    <c:v>2.2000000000000001E-3</c:v>
                  </c:pt>
                  <c:pt idx="56">
                    <c:v>3.0000000000000001E-3</c:v>
                  </c:pt>
                  <c:pt idx="57">
                    <c:v>2.5999999999999999E-3</c:v>
                  </c:pt>
                  <c:pt idx="58">
                    <c:v>6.9999999999999999E-4</c:v>
                  </c:pt>
                  <c:pt idx="59">
                    <c:v>7.7000000000000002E-3</c:v>
                  </c:pt>
                  <c:pt idx="60">
                    <c:v>3.2000000000000002E-3</c:v>
                  </c:pt>
                  <c:pt idx="61">
                    <c:v>2.0000000000000001E-4</c:v>
                  </c:pt>
                  <c:pt idx="62">
                    <c:v>2E-3</c:v>
                  </c:pt>
                  <c:pt idx="63">
                    <c:v>3.0000000000000001E-3</c:v>
                  </c:pt>
                  <c:pt idx="64">
                    <c:v>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0</c:v>
                  </c:pt>
                  <c:pt idx="30">
                    <c:v>0</c:v>
                  </c:pt>
                  <c:pt idx="32">
                    <c:v>2.5000000000000001E-3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2E-3</c:v>
                  </c:pt>
                  <c:pt idx="38">
                    <c:v>2.3E-3</c:v>
                  </c:pt>
                  <c:pt idx="39">
                    <c:v>1E-4</c:v>
                  </c:pt>
                  <c:pt idx="40">
                    <c:v>1.8E-3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5.9999999999999995E-4</c:v>
                  </c:pt>
                  <c:pt idx="46">
                    <c:v>0</c:v>
                  </c:pt>
                  <c:pt idx="47">
                    <c:v>6.9999999999999999E-4</c:v>
                  </c:pt>
                  <c:pt idx="48">
                    <c:v>2.7000000000000001E-3</c:v>
                  </c:pt>
                  <c:pt idx="49">
                    <c:v>4.8999999999999998E-3</c:v>
                  </c:pt>
                  <c:pt idx="50">
                    <c:v>2.0000000000000001E-4</c:v>
                  </c:pt>
                  <c:pt idx="51">
                    <c:v>6.9999999999999994E-5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3.0000000000000001E-3</c:v>
                  </c:pt>
                  <c:pt idx="55">
                    <c:v>2.2000000000000001E-3</c:v>
                  </c:pt>
                  <c:pt idx="56">
                    <c:v>3.0000000000000001E-3</c:v>
                  </c:pt>
                  <c:pt idx="57">
                    <c:v>2.5999999999999999E-3</c:v>
                  </c:pt>
                  <c:pt idx="58">
                    <c:v>6.9999999999999999E-4</c:v>
                  </c:pt>
                  <c:pt idx="59">
                    <c:v>7.7000000000000002E-3</c:v>
                  </c:pt>
                  <c:pt idx="60">
                    <c:v>3.2000000000000002E-3</c:v>
                  </c:pt>
                  <c:pt idx="61">
                    <c:v>2.0000000000000001E-4</c:v>
                  </c:pt>
                  <c:pt idx="62">
                    <c:v>2E-3</c:v>
                  </c:pt>
                  <c:pt idx="63">
                    <c:v>3.0000000000000001E-3</c:v>
                  </c:pt>
                  <c:pt idx="6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-6003</c:v>
                </c:pt>
                <c:pt idx="1">
                  <c:v>-272</c:v>
                </c:pt>
                <c:pt idx="2">
                  <c:v>-271.5</c:v>
                </c:pt>
                <c:pt idx="3">
                  <c:v>-266.5</c:v>
                </c:pt>
                <c:pt idx="4">
                  <c:v>-243.5</c:v>
                </c:pt>
                <c:pt idx="5">
                  <c:v>-173</c:v>
                </c:pt>
                <c:pt idx="6">
                  <c:v>-170.5</c:v>
                </c:pt>
                <c:pt idx="7">
                  <c:v>-134.5</c:v>
                </c:pt>
                <c:pt idx="8">
                  <c:v>-124</c:v>
                </c:pt>
                <c:pt idx="9">
                  <c:v>0</c:v>
                </c:pt>
                <c:pt idx="10">
                  <c:v>0</c:v>
                </c:pt>
                <c:pt idx="11">
                  <c:v>16</c:v>
                </c:pt>
                <c:pt idx="12">
                  <c:v>16.5</c:v>
                </c:pt>
                <c:pt idx="13">
                  <c:v>29</c:v>
                </c:pt>
                <c:pt idx="14">
                  <c:v>163.5</c:v>
                </c:pt>
                <c:pt idx="15">
                  <c:v>174</c:v>
                </c:pt>
                <c:pt idx="16">
                  <c:v>176.5</c:v>
                </c:pt>
                <c:pt idx="17">
                  <c:v>298</c:v>
                </c:pt>
                <c:pt idx="18">
                  <c:v>464</c:v>
                </c:pt>
                <c:pt idx="19">
                  <c:v>474.5</c:v>
                </c:pt>
                <c:pt idx="20">
                  <c:v>3383.5</c:v>
                </c:pt>
                <c:pt idx="21">
                  <c:v>3394.5</c:v>
                </c:pt>
                <c:pt idx="22">
                  <c:v>3396</c:v>
                </c:pt>
                <c:pt idx="23">
                  <c:v>3416</c:v>
                </c:pt>
                <c:pt idx="24">
                  <c:v>3505.5</c:v>
                </c:pt>
                <c:pt idx="25">
                  <c:v>3544.5</c:v>
                </c:pt>
                <c:pt idx="26">
                  <c:v>3687.5</c:v>
                </c:pt>
                <c:pt idx="27">
                  <c:v>3705.5</c:v>
                </c:pt>
                <c:pt idx="28">
                  <c:v>6779</c:v>
                </c:pt>
                <c:pt idx="29">
                  <c:v>7185.5</c:v>
                </c:pt>
                <c:pt idx="30">
                  <c:v>7185.5</c:v>
                </c:pt>
                <c:pt idx="31">
                  <c:v>8115.5</c:v>
                </c:pt>
                <c:pt idx="32">
                  <c:v>8926.5</c:v>
                </c:pt>
                <c:pt idx="33">
                  <c:v>9212.5</c:v>
                </c:pt>
                <c:pt idx="34">
                  <c:v>9654.5</c:v>
                </c:pt>
                <c:pt idx="35">
                  <c:v>10003.5</c:v>
                </c:pt>
                <c:pt idx="36">
                  <c:v>10049</c:v>
                </c:pt>
                <c:pt idx="37">
                  <c:v>10113.5</c:v>
                </c:pt>
                <c:pt idx="38">
                  <c:v>10124</c:v>
                </c:pt>
                <c:pt idx="39">
                  <c:v>10240.5</c:v>
                </c:pt>
                <c:pt idx="40">
                  <c:v>10253.5</c:v>
                </c:pt>
                <c:pt idx="41">
                  <c:v>10261</c:v>
                </c:pt>
                <c:pt idx="42">
                  <c:v>10263.5</c:v>
                </c:pt>
                <c:pt idx="43">
                  <c:v>10269</c:v>
                </c:pt>
                <c:pt idx="44">
                  <c:v>10271.5</c:v>
                </c:pt>
                <c:pt idx="45">
                  <c:v>10274</c:v>
                </c:pt>
                <c:pt idx="46">
                  <c:v>11030.5</c:v>
                </c:pt>
                <c:pt idx="47">
                  <c:v>11048.5</c:v>
                </c:pt>
                <c:pt idx="48">
                  <c:v>11168</c:v>
                </c:pt>
                <c:pt idx="49">
                  <c:v>11170.5</c:v>
                </c:pt>
                <c:pt idx="50">
                  <c:v>11178</c:v>
                </c:pt>
                <c:pt idx="51">
                  <c:v>11297.5</c:v>
                </c:pt>
                <c:pt idx="52">
                  <c:v>11339</c:v>
                </c:pt>
                <c:pt idx="53">
                  <c:v>11346.5</c:v>
                </c:pt>
                <c:pt idx="54">
                  <c:v>11502</c:v>
                </c:pt>
                <c:pt idx="55">
                  <c:v>11647.5</c:v>
                </c:pt>
                <c:pt idx="56">
                  <c:v>11668</c:v>
                </c:pt>
                <c:pt idx="57">
                  <c:v>11808</c:v>
                </c:pt>
                <c:pt idx="58">
                  <c:v>11917</c:v>
                </c:pt>
                <c:pt idx="59">
                  <c:v>11981.5</c:v>
                </c:pt>
                <c:pt idx="60">
                  <c:v>11981.5</c:v>
                </c:pt>
                <c:pt idx="61">
                  <c:v>12111</c:v>
                </c:pt>
                <c:pt idx="62">
                  <c:v>12256.5</c:v>
                </c:pt>
                <c:pt idx="63">
                  <c:v>12282</c:v>
                </c:pt>
                <c:pt idx="64">
                  <c:v>12875.5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0">
                  <c:v>-8.557199997085263E-3</c:v>
                </c:pt>
                <c:pt idx="9">
                  <c:v>-2.0000000004074536E-3</c:v>
                </c:pt>
                <c:pt idx="17">
                  <c:v>-7.384799999272218E-3</c:v>
                </c:pt>
                <c:pt idx="18">
                  <c:v>-7.6864000002387911E-3</c:v>
                </c:pt>
                <c:pt idx="19">
                  <c:v>3.6863799999991897E-2</c:v>
                </c:pt>
                <c:pt idx="20">
                  <c:v>0.30829539999831468</c:v>
                </c:pt>
                <c:pt idx="21">
                  <c:v>2.0871799999440555E-2</c:v>
                </c:pt>
                <c:pt idx="22">
                  <c:v>0.50895039999886649</c:v>
                </c:pt>
                <c:pt idx="23">
                  <c:v>-0.32100160000118194</c:v>
                </c:pt>
                <c:pt idx="25">
                  <c:v>0.1817317999957595</c:v>
                </c:pt>
                <c:pt idx="26">
                  <c:v>-2.1775000001071021E-2</c:v>
                </c:pt>
                <c:pt idx="27">
                  <c:v>-1.4831799999228679E-2</c:v>
                </c:pt>
                <c:pt idx="28">
                  <c:v>-2.6780400003190152E-2</c:v>
                </c:pt>
                <c:pt idx="48">
                  <c:v>-4.2496800000662915E-2</c:v>
                </c:pt>
                <c:pt idx="49">
                  <c:v>-4.256580000219401E-2</c:v>
                </c:pt>
                <c:pt idx="62">
                  <c:v>-4.4159400000353344E-2</c:v>
                </c:pt>
                <c:pt idx="63">
                  <c:v>-4.4423200000892393E-2</c:v>
                </c:pt>
                <c:pt idx="64">
                  <c:v>-5.1923799997894093E-2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BD-40DD-9ED5-032131127A7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Active!$D$21:$D$39</c:f>
                <c:numCache>
                  <c:formatCode>General</c:formatCode>
                  <c:ptCount val="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plus>
            <c:minus>
              <c:numRef>
                <c:f>Active!$D$21:$D$39</c:f>
                <c:numCache>
                  <c:formatCode>General</c:formatCode>
                  <c:ptCount val="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-6003</c:v>
                </c:pt>
                <c:pt idx="1">
                  <c:v>-272</c:v>
                </c:pt>
                <c:pt idx="2">
                  <c:v>-271.5</c:v>
                </c:pt>
                <c:pt idx="3">
                  <c:v>-266.5</c:v>
                </c:pt>
                <c:pt idx="4">
                  <c:v>-243.5</c:v>
                </c:pt>
                <c:pt idx="5">
                  <c:v>-173</c:v>
                </c:pt>
                <c:pt idx="6">
                  <c:v>-170.5</c:v>
                </c:pt>
                <c:pt idx="7">
                  <c:v>-134.5</c:v>
                </c:pt>
                <c:pt idx="8">
                  <c:v>-124</c:v>
                </c:pt>
                <c:pt idx="9">
                  <c:v>0</c:v>
                </c:pt>
                <c:pt idx="10">
                  <c:v>0</c:v>
                </c:pt>
                <c:pt idx="11">
                  <c:v>16</c:v>
                </c:pt>
                <c:pt idx="12">
                  <c:v>16.5</c:v>
                </c:pt>
                <c:pt idx="13">
                  <c:v>29</c:v>
                </c:pt>
                <c:pt idx="14">
                  <c:v>163.5</c:v>
                </c:pt>
                <c:pt idx="15">
                  <c:v>174</c:v>
                </c:pt>
                <c:pt idx="16">
                  <c:v>176.5</c:v>
                </c:pt>
                <c:pt idx="17">
                  <c:v>298</c:v>
                </c:pt>
                <c:pt idx="18">
                  <c:v>464</c:v>
                </c:pt>
                <c:pt idx="19">
                  <c:v>474.5</c:v>
                </c:pt>
                <c:pt idx="20">
                  <c:v>3383.5</c:v>
                </c:pt>
                <c:pt idx="21">
                  <c:v>3394.5</c:v>
                </c:pt>
                <c:pt idx="22">
                  <c:v>3396</c:v>
                </c:pt>
                <c:pt idx="23">
                  <c:v>3416</c:v>
                </c:pt>
                <c:pt idx="24">
                  <c:v>3505.5</c:v>
                </c:pt>
                <c:pt idx="25">
                  <c:v>3544.5</c:v>
                </c:pt>
                <c:pt idx="26">
                  <c:v>3687.5</c:v>
                </c:pt>
                <c:pt idx="27">
                  <c:v>3705.5</c:v>
                </c:pt>
                <c:pt idx="28">
                  <c:v>6779</c:v>
                </c:pt>
                <c:pt idx="29">
                  <c:v>7185.5</c:v>
                </c:pt>
                <c:pt idx="30">
                  <c:v>7185.5</c:v>
                </c:pt>
                <c:pt idx="31">
                  <c:v>8115.5</c:v>
                </c:pt>
                <c:pt idx="32">
                  <c:v>8926.5</c:v>
                </c:pt>
                <c:pt idx="33">
                  <c:v>9212.5</c:v>
                </c:pt>
                <c:pt idx="34">
                  <c:v>9654.5</c:v>
                </c:pt>
                <c:pt idx="35">
                  <c:v>10003.5</c:v>
                </c:pt>
                <c:pt idx="36">
                  <c:v>10049</c:v>
                </c:pt>
                <c:pt idx="37">
                  <c:v>10113.5</c:v>
                </c:pt>
                <c:pt idx="38">
                  <c:v>10124</c:v>
                </c:pt>
                <c:pt idx="39">
                  <c:v>10240.5</c:v>
                </c:pt>
                <c:pt idx="40">
                  <c:v>10253.5</c:v>
                </c:pt>
                <c:pt idx="41">
                  <c:v>10261</c:v>
                </c:pt>
                <c:pt idx="42">
                  <c:v>10263.5</c:v>
                </c:pt>
                <c:pt idx="43">
                  <c:v>10269</c:v>
                </c:pt>
                <c:pt idx="44">
                  <c:v>10271.5</c:v>
                </c:pt>
                <c:pt idx="45">
                  <c:v>10274</c:v>
                </c:pt>
                <c:pt idx="46">
                  <c:v>11030.5</c:v>
                </c:pt>
                <c:pt idx="47">
                  <c:v>11048.5</c:v>
                </c:pt>
                <c:pt idx="48">
                  <c:v>11168</c:v>
                </c:pt>
                <c:pt idx="49">
                  <c:v>11170.5</c:v>
                </c:pt>
                <c:pt idx="50">
                  <c:v>11178</c:v>
                </c:pt>
                <c:pt idx="51">
                  <c:v>11297.5</c:v>
                </c:pt>
                <c:pt idx="52">
                  <c:v>11339</c:v>
                </c:pt>
                <c:pt idx="53">
                  <c:v>11346.5</c:v>
                </c:pt>
                <c:pt idx="54">
                  <c:v>11502</c:v>
                </c:pt>
                <c:pt idx="55">
                  <c:v>11647.5</c:v>
                </c:pt>
                <c:pt idx="56">
                  <c:v>11668</c:v>
                </c:pt>
                <c:pt idx="57">
                  <c:v>11808</c:v>
                </c:pt>
                <c:pt idx="58">
                  <c:v>11917</c:v>
                </c:pt>
                <c:pt idx="59">
                  <c:v>11981.5</c:v>
                </c:pt>
                <c:pt idx="60">
                  <c:v>11981.5</c:v>
                </c:pt>
                <c:pt idx="61">
                  <c:v>12111</c:v>
                </c:pt>
                <c:pt idx="62">
                  <c:v>12256.5</c:v>
                </c:pt>
                <c:pt idx="63">
                  <c:v>12282</c:v>
                </c:pt>
                <c:pt idx="64">
                  <c:v>12875.5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29">
                  <c:v>-2.0779799997399095E-2</c:v>
                </c:pt>
                <c:pt idx="30">
                  <c:v>-7.798000006005168E-4</c:v>
                </c:pt>
                <c:pt idx="32">
                  <c:v>-3.4551400000054855E-2</c:v>
                </c:pt>
                <c:pt idx="34">
                  <c:v>-3.7704199996369425E-2</c:v>
                </c:pt>
                <c:pt idx="54">
                  <c:v>-4.1995199993834831E-2</c:v>
                </c:pt>
                <c:pt idx="55">
                  <c:v>-4.2271000005712267E-2</c:v>
                </c:pt>
                <c:pt idx="56">
                  <c:v>-4.5496800004912075E-2</c:v>
                </c:pt>
                <c:pt idx="57">
                  <c:v>-4.3260800004645716E-2</c:v>
                </c:pt>
                <c:pt idx="58">
                  <c:v>-4.1549200002918951E-2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BD-40DD-9ED5-032131127A7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0</c:v>
                  </c:pt>
                  <c:pt idx="30">
                    <c:v>0</c:v>
                  </c:pt>
                  <c:pt idx="32">
                    <c:v>2.5000000000000001E-3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2E-3</c:v>
                  </c:pt>
                  <c:pt idx="38">
                    <c:v>2.3E-3</c:v>
                  </c:pt>
                  <c:pt idx="39">
                    <c:v>1E-4</c:v>
                  </c:pt>
                  <c:pt idx="40">
                    <c:v>1.8E-3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5.9999999999999995E-4</c:v>
                  </c:pt>
                  <c:pt idx="46">
                    <c:v>0</c:v>
                  </c:pt>
                  <c:pt idx="47">
                    <c:v>6.9999999999999999E-4</c:v>
                  </c:pt>
                  <c:pt idx="48">
                    <c:v>2.7000000000000001E-3</c:v>
                  </c:pt>
                  <c:pt idx="49">
                    <c:v>4.8999999999999998E-3</c:v>
                  </c:pt>
                  <c:pt idx="50">
                    <c:v>2.0000000000000001E-4</c:v>
                  </c:pt>
                  <c:pt idx="51">
                    <c:v>6.9999999999999994E-5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3.0000000000000001E-3</c:v>
                  </c:pt>
                  <c:pt idx="55">
                    <c:v>2.2000000000000001E-3</c:v>
                  </c:pt>
                  <c:pt idx="56">
                    <c:v>3.0000000000000001E-3</c:v>
                  </c:pt>
                  <c:pt idx="57">
                    <c:v>2.5999999999999999E-3</c:v>
                  </c:pt>
                  <c:pt idx="58">
                    <c:v>6.9999999999999999E-4</c:v>
                  </c:pt>
                  <c:pt idx="59">
                    <c:v>7.7000000000000002E-3</c:v>
                  </c:pt>
                  <c:pt idx="60">
                    <c:v>3.2000000000000002E-3</c:v>
                  </c:pt>
                  <c:pt idx="61">
                    <c:v>2.0000000000000001E-4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0</c:v>
                  </c:pt>
                  <c:pt idx="30">
                    <c:v>0</c:v>
                  </c:pt>
                  <c:pt idx="32">
                    <c:v>2.5000000000000001E-3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2E-3</c:v>
                  </c:pt>
                  <c:pt idx="38">
                    <c:v>2.3E-3</c:v>
                  </c:pt>
                  <c:pt idx="39">
                    <c:v>1E-4</c:v>
                  </c:pt>
                  <c:pt idx="40">
                    <c:v>1.8E-3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5.9999999999999995E-4</c:v>
                  </c:pt>
                  <c:pt idx="46">
                    <c:v>0</c:v>
                  </c:pt>
                  <c:pt idx="47">
                    <c:v>6.9999999999999999E-4</c:v>
                  </c:pt>
                  <c:pt idx="48">
                    <c:v>2.7000000000000001E-3</c:v>
                  </c:pt>
                  <c:pt idx="49">
                    <c:v>4.8999999999999998E-3</c:v>
                  </c:pt>
                  <c:pt idx="50">
                    <c:v>2.0000000000000001E-4</c:v>
                  </c:pt>
                  <c:pt idx="51">
                    <c:v>6.9999999999999994E-5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3.0000000000000001E-3</c:v>
                  </c:pt>
                  <c:pt idx="55">
                    <c:v>2.2000000000000001E-3</c:v>
                  </c:pt>
                  <c:pt idx="56">
                    <c:v>3.0000000000000001E-3</c:v>
                  </c:pt>
                  <c:pt idx="57">
                    <c:v>2.5999999999999999E-3</c:v>
                  </c:pt>
                  <c:pt idx="58">
                    <c:v>6.9999999999999999E-4</c:v>
                  </c:pt>
                  <c:pt idx="59">
                    <c:v>7.7000000000000002E-3</c:v>
                  </c:pt>
                  <c:pt idx="60">
                    <c:v>3.2000000000000002E-3</c:v>
                  </c:pt>
                  <c:pt idx="6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-6003</c:v>
                </c:pt>
                <c:pt idx="1">
                  <c:v>-272</c:v>
                </c:pt>
                <c:pt idx="2">
                  <c:v>-271.5</c:v>
                </c:pt>
                <c:pt idx="3">
                  <c:v>-266.5</c:v>
                </c:pt>
                <c:pt idx="4">
                  <c:v>-243.5</c:v>
                </c:pt>
                <c:pt idx="5">
                  <c:v>-173</c:v>
                </c:pt>
                <c:pt idx="6">
                  <c:v>-170.5</c:v>
                </c:pt>
                <c:pt idx="7">
                  <c:v>-134.5</c:v>
                </c:pt>
                <c:pt idx="8">
                  <c:v>-124</c:v>
                </c:pt>
                <c:pt idx="9">
                  <c:v>0</c:v>
                </c:pt>
                <c:pt idx="10">
                  <c:v>0</c:v>
                </c:pt>
                <c:pt idx="11">
                  <c:v>16</c:v>
                </c:pt>
                <c:pt idx="12">
                  <c:v>16.5</c:v>
                </c:pt>
                <c:pt idx="13">
                  <c:v>29</c:v>
                </c:pt>
                <c:pt idx="14">
                  <c:v>163.5</c:v>
                </c:pt>
                <c:pt idx="15">
                  <c:v>174</c:v>
                </c:pt>
                <c:pt idx="16">
                  <c:v>176.5</c:v>
                </c:pt>
                <c:pt idx="17">
                  <c:v>298</c:v>
                </c:pt>
                <c:pt idx="18">
                  <c:v>464</c:v>
                </c:pt>
                <c:pt idx="19">
                  <c:v>474.5</c:v>
                </c:pt>
                <c:pt idx="20">
                  <c:v>3383.5</c:v>
                </c:pt>
                <c:pt idx="21">
                  <c:v>3394.5</c:v>
                </c:pt>
                <c:pt idx="22">
                  <c:v>3396</c:v>
                </c:pt>
                <c:pt idx="23">
                  <c:v>3416</c:v>
                </c:pt>
                <c:pt idx="24">
                  <c:v>3505.5</c:v>
                </c:pt>
                <c:pt idx="25">
                  <c:v>3544.5</c:v>
                </c:pt>
                <c:pt idx="26">
                  <c:v>3687.5</c:v>
                </c:pt>
                <c:pt idx="27">
                  <c:v>3705.5</c:v>
                </c:pt>
                <c:pt idx="28">
                  <c:v>6779</c:v>
                </c:pt>
                <c:pt idx="29">
                  <c:v>7185.5</c:v>
                </c:pt>
                <c:pt idx="30">
                  <c:v>7185.5</c:v>
                </c:pt>
                <c:pt idx="31">
                  <c:v>8115.5</c:v>
                </c:pt>
                <c:pt idx="32">
                  <c:v>8926.5</c:v>
                </c:pt>
                <c:pt idx="33">
                  <c:v>9212.5</c:v>
                </c:pt>
                <c:pt idx="34">
                  <c:v>9654.5</c:v>
                </c:pt>
                <c:pt idx="35">
                  <c:v>10003.5</c:v>
                </c:pt>
                <c:pt idx="36">
                  <c:v>10049</c:v>
                </c:pt>
                <c:pt idx="37">
                  <c:v>10113.5</c:v>
                </c:pt>
                <c:pt idx="38">
                  <c:v>10124</c:v>
                </c:pt>
                <c:pt idx="39">
                  <c:v>10240.5</c:v>
                </c:pt>
                <c:pt idx="40">
                  <c:v>10253.5</c:v>
                </c:pt>
                <c:pt idx="41">
                  <c:v>10261</c:v>
                </c:pt>
                <c:pt idx="42">
                  <c:v>10263.5</c:v>
                </c:pt>
                <c:pt idx="43">
                  <c:v>10269</c:v>
                </c:pt>
                <c:pt idx="44">
                  <c:v>10271.5</c:v>
                </c:pt>
                <c:pt idx="45">
                  <c:v>10274</c:v>
                </c:pt>
                <c:pt idx="46">
                  <c:v>11030.5</c:v>
                </c:pt>
                <c:pt idx="47">
                  <c:v>11048.5</c:v>
                </c:pt>
                <c:pt idx="48">
                  <c:v>11168</c:v>
                </c:pt>
                <c:pt idx="49">
                  <c:v>11170.5</c:v>
                </c:pt>
                <c:pt idx="50">
                  <c:v>11178</c:v>
                </c:pt>
                <c:pt idx="51">
                  <c:v>11297.5</c:v>
                </c:pt>
                <c:pt idx="52">
                  <c:v>11339</c:v>
                </c:pt>
                <c:pt idx="53">
                  <c:v>11346.5</c:v>
                </c:pt>
                <c:pt idx="54">
                  <c:v>11502</c:v>
                </c:pt>
                <c:pt idx="55">
                  <c:v>11647.5</c:v>
                </c:pt>
                <c:pt idx="56">
                  <c:v>11668</c:v>
                </c:pt>
                <c:pt idx="57">
                  <c:v>11808</c:v>
                </c:pt>
                <c:pt idx="58">
                  <c:v>11917</c:v>
                </c:pt>
                <c:pt idx="59">
                  <c:v>11981.5</c:v>
                </c:pt>
                <c:pt idx="60">
                  <c:v>11981.5</c:v>
                </c:pt>
                <c:pt idx="61">
                  <c:v>12111</c:v>
                </c:pt>
                <c:pt idx="62">
                  <c:v>12256.5</c:v>
                </c:pt>
                <c:pt idx="63">
                  <c:v>12282</c:v>
                </c:pt>
                <c:pt idx="64">
                  <c:v>12875.5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35">
                  <c:v>-3.7316599999030586E-2</c:v>
                </c:pt>
                <c:pt idx="36">
                  <c:v>-3.7732400000095367E-2</c:v>
                </c:pt>
                <c:pt idx="37">
                  <c:v>-3.7552600006165449E-2</c:v>
                </c:pt>
                <c:pt idx="38">
                  <c:v>-3.7102399997820612E-2</c:v>
                </c:pt>
                <c:pt idx="39">
                  <c:v>-3.8297799997963011E-2</c:v>
                </c:pt>
                <c:pt idx="40">
                  <c:v>-3.9416600004187785E-2</c:v>
                </c:pt>
                <c:pt idx="41">
                  <c:v>-4.0523600000597071E-2</c:v>
                </c:pt>
                <c:pt idx="42">
                  <c:v>-3.9392600003338885E-2</c:v>
                </c:pt>
                <c:pt idx="43">
                  <c:v>-3.990440000052331E-2</c:v>
                </c:pt>
                <c:pt idx="44">
                  <c:v>-3.8873400000738911E-2</c:v>
                </c:pt>
                <c:pt idx="45">
                  <c:v>-3.8842400004796218E-2</c:v>
                </c:pt>
                <c:pt idx="46">
                  <c:v>-3.9401800000632647E-2</c:v>
                </c:pt>
                <c:pt idx="47">
                  <c:v>-4.16585999992094E-2</c:v>
                </c:pt>
                <c:pt idx="50">
                  <c:v>-4.1872800000419375E-2</c:v>
                </c:pt>
                <c:pt idx="51">
                  <c:v>-4.1631000000052154E-2</c:v>
                </c:pt>
                <c:pt idx="52">
                  <c:v>-4.1536400000040885E-2</c:v>
                </c:pt>
                <c:pt idx="53">
                  <c:v>-4.1443400004936848E-2</c:v>
                </c:pt>
                <c:pt idx="59">
                  <c:v>-4.2869400007475633E-2</c:v>
                </c:pt>
                <c:pt idx="60">
                  <c:v>-4.1869400003633928E-2</c:v>
                </c:pt>
                <c:pt idx="61">
                  <c:v>-4.3263600004138425E-2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BD-40DD-9ED5-032131127A7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0</c:v>
                  </c:pt>
                  <c:pt idx="30">
                    <c:v>0</c:v>
                  </c:pt>
                  <c:pt idx="32">
                    <c:v>2.5000000000000001E-3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2E-3</c:v>
                  </c:pt>
                  <c:pt idx="38">
                    <c:v>2.3E-3</c:v>
                  </c:pt>
                  <c:pt idx="39">
                    <c:v>1E-4</c:v>
                  </c:pt>
                  <c:pt idx="40">
                    <c:v>1.8E-3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5.9999999999999995E-4</c:v>
                  </c:pt>
                  <c:pt idx="46">
                    <c:v>0</c:v>
                  </c:pt>
                  <c:pt idx="47">
                    <c:v>6.9999999999999999E-4</c:v>
                  </c:pt>
                  <c:pt idx="48">
                    <c:v>2.7000000000000001E-3</c:v>
                  </c:pt>
                  <c:pt idx="49">
                    <c:v>4.8999999999999998E-3</c:v>
                  </c:pt>
                  <c:pt idx="50">
                    <c:v>2.0000000000000001E-4</c:v>
                  </c:pt>
                  <c:pt idx="51">
                    <c:v>6.9999999999999994E-5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3.0000000000000001E-3</c:v>
                  </c:pt>
                  <c:pt idx="55">
                    <c:v>2.2000000000000001E-3</c:v>
                  </c:pt>
                  <c:pt idx="56">
                    <c:v>3.0000000000000001E-3</c:v>
                  </c:pt>
                  <c:pt idx="57">
                    <c:v>2.5999999999999999E-3</c:v>
                  </c:pt>
                  <c:pt idx="58">
                    <c:v>6.9999999999999999E-4</c:v>
                  </c:pt>
                  <c:pt idx="59">
                    <c:v>7.7000000000000002E-3</c:v>
                  </c:pt>
                  <c:pt idx="60">
                    <c:v>3.2000000000000002E-3</c:v>
                  </c:pt>
                  <c:pt idx="61">
                    <c:v>2.0000000000000001E-4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0</c:v>
                  </c:pt>
                  <c:pt idx="30">
                    <c:v>0</c:v>
                  </c:pt>
                  <c:pt idx="32">
                    <c:v>2.5000000000000001E-3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2E-3</c:v>
                  </c:pt>
                  <c:pt idx="38">
                    <c:v>2.3E-3</c:v>
                  </c:pt>
                  <c:pt idx="39">
                    <c:v>1E-4</c:v>
                  </c:pt>
                  <c:pt idx="40">
                    <c:v>1.8E-3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5.9999999999999995E-4</c:v>
                  </c:pt>
                  <c:pt idx="46">
                    <c:v>0</c:v>
                  </c:pt>
                  <c:pt idx="47">
                    <c:v>6.9999999999999999E-4</c:v>
                  </c:pt>
                  <c:pt idx="48">
                    <c:v>2.7000000000000001E-3</c:v>
                  </c:pt>
                  <c:pt idx="49">
                    <c:v>4.8999999999999998E-3</c:v>
                  </c:pt>
                  <c:pt idx="50">
                    <c:v>2.0000000000000001E-4</c:v>
                  </c:pt>
                  <c:pt idx="51">
                    <c:v>6.9999999999999994E-5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3.0000000000000001E-3</c:v>
                  </c:pt>
                  <c:pt idx="55">
                    <c:v>2.2000000000000001E-3</c:v>
                  </c:pt>
                  <c:pt idx="56">
                    <c:v>3.0000000000000001E-3</c:v>
                  </c:pt>
                  <c:pt idx="57">
                    <c:v>2.5999999999999999E-3</c:v>
                  </c:pt>
                  <c:pt idx="58">
                    <c:v>6.9999999999999999E-4</c:v>
                  </c:pt>
                  <c:pt idx="59">
                    <c:v>7.7000000000000002E-3</c:v>
                  </c:pt>
                  <c:pt idx="60">
                    <c:v>3.2000000000000002E-3</c:v>
                  </c:pt>
                  <c:pt idx="6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-6003</c:v>
                </c:pt>
                <c:pt idx="1">
                  <c:v>-272</c:v>
                </c:pt>
                <c:pt idx="2">
                  <c:v>-271.5</c:v>
                </c:pt>
                <c:pt idx="3">
                  <c:v>-266.5</c:v>
                </c:pt>
                <c:pt idx="4">
                  <c:v>-243.5</c:v>
                </c:pt>
                <c:pt idx="5">
                  <c:v>-173</c:v>
                </c:pt>
                <c:pt idx="6">
                  <c:v>-170.5</c:v>
                </c:pt>
                <c:pt idx="7">
                  <c:v>-134.5</c:v>
                </c:pt>
                <c:pt idx="8">
                  <c:v>-124</c:v>
                </c:pt>
                <c:pt idx="9">
                  <c:v>0</c:v>
                </c:pt>
                <c:pt idx="10">
                  <c:v>0</c:v>
                </c:pt>
                <c:pt idx="11">
                  <c:v>16</c:v>
                </c:pt>
                <c:pt idx="12">
                  <c:v>16.5</c:v>
                </c:pt>
                <c:pt idx="13">
                  <c:v>29</c:v>
                </c:pt>
                <c:pt idx="14">
                  <c:v>163.5</c:v>
                </c:pt>
                <c:pt idx="15">
                  <c:v>174</c:v>
                </c:pt>
                <c:pt idx="16">
                  <c:v>176.5</c:v>
                </c:pt>
                <c:pt idx="17">
                  <c:v>298</c:v>
                </c:pt>
                <c:pt idx="18">
                  <c:v>464</c:v>
                </c:pt>
                <c:pt idx="19">
                  <c:v>474.5</c:v>
                </c:pt>
                <c:pt idx="20">
                  <c:v>3383.5</c:v>
                </c:pt>
                <c:pt idx="21">
                  <c:v>3394.5</c:v>
                </c:pt>
                <c:pt idx="22">
                  <c:v>3396</c:v>
                </c:pt>
                <c:pt idx="23">
                  <c:v>3416</c:v>
                </c:pt>
                <c:pt idx="24">
                  <c:v>3505.5</c:v>
                </c:pt>
                <c:pt idx="25">
                  <c:v>3544.5</c:v>
                </c:pt>
                <c:pt idx="26">
                  <c:v>3687.5</c:v>
                </c:pt>
                <c:pt idx="27">
                  <c:v>3705.5</c:v>
                </c:pt>
                <c:pt idx="28">
                  <c:v>6779</c:v>
                </c:pt>
                <c:pt idx="29">
                  <c:v>7185.5</c:v>
                </c:pt>
                <c:pt idx="30">
                  <c:v>7185.5</c:v>
                </c:pt>
                <c:pt idx="31">
                  <c:v>8115.5</c:v>
                </c:pt>
                <c:pt idx="32">
                  <c:v>8926.5</c:v>
                </c:pt>
                <c:pt idx="33">
                  <c:v>9212.5</c:v>
                </c:pt>
                <c:pt idx="34">
                  <c:v>9654.5</c:v>
                </c:pt>
                <c:pt idx="35">
                  <c:v>10003.5</c:v>
                </c:pt>
                <c:pt idx="36">
                  <c:v>10049</c:v>
                </c:pt>
                <c:pt idx="37">
                  <c:v>10113.5</c:v>
                </c:pt>
                <c:pt idx="38">
                  <c:v>10124</c:v>
                </c:pt>
                <c:pt idx="39">
                  <c:v>10240.5</c:v>
                </c:pt>
                <c:pt idx="40">
                  <c:v>10253.5</c:v>
                </c:pt>
                <c:pt idx="41">
                  <c:v>10261</c:v>
                </c:pt>
                <c:pt idx="42">
                  <c:v>10263.5</c:v>
                </c:pt>
                <c:pt idx="43">
                  <c:v>10269</c:v>
                </c:pt>
                <c:pt idx="44">
                  <c:v>10271.5</c:v>
                </c:pt>
                <c:pt idx="45">
                  <c:v>10274</c:v>
                </c:pt>
                <c:pt idx="46">
                  <c:v>11030.5</c:v>
                </c:pt>
                <c:pt idx="47">
                  <c:v>11048.5</c:v>
                </c:pt>
                <c:pt idx="48">
                  <c:v>11168</c:v>
                </c:pt>
                <c:pt idx="49">
                  <c:v>11170.5</c:v>
                </c:pt>
                <c:pt idx="50">
                  <c:v>11178</c:v>
                </c:pt>
                <c:pt idx="51">
                  <c:v>11297.5</c:v>
                </c:pt>
                <c:pt idx="52">
                  <c:v>11339</c:v>
                </c:pt>
                <c:pt idx="53">
                  <c:v>11346.5</c:v>
                </c:pt>
                <c:pt idx="54">
                  <c:v>11502</c:v>
                </c:pt>
                <c:pt idx="55">
                  <c:v>11647.5</c:v>
                </c:pt>
                <c:pt idx="56">
                  <c:v>11668</c:v>
                </c:pt>
                <c:pt idx="57">
                  <c:v>11808</c:v>
                </c:pt>
                <c:pt idx="58">
                  <c:v>11917</c:v>
                </c:pt>
                <c:pt idx="59">
                  <c:v>11981.5</c:v>
                </c:pt>
                <c:pt idx="60">
                  <c:v>11981.5</c:v>
                </c:pt>
                <c:pt idx="61">
                  <c:v>12111</c:v>
                </c:pt>
                <c:pt idx="62">
                  <c:v>12256.5</c:v>
                </c:pt>
                <c:pt idx="63">
                  <c:v>12282</c:v>
                </c:pt>
                <c:pt idx="64">
                  <c:v>12875.5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FBD-40DD-9ED5-032131127A7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0</c:v>
                  </c:pt>
                  <c:pt idx="30">
                    <c:v>0</c:v>
                  </c:pt>
                  <c:pt idx="32">
                    <c:v>2.5000000000000001E-3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2E-3</c:v>
                  </c:pt>
                  <c:pt idx="38">
                    <c:v>2.3E-3</c:v>
                  </c:pt>
                  <c:pt idx="39">
                    <c:v>1E-4</c:v>
                  </c:pt>
                  <c:pt idx="40">
                    <c:v>1.8E-3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5.9999999999999995E-4</c:v>
                  </c:pt>
                  <c:pt idx="46">
                    <c:v>0</c:v>
                  </c:pt>
                  <c:pt idx="47">
                    <c:v>6.9999999999999999E-4</c:v>
                  </c:pt>
                  <c:pt idx="48">
                    <c:v>2.7000000000000001E-3</c:v>
                  </c:pt>
                  <c:pt idx="49">
                    <c:v>4.8999999999999998E-3</c:v>
                  </c:pt>
                  <c:pt idx="50">
                    <c:v>2.0000000000000001E-4</c:v>
                  </c:pt>
                  <c:pt idx="51">
                    <c:v>6.9999999999999994E-5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3.0000000000000001E-3</c:v>
                  </c:pt>
                  <c:pt idx="55">
                    <c:v>2.2000000000000001E-3</c:v>
                  </c:pt>
                  <c:pt idx="56">
                    <c:v>3.0000000000000001E-3</c:v>
                  </c:pt>
                  <c:pt idx="57">
                    <c:v>2.5999999999999999E-3</c:v>
                  </c:pt>
                  <c:pt idx="58">
                    <c:v>6.9999999999999999E-4</c:v>
                  </c:pt>
                  <c:pt idx="59">
                    <c:v>7.7000000000000002E-3</c:v>
                  </c:pt>
                  <c:pt idx="60">
                    <c:v>3.2000000000000002E-3</c:v>
                  </c:pt>
                  <c:pt idx="61">
                    <c:v>2.0000000000000001E-4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0</c:v>
                  </c:pt>
                  <c:pt idx="30">
                    <c:v>0</c:v>
                  </c:pt>
                  <c:pt idx="32">
                    <c:v>2.5000000000000001E-3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2E-3</c:v>
                  </c:pt>
                  <c:pt idx="38">
                    <c:v>2.3E-3</c:v>
                  </c:pt>
                  <c:pt idx="39">
                    <c:v>1E-4</c:v>
                  </c:pt>
                  <c:pt idx="40">
                    <c:v>1.8E-3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5.9999999999999995E-4</c:v>
                  </c:pt>
                  <c:pt idx="46">
                    <c:v>0</c:v>
                  </c:pt>
                  <c:pt idx="47">
                    <c:v>6.9999999999999999E-4</c:v>
                  </c:pt>
                  <c:pt idx="48">
                    <c:v>2.7000000000000001E-3</c:v>
                  </c:pt>
                  <c:pt idx="49">
                    <c:v>4.8999999999999998E-3</c:v>
                  </c:pt>
                  <c:pt idx="50">
                    <c:v>2.0000000000000001E-4</c:v>
                  </c:pt>
                  <c:pt idx="51">
                    <c:v>6.9999999999999994E-5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3.0000000000000001E-3</c:v>
                  </c:pt>
                  <c:pt idx="55">
                    <c:v>2.2000000000000001E-3</c:v>
                  </c:pt>
                  <c:pt idx="56">
                    <c:v>3.0000000000000001E-3</c:v>
                  </c:pt>
                  <c:pt idx="57">
                    <c:v>2.5999999999999999E-3</c:v>
                  </c:pt>
                  <c:pt idx="58">
                    <c:v>6.9999999999999999E-4</c:v>
                  </c:pt>
                  <c:pt idx="59">
                    <c:v>7.7000000000000002E-3</c:v>
                  </c:pt>
                  <c:pt idx="60">
                    <c:v>3.2000000000000002E-3</c:v>
                  </c:pt>
                  <c:pt idx="6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-6003</c:v>
                </c:pt>
                <c:pt idx="1">
                  <c:v>-272</c:v>
                </c:pt>
                <c:pt idx="2">
                  <c:v>-271.5</c:v>
                </c:pt>
                <c:pt idx="3">
                  <c:v>-266.5</c:v>
                </c:pt>
                <c:pt idx="4">
                  <c:v>-243.5</c:v>
                </c:pt>
                <c:pt idx="5">
                  <c:v>-173</c:v>
                </c:pt>
                <c:pt idx="6">
                  <c:v>-170.5</c:v>
                </c:pt>
                <c:pt idx="7">
                  <c:v>-134.5</c:v>
                </c:pt>
                <c:pt idx="8">
                  <c:v>-124</c:v>
                </c:pt>
                <c:pt idx="9">
                  <c:v>0</c:v>
                </c:pt>
                <c:pt idx="10">
                  <c:v>0</c:v>
                </c:pt>
                <c:pt idx="11">
                  <c:v>16</c:v>
                </c:pt>
                <c:pt idx="12">
                  <c:v>16.5</c:v>
                </c:pt>
                <c:pt idx="13">
                  <c:v>29</c:v>
                </c:pt>
                <c:pt idx="14">
                  <c:v>163.5</c:v>
                </c:pt>
                <c:pt idx="15">
                  <c:v>174</c:v>
                </c:pt>
                <c:pt idx="16">
                  <c:v>176.5</c:v>
                </c:pt>
                <c:pt idx="17">
                  <c:v>298</c:v>
                </c:pt>
                <c:pt idx="18">
                  <c:v>464</c:v>
                </c:pt>
                <c:pt idx="19">
                  <c:v>474.5</c:v>
                </c:pt>
                <c:pt idx="20">
                  <c:v>3383.5</c:v>
                </c:pt>
                <c:pt idx="21">
                  <c:v>3394.5</c:v>
                </c:pt>
                <c:pt idx="22">
                  <c:v>3396</c:v>
                </c:pt>
                <c:pt idx="23">
                  <c:v>3416</c:v>
                </c:pt>
                <c:pt idx="24">
                  <c:v>3505.5</c:v>
                </c:pt>
                <c:pt idx="25">
                  <c:v>3544.5</c:v>
                </c:pt>
                <c:pt idx="26">
                  <c:v>3687.5</c:v>
                </c:pt>
                <c:pt idx="27">
                  <c:v>3705.5</c:v>
                </c:pt>
                <c:pt idx="28">
                  <c:v>6779</c:v>
                </c:pt>
                <c:pt idx="29">
                  <c:v>7185.5</c:v>
                </c:pt>
                <c:pt idx="30">
                  <c:v>7185.5</c:v>
                </c:pt>
                <c:pt idx="31">
                  <c:v>8115.5</c:v>
                </c:pt>
                <c:pt idx="32">
                  <c:v>8926.5</c:v>
                </c:pt>
                <c:pt idx="33">
                  <c:v>9212.5</c:v>
                </c:pt>
                <c:pt idx="34">
                  <c:v>9654.5</c:v>
                </c:pt>
                <c:pt idx="35">
                  <c:v>10003.5</c:v>
                </c:pt>
                <c:pt idx="36">
                  <c:v>10049</c:v>
                </c:pt>
                <c:pt idx="37">
                  <c:v>10113.5</c:v>
                </c:pt>
                <c:pt idx="38">
                  <c:v>10124</c:v>
                </c:pt>
                <c:pt idx="39">
                  <c:v>10240.5</c:v>
                </c:pt>
                <c:pt idx="40">
                  <c:v>10253.5</c:v>
                </c:pt>
                <c:pt idx="41">
                  <c:v>10261</c:v>
                </c:pt>
                <c:pt idx="42">
                  <c:v>10263.5</c:v>
                </c:pt>
                <c:pt idx="43">
                  <c:v>10269</c:v>
                </c:pt>
                <c:pt idx="44">
                  <c:v>10271.5</c:v>
                </c:pt>
                <c:pt idx="45">
                  <c:v>10274</c:v>
                </c:pt>
                <c:pt idx="46">
                  <c:v>11030.5</c:v>
                </c:pt>
                <c:pt idx="47">
                  <c:v>11048.5</c:v>
                </c:pt>
                <c:pt idx="48">
                  <c:v>11168</c:v>
                </c:pt>
                <c:pt idx="49">
                  <c:v>11170.5</c:v>
                </c:pt>
                <c:pt idx="50">
                  <c:v>11178</c:v>
                </c:pt>
                <c:pt idx="51">
                  <c:v>11297.5</c:v>
                </c:pt>
                <c:pt idx="52">
                  <c:v>11339</c:v>
                </c:pt>
                <c:pt idx="53">
                  <c:v>11346.5</c:v>
                </c:pt>
                <c:pt idx="54">
                  <c:v>11502</c:v>
                </c:pt>
                <c:pt idx="55">
                  <c:v>11647.5</c:v>
                </c:pt>
                <c:pt idx="56">
                  <c:v>11668</c:v>
                </c:pt>
                <c:pt idx="57">
                  <c:v>11808</c:v>
                </c:pt>
                <c:pt idx="58">
                  <c:v>11917</c:v>
                </c:pt>
                <c:pt idx="59">
                  <c:v>11981.5</c:v>
                </c:pt>
                <c:pt idx="60">
                  <c:v>11981.5</c:v>
                </c:pt>
                <c:pt idx="61">
                  <c:v>12111</c:v>
                </c:pt>
                <c:pt idx="62">
                  <c:v>12256.5</c:v>
                </c:pt>
                <c:pt idx="63">
                  <c:v>12282</c:v>
                </c:pt>
                <c:pt idx="64">
                  <c:v>12875.5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FBD-40DD-9ED5-032131127A7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0</c:v>
                  </c:pt>
                  <c:pt idx="30">
                    <c:v>0</c:v>
                  </c:pt>
                  <c:pt idx="32">
                    <c:v>2.5000000000000001E-3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2E-3</c:v>
                  </c:pt>
                  <c:pt idx="38">
                    <c:v>2.3E-3</c:v>
                  </c:pt>
                  <c:pt idx="39">
                    <c:v>1E-4</c:v>
                  </c:pt>
                  <c:pt idx="40">
                    <c:v>1.8E-3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5.9999999999999995E-4</c:v>
                  </c:pt>
                  <c:pt idx="46">
                    <c:v>0</c:v>
                  </c:pt>
                  <c:pt idx="47">
                    <c:v>6.9999999999999999E-4</c:v>
                  </c:pt>
                  <c:pt idx="48">
                    <c:v>2.7000000000000001E-3</c:v>
                  </c:pt>
                  <c:pt idx="49">
                    <c:v>4.8999999999999998E-3</c:v>
                  </c:pt>
                  <c:pt idx="50">
                    <c:v>2.0000000000000001E-4</c:v>
                  </c:pt>
                  <c:pt idx="51">
                    <c:v>6.9999999999999994E-5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3.0000000000000001E-3</c:v>
                  </c:pt>
                  <c:pt idx="55">
                    <c:v>2.2000000000000001E-3</c:v>
                  </c:pt>
                  <c:pt idx="56">
                    <c:v>3.0000000000000001E-3</c:v>
                  </c:pt>
                  <c:pt idx="57">
                    <c:v>2.5999999999999999E-3</c:v>
                  </c:pt>
                  <c:pt idx="58">
                    <c:v>6.9999999999999999E-4</c:v>
                  </c:pt>
                  <c:pt idx="59">
                    <c:v>7.7000000000000002E-3</c:v>
                  </c:pt>
                  <c:pt idx="60">
                    <c:v>3.2000000000000002E-3</c:v>
                  </c:pt>
                  <c:pt idx="61">
                    <c:v>2.0000000000000001E-4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0</c:v>
                  </c:pt>
                  <c:pt idx="30">
                    <c:v>0</c:v>
                  </c:pt>
                  <c:pt idx="32">
                    <c:v>2.5000000000000001E-3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2E-3</c:v>
                  </c:pt>
                  <c:pt idx="38">
                    <c:v>2.3E-3</c:v>
                  </c:pt>
                  <c:pt idx="39">
                    <c:v>1E-4</c:v>
                  </c:pt>
                  <c:pt idx="40">
                    <c:v>1.8E-3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5.9999999999999995E-4</c:v>
                  </c:pt>
                  <c:pt idx="46">
                    <c:v>0</c:v>
                  </c:pt>
                  <c:pt idx="47">
                    <c:v>6.9999999999999999E-4</c:v>
                  </c:pt>
                  <c:pt idx="48">
                    <c:v>2.7000000000000001E-3</c:v>
                  </c:pt>
                  <c:pt idx="49">
                    <c:v>4.8999999999999998E-3</c:v>
                  </c:pt>
                  <c:pt idx="50">
                    <c:v>2.0000000000000001E-4</c:v>
                  </c:pt>
                  <c:pt idx="51">
                    <c:v>6.9999999999999994E-5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3.0000000000000001E-3</c:v>
                  </c:pt>
                  <c:pt idx="55">
                    <c:v>2.2000000000000001E-3</c:v>
                  </c:pt>
                  <c:pt idx="56">
                    <c:v>3.0000000000000001E-3</c:v>
                  </c:pt>
                  <c:pt idx="57">
                    <c:v>2.5999999999999999E-3</c:v>
                  </c:pt>
                  <c:pt idx="58">
                    <c:v>6.9999999999999999E-4</c:v>
                  </c:pt>
                  <c:pt idx="59">
                    <c:v>7.7000000000000002E-3</c:v>
                  </c:pt>
                  <c:pt idx="60">
                    <c:v>3.2000000000000002E-3</c:v>
                  </c:pt>
                  <c:pt idx="6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-6003</c:v>
                </c:pt>
                <c:pt idx="1">
                  <c:v>-272</c:v>
                </c:pt>
                <c:pt idx="2">
                  <c:v>-271.5</c:v>
                </c:pt>
                <c:pt idx="3">
                  <c:v>-266.5</c:v>
                </c:pt>
                <c:pt idx="4">
                  <c:v>-243.5</c:v>
                </c:pt>
                <c:pt idx="5">
                  <c:v>-173</c:v>
                </c:pt>
                <c:pt idx="6">
                  <c:v>-170.5</c:v>
                </c:pt>
                <c:pt idx="7">
                  <c:v>-134.5</c:v>
                </c:pt>
                <c:pt idx="8">
                  <c:v>-124</c:v>
                </c:pt>
                <c:pt idx="9">
                  <c:v>0</c:v>
                </c:pt>
                <c:pt idx="10">
                  <c:v>0</c:v>
                </c:pt>
                <c:pt idx="11">
                  <c:v>16</c:v>
                </c:pt>
                <c:pt idx="12">
                  <c:v>16.5</c:v>
                </c:pt>
                <c:pt idx="13">
                  <c:v>29</c:v>
                </c:pt>
                <c:pt idx="14">
                  <c:v>163.5</c:v>
                </c:pt>
                <c:pt idx="15">
                  <c:v>174</c:v>
                </c:pt>
                <c:pt idx="16">
                  <c:v>176.5</c:v>
                </c:pt>
                <c:pt idx="17">
                  <c:v>298</c:v>
                </c:pt>
                <c:pt idx="18">
                  <c:v>464</c:v>
                </c:pt>
                <c:pt idx="19">
                  <c:v>474.5</c:v>
                </c:pt>
                <c:pt idx="20">
                  <c:v>3383.5</c:v>
                </c:pt>
                <c:pt idx="21">
                  <c:v>3394.5</c:v>
                </c:pt>
                <c:pt idx="22">
                  <c:v>3396</c:v>
                </c:pt>
                <c:pt idx="23">
                  <c:v>3416</c:v>
                </c:pt>
                <c:pt idx="24">
                  <c:v>3505.5</c:v>
                </c:pt>
                <c:pt idx="25">
                  <c:v>3544.5</c:v>
                </c:pt>
                <c:pt idx="26">
                  <c:v>3687.5</c:v>
                </c:pt>
                <c:pt idx="27">
                  <c:v>3705.5</c:v>
                </c:pt>
                <c:pt idx="28">
                  <c:v>6779</c:v>
                </c:pt>
                <c:pt idx="29">
                  <c:v>7185.5</c:v>
                </c:pt>
                <c:pt idx="30">
                  <c:v>7185.5</c:v>
                </c:pt>
                <c:pt idx="31">
                  <c:v>8115.5</c:v>
                </c:pt>
                <c:pt idx="32">
                  <c:v>8926.5</c:v>
                </c:pt>
                <c:pt idx="33">
                  <c:v>9212.5</c:v>
                </c:pt>
                <c:pt idx="34">
                  <c:v>9654.5</c:v>
                </c:pt>
                <c:pt idx="35">
                  <c:v>10003.5</c:v>
                </c:pt>
                <c:pt idx="36">
                  <c:v>10049</c:v>
                </c:pt>
                <c:pt idx="37">
                  <c:v>10113.5</c:v>
                </c:pt>
                <c:pt idx="38">
                  <c:v>10124</c:v>
                </c:pt>
                <c:pt idx="39">
                  <c:v>10240.5</c:v>
                </c:pt>
                <c:pt idx="40">
                  <c:v>10253.5</c:v>
                </c:pt>
                <c:pt idx="41">
                  <c:v>10261</c:v>
                </c:pt>
                <c:pt idx="42">
                  <c:v>10263.5</c:v>
                </c:pt>
                <c:pt idx="43">
                  <c:v>10269</c:v>
                </c:pt>
                <c:pt idx="44">
                  <c:v>10271.5</c:v>
                </c:pt>
                <c:pt idx="45">
                  <c:v>10274</c:v>
                </c:pt>
                <c:pt idx="46">
                  <c:v>11030.5</c:v>
                </c:pt>
                <c:pt idx="47">
                  <c:v>11048.5</c:v>
                </c:pt>
                <c:pt idx="48">
                  <c:v>11168</c:v>
                </c:pt>
                <c:pt idx="49">
                  <c:v>11170.5</c:v>
                </c:pt>
                <c:pt idx="50">
                  <c:v>11178</c:v>
                </c:pt>
                <c:pt idx="51">
                  <c:v>11297.5</c:v>
                </c:pt>
                <c:pt idx="52">
                  <c:v>11339</c:v>
                </c:pt>
                <c:pt idx="53">
                  <c:v>11346.5</c:v>
                </c:pt>
                <c:pt idx="54">
                  <c:v>11502</c:v>
                </c:pt>
                <c:pt idx="55">
                  <c:v>11647.5</c:v>
                </c:pt>
                <c:pt idx="56">
                  <c:v>11668</c:v>
                </c:pt>
                <c:pt idx="57">
                  <c:v>11808</c:v>
                </c:pt>
                <c:pt idx="58">
                  <c:v>11917</c:v>
                </c:pt>
                <c:pt idx="59">
                  <c:v>11981.5</c:v>
                </c:pt>
                <c:pt idx="60">
                  <c:v>11981.5</c:v>
                </c:pt>
                <c:pt idx="61">
                  <c:v>12111</c:v>
                </c:pt>
                <c:pt idx="62">
                  <c:v>12256.5</c:v>
                </c:pt>
                <c:pt idx="63">
                  <c:v>12282</c:v>
                </c:pt>
                <c:pt idx="64">
                  <c:v>12875.5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FBD-40DD-9ED5-032131127A7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-6003</c:v>
                </c:pt>
                <c:pt idx="1">
                  <c:v>-272</c:v>
                </c:pt>
                <c:pt idx="2">
                  <c:v>-271.5</c:v>
                </c:pt>
                <c:pt idx="3">
                  <c:v>-266.5</c:v>
                </c:pt>
                <c:pt idx="4">
                  <c:v>-243.5</c:v>
                </c:pt>
                <c:pt idx="5">
                  <c:v>-173</c:v>
                </c:pt>
                <c:pt idx="6">
                  <c:v>-170.5</c:v>
                </c:pt>
                <c:pt idx="7">
                  <c:v>-134.5</c:v>
                </c:pt>
                <c:pt idx="8">
                  <c:v>-124</c:v>
                </c:pt>
                <c:pt idx="9">
                  <c:v>0</c:v>
                </c:pt>
                <c:pt idx="10">
                  <c:v>0</c:v>
                </c:pt>
                <c:pt idx="11">
                  <c:v>16</c:v>
                </c:pt>
                <c:pt idx="12">
                  <c:v>16.5</c:v>
                </c:pt>
                <c:pt idx="13">
                  <c:v>29</c:v>
                </c:pt>
                <c:pt idx="14">
                  <c:v>163.5</c:v>
                </c:pt>
                <c:pt idx="15">
                  <c:v>174</c:v>
                </c:pt>
                <c:pt idx="16">
                  <c:v>176.5</c:v>
                </c:pt>
                <c:pt idx="17">
                  <c:v>298</c:v>
                </c:pt>
                <c:pt idx="18">
                  <c:v>464</c:v>
                </c:pt>
                <c:pt idx="19">
                  <c:v>474.5</c:v>
                </c:pt>
                <c:pt idx="20">
                  <c:v>3383.5</c:v>
                </c:pt>
                <c:pt idx="21">
                  <c:v>3394.5</c:v>
                </c:pt>
                <c:pt idx="22">
                  <c:v>3396</c:v>
                </c:pt>
                <c:pt idx="23">
                  <c:v>3416</c:v>
                </c:pt>
                <c:pt idx="24">
                  <c:v>3505.5</c:v>
                </c:pt>
                <c:pt idx="25">
                  <c:v>3544.5</c:v>
                </c:pt>
                <c:pt idx="26">
                  <c:v>3687.5</c:v>
                </c:pt>
                <c:pt idx="27">
                  <c:v>3705.5</c:v>
                </c:pt>
                <c:pt idx="28">
                  <c:v>6779</c:v>
                </c:pt>
                <c:pt idx="29">
                  <c:v>7185.5</c:v>
                </c:pt>
                <c:pt idx="30">
                  <c:v>7185.5</c:v>
                </c:pt>
                <c:pt idx="31">
                  <c:v>8115.5</c:v>
                </c:pt>
                <c:pt idx="32">
                  <c:v>8926.5</c:v>
                </c:pt>
                <c:pt idx="33">
                  <c:v>9212.5</c:v>
                </c:pt>
                <c:pt idx="34">
                  <c:v>9654.5</c:v>
                </c:pt>
                <c:pt idx="35">
                  <c:v>10003.5</c:v>
                </c:pt>
                <c:pt idx="36">
                  <c:v>10049</c:v>
                </c:pt>
                <c:pt idx="37">
                  <c:v>10113.5</c:v>
                </c:pt>
                <c:pt idx="38">
                  <c:v>10124</c:v>
                </c:pt>
                <c:pt idx="39">
                  <c:v>10240.5</c:v>
                </c:pt>
                <c:pt idx="40">
                  <c:v>10253.5</c:v>
                </c:pt>
                <c:pt idx="41">
                  <c:v>10261</c:v>
                </c:pt>
                <c:pt idx="42">
                  <c:v>10263.5</c:v>
                </c:pt>
                <c:pt idx="43">
                  <c:v>10269</c:v>
                </c:pt>
                <c:pt idx="44">
                  <c:v>10271.5</c:v>
                </c:pt>
                <c:pt idx="45">
                  <c:v>10274</c:v>
                </c:pt>
                <c:pt idx="46">
                  <c:v>11030.5</c:v>
                </c:pt>
                <c:pt idx="47">
                  <c:v>11048.5</c:v>
                </c:pt>
                <c:pt idx="48">
                  <c:v>11168</c:v>
                </c:pt>
                <c:pt idx="49">
                  <c:v>11170.5</c:v>
                </c:pt>
                <c:pt idx="50">
                  <c:v>11178</c:v>
                </c:pt>
                <c:pt idx="51">
                  <c:v>11297.5</c:v>
                </c:pt>
                <c:pt idx="52">
                  <c:v>11339</c:v>
                </c:pt>
                <c:pt idx="53">
                  <c:v>11346.5</c:v>
                </c:pt>
                <c:pt idx="54">
                  <c:v>11502</c:v>
                </c:pt>
                <c:pt idx="55">
                  <c:v>11647.5</c:v>
                </c:pt>
                <c:pt idx="56">
                  <c:v>11668</c:v>
                </c:pt>
                <c:pt idx="57">
                  <c:v>11808</c:v>
                </c:pt>
                <c:pt idx="58">
                  <c:v>11917</c:v>
                </c:pt>
                <c:pt idx="59">
                  <c:v>11981.5</c:v>
                </c:pt>
                <c:pt idx="60">
                  <c:v>11981.5</c:v>
                </c:pt>
                <c:pt idx="61">
                  <c:v>12111</c:v>
                </c:pt>
                <c:pt idx="62">
                  <c:v>12256.5</c:v>
                </c:pt>
                <c:pt idx="63">
                  <c:v>12282</c:v>
                </c:pt>
                <c:pt idx="64">
                  <c:v>12875.5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0">
                  <c:v>1.1748600116804678E-2</c:v>
                </c:pt>
                <c:pt idx="1">
                  <c:v>-6.0301372942118585E-3</c:v>
                </c:pt>
                <c:pt idx="2">
                  <c:v>-6.0316883967603679E-3</c:v>
                </c:pt>
                <c:pt idx="3">
                  <c:v>-6.0471994222454639E-3</c:v>
                </c:pt>
                <c:pt idx="4">
                  <c:v>-6.1185501394769035E-3</c:v>
                </c:pt>
                <c:pt idx="5">
                  <c:v>-6.3372555988167505E-3</c:v>
                </c:pt>
                <c:pt idx="6">
                  <c:v>-6.3450111115592985E-3</c:v>
                </c:pt>
                <c:pt idx="7">
                  <c:v>-6.4566904950519866E-3</c:v>
                </c:pt>
                <c:pt idx="8">
                  <c:v>-6.4892636485706871E-3</c:v>
                </c:pt>
                <c:pt idx="9">
                  <c:v>-6.8739370806010572E-3</c:v>
                </c:pt>
                <c:pt idx="10">
                  <c:v>-6.8739370806010572E-3</c:v>
                </c:pt>
                <c:pt idx="11">
                  <c:v>-6.9235723621533631E-3</c:v>
                </c:pt>
                <c:pt idx="12">
                  <c:v>-6.9251234647018725E-3</c:v>
                </c:pt>
                <c:pt idx="13">
                  <c:v>-6.9639010284146116E-3</c:v>
                </c:pt>
                <c:pt idx="14">
                  <c:v>-7.3811476139636822E-3</c:v>
                </c:pt>
                <c:pt idx="15">
                  <c:v>-7.4137207674823827E-3</c:v>
                </c:pt>
                <c:pt idx="16">
                  <c:v>-7.4214762802249307E-3</c:v>
                </c:pt>
                <c:pt idx="17">
                  <c:v>-7.7983941995127528E-3</c:v>
                </c:pt>
                <c:pt idx="18">
                  <c:v>-8.3133602456179258E-3</c:v>
                </c:pt>
                <c:pt idx="19">
                  <c:v>-8.3459333991366264E-3</c:v>
                </c:pt>
                <c:pt idx="20">
                  <c:v>-1.7370248026365227E-2</c:v>
                </c:pt>
                <c:pt idx="21">
                  <c:v>-1.7404372282432436E-2</c:v>
                </c:pt>
                <c:pt idx="22">
                  <c:v>-1.7409025590077967E-2</c:v>
                </c:pt>
                <c:pt idx="23">
                  <c:v>-1.7471069692018348E-2</c:v>
                </c:pt>
                <c:pt idx="24">
                  <c:v>-1.7748717048201558E-2</c:v>
                </c:pt>
                <c:pt idx="25">
                  <c:v>-1.7869703046985305E-2</c:v>
                </c:pt>
                <c:pt idx="26">
                  <c:v>-1.8313318375859037E-2</c:v>
                </c:pt>
                <c:pt idx="27">
                  <c:v>-1.8369158067605383E-2</c:v>
                </c:pt>
                <c:pt idx="28">
                  <c:v>-2.7903785433293627E-2</c:v>
                </c:pt>
                <c:pt idx="29">
                  <c:v>-2.9164831805231894E-2</c:v>
                </c:pt>
                <c:pt idx="30">
                  <c:v>-2.9164831805231894E-2</c:v>
                </c:pt>
                <c:pt idx="31">
                  <c:v>-3.2049882545459665E-2</c:v>
                </c:pt>
                <c:pt idx="32">
                  <c:v>-3.4565770879142171E-2</c:v>
                </c:pt>
                <c:pt idx="33">
                  <c:v>-3.5453001536889642E-2</c:v>
                </c:pt>
                <c:pt idx="34">
                  <c:v>-3.6824176189772087E-2</c:v>
                </c:pt>
                <c:pt idx="35">
                  <c:v>-3.7906845768631757E-2</c:v>
                </c:pt>
                <c:pt idx="36">
                  <c:v>-3.8047996100546128E-2</c:v>
                </c:pt>
                <c:pt idx="37">
                  <c:v>-3.8248088329303861E-2</c:v>
                </c:pt>
                <c:pt idx="38">
                  <c:v>-3.828066148282256E-2</c:v>
                </c:pt>
                <c:pt idx="39">
                  <c:v>-3.8642068376625288E-2</c:v>
                </c:pt>
                <c:pt idx="40">
                  <c:v>-3.8682397042886535E-2</c:v>
                </c:pt>
                <c:pt idx="41">
                  <c:v>-3.8705663581114179E-2</c:v>
                </c:pt>
                <c:pt idx="42">
                  <c:v>-3.8713419093856727E-2</c:v>
                </c:pt>
                <c:pt idx="43">
                  <c:v>-3.873048122189033E-2</c:v>
                </c:pt>
                <c:pt idx="44">
                  <c:v>-3.8738236734632878E-2</c:v>
                </c:pt>
                <c:pt idx="45">
                  <c:v>-3.8745992247375426E-2</c:v>
                </c:pt>
                <c:pt idx="46">
                  <c:v>-4.1092810403270383E-2</c:v>
                </c:pt>
                <c:pt idx="47">
                  <c:v>-4.1148650095016732E-2</c:v>
                </c:pt>
                <c:pt idx="48">
                  <c:v>-4.1519363604110515E-2</c:v>
                </c:pt>
                <c:pt idx="49">
                  <c:v>-4.1527119116853063E-2</c:v>
                </c:pt>
                <c:pt idx="50">
                  <c:v>-4.1550385655080707E-2</c:v>
                </c:pt>
                <c:pt idx="51">
                  <c:v>-4.192109916417449E-2</c:v>
                </c:pt>
                <c:pt idx="52">
                  <c:v>-4.2049840675700778E-2</c:v>
                </c:pt>
                <c:pt idx="53">
                  <c:v>-4.2073107213928422E-2</c:v>
                </c:pt>
                <c:pt idx="54">
                  <c:v>-4.2555500106514897E-2</c:v>
                </c:pt>
                <c:pt idx="55">
                  <c:v>-4.300687094813118E-2</c:v>
                </c:pt>
                <c:pt idx="56">
                  <c:v>-4.3070466152620071E-2</c:v>
                </c:pt>
                <c:pt idx="57">
                  <c:v>-4.3504774866202744E-2</c:v>
                </c:pt>
                <c:pt idx="58">
                  <c:v>-4.3842915221777828E-2</c:v>
                </c:pt>
                <c:pt idx="59">
                  <c:v>-4.4043007450535562E-2</c:v>
                </c:pt>
                <c:pt idx="60">
                  <c:v>-4.4043007450535562E-2</c:v>
                </c:pt>
                <c:pt idx="61">
                  <c:v>-4.4444743010599537E-2</c:v>
                </c:pt>
                <c:pt idx="62">
                  <c:v>-4.489611385221582E-2</c:v>
                </c:pt>
                <c:pt idx="63">
                  <c:v>-4.4975220082189807E-2</c:v>
                </c:pt>
                <c:pt idx="64">
                  <c:v>-4.6816378807270652E-2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FBD-40DD-9ED5-032131127A7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-6003</c:v>
                </c:pt>
                <c:pt idx="1">
                  <c:v>-272</c:v>
                </c:pt>
                <c:pt idx="2">
                  <c:v>-271.5</c:v>
                </c:pt>
                <c:pt idx="3">
                  <c:v>-266.5</c:v>
                </c:pt>
                <c:pt idx="4">
                  <c:v>-243.5</c:v>
                </c:pt>
                <c:pt idx="5">
                  <c:v>-173</c:v>
                </c:pt>
                <c:pt idx="6">
                  <c:v>-170.5</c:v>
                </c:pt>
                <c:pt idx="7">
                  <c:v>-134.5</c:v>
                </c:pt>
                <c:pt idx="8">
                  <c:v>-124</c:v>
                </c:pt>
                <c:pt idx="9">
                  <c:v>0</c:v>
                </c:pt>
                <c:pt idx="10">
                  <c:v>0</c:v>
                </c:pt>
                <c:pt idx="11">
                  <c:v>16</c:v>
                </c:pt>
                <c:pt idx="12">
                  <c:v>16.5</c:v>
                </c:pt>
                <c:pt idx="13">
                  <c:v>29</c:v>
                </c:pt>
                <c:pt idx="14">
                  <c:v>163.5</c:v>
                </c:pt>
                <c:pt idx="15">
                  <c:v>174</c:v>
                </c:pt>
                <c:pt idx="16">
                  <c:v>176.5</c:v>
                </c:pt>
                <c:pt idx="17">
                  <c:v>298</c:v>
                </c:pt>
                <c:pt idx="18">
                  <c:v>464</c:v>
                </c:pt>
                <c:pt idx="19">
                  <c:v>474.5</c:v>
                </c:pt>
                <c:pt idx="20">
                  <c:v>3383.5</c:v>
                </c:pt>
                <c:pt idx="21">
                  <c:v>3394.5</c:v>
                </c:pt>
                <c:pt idx="22">
                  <c:v>3396</c:v>
                </c:pt>
                <c:pt idx="23">
                  <c:v>3416</c:v>
                </c:pt>
                <c:pt idx="24">
                  <c:v>3505.5</c:v>
                </c:pt>
                <c:pt idx="25">
                  <c:v>3544.5</c:v>
                </c:pt>
                <c:pt idx="26">
                  <c:v>3687.5</c:v>
                </c:pt>
                <c:pt idx="27">
                  <c:v>3705.5</c:v>
                </c:pt>
                <c:pt idx="28">
                  <c:v>6779</c:v>
                </c:pt>
                <c:pt idx="29">
                  <c:v>7185.5</c:v>
                </c:pt>
                <c:pt idx="30">
                  <c:v>7185.5</c:v>
                </c:pt>
                <c:pt idx="31">
                  <c:v>8115.5</c:v>
                </c:pt>
                <c:pt idx="32">
                  <c:v>8926.5</c:v>
                </c:pt>
                <c:pt idx="33">
                  <c:v>9212.5</c:v>
                </c:pt>
                <c:pt idx="34">
                  <c:v>9654.5</c:v>
                </c:pt>
                <c:pt idx="35">
                  <c:v>10003.5</c:v>
                </c:pt>
                <c:pt idx="36">
                  <c:v>10049</c:v>
                </c:pt>
                <c:pt idx="37">
                  <c:v>10113.5</c:v>
                </c:pt>
                <c:pt idx="38">
                  <c:v>10124</c:v>
                </c:pt>
                <c:pt idx="39">
                  <c:v>10240.5</c:v>
                </c:pt>
                <c:pt idx="40">
                  <c:v>10253.5</c:v>
                </c:pt>
                <c:pt idx="41">
                  <c:v>10261</c:v>
                </c:pt>
                <c:pt idx="42">
                  <c:v>10263.5</c:v>
                </c:pt>
                <c:pt idx="43">
                  <c:v>10269</c:v>
                </c:pt>
                <c:pt idx="44">
                  <c:v>10271.5</c:v>
                </c:pt>
                <c:pt idx="45">
                  <c:v>10274</c:v>
                </c:pt>
                <c:pt idx="46">
                  <c:v>11030.5</c:v>
                </c:pt>
                <c:pt idx="47">
                  <c:v>11048.5</c:v>
                </c:pt>
                <c:pt idx="48">
                  <c:v>11168</c:v>
                </c:pt>
                <c:pt idx="49">
                  <c:v>11170.5</c:v>
                </c:pt>
                <c:pt idx="50">
                  <c:v>11178</c:v>
                </c:pt>
                <c:pt idx="51">
                  <c:v>11297.5</c:v>
                </c:pt>
                <c:pt idx="52">
                  <c:v>11339</c:v>
                </c:pt>
                <c:pt idx="53">
                  <c:v>11346.5</c:v>
                </c:pt>
                <c:pt idx="54">
                  <c:v>11502</c:v>
                </c:pt>
                <c:pt idx="55">
                  <c:v>11647.5</c:v>
                </c:pt>
                <c:pt idx="56">
                  <c:v>11668</c:v>
                </c:pt>
                <c:pt idx="57">
                  <c:v>11808</c:v>
                </c:pt>
                <c:pt idx="58">
                  <c:v>11917</c:v>
                </c:pt>
                <c:pt idx="59">
                  <c:v>11981.5</c:v>
                </c:pt>
                <c:pt idx="60">
                  <c:v>11981.5</c:v>
                </c:pt>
                <c:pt idx="61">
                  <c:v>12111</c:v>
                </c:pt>
                <c:pt idx="62">
                  <c:v>12256.5</c:v>
                </c:pt>
                <c:pt idx="63">
                  <c:v>12282</c:v>
                </c:pt>
                <c:pt idx="64">
                  <c:v>12875.5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  <c:pt idx="24">
                  <c:v>0.13768820000404958</c:v>
                </c:pt>
                <c:pt idx="31">
                  <c:v>-4.5747800002573058E-2</c:v>
                </c:pt>
                <c:pt idx="33">
                  <c:v>-4.4464999999036081E-2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FBD-40DD-9ED5-032131127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52912"/>
        <c:axId val="1"/>
      </c:scatterChart>
      <c:valAx>
        <c:axId val="796752912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13562164833027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81347150259067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52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12609757977144"/>
          <c:y val="0.92024539877300615"/>
          <c:w val="0.8307441103540813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15</xdr:col>
      <xdr:colOff>476250</xdr:colOff>
      <xdr:row>18</xdr:row>
      <xdr:rowOff>19050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6ABB73BA-EF75-7CCD-EC48-A65EBF1028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342900</xdr:colOff>
      <xdr:row>0</xdr:row>
      <xdr:rowOff>0</xdr:rowOff>
    </xdr:from>
    <xdr:to>
      <xdr:col>24</xdr:col>
      <xdr:colOff>400050</xdr:colOff>
      <xdr:row>18</xdr:row>
      <xdr:rowOff>28575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2C125C02-20AD-C0BF-AC5B-55ECC1E848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676" TargetMode="External"/><Relationship Id="rId13" Type="http://schemas.openxmlformats.org/officeDocument/2006/relationships/hyperlink" Target="http://www.konkoly.hu/cgi-bin/IBVS?5741" TargetMode="External"/><Relationship Id="rId18" Type="http://schemas.openxmlformats.org/officeDocument/2006/relationships/hyperlink" Target="http://www.bav-astro.de/sfs/BAVM_link.php?BAVMnr=215" TargetMode="External"/><Relationship Id="rId3" Type="http://schemas.openxmlformats.org/officeDocument/2006/relationships/hyperlink" Target="http://www.konkoly.hu/cgi-bin/IBVS?5372" TargetMode="External"/><Relationship Id="rId21" Type="http://schemas.openxmlformats.org/officeDocument/2006/relationships/hyperlink" Target="http://www.bav-astro.de/sfs/BAVM_link.php?BAVMnr=231" TargetMode="External"/><Relationship Id="rId7" Type="http://schemas.openxmlformats.org/officeDocument/2006/relationships/hyperlink" Target="http://www.konkoly.hu/cgi-bin/IBVS?5583" TargetMode="External"/><Relationship Id="rId12" Type="http://schemas.openxmlformats.org/officeDocument/2006/relationships/hyperlink" Target="http://www.konkoly.hu/cgi-bin/IBVS?5741" TargetMode="External"/><Relationship Id="rId17" Type="http://schemas.openxmlformats.org/officeDocument/2006/relationships/hyperlink" Target="http://www.bav-astro.de/sfs/BAVM_link.php?BAVMnr=214" TargetMode="External"/><Relationship Id="rId25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konkoly.hu/cgi-bin/IBVS?4597" TargetMode="External"/><Relationship Id="rId16" Type="http://schemas.openxmlformats.org/officeDocument/2006/relationships/hyperlink" Target="http://www.konkoly.hu/cgi-bin/IBVS?5933" TargetMode="External"/><Relationship Id="rId20" Type="http://schemas.openxmlformats.org/officeDocument/2006/relationships/hyperlink" Target="http://www.bav-astro.de/sfs/BAVM_link.php?BAVMnr=225" TargetMode="External"/><Relationship Id="rId1" Type="http://schemas.openxmlformats.org/officeDocument/2006/relationships/hyperlink" Target="http://www.konkoly.hu/cgi-bin/IBVS?4300" TargetMode="External"/><Relationship Id="rId6" Type="http://schemas.openxmlformats.org/officeDocument/2006/relationships/hyperlink" Target="http://www.konkoly.hu/cgi-bin/IBVS?5583" TargetMode="External"/><Relationship Id="rId11" Type="http://schemas.openxmlformats.org/officeDocument/2006/relationships/hyperlink" Target="http://www.konkoly.hu/cgi-bin/IBVS?5741" TargetMode="External"/><Relationship Id="rId24" Type="http://schemas.openxmlformats.org/officeDocument/2006/relationships/hyperlink" Target="http://www.bav-astro.de/sfs/BAVM_link.php?BAVMnr=239" TargetMode="External"/><Relationship Id="rId5" Type="http://schemas.openxmlformats.org/officeDocument/2006/relationships/hyperlink" Target="http://www.konkoly.hu/cgi-bin/IBVS?5676" TargetMode="External"/><Relationship Id="rId15" Type="http://schemas.openxmlformats.org/officeDocument/2006/relationships/hyperlink" Target="http://www.bav-astro.de/sfs/BAVM_link.php?BAVMnr=212" TargetMode="External"/><Relationship Id="rId23" Type="http://schemas.openxmlformats.org/officeDocument/2006/relationships/hyperlink" Target="http://www.bav-astro.de/sfs/BAVM_link.php?BAVMnr=234" TargetMode="External"/><Relationship Id="rId10" Type="http://schemas.openxmlformats.org/officeDocument/2006/relationships/hyperlink" Target="http://www.konkoly.hu/cgi-bin/IBVS?5741" TargetMode="External"/><Relationship Id="rId19" Type="http://schemas.openxmlformats.org/officeDocument/2006/relationships/hyperlink" Target="http://www.konkoly.hu/cgi-bin/IBVS?6007" TargetMode="External"/><Relationship Id="rId4" Type="http://schemas.openxmlformats.org/officeDocument/2006/relationships/hyperlink" Target="http://www.konkoly.hu/cgi-bin/IBVS?5809" TargetMode="External"/><Relationship Id="rId9" Type="http://schemas.openxmlformats.org/officeDocument/2006/relationships/hyperlink" Target="http://www.konkoly.hu/cgi-bin/IBVS?5645" TargetMode="External"/><Relationship Id="rId14" Type="http://schemas.openxmlformats.org/officeDocument/2006/relationships/hyperlink" Target="http://www.konkoly.hu/cgi-bin/IBVS?5645" TargetMode="External"/><Relationship Id="rId22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9"/>
  <sheetViews>
    <sheetView tabSelected="1" workbookViewId="0">
      <pane xSplit="14" ySplit="22" topLeftCell="O8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62</v>
      </c>
    </row>
    <row r="2" spans="1:6" x14ac:dyDescent="0.2">
      <c r="A2" t="s">
        <v>27</v>
      </c>
      <c r="B2" s="8" t="s">
        <v>46</v>
      </c>
    </row>
    <row r="4" spans="1:6" ht="14.25" thickTop="1" thickBot="1" x14ac:dyDescent="0.25">
      <c r="A4" s="5" t="s">
        <v>3</v>
      </c>
      <c r="C4" s="2">
        <v>28745.249</v>
      </c>
      <c r="D4" s="3">
        <v>2.3859476000000002</v>
      </c>
    </row>
    <row r="5" spans="1:6" ht="13.5" thickTop="1" x14ac:dyDescent="0.2">
      <c r="A5" s="10" t="s">
        <v>49</v>
      </c>
      <c r="B5" s="9"/>
      <c r="C5" s="11">
        <v>-9.5</v>
      </c>
      <c r="D5" s="9" t="s">
        <v>50</v>
      </c>
    </row>
    <row r="6" spans="1:6" x14ac:dyDescent="0.2">
      <c r="A6" s="5" t="s">
        <v>4</v>
      </c>
    </row>
    <row r="7" spans="1:6" x14ac:dyDescent="0.2">
      <c r="A7" t="s">
        <v>5</v>
      </c>
      <c r="C7">
        <f>+C4</f>
        <v>28745.249</v>
      </c>
    </row>
    <row r="8" spans="1:6" x14ac:dyDescent="0.2">
      <c r="A8" t="s">
        <v>6</v>
      </c>
      <c r="C8">
        <f>+D4</f>
        <v>2.3859476000000002</v>
      </c>
    </row>
    <row r="9" spans="1:6" x14ac:dyDescent="0.2">
      <c r="A9" s="25" t="s">
        <v>55</v>
      </c>
      <c r="B9" s="26">
        <v>54</v>
      </c>
      <c r="C9" s="14" t="str">
        <f>"F"&amp;B9</f>
        <v>F54</v>
      </c>
      <c r="D9" s="15" t="str">
        <f>"G"&amp;B9</f>
        <v>G54</v>
      </c>
    </row>
    <row r="10" spans="1:6" ht="13.5" thickBot="1" x14ac:dyDescent="0.25">
      <c r="A10" s="9"/>
      <c r="B10" s="9"/>
      <c r="C10" s="4" t="s">
        <v>23</v>
      </c>
      <c r="D10" s="4" t="s">
        <v>24</v>
      </c>
      <c r="E10" s="9"/>
    </row>
    <row r="11" spans="1:6" x14ac:dyDescent="0.2">
      <c r="A11" s="9" t="s">
        <v>19</v>
      </c>
      <c r="B11" s="9"/>
      <c r="C11" s="12">
        <f ca="1">INTERCEPT(INDIRECT($D$9):G992,INDIRECT($C$9):F992)</f>
        <v>-6.8739370806010572E-3</v>
      </c>
      <c r="D11" s="13"/>
      <c r="E11" s="9"/>
    </row>
    <row r="12" spans="1:6" x14ac:dyDescent="0.2">
      <c r="A12" s="9" t="s">
        <v>20</v>
      </c>
      <c r="B12" s="9"/>
      <c r="C12" s="12">
        <f ca="1">SLOPE(INDIRECT($D$9):G992,INDIRECT($C$9):F992)</f>
        <v>-3.1022050970191132E-6</v>
      </c>
      <c r="D12" s="13"/>
      <c r="E12" s="9"/>
    </row>
    <row r="13" spans="1:6" x14ac:dyDescent="0.2">
      <c r="A13" s="9" t="s">
        <v>22</v>
      </c>
      <c r="B13" s="9"/>
      <c r="C13" s="13" t="s">
        <v>17</v>
      </c>
    </row>
    <row r="14" spans="1:6" x14ac:dyDescent="0.2">
      <c r="A14" s="9"/>
      <c r="B14" s="9"/>
      <c r="C14" s="9"/>
    </row>
    <row r="15" spans="1:6" x14ac:dyDescent="0.2">
      <c r="A15" s="16" t="s">
        <v>21</v>
      </c>
      <c r="B15" s="9"/>
      <c r="C15" s="17">
        <f ca="1">(C7+C11)+(C8+C12)*INT(MAX(F21:F3533))</f>
        <v>59464.277535172296</v>
      </c>
      <c r="E15" s="18" t="s">
        <v>57</v>
      </c>
      <c r="F15" s="11">
        <v>1</v>
      </c>
    </row>
    <row r="16" spans="1:6" x14ac:dyDescent="0.2">
      <c r="A16" s="20" t="s">
        <v>7</v>
      </c>
      <c r="B16" s="9"/>
      <c r="C16" s="21">
        <f ca="1">+C8+C12</f>
        <v>2.3859444977949034</v>
      </c>
      <c r="E16" s="18" t="s">
        <v>51</v>
      </c>
      <c r="F16" s="19">
        <f ca="1">NOW()+15018.5+$C$5/24</f>
        <v>59956.833710532403</v>
      </c>
    </row>
    <row r="17" spans="1:32" ht="13.5" thickBot="1" x14ac:dyDescent="0.25">
      <c r="A17" s="18" t="s">
        <v>53</v>
      </c>
      <c r="B17" s="9"/>
      <c r="C17" s="9">
        <f>COUNT(C21:C2191)</f>
        <v>65</v>
      </c>
      <c r="E17" s="18" t="s">
        <v>58</v>
      </c>
      <c r="F17" s="19">
        <f ca="1">ROUND(2*(F16-$C$7)/$C$8,0)/2+F15</f>
        <v>13082.5</v>
      </c>
    </row>
    <row r="18" spans="1:32" ht="14.25" thickTop="1" thickBot="1" x14ac:dyDescent="0.25">
      <c r="A18" s="20" t="s">
        <v>8</v>
      </c>
      <c r="B18" s="9"/>
      <c r="C18" s="23">
        <f ca="1">+C15</f>
        <v>59464.277535172296</v>
      </c>
      <c r="D18" s="24">
        <f ca="1">+C16</f>
        <v>2.3859444977949034</v>
      </c>
      <c r="E18" s="18" t="s">
        <v>52</v>
      </c>
      <c r="F18" s="15">
        <f ca="1">ROUND(2*(F16-$C$15)/$C$16,0)/2+F15</f>
        <v>207.5</v>
      </c>
    </row>
    <row r="19" spans="1:32" ht="13.5" thickTop="1" x14ac:dyDescent="0.2">
      <c r="E19" s="18" t="s">
        <v>54</v>
      </c>
      <c r="F19" s="22">
        <f ca="1">+$C$15+$C$16*F18-15018.5-$C$5/24</f>
        <v>44941.256851798076</v>
      </c>
    </row>
    <row r="20" spans="1:32" ht="13.5" thickBot="1" x14ac:dyDescent="0.25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4" t="s">
        <v>14</v>
      </c>
      <c r="H20" s="7" t="s">
        <v>31</v>
      </c>
      <c r="I20" s="7" t="s">
        <v>75</v>
      </c>
      <c r="J20" s="7" t="s">
        <v>70</v>
      </c>
      <c r="K20" s="7" t="s">
        <v>68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58" t="s">
        <v>290</v>
      </c>
    </row>
    <row r="21" spans="1:32" x14ac:dyDescent="0.2">
      <c r="A21" s="56" t="s">
        <v>81</v>
      </c>
      <c r="B21" s="57" t="s">
        <v>45</v>
      </c>
      <c r="C21" s="56">
        <v>14422.397000000001</v>
      </c>
      <c r="D21" s="56" t="s">
        <v>75</v>
      </c>
      <c r="E21" s="27">
        <f t="shared" ref="E21:E52" si="0">+(C21-C$7)/C$8</f>
        <v>-6003.0035864995516</v>
      </c>
      <c r="F21" s="27">
        <f t="shared" ref="F21:F52" si="1">ROUND(2*E21,0)/2</f>
        <v>-6003</v>
      </c>
      <c r="G21" s="27">
        <f t="shared" ref="G21:G44" si="2">+C21-(C$7+F21*C$8)</f>
        <v>-8.557199997085263E-3</v>
      </c>
      <c r="H21" s="27"/>
      <c r="I21" s="27">
        <f>+G21</f>
        <v>-8.557199997085263E-3</v>
      </c>
      <c r="J21" s="27"/>
      <c r="K21" s="27"/>
      <c r="L21" s="27"/>
      <c r="M21" s="27"/>
      <c r="N21" s="27"/>
      <c r="O21" s="27">
        <f t="shared" ref="O21:O52" ca="1" si="3">+C$11+C$12*F21</f>
        <v>1.1748600116804678E-2</v>
      </c>
      <c r="P21" s="27"/>
      <c r="Q21" s="29">
        <f t="shared" ref="Q21:Q52" si="4">+C21-15018.5</f>
        <v>-596.10299999999916</v>
      </c>
    </row>
    <row r="22" spans="1:32" x14ac:dyDescent="0.2">
      <c r="A22" s="56" t="s">
        <v>87</v>
      </c>
      <c r="B22" s="57" t="s">
        <v>45</v>
      </c>
      <c r="C22" s="56">
        <v>28096.276999999998</v>
      </c>
      <c r="D22" s="56" t="s">
        <v>75</v>
      </c>
      <c r="E22" s="27">
        <f t="shared" si="0"/>
        <v>-271.9975912295817</v>
      </c>
      <c r="F22" s="27">
        <f t="shared" si="1"/>
        <v>-272</v>
      </c>
      <c r="G22" s="27">
        <f t="shared" si="2"/>
        <v>5.7471999971312471E-3</v>
      </c>
      <c r="H22" s="27">
        <f t="shared" ref="H22:H29" si="5">+G22</f>
        <v>5.7471999971312471E-3</v>
      </c>
      <c r="J22" s="27"/>
      <c r="K22" s="27"/>
      <c r="L22" s="27"/>
      <c r="M22" s="27"/>
      <c r="N22" s="27"/>
      <c r="O22" s="27">
        <f t="shared" ca="1" si="3"/>
        <v>-6.0301372942118585E-3</v>
      </c>
      <c r="P22" s="27"/>
      <c r="Q22" s="29">
        <f t="shared" si="4"/>
        <v>13077.776999999998</v>
      </c>
    </row>
    <row r="23" spans="1:32" x14ac:dyDescent="0.2">
      <c r="A23" s="56" t="s">
        <v>87</v>
      </c>
      <c r="B23" s="57" t="s">
        <v>41</v>
      </c>
      <c r="C23" s="56">
        <v>28097.444</v>
      </c>
      <c r="D23" s="56" t="s">
        <v>75</v>
      </c>
      <c r="E23" s="27">
        <f t="shared" si="0"/>
        <v>-271.508477386511</v>
      </c>
      <c r="F23" s="27">
        <f t="shared" si="1"/>
        <v>-271.5</v>
      </c>
      <c r="G23" s="27">
        <f t="shared" si="2"/>
        <v>-2.0226600001478801E-2</v>
      </c>
      <c r="H23" s="27">
        <f t="shared" si="5"/>
        <v>-2.0226600001478801E-2</v>
      </c>
      <c r="J23" s="27"/>
      <c r="K23" s="27"/>
      <c r="L23" s="27"/>
      <c r="M23" s="27"/>
      <c r="N23" s="27"/>
      <c r="O23" s="27">
        <f t="shared" ca="1" si="3"/>
        <v>-6.0316883967603679E-3</v>
      </c>
      <c r="P23" s="27"/>
      <c r="Q23" s="29">
        <f t="shared" si="4"/>
        <v>13078.944</v>
      </c>
    </row>
    <row r="24" spans="1:32" x14ac:dyDescent="0.2">
      <c r="A24" s="56" t="s">
        <v>87</v>
      </c>
      <c r="B24" s="57" t="s">
        <v>41</v>
      </c>
      <c r="C24" s="56">
        <v>28109.41</v>
      </c>
      <c r="D24" s="56" t="s">
        <v>75</v>
      </c>
      <c r="E24" s="27">
        <f t="shared" si="0"/>
        <v>-266.49327923211723</v>
      </c>
      <c r="F24" s="27">
        <f t="shared" si="1"/>
        <v>-266.5</v>
      </c>
      <c r="G24" s="27">
        <f t="shared" si="2"/>
        <v>1.6035399999964284E-2</v>
      </c>
      <c r="H24" s="27">
        <f t="shared" si="5"/>
        <v>1.6035399999964284E-2</v>
      </c>
      <c r="J24" s="27"/>
      <c r="K24" s="27"/>
      <c r="L24" s="27"/>
      <c r="M24" s="27"/>
      <c r="N24" s="27"/>
      <c r="O24" s="27">
        <f t="shared" ca="1" si="3"/>
        <v>-6.0471994222454639E-3</v>
      </c>
      <c r="P24" s="27"/>
      <c r="Q24" s="29">
        <f t="shared" si="4"/>
        <v>13090.91</v>
      </c>
    </row>
    <row r="25" spans="1:32" x14ac:dyDescent="0.2">
      <c r="A25" s="56" t="s">
        <v>87</v>
      </c>
      <c r="B25" s="57" t="s">
        <v>41</v>
      </c>
      <c r="C25" s="56">
        <v>28164.304</v>
      </c>
      <c r="D25" s="56" t="s">
        <v>75</v>
      </c>
      <c r="E25" s="27">
        <f t="shared" si="0"/>
        <v>-243.48606817685337</v>
      </c>
      <c r="F25" s="27">
        <f t="shared" si="1"/>
        <v>-243.5</v>
      </c>
      <c r="G25" s="27">
        <f t="shared" si="2"/>
        <v>3.3240600001590792E-2</v>
      </c>
      <c r="H25" s="27">
        <f t="shared" si="5"/>
        <v>3.3240600001590792E-2</v>
      </c>
      <c r="J25" s="27"/>
      <c r="K25" s="27"/>
      <c r="L25" s="27"/>
      <c r="M25" s="27"/>
      <c r="N25" s="27"/>
      <c r="O25" s="27">
        <f t="shared" ca="1" si="3"/>
        <v>-6.1185501394769035E-3</v>
      </c>
      <c r="P25" s="27"/>
      <c r="Q25" s="29">
        <f t="shared" si="4"/>
        <v>13145.804</v>
      </c>
    </row>
    <row r="26" spans="1:32" x14ac:dyDescent="0.2">
      <c r="A26" s="56" t="s">
        <v>87</v>
      </c>
      <c r="B26" s="57" t="s">
        <v>45</v>
      </c>
      <c r="C26" s="56">
        <v>28332.467000000001</v>
      </c>
      <c r="D26" s="56" t="s">
        <v>75</v>
      </c>
      <c r="E26" s="27">
        <f t="shared" si="0"/>
        <v>-173.00547589561447</v>
      </c>
      <c r="F26" s="27">
        <f t="shared" si="1"/>
        <v>-173</v>
      </c>
      <c r="G26" s="27">
        <f t="shared" si="2"/>
        <v>-1.306520000071032E-2</v>
      </c>
      <c r="H26" s="27">
        <f t="shared" si="5"/>
        <v>-1.306520000071032E-2</v>
      </c>
      <c r="J26" s="27"/>
      <c r="K26" s="27"/>
      <c r="L26" s="27"/>
      <c r="M26" s="27"/>
      <c r="N26" s="27"/>
      <c r="O26" s="27">
        <f t="shared" ca="1" si="3"/>
        <v>-6.3372555988167505E-3</v>
      </c>
      <c r="P26" s="27"/>
      <c r="Q26" s="29">
        <f t="shared" si="4"/>
        <v>13313.967000000001</v>
      </c>
    </row>
    <row r="27" spans="1:32" x14ac:dyDescent="0.2">
      <c r="A27" s="56" t="s">
        <v>87</v>
      </c>
      <c r="B27" s="57" t="s">
        <v>41</v>
      </c>
      <c r="C27" s="56">
        <v>28338.452000000001</v>
      </c>
      <c r="D27" s="56" t="s">
        <v>75</v>
      </c>
      <c r="E27" s="27">
        <f t="shared" si="0"/>
        <v>-170.49703857704111</v>
      </c>
      <c r="F27" s="27">
        <f t="shared" si="1"/>
        <v>-170.5</v>
      </c>
      <c r="G27" s="27">
        <f t="shared" si="2"/>
        <v>7.0658000004186761E-3</v>
      </c>
      <c r="H27" s="27">
        <f t="shared" si="5"/>
        <v>7.0658000004186761E-3</v>
      </c>
      <c r="J27" s="27"/>
      <c r="K27" s="27"/>
      <c r="L27" s="27"/>
      <c r="M27" s="27"/>
      <c r="N27" s="27"/>
      <c r="O27" s="27">
        <f t="shared" ca="1" si="3"/>
        <v>-6.3450111115592985E-3</v>
      </c>
      <c r="P27" s="27"/>
      <c r="Q27" s="29">
        <f t="shared" si="4"/>
        <v>13319.952000000001</v>
      </c>
    </row>
    <row r="28" spans="1:32" x14ac:dyDescent="0.2">
      <c r="A28" s="56" t="s">
        <v>87</v>
      </c>
      <c r="B28" s="57" t="s">
        <v>41</v>
      </c>
      <c r="C28" s="56">
        <v>28424.331999999999</v>
      </c>
      <c r="D28" s="56" t="s">
        <v>75</v>
      </c>
      <c r="E28" s="27">
        <f t="shared" si="0"/>
        <v>-134.50295387878646</v>
      </c>
      <c r="F28" s="27">
        <f t="shared" si="1"/>
        <v>-134.5</v>
      </c>
      <c r="G28" s="27">
        <f t="shared" si="2"/>
        <v>-7.0478000016009901E-3</v>
      </c>
      <c r="H28" s="27">
        <f t="shared" si="5"/>
        <v>-7.0478000016009901E-3</v>
      </c>
      <c r="J28" s="27"/>
      <c r="K28" s="27"/>
      <c r="L28" s="27"/>
      <c r="M28" s="27"/>
      <c r="N28" s="27"/>
      <c r="O28" s="27">
        <f t="shared" ca="1" si="3"/>
        <v>-6.4566904950519866E-3</v>
      </c>
      <c r="P28" s="27"/>
      <c r="Q28" s="29">
        <f t="shared" si="4"/>
        <v>13405.831999999999</v>
      </c>
    </row>
    <row r="29" spans="1:32" x14ac:dyDescent="0.2">
      <c r="A29" s="56" t="s">
        <v>87</v>
      </c>
      <c r="B29" s="57" t="s">
        <v>45</v>
      </c>
      <c r="C29" s="56">
        <v>28449.363000000001</v>
      </c>
      <c r="D29" s="56" t="s">
        <v>75</v>
      </c>
      <c r="E29" s="27">
        <f t="shared" si="0"/>
        <v>-124.01194393372201</v>
      </c>
      <c r="F29" s="27">
        <f t="shared" si="1"/>
        <v>-124</v>
      </c>
      <c r="G29" s="27">
        <f t="shared" si="2"/>
        <v>-2.8497600000264356E-2</v>
      </c>
      <c r="H29" s="27">
        <f t="shared" si="5"/>
        <v>-2.8497600000264356E-2</v>
      </c>
      <c r="J29" s="27"/>
      <c r="K29" s="27"/>
      <c r="L29" s="27"/>
      <c r="M29" s="27"/>
      <c r="N29" s="27"/>
      <c r="O29" s="27">
        <f t="shared" ca="1" si="3"/>
        <v>-6.4892636485706871E-3</v>
      </c>
      <c r="P29" s="27"/>
      <c r="Q29" s="29">
        <f t="shared" si="4"/>
        <v>13430.863000000001</v>
      </c>
    </row>
    <row r="30" spans="1:32" x14ac:dyDescent="0.2">
      <c r="A30" s="56" t="s">
        <v>81</v>
      </c>
      <c r="B30" s="57" t="s">
        <v>45</v>
      </c>
      <c r="C30" s="56">
        <v>28745.246999999999</v>
      </c>
      <c r="D30" s="56" t="s">
        <v>75</v>
      </c>
      <c r="E30" s="27">
        <f t="shared" si="0"/>
        <v>-8.3824137646922904E-4</v>
      </c>
      <c r="F30" s="27">
        <f t="shared" si="1"/>
        <v>0</v>
      </c>
      <c r="G30" s="27">
        <f t="shared" si="2"/>
        <v>-2.0000000004074536E-3</v>
      </c>
      <c r="H30" s="27"/>
      <c r="I30" s="27">
        <f>+G30</f>
        <v>-2.0000000004074536E-3</v>
      </c>
      <c r="J30" s="27"/>
      <c r="K30" s="27"/>
      <c r="L30" s="27"/>
      <c r="M30" s="27"/>
      <c r="N30" s="27"/>
      <c r="O30" s="27">
        <f t="shared" ca="1" si="3"/>
        <v>-6.8739370806010572E-3</v>
      </c>
      <c r="P30" s="27"/>
      <c r="Q30" s="29">
        <f t="shared" si="4"/>
        <v>13726.746999999999</v>
      </c>
    </row>
    <row r="31" spans="1:32" x14ac:dyDescent="0.2">
      <c r="A31" s="27" t="s">
        <v>15</v>
      </c>
      <c r="B31" s="27"/>
      <c r="C31" s="28">
        <v>28745.249</v>
      </c>
      <c r="D31" s="28" t="s">
        <v>17</v>
      </c>
      <c r="E31" s="27">
        <f t="shared" si="0"/>
        <v>0</v>
      </c>
      <c r="F31" s="27">
        <f t="shared" si="1"/>
        <v>0</v>
      </c>
      <c r="G31" s="27">
        <f t="shared" si="2"/>
        <v>0</v>
      </c>
      <c r="H31" s="27">
        <f t="shared" ref="H31:H37" si="6">+G31</f>
        <v>0</v>
      </c>
      <c r="I31" s="27"/>
      <c r="J31" s="27"/>
      <c r="K31" s="27"/>
      <c r="L31" s="27"/>
      <c r="M31" s="27"/>
      <c r="N31" s="27"/>
      <c r="O31" s="27">
        <f t="shared" ca="1" si="3"/>
        <v>-6.8739370806010572E-3</v>
      </c>
      <c r="P31" s="27"/>
      <c r="Q31" s="29">
        <f t="shared" si="4"/>
        <v>13726.749</v>
      </c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</row>
    <row r="32" spans="1:32" x14ac:dyDescent="0.2">
      <c r="A32" s="56" t="s">
        <v>87</v>
      </c>
      <c r="B32" s="57" t="s">
        <v>45</v>
      </c>
      <c r="C32" s="56">
        <v>28783.404999999999</v>
      </c>
      <c r="D32" s="56" t="s">
        <v>75</v>
      </c>
      <c r="E32" s="27">
        <f t="shared" si="0"/>
        <v>15.991968977021557</v>
      </c>
      <c r="F32" s="27">
        <f t="shared" si="1"/>
        <v>16</v>
      </c>
      <c r="G32" s="27">
        <f t="shared" si="2"/>
        <v>-1.9161600001098122E-2</v>
      </c>
      <c r="H32" s="27">
        <f t="shared" si="6"/>
        <v>-1.9161600001098122E-2</v>
      </c>
      <c r="J32" s="27"/>
      <c r="K32" s="27"/>
      <c r="L32" s="27"/>
      <c r="M32" s="27"/>
      <c r="N32" s="27"/>
      <c r="O32" s="27">
        <f t="shared" ca="1" si="3"/>
        <v>-6.9235723621533631E-3</v>
      </c>
      <c r="P32" s="27"/>
      <c r="Q32" s="29">
        <f t="shared" si="4"/>
        <v>13764.904999999999</v>
      </c>
    </row>
    <row r="33" spans="1:32" x14ac:dyDescent="0.2">
      <c r="A33" s="56" t="s">
        <v>87</v>
      </c>
      <c r="B33" s="57" t="s">
        <v>41</v>
      </c>
      <c r="C33" s="56">
        <v>28784.573</v>
      </c>
      <c r="D33" s="56" t="s">
        <v>75</v>
      </c>
      <c r="E33" s="27">
        <f t="shared" si="0"/>
        <v>16.481501940780475</v>
      </c>
      <c r="F33" s="27">
        <f t="shared" si="1"/>
        <v>16.5</v>
      </c>
      <c r="G33" s="27">
        <f t="shared" si="2"/>
        <v>-4.4135399999504443E-2</v>
      </c>
      <c r="H33" s="27">
        <f t="shared" si="6"/>
        <v>-4.4135399999504443E-2</v>
      </c>
      <c r="J33" s="27"/>
      <c r="K33" s="27"/>
      <c r="L33" s="27"/>
      <c r="M33" s="27"/>
      <c r="N33" s="27"/>
      <c r="O33" s="27">
        <f t="shared" ca="1" si="3"/>
        <v>-6.9251234647018725E-3</v>
      </c>
      <c r="P33" s="27"/>
      <c r="Q33" s="29">
        <f t="shared" si="4"/>
        <v>13766.073</v>
      </c>
    </row>
    <row r="34" spans="1:32" x14ac:dyDescent="0.2">
      <c r="A34" s="56" t="s">
        <v>87</v>
      </c>
      <c r="B34" s="57" t="s">
        <v>45</v>
      </c>
      <c r="C34" s="56">
        <v>28814.393</v>
      </c>
      <c r="D34" s="56" t="s">
        <v>75</v>
      </c>
      <c r="E34" s="27">
        <f t="shared" si="0"/>
        <v>28.979680861390346</v>
      </c>
      <c r="F34" s="27">
        <f t="shared" si="1"/>
        <v>29</v>
      </c>
      <c r="G34" s="27">
        <f t="shared" si="2"/>
        <v>-4.8480400000698864E-2</v>
      </c>
      <c r="H34" s="27">
        <f t="shared" si="6"/>
        <v>-4.8480400000698864E-2</v>
      </c>
      <c r="J34" s="27"/>
      <c r="K34" s="27"/>
      <c r="L34" s="27"/>
      <c r="M34" s="27"/>
      <c r="N34" s="27"/>
      <c r="O34" s="27">
        <f t="shared" ca="1" si="3"/>
        <v>-6.9639010284146116E-3</v>
      </c>
      <c r="P34" s="27"/>
      <c r="Q34" s="29">
        <f t="shared" si="4"/>
        <v>13795.893</v>
      </c>
    </row>
    <row r="35" spans="1:32" x14ac:dyDescent="0.2">
      <c r="A35" s="56" t="s">
        <v>87</v>
      </c>
      <c r="B35" s="57" t="s">
        <v>41</v>
      </c>
      <c r="C35" s="56">
        <v>29135.374</v>
      </c>
      <c r="D35" s="56" t="s">
        <v>75</v>
      </c>
      <c r="E35" s="27">
        <f t="shared" si="0"/>
        <v>163.50945846421772</v>
      </c>
      <c r="F35" s="27">
        <f t="shared" si="1"/>
        <v>163.5</v>
      </c>
      <c r="G35" s="27">
        <f t="shared" si="2"/>
        <v>2.2567399999388726E-2</v>
      </c>
      <c r="H35" s="27">
        <f t="shared" si="6"/>
        <v>2.2567399999388726E-2</v>
      </c>
      <c r="J35" s="27"/>
      <c r="K35" s="27"/>
      <c r="L35" s="27"/>
      <c r="M35" s="27"/>
      <c r="N35" s="27"/>
      <c r="O35" s="27">
        <f t="shared" ca="1" si="3"/>
        <v>-7.3811476139636822E-3</v>
      </c>
      <c r="P35" s="27"/>
      <c r="Q35" s="29">
        <f t="shared" si="4"/>
        <v>14116.874</v>
      </c>
    </row>
    <row r="36" spans="1:32" x14ac:dyDescent="0.2">
      <c r="A36" s="56" t="s">
        <v>87</v>
      </c>
      <c r="B36" s="57" t="s">
        <v>45</v>
      </c>
      <c r="C36" s="56">
        <v>29160.368999999999</v>
      </c>
      <c r="D36" s="56" t="s">
        <v>75</v>
      </c>
      <c r="E36" s="27">
        <f t="shared" si="0"/>
        <v>173.98538006450727</v>
      </c>
      <c r="F36" s="27">
        <f t="shared" si="1"/>
        <v>174</v>
      </c>
      <c r="G36" s="27">
        <f t="shared" si="2"/>
        <v>-3.4882399999332847E-2</v>
      </c>
      <c r="H36" s="27">
        <f t="shared" si="6"/>
        <v>-3.4882399999332847E-2</v>
      </c>
      <c r="J36" s="27"/>
      <c r="K36" s="27"/>
      <c r="L36" s="27"/>
      <c r="M36" s="27"/>
      <c r="N36" s="27"/>
      <c r="O36" s="27">
        <f t="shared" ca="1" si="3"/>
        <v>-7.4137207674823827E-3</v>
      </c>
      <c r="P36" s="27"/>
      <c r="Q36" s="29">
        <f t="shared" si="4"/>
        <v>14141.868999999999</v>
      </c>
    </row>
    <row r="37" spans="1:32" x14ac:dyDescent="0.2">
      <c r="A37" s="56" t="s">
        <v>87</v>
      </c>
      <c r="B37" s="57" t="s">
        <v>41</v>
      </c>
      <c r="C37" s="56">
        <v>29166.374</v>
      </c>
      <c r="D37" s="56" t="s">
        <v>75</v>
      </c>
      <c r="E37" s="27">
        <f t="shared" si="0"/>
        <v>176.5021997968438</v>
      </c>
      <c r="F37" s="27">
        <f t="shared" si="1"/>
        <v>176.5</v>
      </c>
      <c r="G37" s="27">
        <f t="shared" si="2"/>
        <v>5.2485999985947274E-3</v>
      </c>
      <c r="H37" s="27">
        <f t="shared" si="6"/>
        <v>5.2485999985947274E-3</v>
      </c>
      <c r="J37" s="27"/>
      <c r="K37" s="27"/>
      <c r="L37" s="27"/>
      <c r="M37" s="27"/>
      <c r="N37" s="27"/>
      <c r="O37" s="27">
        <f t="shared" ca="1" si="3"/>
        <v>-7.4214762802249307E-3</v>
      </c>
      <c r="P37" s="27"/>
      <c r="Q37" s="29">
        <f t="shared" si="4"/>
        <v>14147.874</v>
      </c>
    </row>
    <row r="38" spans="1:32" x14ac:dyDescent="0.2">
      <c r="A38" s="56" t="s">
        <v>81</v>
      </c>
      <c r="B38" s="57" t="s">
        <v>45</v>
      </c>
      <c r="C38" s="56">
        <v>29456.254000000001</v>
      </c>
      <c r="D38" s="56" t="s">
        <v>75</v>
      </c>
      <c r="E38" s="27">
        <f t="shared" si="0"/>
        <v>297.99690487754253</v>
      </c>
      <c r="F38" s="27">
        <f t="shared" si="1"/>
        <v>298</v>
      </c>
      <c r="G38" s="27">
        <f t="shared" si="2"/>
        <v>-7.384799999272218E-3</v>
      </c>
      <c r="H38" s="27"/>
      <c r="I38" s="27">
        <f t="shared" ref="I38:I44" si="7">+G38</f>
        <v>-7.384799999272218E-3</v>
      </c>
      <c r="J38" s="27"/>
      <c r="K38" s="27"/>
      <c r="L38" s="27"/>
      <c r="M38" s="27"/>
      <c r="N38" s="27"/>
      <c r="O38" s="27">
        <f t="shared" ca="1" si="3"/>
        <v>-7.7983941995127528E-3</v>
      </c>
      <c r="P38" s="27"/>
      <c r="Q38" s="29">
        <f t="shared" si="4"/>
        <v>14437.754000000001</v>
      </c>
    </row>
    <row r="39" spans="1:32" x14ac:dyDescent="0.2">
      <c r="A39" s="56" t="s">
        <v>81</v>
      </c>
      <c r="B39" s="57" t="s">
        <v>45</v>
      </c>
      <c r="C39" s="56">
        <v>29852.321</v>
      </c>
      <c r="D39" s="56" t="s">
        <v>75</v>
      </c>
      <c r="E39" s="27">
        <f t="shared" si="0"/>
        <v>463.99677847074264</v>
      </c>
      <c r="F39" s="27">
        <f t="shared" si="1"/>
        <v>464</v>
      </c>
      <c r="G39" s="27">
        <f t="shared" si="2"/>
        <v>-7.6864000002387911E-3</v>
      </c>
      <c r="H39" s="27"/>
      <c r="I39" s="27">
        <f t="shared" si="7"/>
        <v>-7.6864000002387911E-3</v>
      </c>
      <c r="J39" s="27"/>
      <c r="K39" s="27"/>
      <c r="L39" s="27"/>
      <c r="M39" s="27"/>
      <c r="N39" s="27"/>
      <c r="O39" s="27">
        <f t="shared" ca="1" si="3"/>
        <v>-8.3133602456179258E-3</v>
      </c>
      <c r="P39" s="27"/>
      <c r="Q39" s="29">
        <f t="shared" si="4"/>
        <v>14833.821</v>
      </c>
    </row>
    <row r="40" spans="1:32" x14ac:dyDescent="0.2">
      <c r="A40" s="56" t="s">
        <v>140</v>
      </c>
      <c r="B40" s="57" t="s">
        <v>41</v>
      </c>
      <c r="C40" s="56">
        <v>29877.418000000001</v>
      </c>
      <c r="D40" s="56" t="s">
        <v>75</v>
      </c>
      <c r="E40" s="27">
        <f t="shared" si="0"/>
        <v>474.51545038122447</v>
      </c>
      <c r="F40" s="27">
        <f t="shared" si="1"/>
        <v>474.5</v>
      </c>
      <c r="G40" s="27">
        <f t="shared" si="2"/>
        <v>3.6863799999991897E-2</v>
      </c>
      <c r="H40" s="27"/>
      <c r="I40" s="27">
        <f t="shared" si="7"/>
        <v>3.6863799999991897E-2</v>
      </c>
      <c r="J40" s="27"/>
      <c r="K40" s="27"/>
      <c r="L40" s="27"/>
      <c r="M40" s="27"/>
      <c r="N40" s="27"/>
      <c r="O40" s="27">
        <f t="shared" ca="1" si="3"/>
        <v>-8.3459333991366264E-3</v>
      </c>
      <c r="P40" s="27"/>
      <c r="Q40" s="29">
        <f t="shared" si="4"/>
        <v>14858.918000000001</v>
      </c>
    </row>
    <row r="41" spans="1:32" x14ac:dyDescent="0.2">
      <c r="A41" s="56" t="s">
        <v>145</v>
      </c>
      <c r="B41" s="57" t="s">
        <v>41</v>
      </c>
      <c r="C41" s="56">
        <v>36818.411</v>
      </c>
      <c r="D41" s="56" t="s">
        <v>75</v>
      </c>
      <c r="E41" s="27">
        <f t="shared" si="0"/>
        <v>3383.6292129802009</v>
      </c>
      <c r="F41" s="27">
        <f t="shared" si="1"/>
        <v>3383.5</v>
      </c>
      <c r="G41" s="27">
        <f t="shared" si="2"/>
        <v>0.30829539999831468</v>
      </c>
      <c r="H41" s="27"/>
      <c r="I41" s="27">
        <f t="shared" si="7"/>
        <v>0.30829539999831468</v>
      </c>
      <c r="J41" s="27"/>
      <c r="K41" s="27"/>
      <c r="L41" s="27"/>
      <c r="M41" s="27"/>
      <c r="N41" s="27"/>
      <c r="O41" s="27">
        <f t="shared" ca="1" si="3"/>
        <v>-1.7370248026365227E-2</v>
      </c>
      <c r="P41" s="27"/>
      <c r="Q41" s="29">
        <f t="shared" si="4"/>
        <v>21799.911</v>
      </c>
    </row>
    <row r="42" spans="1:32" x14ac:dyDescent="0.2">
      <c r="A42" s="56" t="s">
        <v>145</v>
      </c>
      <c r="B42" s="57" t="s">
        <v>41</v>
      </c>
      <c r="C42" s="56">
        <v>36844.368999999999</v>
      </c>
      <c r="D42" s="56" t="s">
        <v>75</v>
      </c>
      <c r="E42" s="27">
        <f t="shared" si="0"/>
        <v>3394.5087478031783</v>
      </c>
      <c r="F42" s="27">
        <f t="shared" si="1"/>
        <v>3394.5</v>
      </c>
      <c r="G42" s="27">
        <f t="shared" si="2"/>
        <v>2.0871799999440555E-2</v>
      </c>
      <c r="H42" s="27"/>
      <c r="I42" s="27">
        <f t="shared" si="7"/>
        <v>2.0871799999440555E-2</v>
      </c>
      <c r="J42" s="27"/>
      <c r="K42" s="27"/>
      <c r="L42" s="27"/>
      <c r="M42" s="27"/>
      <c r="N42" s="27"/>
      <c r="O42" s="27">
        <f t="shared" ca="1" si="3"/>
        <v>-1.7404372282432436E-2</v>
      </c>
      <c r="P42" s="27"/>
      <c r="Q42" s="29">
        <f t="shared" si="4"/>
        <v>21825.868999999999</v>
      </c>
    </row>
    <row r="43" spans="1:32" x14ac:dyDescent="0.2">
      <c r="A43" s="56" t="s">
        <v>145</v>
      </c>
      <c r="B43" s="57" t="s">
        <v>45</v>
      </c>
      <c r="C43" s="56">
        <v>36848.436000000002</v>
      </c>
      <c r="D43" s="56" t="s">
        <v>75</v>
      </c>
      <c r="E43" s="27">
        <f t="shared" si="0"/>
        <v>3396.2133116418822</v>
      </c>
      <c r="F43" s="27">
        <f t="shared" si="1"/>
        <v>3396</v>
      </c>
      <c r="G43" s="27">
        <f t="shared" si="2"/>
        <v>0.50895039999886649</v>
      </c>
      <c r="H43" s="27"/>
      <c r="I43" s="27">
        <f t="shared" si="7"/>
        <v>0.50895039999886649</v>
      </c>
      <c r="J43" s="27"/>
      <c r="K43" s="27"/>
      <c r="L43" s="27"/>
      <c r="M43" s="27"/>
      <c r="N43" s="27"/>
      <c r="O43" s="27">
        <f t="shared" ca="1" si="3"/>
        <v>-1.7409025590077967E-2</v>
      </c>
      <c r="P43" s="27"/>
      <c r="Q43" s="29">
        <f t="shared" si="4"/>
        <v>21829.936000000002</v>
      </c>
    </row>
    <row r="44" spans="1:32" x14ac:dyDescent="0.2">
      <c r="A44" s="56" t="s">
        <v>145</v>
      </c>
      <c r="B44" s="57" t="s">
        <v>45</v>
      </c>
      <c r="C44" s="56">
        <v>36895.324999999997</v>
      </c>
      <c r="D44" s="56" t="s">
        <v>75</v>
      </c>
      <c r="E44" s="27">
        <f t="shared" si="0"/>
        <v>3415.8654615885098</v>
      </c>
      <c r="F44" s="27">
        <f t="shared" si="1"/>
        <v>3416</v>
      </c>
      <c r="G44" s="27">
        <f t="shared" si="2"/>
        <v>-0.32100160000118194</v>
      </c>
      <c r="H44" s="27"/>
      <c r="I44" s="27">
        <f t="shared" si="7"/>
        <v>-0.32100160000118194</v>
      </c>
      <c r="J44" s="27"/>
      <c r="K44" s="27"/>
      <c r="L44" s="27"/>
      <c r="M44" s="27"/>
      <c r="N44" s="27"/>
      <c r="O44" s="27">
        <f t="shared" ca="1" si="3"/>
        <v>-1.7471069692018348E-2</v>
      </c>
      <c r="P44" s="27"/>
      <c r="Q44" s="29">
        <f t="shared" si="4"/>
        <v>21876.824999999997</v>
      </c>
    </row>
    <row r="45" spans="1:32" x14ac:dyDescent="0.2">
      <c r="A45" s="27" t="s">
        <v>32</v>
      </c>
      <c r="B45" s="27"/>
      <c r="C45" s="28">
        <v>37109.326000000001</v>
      </c>
      <c r="D45" s="28"/>
      <c r="E45" s="27">
        <f t="shared" si="0"/>
        <v>3505.5577079731343</v>
      </c>
      <c r="F45" s="27">
        <f t="shared" si="1"/>
        <v>3505.5</v>
      </c>
      <c r="G45" s="27"/>
      <c r="H45" s="27"/>
      <c r="J45" s="27"/>
      <c r="K45" s="27"/>
      <c r="L45" s="27"/>
      <c r="M45" s="27"/>
      <c r="N45" s="27"/>
      <c r="O45" s="27">
        <f t="shared" ca="1" si="3"/>
        <v>-1.7748717048201558E-2</v>
      </c>
      <c r="P45" s="27"/>
      <c r="Q45" s="29">
        <f t="shared" si="4"/>
        <v>22090.826000000001</v>
      </c>
      <c r="R45" s="27"/>
      <c r="S45" s="27"/>
      <c r="T45" s="27"/>
      <c r="U45" s="30">
        <v>0.13768820000404958</v>
      </c>
      <c r="V45" s="27"/>
      <c r="W45" s="27"/>
      <c r="X45" s="27"/>
      <c r="Y45" s="27"/>
      <c r="Z45" s="27"/>
      <c r="AA45" s="27" t="s">
        <v>31</v>
      </c>
      <c r="AB45" s="27"/>
      <c r="AC45" s="27"/>
      <c r="AD45" s="27"/>
      <c r="AE45" s="27"/>
      <c r="AF45" s="27" t="s">
        <v>33</v>
      </c>
    </row>
    <row r="46" spans="1:32" x14ac:dyDescent="0.2">
      <c r="A46" s="56" t="s">
        <v>145</v>
      </c>
      <c r="B46" s="57" t="s">
        <v>45</v>
      </c>
      <c r="C46" s="56">
        <v>37202.421999999999</v>
      </c>
      <c r="D46" s="56" t="s">
        <v>75</v>
      </c>
      <c r="E46" s="27">
        <f t="shared" si="0"/>
        <v>3544.5761675570739</v>
      </c>
      <c r="F46" s="27">
        <f t="shared" si="1"/>
        <v>3544.5</v>
      </c>
      <c r="G46" s="27">
        <f t="shared" ref="G46:G51" si="8">+C46-(C$7+F46*C$8)</f>
        <v>0.1817317999957595</v>
      </c>
      <c r="H46" s="27"/>
      <c r="I46" s="27">
        <f>+G46</f>
        <v>0.1817317999957595</v>
      </c>
      <c r="J46" s="27"/>
      <c r="K46" s="27"/>
      <c r="L46" s="27"/>
      <c r="M46" s="27"/>
      <c r="N46" s="27"/>
      <c r="O46" s="27">
        <f t="shared" ca="1" si="3"/>
        <v>-1.7869703046985305E-2</v>
      </c>
      <c r="P46" s="27"/>
      <c r="Q46" s="29">
        <f t="shared" si="4"/>
        <v>22183.921999999999</v>
      </c>
    </row>
    <row r="47" spans="1:32" x14ac:dyDescent="0.2">
      <c r="A47" s="27" t="s">
        <v>32</v>
      </c>
      <c r="B47" s="27"/>
      <c r="C47" s="28">
        <v>37543.409</v>
      </c>
      <c r="D47" s="28"/>
      <c r="E47" s="27">
        <f t="shared" si="0"/>
        <v>3687.4908736470152</v>
      </c>
      <c r="F47" s="27">
        <f t="shared" si="1"/>
        <v>3687.5</v>
      </c>
      <c r="G47" s="27">
        <f t="shared" si="8"/>
        <v>-2.1775000001071021E-2</v>
      </c>
      <c r="H47" s="27"/>
      <c r="I47" s="27">
        <f>+G47</f>
        <v>-2.1775000001071021E-2</v>
      </c>
      <c r="J47" s="27"/>
      <c r="K47" s="27"/>
      <c r="L47" s="27"/>
      <c r="M47" s="27"/>
      <c r="N47" s="27"/>
      <c r="O47" s="27">
        <f t="shared" ca="1" si="3"/>
        <v>-1.8313318375859037E-2</v>
      </c>
      <c r="P47" s="27"/>
      <c r="Q47" s="29">
        <f t="shared" si="4"/>
        <v>22524.909</v>
      </c>
      <c r="R47" s="27"/>
      <c r="S47" s="27"/>
      <c r="T47" s="27"/>
      <c r="U47" s="27"/>
      <c r="V47" s="27"/>
      <c r="W47" s="27"/>
      <c r="X47" s="27"/>
      <c r="Y47" s="27"/>
      <c r="Z47" s="27"/>
      <c r="AA47" s="27" t="s">
        <v>31</v>
      </c>
      <c r="AB47" s="27"/>
      <c r="AC47" s="27"/>
      <c r="AD47" s="27"/>
      <c r="AE47" s="27"/>
      <c r="AF47" s="27" t="s">
        <v>33</v>
      </c>
    </row>
    <row r="48" spans="1:32" x14ac:dyDescent="0.2">
      <c r="A48" s="27" t="s">
        <v>32</v>
      </c>
      <c r="B48" s="27"/>
      <c r="C48" s="28">
        <v>37586.362999999998</v>
      </c>
      <c r="D48" s="28"/>
      <c r="E48" s="27">
        <f t="shared" si="0"/>
        <v>3705.4937836857762</v>
      </c>
      <c r="F48" s="27">
        <f t="shared" si="1"/>
        <v>3705.5</v>
      </c>
      <c r="G48" s="27">
        <f t="shared" si="8"/>
        <v>-1.4831799999228679E-2</v>
      </c>
      <c r="H48" s="27"/>
      <c r="I48" s="27">
        <f>+G48</f>
        <v>-1.4831799999228679E-2</v>
      </c>
      <c r="J48" s="27"/>
      <c r="K48" s="27"/>
      <c r="L48" s="27"/>
      <c r="M48" s="27"/>
      <c r="N48" s="27"/>
      <c r="O48" s="27">
        <f t="shared" ca="1" si="3"/>
        <v>-1.8369158067605383E-2</v>
      </c>
      <c r="P48" s="27"/>
      <c r="Q48" s="29">
        <f t="shared" si="4"/>
        <v>22567.862999999998</v>
      </c>
      <c r="R48" s="27"/>
      <c r="S48" s="27"/>
      <c r="T48" s="27"/>
      <c r="U48" s="27"/>
      <c r="V48" s="27"/>
      <c r="W48" s="27"/>
      <c r="X48" s="27"/>
      <c r="Y48" s="27"/>
      <c r="Z48" s="27"/>
      <c r="AA48" s="27" t="s">
        <v>31</v>
      </c>
      <c r="AB48" s="27"/>
      <c r="AC48" s="27"/>
      <c r="AD48" s="27"/>
      <c r="AE48" s="27"/>
      <c r="AF48" s="27" t="s">
        <v>33</v>
      </c>
    </row>
    <row r="49" spans="1:32" x14ac:dyDescent="0.2">
      <c r="A49" s="56" t="s">
        <v>164</v>
      </c>
      <c r="B49" s="57" t="s">
        <v>45</v>
      </c>
      <c r="C49" s="56">
        <v>44919.561000000002</v>
      </c>
      <c r="D49" s="56" t="s">
        <v>75</v>
      </c>
      <c r="E49" s="27">
        <f t="shared" si="0"/>
        <v>6778.9887757803235</v>
      </c>
      <c r="F49" s="27">
        <f t="shared" si="1"/>
        <v>6779</v>
      </c>
      <c r="G49" s="27">
        <f t="shared" si="8"/>
        <v>-2.6780400003190152E-2</v>
      </c>
      <c r="H49" s="27"/>
      <c r="I49" s="27">
        <f>+G49</f>
        <v>-2.6780400003190152E-2</v>
      </c>
      <c r="J49" s="27"/>
      <c r="K49" s="27"/>
      <c r="L49" s="27"/>
      <c r="M49" s="27"/>
      <c r="N49" s="27"/>
      <c r="O49" s="27">
        <f t="shared" ca="1" si="3"/>
        <v>-2.7903785433293627E-2</v>
      </c>
      <c r="P49" s="27"/>
      <c r="Q49" s="29">
        <f t="shared" si="4"/>
        <v>29901.061000000002</v>
      </c>
    </row>
    <row r="50" spans="1:32" s="27" customFormat="1" x14ac:dyDescent="0.2">
      <c r="A50" s="27" t="s">
        <v>36</v>
      </c>
      <c r="B50" s="31" t="s">
        <v>41</v>
      </c>
      <c r="C50" s="28">
        <v>45889.454700000002</v>
      </c>
      <c r="D50" s="28"/>
      <c r="E50" s="27">
        <f t="shared" si="0"/>
        <v>7185.4912907559246</v>
      </c>
      <c r="F50" s="27">
        <f t="shared" si="1"/>
        <v>7185.5</v>
      </c>
      <c r="G50" s="27">
        <f t="shared" si="8"/>
        <v>-2.0779799997399095E-2</v>
      </c>
      <c r="J50" s="27">
        <f>+G50</f>
        <v>-2.0779799997399095E-2</v>
      </c>
      <c r="O50" s="27">
        <f t="shared" ca="1" si="3"/>
        <v>-2.9164831805231894E-2</v>
      </c>
      <c r="Q50" s="29">
        <f t="shared" si="4"/>
        <v>30870.954700000002</v>
      </c>
      <c r="AA50" s="27" t="s">
        <v>34</v>
      </c>
      <c r="AC50" s="27">
        <v>12</v>
      </c>
      <c r="AD50" s="27" t="s">
        <v>35</v>
      </c>
      <c r="AF50" s="27" t="s">
        <v>37</v>
      </c>
    </row>
    <row r="51" spans="1:32" s="27" customFormat="1" x14ac:dyDescent="0.2">
      <c r="A51" s="56" t="s">
        <v>169</v>
      </c>
      <c r="B51" s="57" t="s">
        <v>41</v>
      </c>
      <c r="C51" s="56">
        <v>45889.474699999999</v>
      </c>
      <c r="D51" s="56" t="s">
        <v>75</v>
      </c>
      <c r="E51" s="27">
        <f t="shared" si="0"/>
        <v>7185.4996731696865</v>
      </c>
      <c r="F51" s="27">
        <f t="shared" si="1"/>
        <v>7185.5</v>
      </c>
      <c r="G51" s="27">
        <f t="shared" si="8"/>
        <v>-7.798000006005168E-4</v>
      </c>
      <c r="I51"/>
      <c r="J51" s="27">
        <f>+G51</f>
        <v>-7.798000006005168E-4</v>
      </c>
      <c r="O51" s="27">
        <f t="shared" ca="1" si="3"/>
        <v>-2.9164831805231894E-2</v>
      </c>
      <c r="Q51" s="29">
        <f t="shared" si="4"/>
        <v>30870.974699999999</v>
      </c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1:32" s="27" customFormat="1" x14ac:dyDescent="0.2">
      <c r="A52" s="27" t="s">
        <v>38</v>
      </c>
      <c r="B52" s="31" t="s">
        <v>41</v>
      </c>
      <c r="C52" s="28">
        <v>48108.360999999997</v>
      </c>
      <c r="D52" s="28"/>
      <c r="E52" s="27">
        <f t="shared" si="0"/>
        <v>8115.4808261505814</v>
      </c>
      <c r="F52" s="27">
        <f t="shared" si="1"/>
        <v>8115.5</v>
      </c>
      <c r="O52" s="27">
        <f t="shared" ca="1" si="3"/>
        <v>-3.2049882545459665E-2</v>
      </c>
      <c r="Q52" s="29">
        <f t="shared" si="4"/>
        <v>33089.860999999997</v>
      </c>
      <c r="U52" s="27">
        <f>+C52-(C$7+F52*C$8)</f>
        <v>-4.5747800002573058E-2</v>
      </c>
      <c r="AA52" s="27" t="s">
        <v>34</v>
      </c>
      <c r="AB52" s="27" t="s">
        <v>37</v>
      </c>
      <c r="AC52" s="27">
        <v>7</v>
      </c>
      <c r="AD52" s="27" t="s">
        <v>35</v>
      </c>
      <c r="AF52" s="27" t="s">
        <v>37</v>
      </c>
    </row>
    <row r="53" spans="1:32" s="27" customFormat="1" x14ac:dyDescent="0.2">
      <c r="A53" s="27" t="s">
        <v>43</v>
      </c>
      <c r="B53" s="31" t="s">
        <v>41</v>
      </c>
      <c r="C53" s="28">
        <v>50043.375699999997</v>
      </c>
      <c r="D53" s="28">
        <v>2.5000000000000001E-3</v>
      </c>
      <c r="E53" s="27">
        <f t="shared" ref="E53:E68" si="9">+(C53-C$7)/C$8</f>
        <v>8926.4855187934536</v>
      </c>
      <c r="F53" s="27">
        <f t="shared" ref="F53:F68" si="10">ROUND(2*E53,0)/2</f>
        <v>8926.5</v>
      </c>
      <c r="G53" s="27">
        <f>+C53-(C$7+F53*C$8)</f>
        <v>-3.4551400000054855E-2</v>
      </c>
      <c r="J53" s="27">
        <f>+G53</f>
        <v>-3.4551400000054855E-2</v>
      </c>
      <c r="O53" s="27">
        <f t="shared" ref="O53:O68" ca="1" si="11">+C$11+C$12*F53</f>
        <v>-3.4565770879142171E-2</v>
      </c>
      <c r="Q53" s="29">
        <f t="shared" ref="Q53:Q68" si="12">+C53-15018.5</f>
        <v>35024.875699999997</v>
      </c>
    </row>
    <row r="54" spans="1:32" s="27" customFormat="1" x14ac:dyDescent="0.2">
      <c r="A54" s="27" t="s">
        <v>40</v>
      </c>
      <c r="B54" s="31" t="s">
        <v>41</v>
      </c>
      <c r="C54" s="28">
        <v>50725.746800000001</v>
      </c>
      <c r="D54" s="28"/>
      <c r="E54" s="27">
        <f t="shared" si="9"/>
        <v>9212.4813637986008</v>
      </c>
      <c r="F54" s="27">
        <f t="shared" si="10"/>
        <v>9212.5</v>
      </c>
      <c r="O54" s="27">
        <f t="shared" ca="1" si="11"/>
        <v>-3.5453001536889642E-2</v>
      </c>
      <c r="Q54" s="29">
        <f t="shared" si="12"/>
        <v>35707.246800000001</v>
      </c>
      <c r="U54" s="30">
        <v>-4.4464999999036081E-2</v>
      </c>
      <c r="AA54" s="27" t="s">
        <v>39</v>
      </c>
      <c r="AF54" s="27" t="s">
        <v>33</v>
      </c>
    </row>
    <row r="55" spans="1:32" s="27" customFormat="1" x14ac:dyDescent="0.2">
      <c r="A55" s="27" t="s">
        <v>42</v>
      </c>
      <c r="B55" s="31" t="s">
        <v>41</v>
      </c>
      <c r="C55" s="28">
        <v>51780.342400000001</v>
      </c>
      <c r="D55" s="28">
        <v>2.0000000000000001E-4</v>
      </c>
      <c r="E55" s="27">
        <f t="shared" si="9"/>
        <v>9654.4841973897492</v>
      </c>
      <c r="F55" s="27">
        <f t="shared" si="10"/>
        <v>9654.5</v>
      </c>
      <c r="G55" s="27">
        <f t="shared" ref="G55:G68" si="13">+C55-(C$7+F55*C$8)</f>
        <v>-3.7704199996369425E-2</v>
      </c>
      <c r="J55" s="27">
        <f>+G55</f>
        <v>-3.7704199996369425E-2</v>
      </c>
      <c r="O55" s="27">
        <f t="shared" ca="1" si="11"/>
        <v>-3.6824176189772087E-2</v>
      </c>
      <c r="Q55" s="29">
        <f t="shared" si="12"/>
        <v>36761.842400000001</v>
      </c>
    </row>
    <row r="56" spans="1:32" s="27" customFormat="1" x14ac:dyDescent="0.2">
      <c r="A56" s="56" t="s">
        <v>194</v>
      </c>
      <c r="B56" s="57" t="s">
        <v>41</v>
      </c>
      <c r="C56" s="56">
        <v>52613.038500000002</v>
      </c>
      <c r="D56" s="56" t="s">
        <v>75</v>
      </c>
      <c r="E56" s="27">
        <f t="shared" si="9"/>
        <v>10003.48435984093</v>
      </c>
      <c r="F56" s="27">
        <f t="shared" si="10"/>
        <v>10003.5</v>
      </c>
      <c r="G56" s="27">
        <f t="shared" si="13"/>
        <v>-3.7316599999030586E-2</v>
      </c>
      <c r="I56"/>
      <c r="K56" s="27">
        <f t="shared" ref="K56:K68" si="14">+G56</f>
        <v>-3.7316599999030586E-2</v>
      </c>
      <c r="O56" s="27">
        <f t="shared" ca="1" si="11"/>
        <v>-3.7906845768631757E-2</v>
      </c>
      <c r="Q56" s="29">
        <f t="shared" si="12"/>
        <v>37594.538500000002</v>
      </c>
      <c r="S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2" s="27" customFormat="1" x14ac:dyDescent="0.2">
      <c r="A57" s="32" t="s">
        <v>48</v>
      </c>
      <c r="B57" s="33" t="s">
        <v>45</v>
      </c>
      <c r="C57" s="34">
        <v>52721.598700000002</v>
      </c>
      <c r="D57" s="34">
        <v>1E-4</v>
      </c>
      <c r="E57" s="27">
        <f t="shared" si="9"/>
        <v>10048.984185570547</v>
      </c>
      <c r="F57" s="27">
        <f t="shared" si="10"/>
        <v>10049</v>
      </c>
      <c r="G57" s="27">
        <f t="shared" si="13"/>
        <v>-3.7732400000095367E-2</v>
      </c>
      <c r="K57" s="27">
        <f t="shared" si="14"/>
        <v>-3.7732400000095367E-2</v>
      </c>
      <c r="O57" s="27">
        <f t="shared" ca="1" si="11"/>
        <v>-3.8047996100546128E-2</v>
      </c>
      <c r="Q57" s="29">
        <f t="shared" si="12"/>
        <v>37703.098700000002</v>
      </c>
    </row>
    <row r="58" spans="1:32" s="27" customFormat="1" x14ac:dyDescent="0.2">
      <c r="A58" s="35" t="s">
        <v>44</v>
      </c>
      <c r="B58" s="33" t="s">
        <v>41</v>
      </c>
      <c r="C58" s="34">
        <v>52875.4925</v>
      </c>
      <c r="D58" s="34">
        <v>2E-3</v>
      </c>
      <c r="E58" s="27">
        <f t="shared" si="9"/>
        <v>10113.484260928446</v>
      </c>
      <c r="F58" s="27">
        <f t="shared" si="10"/>
        <v>10113.5</v>
      </c>
      <c r="G58" s="27">
        <f t="shared" si="13"/>
        <v>-3.7552600006165449E-2</v>
      </c>
      <c r="K58" s="27">
        <f t="shared" si="14"/>
        <v>-3.7552600006165449E-2</v>
      </c>
      <c r="O58" s="27">
        <f t="shared" ca="1" si="11"/>
        <v>-3.8248088329303861E-2</v>
      </c>
      <c r="Q58" s="29">
        <f t="shared" si="12"/>
        <v>37856.9925</v>
      </c>
    </row>
    <row r="59" spans="1:32" s="27" customFormat="1" x14ac:dyDescent="0.2">
      <c r="A59" s="35" t="s">
        <v>44</v>
      </c>
      <c r="B59" s="33" t="s">
        <v>45</v>
      </c>
      <c r="C59" s="34">
        <v>52900.545400000003</v>
      </c>
      <c r="D59" s="34">
        <v>2.3E-3</v>
      </c>
      <c r="E59" s="27">
        <f t="shared" si="9"/>
        <v>10123.984449616581</v>
      </c>
      <c r="F59" s="27">
        <f t="shared" si="10"/>
        <v>10124</v>
      </c>
      <c r="G59" s="27">
        <f t="shared" si="13"/>
        <v>-3.7102399997820612E-2</v>
      </c>
      <c r="K59" s="27">
        <f t="shared" si="14"/>
        <v>-3.7102399997820612E-2</v>
      </c>
      <c r="O59" s="27">
        <f t="shared" ca="1" si="11"/>
        <v>-3.828066148282256E-2</v>
      </c>
      <c r="Q59" s="29">
        <f t="shared" si="12"/>
        <v>37882.045400000003</v>
      </c>
    </row>
    <row r="60" spans="1:32" s="27" customFormat="1" x14ac:dyDescent="0.2">
      <c r="A60" s="36" t="s">
        <v>48</v>
      </c>
      <c r="B60" s="37" t="s">
        <v>41</v>
      </c>
      <c r="C60" s="38">
        <v>53178.507100000003</v>
      </c>
      <c r="D60" s="38">
        <v>1E-4</v>
      </c>
      <c r="E60" s="27">
        <f t="shared" si="9"/>
        <v>10240.483948599709</v>
      </c>
      <c r="F60" s="27">
        <f t="shared" si="10"/>
        <v>10240.5</v>
      </c>
      <c r="G60" s="27">
        <f t="shared" si="13"/>
        <v>-3.8297799997963011E-2</v>
      </c>
      <c r="K60" s="27">
        <f t="shared" si="14"/>
        <v>-3.8297799997963011E-2</v>
      </c>
      <c r="O60" s="27">
        <f t="shared" ca="1" si="11"/>
        <v>-3.8642068376625288E-2</v>
      </c>
      <c r="Q60" s="29">
        <f t="shared" si="12"/>
        <v>38160.007100000003</v>
      </c>
    </row>
    <row r="61" spans="1:32" s="27" customFormat="1" x14ac:dyDescent="0.2">
      <c r="A61" s="39" t="s">
        <v>47</v>
      </c>
      <c r="B61" s="37" t="s">
        <v>41</v>
      </c>
      <c r="C61" s="38">
        <v>53209.523300000001</v>
      </c>
      <c r="D61" s="38">
        <v>1.8E-3</v>
      </c>
      <c r="E61" s="27">
        <f t="shared" si="9"/>
        <v>10253.483479687484</v>
      </c>
      <c r="F61" s="27">
        <f t="shared" si="10"/>
        <v>10253.5</v>
      </c>
      <c r="G61" s="27">
        <f t="shared" si="13"/>
        <v>-3.9416600004187785E-2</v>
      </c>
      <c r="K61" s="27">
        <f t="shared" si="14"/>
        <v>-3.9416600004187785E-2</v>
      </c>
      <c r="O61" s="27">
        <f t="shared" ca="1" si="11"/>
        <v>-3.8682397042886535E-2</v>
      </c>
      <c r="Q61" s="29">
        <f t="shared" si="12"/>
        <v>38191.023300000001</v>
      </c>
    </row>
    <row r="62" spans="1:32" s="27" customFormat="1" x14ac:dyDescent="0.2">
      <c r="A62" s="56" t="s">
        <v>292</v>
      </c>
      <c r="B62" s="57" t="s">
        <v>45</v>
      </c>
      <c r="C62" s="56">
        <v>53227.416799999999</v>
      </c>
      <c r="D62" s="56" t="s">
        <v>75</v>
      </c>
      <c r="E62" s="27">
        <f t="shared" si="9"/>
        <v>10260.98301572088</v>
      </c>
      <c r="F62" s="27">
        <f t="shared" si="10"/>
        <v>10261</v>
      </c>
      <c r="G62" s="27">
        <f t="shared" si="13"/>
        <v>-4.0523600000597071E-2</v>
      </c>
      <c r="K62" s="27">
        <f t="shared" si="14"/>
        <v>-4.0523600000597071E-2</v>
      </c>
      <c r="O62" s="27">
        <f t="shared" ca="1" si="11"/>
        <v>-3.8705663581114179E-2</v>
      </c>
      <c r="Q62" s="29">
        <f t="shared" si="12"/>
        <v>38208.916799999999</v>
      </c>
      <c r="S62"/>
      <c r="T62"/>
      <c r="U62" s="30"/>
      <c r="V62"/>
      <c r="W62"/>
      <c r="X62"/>
      <c r="Y62"/>
      <c r="Z62"/>
      <c r="AA62"/>
      <c r="AB62"/>
      <c r="AC62"/>
      <c r="AD62"/>
      <c r="AE62"/>
      <c r="AF62"/>
    </row>
    <row r="63" spans="1:32" x14ac:dyDescent="0.2">
      <c r="A63" s="56" t="s">
        <v>292</v>
      </c>
      <c r="B63" s="57" t="s">
        <v>41</v>
      </c>
      <c r="C63" s="56">
        <v>53233.382799999999</v>
      </c>
      <c r="D63" s="56" t="s">
        <v>75</v>
      </c>
      <c r="E63" s="27">
        <f t="shared" si="9"/>
        <v>10263.483489746379</v>
      </c>
      <c r="F63" s="27">
        <f t="shared" si="10"/>
        <v>10263.5</v>
      </c>
      <c r="G63" s="27">
        <f t="shared" si="13"/>
        <v>-3.9392600003338885E-2</v>
      </c>
      <c r="H63" s="27"/>
      <c r="I63" s="27"/>
      <c r="J63" s="27"/>
      <c r="K63" s="27">
        <f t="shared" si="14"/>
        <v>-3.9392600003338885E-2</v>
      </c>
      <c r="L63" s="27"/>
      <c r="M63" s="27"/>
      <c r="N63" s="27"/>
      <c r="O63" s="27">
        <f t="shared" ca="1" si="11"/>
        <v>-3.8713419093856727E-2</v>
      </c>
      <c r="P63" s="27"/>
      <c r="Q63" s="29">
        <f t="shared" si="12"/>
        <v>38214.882799999999</v>
      </c>
      <c r="R63" s="27"/>
    </row>
    <row r="64" spans="1:32" x14ac:dyDescent="0.2">
      <c r="A64" s="56" t="s">
        <v>292</v>
      </c>
      <c r="B64" s="57" t="s">
        <v>45</v>
      </c>
      <c r="C64" s="56">
        <v>53246.504999999997</v>
      </c>
      <c r="D64" s="56" t="s">
        <v>75</v>
      </c>
      <c r="E64" s="27">
        <f t="shared" si="9"/>
        <v>10268.983275240411</v>
      </c>
      <c r="F64" s="27">
        <f t="shared" si="10"/>
        <v>10269</v>
      </c>
      <c r="G64" s="27">
        <f t="shared" si="13"/>
        <v>-3.990440000052331E-2</v>
      </c>
      <c r="H64" s="27"/>
      <c r="I64" s="27"/>
      <c r="J64" s="27"/>
      <c r="K64" s="27">
        <f t="shared" si="14"/>
        <v>-3.990440000052331E-2</v>
      </c>
      <c r="L64" s="27"/>
      <c r="M64" s="27"/>
      <c r="N64" s="27"/>
      <c r="O64" s="27">
        <f t="shared" ca="1" si="11"/>
        <v>-3.873048122189033E-2</v>
      </c>
      <c r="P64" s="27"/>
      <c r="Q64" s="29">
        <f t="shared" si="12"/>
        <v>38228.004999999997</v>
      </c>
      <c r="R64" s="27"/>
    </row>
    <row r="65" spans="1:32" x14ac:dyDescent="0.2">
      <c r="A65" s="56" t="s">
        <v>292</v>
      </c>
      <c r="B65" s="57" t="s">
        <v>41</v>
      </c>
      <c r="C65" s="56">
        <v>53252.4709</v>
      </c>
      <c r="D65" s="56" t="s">
        <v>75</v>
      </c>
      <c r="E65" s="27">
        <f t="shared" si="9"/>
        <v>10271.48370735384</v>
      </c>
      <c r="F65" s="27">
        <f t="shared" si="10"/>
        <v>10271.5</v>
      </c>
      <c r="G65" s="27">
        <f t="shared" si="13"/>
        <v>-3.8873400000738911E-2</v>
      </c>
      <c r="H65" s="27"/>
      <c r="I65" s="27"/>
      <c r="J65" s="27"/>
      <c r="K65" s="27">
        <f t="shared" si="14"/>
        <v>-3.8873400000738911E-2</v>
      </c>
      <c r="L65" s="27"/>
      <c r="M65" s="27"/>
      <c r="N65" s="27"/>
      <c r="O65" s="27">
        <f t="shared" ca="1" si="11"/>
        <v>-3.8738236734632878E-2</v>
      </c>
      <c r="P65" s="27"/>
      <c r="Q65" s="29">
        <f t="shared" si="12"/>
        <v>38233.9709</v>
      </c>
      <c r="R65" s="27"/>
    </row>
    <row r="66" spans="1:32" x14ac:dyDescent="0.2">
      <c r="A66" s="39" t="s">
        <v>47</v>
      </c>
      <c r="B66" s="37" t="s">
        <v>45</v>
      </c>
      <c r="C66" s="38">
        <v>53258.435799999999</v>
      </c>
      <c r="D66" s="38">
        <v>5.9999999999999995E-4</v>
      </c>
      <c r="E66" s="27">
        <f t="shared" si="9"/>
        <v>10273.983720346581</v>
      </c>
      <c r="F66" s="27">
        <f t="shared" si="10"/>
        <v>10274</v>
      </c>
      <c r="G66" s="27">
        <f t="shared" si="13"/>
        <v>-3.8842400004796218E-2</v>
      </c>
      <c r="H66" s="27"/>
      <c r="I66" s="27"/>
      <c r="J66" s="27"/>
      <c r="K66" s="27">
        <f t="shared" si="14"/>
        <v>-3.8842400004796218E-2</v>
      </c>
      <c r="L66" s="27"/>
      <c r="M66" s="27"/>
      <c r="N66" s="27"/>
      <c r="O66" s="27">
        <f t="shared" ca="1" si="11"/>
        <v>-3.8745992247375426E-2</v>
      </c>
      <c r="P66" s="27"/>
      <c r="Q66" s="29">
        <f t="shared" si="12"/>
        <v>38239.935799999999</v>
      </c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</row>
    <row r="67" spans="1:32" s="27" customFormat="1" x14ac:dyDescent="0.2">
      <c r="A67" s="56" t="s">
        <v>235</v>
      </c>
      <c r="B67" s="57" t="s">
        <v>41</v>
      </c>
      <c r="C67" s="56">
        <v>55063.404600000002</v>
      </c>
      <c r="D67" s="56" t="s">
        <v>75</v>
      </c>
      <c r="E67" s="27">
        <f t="shared" si="9"/>
        <v>11030.483485890471</v>
      </c>
      <c r="F67" s="27">
        <f t="shared" si="10"/>
        <v>11030.5</v>
      </c>
      <c r="G67" s="27">
        <f t="shared" si="13"/>
        <v>-3.9401800000632647E-2</v>
      </c>
      <c r="I67"/>
      <c r="K67" s="27">
        <f t="shared" si="14"/>
        <v>-3.9401800000632647E-2</v>
      </c>
      <c r="O67" s="27">
        <f t="shared" ca="1" si="11"/>
        <v>-4.1092810403270383E-2</v>
      </c>
      <c r="Q67" s="29">
        <f t="shared" si="12"/>
        <v>40044.904600000002</v>
      </c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1:32" s="27" customFormat="1" x14ac:dyDescent="0.2">
      <c r="A68" s="40" t="s">
        <v>56</v>
      </c>
      <c r="B68" s="41" t="s">
        <v>41</v>
      </c>
      <c r="C68" s="40">
        <v>55106.349399999999</v>
      </c>
      <c r="D68" s="40">
        <v>6.9999999999999999E-4</v>
      </c>
      <c r="E68" s="27">
        <f t="shared" si="9"/>
        <v>11048.4825400189</v>
      </c>
      <c r="F68" s="27">
        <f t="shared" si="10"/>
        <v>11048.5</v>
      </c>
      <c r="G68" s="27">
        <f t="shared" si="13"/>
        <v>-4.16585999992094E-2</v>
      </c>
      <c r="K68" s="27">
        <f t="shared" si="14"/>
        <v>-4.16585999992094E-2</v>
      </c>
      <c r="O68" s="27">
        <f t="shared" ca="1" si="11"/>
        <v>-4.1148650095016732E-2</v>
      </c>
      <c r="Q68" s="29">
        <f t="shared" si="12"/>
        <v>40087.849399999999</v>
      </c>
    </row>
    <row r="69" spans="1:32" s="27" customFormat="1" x14ac:dyDescent="0.2">
      <c r="A69" s="40" t="s">
        <v>59</v>
      </c>
      <c r="B69" s="41" t="s">
        <v>45</v>
      </c>
      <c r="C69" s="40">
        <v>55391.469299999997</v>
      </c>
      <c r="D69" s="40">
        <v>2.7000000000000001E-3</v>
      </c>
      <c r="E69" s="27">
        <f t="shared" ref="E69:E84" si="15">+(C69-C$7)/C$8</f>
        <v>11167.982188711938</v>
      </c>
      <c r="F69" s="27">
        <f t="shared" ref="F69:F84" si="16">ROUND(2*E69,0)/2</f>
        <v>11168</v>
      </c>
      <c r="G69" s="27">
        <f t="shared" ref="G69:G84" si="17">+C69-(C$7+F69*C$8)</f>
        <v>-4.2496800000662915E-2</v>
      </c>
      <c r="I69" s="27">
        <f>+G69</f>
        <v>-4.2496800000662915E-2</v>
      </c>
      <c r="O69" s="27">
        <f t="shared" ref="O69:O84" ca="1" si="18">+C$11+C$12*F69</f>
        <v>-4.1519363604110515E-2</v>
      </c>
      <c r="Q69" s="29">
        <f t="shared" ref="Q69:Q84" si="19">+C69-15018.5</f>
        <v>40372.969299999997</v>
      </c>
    </row>
    <row r="70" spans="1:32" s="27" customFormat="1" x14ac:dyDescent="0.2">
      <c r="A70" s="59" t="s">
        <v>64</v>
      </c>
      <c r="B70" s="59"/>
      <c r="C70" s="60">
        <v>55397.434099999999</v>
      </c>
      <c r="D70" s="60">
        <v>4.8999999999999998E-3</v>
      </c>
      <c r="E70" s="27">
        <f t="shared" si="15"/>
        <v>11170.482159792611</v>
      </c>
      <c r="F70" s="27">
        <f t="shared" si="16"/>
        <v>11170.5</v>
      </c>
      <c r="G70" s="27">
        <f t="shared" si="17"/>
        <v>-4.256580000219401E-2</v>
      </c>
      <c r="I70" s="27">
        <f>+G70</f>
        <v>-4.256580000219401E-2</v>
      </c>
      <c r="O70" s="27">
        <f t="shared" ca="1" si="18"/>
        <v>-4.1527119116853063E-2</v>
      </c>
      <c r="Q70" s="29">
        <f t="shared" si="19"/>
        <v>40378.934099999999</v>
      </c>
      <c r="S70"/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1:32" s="27" customFormat="1" x14ac:dyDescent="0.2">
      <c r="A71" s="73" t="s">
        <v>294</v>
      </c>
      <c r="B71" s="74" t="s">
        <v>45</v>
      </c>
      <c r="C71" s="75">
        <v>55415.329400000002</v>
      </c>
      <c r="D71" s="75">
        <v>2.0000000000000001E-4</v>
      </c>
      <c r="E71" s="27">
        <f t="shared" si="15"/>
        <v>11177.982450243249</v>
      </c>
      <c r="F71" s="27">
        <f t="shared" si="16"/>
        <v>11178</v>
      </c>
      <c r="G71" s="27">
        <f t="shared" si="17"/>
        <v>-4.1872800000419375E-2</v>
      </c>
      <c r="K71" s="27">
        <f>+G71</f>
        <v>-4.1872800000419375E-2</v>
      </c>
      <c r="O71" s="27">
        <f t="shared" ca="1" si="18"/>
        <v>-4.1550385655080707E-2</v>
      </c>
      <c r="Q71" s="29">
        <f t="shared" si="19"/>
        <v>40396.829400000002</v>
      </c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1:32" x14ac:dyDescent="0.2">
      <c r="A72" s="61" t="s">
        <v>60</v>
      </c>
      <c r="B72" s="62" t="s">
        <v>41</v>
      </c>
      <c r="C72" s="61">
        <v>55700.450380000002</v>
      </c>
      <c r="D72" s="61">
        <v>6.9999999999999994E-5</v>
      </c>
      <c r="E72" s="27">
        <f t="shared" si="15"/>
        <v>11297.482551586632</v>
      </c>
      <c r="F72" s="27">
        <f t="shared" si="16"/>
        <v>11297.5</v>
      </c>
      <c r="G72" s="27">
        <f t="shared" si="17"/>
        <v>-4.1631000000052154E-2</v>
      </c>
      <c r="H72" s="27"/>
      <c r="I72" s="27"/>
      <c r="J72" s="27"/>
      <c r="K72" s="27">
        <f>+G72</f>
        <v>-4.1631000000052154E-2</v>
      </c>
      <c r="L72" s="27"/>
      <c r="M72" s="27"/>
      <c r="N72" s="27"/>
      <c r="O72" s="27">
        <f t="shared" ca="1" si="18"/>
        <v>-4.192109916417449E-2</v>
      </c>
      <c r="P72" s="27"/>
      <c r="Q72" s="29">
        <f t="shared" si="19"/>
        <v>40681.950380000002</v>
      </c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</row>
    <row r="73" spans="1:32" s="27" customFormat="1" x14ac:dyDescent="0.2">
      <c r="A73" s="60" t="s">
        <v>265</v>
      </c>
      <c r="B73" s="63" t="s">
        <v>45</v>
      </c>
      <c r="C73" s="60">
        <v>55799.467299999997</v>
      </c>
      <c r="D73" s="60" t="s">
        <v>75</v>
      </c>
      <c r="E73" s="27">
        <f t="shared" si="15"/>
        <v>11338.982591235446</v>
      </c>
      <c r="F73" s="27">
        <f t="shared" si="16"/>
        <v>11339</v>
      </c>
      <c r="G73" s="27">
        <f t="shared" si="17"/>
        <v>-4.1536400000040885E-2</v>
      </c>
      <c r="I73"/>
      <c r="K73" s="27">
        <f>+G73</f>
        <v>-4.1536400000040885E-2</v>
      </c>
      <c r="O73" s="27">
        <f t="shared" ca="1" si="18"/>
        <v>-4.2049840675700778E-2</v>
      </c>
      <c r="Q73" s="29">
        <f t="shared" si="19"/>
        <v>40780.967299999997</v>
      </c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1:32" s="27" customFormat="1" x14ac:dyDescent="0.2">
      <c r="A74" s="73" t="s">
        <v>294</v>
      </c>
      <c r="B74" s="74" t="s">
        <v>41</v>
      </c>
      <c r="C74" s="75">
        <v>55817.362000000001</v>
      </c>
      <c r="D74" s="75">
        <v>1E-4</v>
      </c>
      <c r="E74" s="27">
        <f t="shared" si="15"/>
        <v>11346.482630213672</v>
      </c>
      <c r="F74" s="27">
        <f t="shared" si="16"/>
        <v>11346.5</v>
      </c>
      <c r="G74" s="27">
        <f t="shared" si="17"/>
        <v>-4.1443400004936848E-2</v>
      </c>
      <c r="K74" s="27">
        <f>+G74</f>
        <v>-4.1443400004936848E-2</v>
      </c>
      <c r="O74" s="27">
        <f t="shared" ca="1" si="18"/>
        <v>-4.2073107213928422E-2</v>
      </c>
      <c r="Q74" s="29">
        <f t="shared" si="19"/>
        <v>40798.862000000001</v>
      </c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1:32" x14ac:dyDescent="0.2">
      <c r="A75" s="59" t="s">
        <v>61</v>
      </c>
      <c r="B75" s="63" t="s">
        <v>45</v>
      </c>
      <c r="C75" s="60">
        <v>56188.376300000004</v>
      </c>
      <c r="D75" s="60">
        <v>3.0000000000000001E-3</v>
      </c>
      <c r="E75" s="27">
        <f t="shared" si="15"/>
        <v>11501.982398942877</v>
      </c>
      <c r="F75" s="27">
        <f t="shared" si="16"/>
        <v>11502</v>
      </c>
      <c r="G75" s="27">
        <f t="shared" si="17"/>
        <v>-4.1995199993834831E-2</v>
      </c>
      <c r="H75" s="27"/>
      <c r="I75" s="27"/>
      <c r="J75" s="27">
        <f>+G75</f>
        <v>-4.1995199993834831E-2</v>
      </c>
      <c r="K75" s="27"/>
      <c r="L75" s="27"/>
      <c r="M75" s="27"/>
      <c r="N75" s="27"/>
      <c r="O75" s="27">
        <f t="shared" ca="1" si="18"/>
        <v>-4.2555500106514897E-2</v>
      </c>
      <c r="P75" s="27"/>
      <c r="Q75" s="29">
        <f t="shared" si="19"/>
        <v>41169.876300000004</v>
      </c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</row>
    <row r="76" spans="1:32" x14ac:dyDescent="0.2">
      <c r="A76" s="64" t="s">
        <v>63</v>
      </c>
      <c r="B76" s="65" t="s">
        <v>45</v>
      </c>
      <c r="C76" s="60">
        <v>56535.5314</v>
      </c>
      <c r="D76" s="66">
        <v>2.2000000000000001E-3</v>
      </c>
      <c r="E76" s="27">
        <f t="shared" si="15"/>
        <v>11647.482283349391</v>
      </c>
      <c r="F76" s="27">
        <f t="shared" si="16"/>
        <v>11647.5</v>
      </c>
      <c r="G76" s="27">
        <f t="shared" si="17"/>
        <v>-4.2271000005712267E-2</v>
      </c>
      <c r="H76" s="27"/>
      <c r="I76" s="27"/>
      <c r="J76" s="27">
        <f>+G76</f>
        <v>-4.2271000005712267E-2</v>
      </c>
      <c r="K76" s="27"/>
      <c r="L76" s="27"/>
      <c r="M76" s="27"/>
      <c r="N76" s="27"/>
      <c r="O76" s="27">
        <f t="shared" ca="1" si="18"/>
        <v>-4.300687094813118E-2</v>
      </c>
      <c r="P76" s="27"/>
      <c r="Q76" s="29">
        <f t="shared" si="19"/>
        <v>41517.0314</v>
      </c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</row>
    <row r="77" spans="1:32" x14ac:dyDescent="0.2">
      <c r="A77" s="64" t="s">
        <v>63</v>
      </c>
      <c r="B77" s="65" t="s">
        <v>45</v>
      </c>
      <c r="C77" s="60">
        <v>56584.4401</v>
      </c>
      <c r="D77" s="66">
        <v>3.0000000000000001E-3</v>
      </c>
      <c r="E77" s="27">
        <f t="shared" si="15"/>
        <v>11667.980931349875</v>
      </c>
      <c r="F77" s="27">
        <f t="shared" si="16"/>
        <v>11668</v>
      </c>
      <c r="G77" s="27">
        <f t="shared" si="17"/>
        <v>-4.5496800004912075E-2</v>
      </c>
      <c r="H77" s="27"/>
      <c r="I77" s="27"/>
      <c r="J77" s="27">
        <f>+G77</f>
        <v>-4.5496800004912075E-2</v>
      </c>
      <c r="K77" s="27"/>
      <c r="L77" s="27"/>
      <c r="M77" s="27"/>
      <c r="N77" s="27"/>
      <c r="O77" s="27">
        <f t="shared" ca="1" si="18"/>
        <v>-4.3070466152620071E-2</v>
      </c>
      <c r="P77" s="27"/>
      <c r="Q77" s="29">
        <f t="shared" si="19"/>
        <v>41565.9401</v>
      </c>
      <c r="R77" s="27"/>
    </row>
    <row r="78" spans="1:32" x14ac:dyDescent="0.2">
      <c r="A78" s="66" t="s">
        <v>65</v>
      </c>
      <c r="B78" s="63"/>
      <c r="C78" s="66">
        <v>56918.474999999999</v>
      </c>
      <c r="D78" s="66">
        <v>2.5999999999999999E-3</v>
      </c>
      <c r="E78" s="27">
        <f t="shared" si="15"/>
        <v>11807.981868503733</v>
      </c>
      <c r="F78" s="27">
        <f t="shared" si="16"/>
        <v>11808</v>
      </c>
      <c r="G78" s="27">
        <f t="shared" si="17"/>
        <v>-4.3260800004645716E-2</v>
      </c>
      <c r="H78" s="27"/>
      <c r="I78" s="27"/>
      <c r="J78" s="27">
        <f>+G78</f>
        <v>-4.3260800004645716E-2</v>
      </c>
      <c r="K78" s="27"/>
      <c r="L78" s="27"/>
      <c r="M78" s="27"/>
      <c r="N78" s="27"/>
      <c r="O78" s="27">
        <f t="shared" ca="1" si="18"/>
        <v>-4.3504774866202744E-2</v>
      </c>
      <c r="P78" s="27"/>
      <c r="Q78" s="29">
        <f t="shared" si="19"/>
        <v>41899.974999999999</v>
      </c>
      <c r="R78" s="27"/>
    </row>
    <row r="79" spans="1:32" x14ac:dyDescent="0.2">
      <c r="A79" s="60" t="s">
        <v>291</v>
      </c>
      <c r="B79" s="63" t="s">
        <v>45</v>
      </c>
      <c r="C79" s="60">
        <v>57178.544999999998</v>
      </c>
      <c r="D79" s="60">
        <v>6.9999999999999999E-4</v>
      </c>
      <c r="E79" s="27">
        <f t="shared" si="15"/>
        <v>11916.982585870703</v>
      </c>
      <c r="F79" s="27">
        <f t="shared" si="16"/>
        <v>11917</v>
      </c>
      <c r="G79" s="27">
        <f t="shared" si="17"/>
        <v>-4.1549200002918951E-2</v>
      </c>
      <c r="H79" s="27"/>
      <c r="J79" s="27">
        <f>+G79</f>
        <v>-4.1549200002918951E-2</v>
      </c>
      <c r="K79" s="27"/>
      <c r="L79" s="27"/>
      <c r="M79" s="27"/>
      <c r="N79" s="27"/>
      <c r="O79" s="27">
        <f t="shared" ca="1" si="18"/>
        <v>-4.3842915221777828E-2</v>
      </c>
      <c r="P79" s="27"/>
      <c r="Q79" s="29">
        <f t="shared" si="19"/>
        <v>42160.044999999998</v>
      </c>
    </row>
    <row r="80" spans="1:32" x14ac:dyDescent="0.2">
      <c r="A80" s="67" t="s">
        <v>2</v>
      </c>
      <c r="B80" s="68" t="s">
        <v>45</v>
      </c>
      <c r="C80" s="69">
        <v>57332.437299999998</v>
      </c>
      <c r="D80" s="69">
        <v>7.7000000000000002E-3</v>
      </c>
      <c r="E80" s="27">
        <f t="shared" si="15"/>
        <v>11981.48203254757</v>
      </c>
      <c r="F80" s="27">
        <f t="shared" si="16"/>
        <v>11981.5</v>
      </c>
      <c r="G80" s="27">
        <f t="shared" si="17"/>
        <v>-4.2869400007475633E-2</v>
      </c>
      <c r="H80" s="27"/>
      <c r="I80" s="27"/>
      <c r="J80" s="27"/>
      <c r="K80" s="27">
        <f>+G80</f>
        <v>-4.2869400007475633E-2</v>
      </c>
      <c r="L80" s="27"/>
      <c r="M80" s="27"/>
      <c r="N80" s="27"/>
      <c r="O80" s="27">
        <f t="shared" ca="1" si="18"/>
        <v>-4.4043007450535562E-2</v>
      </c>
      <c r="P80" s="27"/>
      <c r="Q80" s="29">
        <f t="shared" si="19"/>
        <v>42313.937299999998</v>
      </c>
    </row>
    <row r="81" spans="1:17" x14ac:dyDescent="0.2">
      <c r="A81" s="67" t="s">
        <v>2</v>
      </c>
      <c r="B81" s="68" t="s">
        <v>45</v>
      </c>
      <c r="C81" s="69">
        <v>57332.438300000002</v>
      </c>
      <c r="D81" s="69">
        <v>3.2000000000000002E-3</v>
      </c>
      <c r="E81" s="27">
        <f t="shared" si="15"/>
        <v>11981.48245166826</v>
      </c>
      <c r="F81" s="27">
        <f t="shared" si="16"/>
        <v>11981.5</v>
      </c>
      <c r="G81" s="27">
        <f t="shared" si="17"/>
        <v>-4.1869400003633928E-2</v>
      </c>
      <c r="H81" s="27"/>
      <c r="I81" s="27"/>
      <c r="J81" s="27"/>
      <c r="K81" s="27">
        <f>+G81</f>
        <v>-4.1869400003633928E-2</v>
      </c>
      <c r="L81" s="27"/>
      <c r="M81" s="27"/>
      <c r="N81" s="27"/>
      <c r="O81" s="27">
        <f t="shared" ca="1" si="18"/>
        <v>-4.4043007450535562E-2</v>
      </c>
      <c r="P81" s="27"/>
      <c r="Q81" s="29">
        <f t="shared" si="19"/>
        <v>42313.938300000002</v>
      </c>
    </row>
    <row r="82" spans="1:17" x14ac:dyDescent="0.2">
      <c r="A82" s="70" t="s">
        <v>293</v>
      </c>
      <c r="B82" s="71" t="s">
        <v>45</v>
      </c>
      <c r="C82" s="72">
        <v>57641.417119999998</v>
      </c>
      <c r="D82" s="72">
        <v>2.0000000000000001E-4</v>
      </c>
      <c r="E82" s="27">
        <f t="shared" si="15"/>
        <v>12110.981867330194</v>
      </c>
      <c r="F82" s="27">
        <f t="shared" si="16"/>
        <v>12111</v>
      </c>
      <c r="G82" s="27">
        <f t="shared" si="17"/>
        <v>-4.3263600004138425E-2</v>
      </c>
      <c r="H82" s="27"/>
      <c r="I82" s="27"/>
      <c r="J82" s="27"/>
      <c r="K82" s="27">
        <f>+G82</f>
        <v>-4.3263600004138425E-2</v>
      </c>
      <c r="L82" s="27"/>
      <c r="M82" s="27"/>
      <c r="N82" s="27"/>
      <c r="O82" s="27">
        <f t="shared" ca="1" si="18"/>
        <v>-4.4444743010599537E-2</v>
      </c>
      <c r="P82" s="27"/>
      <c r="Q82" s="29">
        <f t="shared" si="19"/>
        <v>42622.917119999998</v>
      </c>
    </row>
    <row r="83" spans="1:17" x14ac:dyDescent="0.2">
      <c r="A83" s="76" t="s">
        <v>0</v>
      </c>
      <c r="B83" s="77" t="s">
        <v>45</v>
      </c>
      <c r="C83" s="77">
        <v>57988.571600000003</v>
      </c>
      <c r="D83" s="77">
        <v>2E-3</v>
      </c>
      <c r="E83" s="27">
        <f t="shared" si="15"/>
        <v>12256.481491881885</v>
      </c>
      <c r="F83" s="27">
        <f t="shared" si="16"/>
        <v>12256.5</v>
      </c>
      <c r="G83" s="27">
        <f t="shared" si="17"/>
        <v>-4.4159400000353344E-2</v>
      </c>
      <c r="H83" s="27"/>
      <c r="I83" s="27">
        <f>+G83</f>
        <v>-4.4159400000353344E-2</v>
      </c>
      <c r="J83" s="27"/>
      <c r="L83" s="27"/>
      <c r="M83" s="27"/>
      <c r="N83" s="27"/>
      <c r="O83" s="27">
        <f t="shared" ca="1" si="18"/>
        <v>-4.489611385221582E-2</v>
      </c>
      <c r="P83" s="27"/>
      <c r="Q83" s="29">
        <f t="shared" si="19"/>
        <v>42970.071600000003</v>
      </c>
    </row>
    <row r="84" spans="1:17" x14ac:dyDescent="0.2">
      <c r="A84" s="78" t="s">
        <v>1</v>
      </c>
      <c r="B84" s="78" t="s">
        <v>45</v>
      </c>
      <c r="C84" s="76">
        <v>58049.413</v>
      </c>
      <c r="D84" s="76">
        <v>3.0000000000000001E-3</v>
      </c>
      <c r="E84" s="27">
        <f t="shared" si="15"/>
        <v>12281.981381317846</v>
      </c>
      <c r="F84" s="27">
        <f t="shared" si="16"/>
        <v>12282</v>
      </c>
      <c r="G84" s="27">
        <f t="shared" si="17"/>
        <v>-4.4423200000892393E-2</v>
      </c>
      <c r="H84" s="27"/>
      <c r="I84" s="27">
        <f>+G84</f>
        <v>-4.4423200000892393E-2</v>
      </c>
      <c r="J84" s="27"/>
      <c r="L84" s="27"/>
      <c r="M84" s="27"/>
      <c r="N84" s="27"/>
      <c r="O84" s="27">
        <f t="shared" ca="1" si="18"/>
        <v>-4.4975220082189807E-2</v>
      </c>
      <c r="P84" s="27"/>
      <c r="Q84" s="29">
        <f t="shared" si="19"/>
        <v>43030.913</v>
      </c>
    </row>
    <row r="85" spans="1:17" x14ac:dyDescent="0.2">
      <c r="A85" s="79" t="s">
        <v>295</v>
      </c>
      <c r="B85" s="80" t="s">
        <v>45</v>
      </c>
      <c r="C85" s="81">
        <v>59465.465400000001</v>
      </c>
      <c r="D85" s="79">
        <v>1E-4</v>
      </c>
      <c r="E85" s="27">
        <f t="shared" ref="E85" si="20">+(C85-C$7)/C$8</f>
        <v>12875.478237661213</v>
      </c>
      <c r="F85" s="27">
        <f t="shared" ref="F85" si="21">ROUND(2*E85,0)/2</f>
        <v>12875.5</v>
      </c>
      <c r="G85" s="27">
        <f t="shared" ref="G85" si="22">+C85-(C$7+F85*C$8)</f>
        <v>-5.1923799997894093E-2</v>
      </c>
      <c r="H85" s="27"/>
      <c r="I85" s="27">
        <f>+G85</f>
        <v>-5.1923799997894093E-2</v>
      </c>
      <c r="J85" s="27"/>
      <c r="L85" s="27"/>
      <c r="M85" s="27"/>
      <c r="N85" s="27"/>
      <c r="O85" s="27">
        <f t="shared" ref="O85" ca="1" si="23">+C$11+C$12*F85</f>
        <v>-4.6816378807270652E-2</v>
      </c>
      <c r="P85" s="27"/>
      <c r="Q85" s="29">
        <f t="shared" ref="Q85" si="24">+C85-15018.5</f>
        <v>44446.965400000001</v>
      </c>
    </row>
    <row r="89" spans="1:17" x14ac:dyDescent="0.2">
      <c r="B89" s="13"/>
    </row>
    <row r="90" spans="1:17" x14ac:dyDescent="0.2">
      <c r="B90" s="13"/>
    </row>
    <row r="91" spans="1:17" x14ac:dyDescent="0.2">
      <c r="B91" s="13"/>
    </row>
    <row r="92" spans="1:17" x14ac:dyDescent="0.2">
      <c r="B92" s="13"/>
    </row>
    <row r="93" spans="1:17" x14ac:dyDescent="0.2">
      <c r="B93" s="13"/>
    </row>
    <row r="94" spans="1:17" x14ac:dyDescent="0.2">
      <c r="B94" s="13"/>
    </row>
    <row r="95" spans="1:17" x14ac:dyDescent="0.2">
      <c r="B95" s="13"/>
    </row>
    <row r="96" spans="1:17" x14ac:dyDescent="0.2">
      <c r="B96" s="13"/>
    </row>
    <row r="97" spans="2:2" x14ac:dyDescent="0.2">
      <c r="B97" s="13"/>
    </row>
    <row r="98" spans="2:2" x14ac:dyDescent="0.2">
      <c r="B98" s="13"/>
    </row>
    <row r="99" spans="2:2" x14ac:dyDescent="0.2">
      <c r="B99" s="13"/>
    </row>
    <row r="100" spans="2:2" x14ac:dyDescent="0.2">
      <c r="B100" s="13"/>
    </row>
    <row r="101" spans="2:2" x14ac:dyDescent="0.2">
      <c r="B101" s="13"/>
    </row>
    <row r="102" spans="2:2" x14ac:dyDescent="0.2">
      <c r="B102" s="13"/>
    </row>
    <row r="103" spans="2:2" x14ac:dyDescent="0.2">
      <c r="B103" s="13"/>
    </row>
    <row r="104" spans="2:2" x14ac:dyDescent="0.2">
      <c r="B104" s="13"/>
    </row>
    <row r="105" spans="2:2" x14ac:dyDescent="0.2">
      <c r="B105" s="13"/>
    </row>
    <row r="106" spans="2:2" x14ac:dyDescent="0.2">
      <c r="B106" s="13"/>
    </row>
    <row r="107" spans="2:2" x14ac:dyDescent="0.2">
      <c r="B107" s="13"/>
    </row>
    <row r="108" spans="2:2" x14ac:dyDescent="0.2">
      <c r="B108" s="13"/>
    </row>
    <row r="109" spans="2:2" x14ac:dyDescent="0.2">
      <c r="B109" s="13"/>
    </row>
    <row r="110" spans="2:2" x14ac:dyDescent="0.2">
      <c r="B110" s="13"/>
    </row>
    <row r="111" spans="2:2" x14ac:dyDescent="0.2">
      <c r="B111" s="13"/>
    </row>
    <row r="112" spans="2:2" x14ac:dyDescent="0.2">
      <c r="B112" s="13"/>
    </row>
    <row r="113" spans="2:2" x14ac:dyDescent="0.2">
      <c r="B113" s="13"/>
    </row>
    <row r="114" spans="2:2" x14ac:dyDescent="0.2">
      <c r="B114" s="13"/>
    </row>
    <row r="115" spans="2:2" x14ac:dyDescent="0.2">
      <c r="B115" s="13"/>
    </row>
    <row r="116" spans="2:2" x14ac:dyDescent="0.2">
      <c r="B116" s="13"/>
    </row>
    <row r="117" spans="2:2" x14ac:dyDescent="0.2">
      <c r="B117" s="13"/>
    </row>
    <row r="118" spans="2:2" x14ac:dyDescent="0.2">
      <c r="B118" s="13"/>
    </row>
    <row r="119" spans="2:2" x14ac:dyDescent="0.2">
      <c r="B119" s="13"/>
    </row>
    <row r="120" spans="2:2" x14ac:dyDescent="0.2">
      <c r="B120" s="13"/>
    </row>
    <row r="121" spans="2:2" x14ac:dyDescent="0.2">
      <c r="B121" s="13"/>
    </row>
    <row r="122" spans="2:2" x14ac:dyDescent="0.2">
      <c r="B122" s="13"/>
    </row>
    <row r="123" spans="2:2" x14ac:dyDescent="0.2">
      <c r="B123" s="13"/>
    </row>
    <row r="124" spans="2:2" x14ac:dyDescent="0.2">
      <c r="B124" s="13"/>
    </row>
    <row r="125" spans="2:2" x14ac:dyDescent="0.2">
      <c r="B125" s="13"/>
    </row>
    <row r="126" spans="2:2" x14ac:dyDescent="0.2">
      <c r="B126" s="13"/>
    </row>
    <row r="127" spans="2:2" x14ac:dyDescent="0.2">
      <c r="B127" s="13"/>
    </row>
    <row r="128" spans="2:2" x14ac:dyDescent="0.2">
      <c r="B128" s="13"/>
    </row>
    <row r="129" spans="2:2" x14ac:dyDescent="0.2">
      <c r="B129" s="13"/>
    </row>
    <row r="130" spans="2:2" x14ac:dyDescent="0.2">
      <c r="B130" s="13"/>
    </row>
    <row r="131" spans="2:2" x14ac:dyDescent="0.2">
      <c r="B131" s="13"/>
    </row>
    <row r="132" spans="2:2" x14ac:dyDescent="0.2">
      <c r="B132" s="13"/>
    </row>
    <row r="133" spans="2:2" x14ac:dyDescent="0.2">
      <c r="B133" s="13"/>
    </row>
    <row r="134" spans="2:2" x14ac:dyDescent="0.2">
      <c r="B134" s="13"/>
    </row>
    <row r="135" spans="2:2" x14ac:dyDescent="0.2">
      <c r="B135" s="13"/>
    </row>
    <row r="136" spans="2:2" x14ac:dyDescent="0.2">
      <c r="B136" s="13"/>
    </row>
    <row r="137" spans="2:2" x14ac:dyDescent="0.2">
      <c r="B137" s="13"/>
    </row>
    <row r="138" spans="2:2" x14ac:dyDescent="0.2">
      <c r="B138" s="13"/>
    </row>
    <row r="139" spans="2:2" x14ac:dyDescent="0.2">
      <c r="B139" s="13"/>
    </row>
    <row r="140" spans="2:2" x14ac:dyDescent="0.2">
      <c r="B140" s="13"/>
    </row>
    <row r="141" spans="2:2" x14ac:dyDescent="0.2">
      <c r="B141" s="13"/>
    </row>
    <row r="142" spans="2:2" x14ac:dyDescent="0.2">
      <c r="B142" s="13"/>
    </row>
    <row r="143" spans="2:2" x14ac:dyDescent="0.2">
      <c r="B143" s="13"/>
    </row>
    <row r="144" spans="2:2" x14ac:dyDescent="0.2">
      <c r="B144" s="13"/>
    </row>
    <row r="145" spans="2:2" x14ac:dyDescent="0.2">
      <c r="B145" s="13"/>
    </row>
    <row r="146" spans="2:2" x14ac:dyDescent="0.2">
      <c r="B146" s="13"/>
    </row>
    <row r="147" spans="2:2" x14ac:dyDescent="0.2">
      <c r="B147" s="13"/>
    </row>
    <row r="148" spans="2:2" x14ac:dyDescent="0.2">
      <c r="B148" s="13"/>
    </row>
    <row r="149" spans="2:2" x14ac:dyDescent="0.2">
      <c r="B149" s="13"/>
    </row>
    <row r="150" spans="2:2" x14ac:dyDescent="0.2">
      <c r="B150" s="13"/>
    </row>
    <row r="151" spans="2:2" x14ac:dyDescent="0.2">
      <c r="B151" s="13"/>
    </row>
    <row r="152" spans="2:2" x14ac:dyDescent="0.2">
      <c r="B152" s="13"/>
    </row>
    <row r="153" spans="2:2" x14ac:dyDescent="0.2">
      <c r="B153" s="13"/>
    </row>
    <row r="154" spans="2:2" x14ac:dyDescent="0.2">
      <c r="B154" s="13"/>
    </row>
    <row r="155" spans="2:2" x14ac:dyDescent="0.2">
      <c r="B155" s="13"/>
    </row>
    <row r="156" spans="2:2" x14ac:dyDescent="0.2">
      <c r="B156" s="13"/>
    </row>
    <row r="157" spans="2:2" x14ac:dyDescent="0.2">
      <c r="B157" s="13"/>
    </row>
    <row r="158" spans="2:2" x14ac:dyDescent="0.2">
      <c r="B158" s="13"/>
    </row>
    <row r="159" spans="2:2" x14ac:dyDescent="0.2">
      <c r="B159" s="13"/>
    </row>
    <row r="160" spans="2:2" x14ac:dyDescent="0.2">
      <c r="B160" s="13"/>
    </row>
    <row r="161" spans="2:2" x14ac:dyDescent="0.2">
      <c r="B161" s="13"/>
    </row>
    <row r="162" spans="2:2" x14ac:dyDescent="0.2">
      <c r="B162" s="13"/>
    </row>
    <row r="163" spans="2:2" x14ac:dyDescent="0.2">
      <c r="B163" s="13"/>
    </row>
    <row r="164" spans="2:2" x14ac:dyDescent="0.2">
      <c r="B164" s="13"/>
    </row>
    <row r="165" spans="2:2" x14ac:dyDescent="0.2">
      <c r="B165" s="13"/>
    </row>
    <row r="166" spans="2:2" x14ac:dyDescent="0.2">
      <c r="B166" s="13"/>
    </row>
    <row r="167" spans="2:2" x14ac:dyDescent="0.2">
      <c r="B167" s="13"/>
    </row>
    <row r="168" spans="2:2" x14ac:dyDescent="0.2">
      <c r="B168" s="13"/>
    </row>
    <row r="169" spans="2:2" x14ac:dyDescent="0.2">
      <c r="B169" s="13"/>
    </row>
    <row r="170" spans="2:2" x14ac:dyDescent="0.2">
      <c r="B170" s="13"/>
    </row>
    <row r="171" spans="2:2" x14ac:dyDescent="0.2">
      <c r="B171" s="13"/>
    </row>
    <row r="172" spans="2:2" x14ac:dyDescent="0.2">
      <c r="B172" s="13"/>
    </row>
    <row r="173" spans="2:2" x14ac:dyDescent="0.2">
      <c r="B173" s="13"/>
    </row>
    <row r="174" spans="2:2" x14ac:dyDescent="0.2">
      <c r="B174" s="13"/>
    </row>
    <row r="175" spans="2:2" x14ac:dyDescent="0.2">
      <c r="B175" s="13"/>
    </row>
    <row r="176" spans="2:2" x14ac:dyDescent="0.2">
      <c r="B176" s="13"/>
    </row>
    <row r="177" spans="2:2" x14ac:dyDescent="0.2">
      <c r="B177" s="13"/>
    </row>
    <row r="178" spans="2:2" x14ac:dyDescent="0.2">
      <c r="B178" s="13"/>
    </row>
    <row r="179" spans="2:2" x14ac:dyDescent="0.2">
      <c r="B179" s="13"/>
    </row>
    <row r="180" spans="2:2" x14ac:dyDescent="0.2">
      <c r="B180" s="13"/>
    </row>
    <row r="181" spans="2:2" x14ac:dyDescent="0.2">
      <c r="B181" s="13"/>
    </row>
    <row r="182" spans="2:2" x14ac:dyDescent="0.2">
      <c r="B182" s="13"/>
    </row>
    <row r="183" spans="2:2" x14ac:dyDescent="0.2">
      <c r="B183" s="13"/>
    </row>
    <row r="184" spans="2:2" x14ac:dyDescent="0.2">
      <c r="B184" s="13"/>
    </row>
    <row r="185" spans="2:2" x14ac:dyDescent="0.2">
      <c r="B185" s="13"/>
    </row>
    <row r="186" spans="2:2" x14ac:dyDescent="0.2">
      <c r="B186" s="13"/>
    </row>
    <row r="187" spans="2:2" x14ac:dyDescent="0.2">
      <c r="B187" s="13"/>
    </row>
    <row r="188" spans="2:2" x14ac:dyDescent="0.2">
      <c r="B188" s="13"/>
    </row>
    <row r="189" spans="2:2" x14ac:dyDescent="0.2">
      <c r="B189" s="13"/>
    </row>
    <row r="190" spans="2:2" x14ac:dyDescent="0.2">
      <c r="B190" s="13"/>
    </row>
    <row r="191" spans="2:2" x14ac:dyDescent="0.2">
      <c r="B191" s="13"/>
    </row>
    <row r="192" spans="2:2" x14ac:dyDescent="0.2">
      <c r="B192" s="13"/>
    </row>
    <row r="193" spans="2:2" x14ac:dyDescent="0.2">
      <c r="B193" s="13"/>
    </row>
    <row r="194" spans="2:2" x14ac:dyDescent="0.2">
      <c r="B194" s="13"/>
    </row>
    <row r="195" spans="2:2" x14ac:dyDescent="0.2">
      <c r="B195" s="13"/>
    </row>
    <row r="196" spans="2:2" x14ac:dyDescent="0.2">
      <c r="B196" s="13"/>
    </row>
    <row r="197" spans="2:2" x14ac:dyDescent="0.2">
      <c r="B197" s="13"/>
    </row>
    <row r="198" spans="2:2" x14ac:dyDescent="0.2">
      <c r="B198" s="13"/>
    </row>
    <row r="199" spans="2:2" x14ac:dyDescent="0.2">
      <c r="B199" s="13"/>
    </row>
    <row r="200" spans="2:2" x14ac:dyDescent="0.2">
      <c r="B200" s="13"/>
    </row>
    <row r="201" spans="2:2" x14ac:dyDescent="0.2">
      <c r="B201" s="13"/>
    </row>
    <row r="202" spans="2:2" x14ac:dyDescent="0.2">
      <c r="B202" s="13"/>
    </row>
    <row r="203" spans="2:2" x14ac:dyDescent="0.2">
      <c r="B203" s="13"/>
    </row>
    <row r="204" spans="2:2" x14ac:dyDescent="0.2">
      <c r="B204" s="13"/>
    </row>
    <row r="205" spans="2:2" x14ac:dyDescent="0.2">
      <c r="B205" s="13"/>
    </row>
    <row r="206" spans="2:2" x14ac:dyDescent="0.2">
      <c r="B206" s="13"/>
    </row>
    <row r="207" spans="2:2" x14ac:dyDescent="0.2">
      <c r="B207" s="13"/>
    </row>
    <row r="208" spans="2:2" x14ac:dyDescent="0.2">
      <c r="B208" s="13"/>
    </row>
    <row r="209" spans="2:2" x14ac:dyDescent="0.2">
      <c r="B209" s="13"/>
    </row>
    <row r="210" spans="2:2" x14ac:dyDescent="0.2">
      <c r="B210" s="13"/>
    </row>
    <row r="211" spans="2:2" x14ac:dyDescent="0.2">
      <c r="B211" s="13"/>
    </row>
    <row r="212" spans="2:2" x14ac:dyDescent="0.2">
      <c r="B212" s="13"/>
    </row>
    <row r="213" spans="2:2" x14ac:dyDescent="0.2">
      <c r="B213" s="13"/>
    </row>
    <row r="214" spans="2:2" x14ac:dyDescent="0.2">
      <c r="B214" s="13"/>
    </row>
    <row r="215" spans="2:2" x14ac:dyDescent="0.2">
      <c r="B215" s="13"/>
    </row>
    <row r="216" spans="2:2" x14ac:dyDescent="0.2">
      <c r="B216" s="13"/>
    </row>
    <row r="217" spans="2:2" x14ac:dyDescent="0.2">
      <c r="B217" s="13"/>
    </row>
    <row r="218" spans="2:2" x14ac:dyDescent="0.2">
      <c r="B218" s="13"/>
    </row>
    <row r="219" spans="2:2" x14ac:dyDescent="0.2">
      <c r="B219" s="13"/>
    </row>
    <row r="220" spans="2:2" x14ac:dyDescent="0.2">
      <c r="B220" s="13"/>
    </row>
    <row r="221" spans="2:2" x14ac:dyDescent="0.2">
      <c r="B221" s="13"/>
    </row>
    <row r="222" spans="2:2" x14ac:dyDescent="0.2">
      <c r="B222" s="13"/>
    </row>
    <row r="223" spans="2:2" x14ac:dyDescent="0.2">
      <c r="B223" s="13"/>
    </row>
    <row r="224" spans="2:2" x14ac:dyDescent="0.2">
      <c r="B224" s="13"/>
    </row>
    <row r="225" spans="2:2" x14ac:dyDescent="0.2">
      <c r="B225" s="13"/>
    </row>
    <row r="226" spans="2:2" x14ac:dyDescent="0.2">
      <c r="B226" s="13"/>
    </row>
    <row r="227" spans="2:2" x14ac:dyDescent="0.2">
      <c r="B227" s="13"/>
    </row>
    <row r="228" spans="2:2" x14ac:dyDescent="0.2">
      <c r="B228" s="13"/>
    </row>
    <row r="229" spans="2:2" x14ac:dyDescent="0.2">
      <c r="B229" s="13"/>
    </row>
    <row r="230" spans="2:2" x14ac:dyDescent="0.2">
      <c r="B230" s="13"/>
    </row>
    <row r="231" spans="2:2" x14ac:dyDescent="0.2">
      <c r="B231" s="13"/>
    </row>
    <row r="232" spans="2:2" x14ac:dyDescent="0.2">
      <c r="B232" s="13"/>
    </row>
    <row r="233" spans="2:2" x14ac:dyDescent="0.2">
      <c r="B233" s="13"/>
    </row>
    <row r="234" spans="2:2" x14ac:dyDescent="0.2">
      <c r="B234" s="13"/>
    </row>
    <row r="235" spans="2:2" x14ac:dyDescent="0.2">
      <c r="B235" s="13"/>
    </row>
    <row r="236" spans="2:2" x14ac:dyDescent="0.2">
      <c r="B236" s="13"/>
    </row>
    <row r="237" spans="2:2" x14ac:dyDescent="0.2">
      <c r="B237" s="13"/>
    </row>
    <row r="238" spans="2:2" x14ac:dyDescent="0.2">
      <c r="B238" s="13"/>
    </row>
    <row r="239" spans="2:2" x14ac:dyDescent="0.2">
      <c r="B239" s="13"/>
    </row>
  </sheetData>
  <phoneticPr fontId="8" type="noConversion"/>
  <hyperlinks>
    <hyperlink ref="H1096" r:id="rId1" display="http://vsolj.cetus-net.org/bulletin.html" xr:uid="{00000000-0004-0000-0000-000000000000}"/>
    <hyperlink ref="H64700" r:id="rId2" display="http://vsolj.cetus-net.org/bulletin.html" xr:uid="{00000000-0004-0000-0000-000001000000}"/>
    <hyperlink ref="H64693" r:id="rId3" display="https://www.aavso.org/ejaavso" xr:uid="{00000000-0004-0000-0000-000002000000}"/>
    <hyperlink ref="AP844" r:id="rId4" display="http://cdsbib.u-strasbg.fr/cgi-bin/cdsbib?1990RMxAA..21..381G" xr:uid="{00000000-0004-0000-0000-000003000000}"/>
    <hyperlink ref="AP848" r:id="rId5" display="http://cdsbib.u-strasbg.fr/cgi-bin/cdsbib?1990RMxAA..21..381G" xr:uid="{00000000-0004-0000-0000-000004000000}"/>
    <hyperlink ref="AP847" r:id="rId6" display="http://cdsbib.u-strasbg.fr/cgi-bin/cdsbib?1990RMxAA..21..381G" xr:uid="{00000000-0004-0000-0000-000005000000}"/>
    <hyperlink ref="AP828" r:id="rId7" display="http://cdsbib.u-strasbg.fr/cgi-bin/cdsbib?1990RMxAA..21..381G" xr:uid="{00000000-0004-0000-0000-000006000000}"/>
    <hyperlink ref="I64700" r:id="rId8" display="http://vsolj.cetus-net.org/bulletin.html" xr:uid="{00000000-0004-0000-0000-000007000000}"/>
    <hyperlink ref="AQ984" r:id="rId9" display="http://cdsbib.u-strasbg.fr/cgi-bin/cdsbib?1990RMxAA..21..381G" xr:uid="{00000000-0004-0000-0000-000008000000}"/>
    <hyperlink ref="AQ55750" r:id="rId10" display="http://cdsbib.u-strasbg.fr/cgi-bin/cdsbib?1990RMxAA..21..381G" xr:uid="{00000000-0004-0000-0000-000009000000}"/>
    <hyperlink ref="AQ985" r:id="rId11" display="http://cdsbib.u-strasbg.fr/cgi-bin/cdsbib?1990RMxAA..21..381G" xr:uid="{00000000-0004-0000-0000-00000A000000}"/>
    <hyperlink ref="H64697" r:id="rId12" display="https://www.aavso.org/ejaavso" xr:uid="{00000000-0004-0000-0000-00000B000000}"/>
    <hyperlink ref="H1870" r:id="rId13" display="http://vsolj.cetus-net.org/bulletin.html" xr:uid="{00000000-0004-0000-0000-00000C000000}"/>
    <hyperlink ref="AP3114" r:id="rId14" display="http://cdsbib.u-strasbg.fr/cgi-bin/cdsbib?1990RMxAA..21..381G" xr:uid="{00000000-0004-0000-0000-00000D000000}"/>
    <hyperlink ref="AP3117" r:id="rId15" display="http://cdsbib.u-strasbg.fr/cgi-bin/cdsbib?1990RMxAA..21..381G" xr:uid="{00000000-0004-0000-0000-00000E000000}"/>
    <hyperlink ref="AP3115" r:id="rId16" display="http://cdsbib.u-strasbg.fr/cgi-bin/cdsbib?1990RMxAA..21..381G" xr:uid="{00000000-0004-0000-0000-00000F000000}"/>
    <hyperlink ref="AP3099" r:id="rId17" display="http://cdsbib.u-strasbg.fr/cgi-bin/cdsbib?1990RMxAA..21..381G" xr:uid="{00000000-0004-0000-0000-000010000000}"/>
    <hyperlink ref="I1870" r:id="rId18" display="http://vsolj.cetus-net.org/bulletin.html" xr:uid="{00000000-0004-0000-0000-000011000000}"/>
    <hyperlink ref="AQ3328" r:id="rId19" display="http://cdsbib.u-strasbg.fr/cgi-bin/cdsbib?1990RMxAA..21..381G" xr:uid="{00000000-0004-0000-0000-000012000000}"/>
    <hyperlink ref="AQ29" r:id="rId20" display="http://cdsbib.u-strasbg.fr/cgi-bin/cdsbib?1990RMxAA..21..381G" xr:uid="{00000000-0004-0000-0000-000013000000}"/>
    <hyperlink ref="AQ3332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45"/>
  <sheetViews>
    <sheetView topLeftCell="A14" workbookViewId="0">
      <selection activeCell="A29" sqref="A29:D62"/>
    </sheetView>
  </sheetViews>
  <sheetFormatPr defaultRowHeight="12.75" x14ac:dyDescent="0.2"/>
  <cols>
    <col min="1" max="1" width="19.7109375" style="43" customWidth="1"/>
    <col min="2" max="2" width="4.42578125" style="9" customWidth="1"/>
    <col min="3" max="3" width="12.7109375" style="43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43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 x14ac:dyDescent="0.25">
      <c r="A1" s="42" t="s">
        <v>66</v>
      </c>
      <c r="I1" s="44" t="s">
        <v>67</v>
      </c>
      <c r="J1" s="45" t="s">
        <v>68</v>
      </c>
    </row>
    <row r="2" spans="1:16" x14ac:dyDescent="0.2">
      <c r="I2" s="46" t="s">
        <v>69</v>
      </c>
      <c r="J2" s="47" t="s">
        <v>70</v>
      </c>
    </row>
    <row r="3" spans="1:16" x14ac:dyDescent="0.2">
      <c r="A3" s="48" t="s">
        <v>71</v>
      </c>
      <c r="I3" s="46" t="s">
        <v>72</v>
      </c>
      <c r="J3" s="47" t="s">
        <v>31</v>
      </c>
    </row>
    <row r="4" spans="1:16" x14ac:dyDescent="0.2">
      <c r="I4" s="46" t="s">
        <v>73</v>
      </c>
      <c r="J4" s="47" t="s">
        <v>31</v>
      </c>
    </row>
    <row r="5" spans="1:16" ht="13.5" thickBot="1" x14ac:dyDescent="0.25">
      <c r="I5" s="49" t="s">
        <v>74</v>
      </c>
      <c r="J5" s="50" t="s">
        <v>75</v>
      </c>
    </row>
    <row r="10" spans="1:16" ht="13.5" thickBot="1" x14ac:dyDescent="0.25"/>
    <row r="11" spans="1:16" ht="12.75" customHeight="1" thickBot="1" x14ac:dyDescent="0.25">
      <c r="A11" s="43" t="str">
        <f t="shared" ref="A11:A42" si="0">P11</f>
        <v> BBS 96 </v>
      </c>
      <c r="B11" s="13" t="str">
        <f t="shared" ref="B11:B42" si="1">IF(H11=INT(H11),"I","II")</f>
        <v>II</v>
      </c>
      <c r="C11" s="43">
        <f t="shared" ref="C11:C42" si="2">1*G11</f>
        <v>48108.360999999997</v>
      </c>
      <c r="D11" s="9" t="str">
        <f t="shared" ref="D11:D42" si="3">VLOOKUP(F11,I$1:J$5,2,FALSE)</f>
        <v>vis</v>
      </c>
      <c r="E11" s="51">
        <f>VLOOKUP(C11,Active!C$21:E$973,3,FALSE)</f>
        <v>8115.4808261505814</v>
      </c>
      <c r="F11" s="13" t="s">
        <v>74</v>
      </c>
      <c r="G11" s="9" t="str">
        <f t="shared" ref="G11:G42" si="4">MID(I11,3,LEN(I11)-3)</f>
        <v>48108.361</v>
      </c>
      <c r="H11" s="43">
        <f t="shared" ref="H11:H42" si="5">1*K11</f>
        <v>8116.5</v>
      </c>
      <c r="I11" s="52" t="s">
        <v>170</v>
      </c>
      <c r="J11" s="53" t="s">
        <v>171</v>
      </c>
      <c r="K11" s="52">
        <v>8116.5</v>
      </c>
      <c r="L11" s="52" t="s">
        <v>172</v>
      </c>
      <c r="M11" s="53" t="s">
        <v>161</v>
      </c>
      <c r="N11" s="53" t="s">
        <v>162</v>
      </c>
      <c r="O11" s="54" t="s">
        <v>168</v>
      </c>
      <c r="P11" s="54" t="s">
        <v>173</v>
      </c>
    </row>
    <row r="12" spans="1:16" ht="12.75" customHeight="1" thickBot="1" x14ac:dyDescent="0.25">
      <c r="A12" s="43" t="str">
        <f t="shared" si="0"/>
        <v>IBVS 4300 </v>
      </c>
      <c r="B12" s="13" t="str">
        <f t="shared" si="1"/>
        <v>II</v>
      </c>
      <c r="C12" s="43">
        <f t="shared" si="2"/>
        <v>50043.375699999997</v>
      </c>
      <c r="D12" s="9" t="str">
        <f t="shared" si="3"/>
        <v>vis</v>
      </c>
      <c r="E12" s="51">
        <f>VLOOKUP(C12,Active!C$21:E$973,3,FALSE)</f>
        <v>8926.4855187934536</v>
      </c>
      <c r="F12" s="13" t="s">
        <v>74</v>
      </c>
      <c r="G12" s="9" t="str">
        <f t="shared" si="4"/>
        <v>50043.3757</v>
      </c>
      <c r="H12" s="43">
        <f t="shared" si="5"/>
        <v>8927.5</v>
      </c>
      <c r="I12" s="52" t="s">
        <v>174</v>
      </c>
      <c r="J12" s="53" t="s">
        <v>175</v>
      </c>
      <c r="K12" s="52">
        <v>8927.5</v>
      </c>
      <c r="L12" s="52" t="s">
        <v>176</v>
      </c>
      <c r="M12" s="53" t="s">
        <v>161</v>
      </c>
      <c r="N12" s="53" t="s">
        <v>162</v>
      </c>
      <c r="O12" s="54" t="s">
        <v>177</v>
      </c>
      <c r="P12" s="55" t="s">
        <v>178</v>
      </c>
    </row>
    <row r="13" spans="1:16" ht="12.75" customHeight="1" thickBot="1" x14ac:dyDescent="0.25">
      <c r="A13" s="43" t="str">
        <f t="shared" si="0"/>
        <v>IBVS 4597 </v>
      </c>
      <c r="B13" s="13" t="str">
        <f t="shared" si="1"/>
        <v>II</v>
      </c>
      <c r="C13" s="43">
        <f t="shared" si="2"/>
        <v>50725.746800000001</v>
      </c>
      <c r="D13" s="9" t="str">
        <f t="shared" si="3"/>
        <v>vis</v>
      </c>
      <c r="E13" s="51">
        <f>VLOOKUP(C13,Active!C$21:E$973,3,FALSE)</f>
        <v>9212.4813637986008</v>
      </c>
      <c r="F13" s="13" t="s">
        <v>74</v>
      </c>
      <c r="G13" s="9" t="str">
        <f t="shared" si="4"/>
        <v>50725.7468</v>
      </c>
      <c r="H13" s="43">
        <f t="shared" si="5"/>
        <v>9213.5</v>
      </c>
      <c r="I13" s="52" t="s">
        <v>179</v>
      </c>
      <c r="J13" s="53" t="s">
        <v>180</v>
      </c>
      <c r="K13" s="52">
        <v>9213.5</v>
      </c>
      <c r="L13" s="52" t="s">
        <v>181</v>
      </c>
      <c r="M13" s="53" t="s">
        <v>161</v>
      </c>
      <c r="N13" s="53" t="s">
        <v>162</v>
      </c>
      <c r="O13" s="54" t="s">
        <v>182</v>
      </c>
      <c r="P13" s="55" t="s">
        <v>183</v>
      </c>
    </row>
    <row r="14" spans="1:16" ht="12.75" customHeight="1" thickBot="1" x14ac:dyDescent="0.25">
      <c r="A14" s="43" t="str">
        <f t="shared" si="0"/>
        <v>IBVS 5372 </v>
      </c>
      <c r="B14" s="13" t="str">
        <f t="shared" si="1"/>
        <v>II</v>
      </c>
      <c r="C14" s="43">
        <f t="shared" si="2"/>
        <v>51780.342400000001</v>
      </c>
      <c r="D14" s="9" t="str">
        <f t="shared" si="3"/>
        <v>vis</v>
      </c>
      <c r="E14" s="51">
        <f>VLOOKUP(C14,Active!C$21:E$973,3,FALSE)</f>
        <v>9654.4841973897492</v>
      </c>
      <c r="F14" s="13" t="s">
        <v>74</v>
      </c>
      <c r="G14" s="9" t="str">
        <f t="shared" si="4"/>
        <v>51780.3424</v>
      </c>
      <c r="H14" s="43">
        <f t="shared" si="5"/>
        <v>9655.5</v>
      </c>
      <c r="I14" s="52" t="s">
        <v>184</v>
      </c>
      <c r="J14" s="53" t="s">
        <v>185</v>
      </c>
      <c r="K14" s="52">
        <v>9655.5</v>
      </c>
      <c r="L14" s="52" t="s">
        <v>186</v>
      </c>
      <c r="M14" s="53" t="s">
        <v>161</v>
      </c>
      <c r="N14" s="53" t="s">
        <v>162</v>
      </c>
      <c r="O14" s="54" t="s">
        <v>187</v>
      </c>
      <c r="P14" s="55" t="s">
        <v>188</v>
      </c>
    </row>
    <row r="15" spans="1:16" ht="12.75" customHeight="1" thickBot="1" x14ac:dyDescent="0.25">
      <c r="A15" s="43" t="str">
        <f t="shared" si="0"/>
        <v>IBVS 5676 </v>
      </c>
      <c r="B15" s="13" t="str">
        <f t="shared" si="1"/>
        <v>I</v>
      </c>
      <c r="C15" s="43">
        <f t="shared" si="2"/>
        <v>52721.598700000002</v>
      </c>
      <c r="D15" s="9" t="str">
        <f t="shared" si="3"/>
        <v>vis</v>
      </c>
      <c r="E15" s="51">
        <f>VLOOKUP(C15,Active!C$21:E$973,3,FALSE)</f>
        <v>10048.984185570547</v>
      </c>
      <c r="F15" s="13" t="s">
        <v>74</v>
      </c>
      <c r="G15" s="9" t="str">
        <f t="shared" si="4"/>
        <v>52721.5987</v>
      </c>
      <c r="H15" s="43">
        <f t="shared" si="5"/>
        <v>10050</v>
      </c>
      <c r="I15" s="52" t="s">
        <v>195</v>
      </c>
      <c r="J15" s="53" t="s">
        <v>196</v>
      </c>
      <c r="K15" s="52">
        <v>10050</v>
      </c>
      <c r="L15" s="52" t="s">
        <v>186</v>
      </c>
      <c r="M15" s="53" t="s">
        <v>161</v>
      </c>
      <c r="N15" s="53" t="s">
        <v>162</v>
      </c>
      <c r="O15" s="54" t="s">
        <v>197</v>
      </c>
      <c r="P15" s="55" t="s">
        <v>198</v>
      </c>
    </row>
    <row r="16" spans="1:16" ht="12.75" customHeight="1" thickBot="1" x14ac:dyDescent="0.25">
      <c r="A16" s="43" t="str">
        <f t="shared" si="0"/>
        <v>IBVS 5583 </v>
      </c>
      <c r="B16" s="13" t="str">
        <f t="shared" si="1"/>
        <v>II</v>
      </c>
      <c r="C16" s="43">
        <f t="shared" si="2"/>
        <v>52875.4925</v>
      </c>
      <c r="D16" s="9" t="str">
        <f t="shared" si="3"/>
        <v>vis</v>
      </c>
      <c r="E16" s="51">
        <f>VLOOKUP(C16,Active!C$21:E$973,3,FALSE)</f>
        <v>10113.484260928446</v>
      </c>
      <c r="F16" s="13" t="s">
        <v>74</v>
      </c>
      <c r="G16" s="9" t="str">
        <f t="shared" si="4"/>
        <v>52875.4925</v>
      </c>
      <c r="H16" s="43">
        <f t="shared" si="5"/>
        <v>10114.5</v>
      </c>
      <c r="I16" s="52" t="s">
        <v>199</v>
      </c>
      <c r="J16" s="53" t="s">
        <v>200</v>
      </c>
      <c r="K16" s="52">
        <v>10114.5</v>
      </c>
      <c r="L16" s="52" t="s">
        <v>201</v>
      </c>
      <c r="M16" s="53" t="s">
        <v>161</v>
      </c>
      <c r="N16" s="53" t="s">
        <v>162</v>
      </c>
      <c r="O16" s="54" t="s">
        <v>202</v>
      </c>
      <c r="P16" s="55" t="s">
        <v>203</v>
      </c>
    </row>
    <row r="17" spans="1:16" ht="12.75" customHeight="1" thickBot="1" x14ac:dyDescent="0.25">
      <c r="A17" s="43" t="str">
        <f t="shared" si="0"/>
        <v>IBVS 5583 </v>
      </c>
      <c r="B17" s="13" t="str">
        <f t="shared" si="1"/>
        <v>I</v>
      </c>
      <c r="C17" s="43">
        <f t="shared" si="2"/>
        <v>52900.545400000003</v>
      </c>
      <c r="D17" s="9" t="str">
        <f t="shared" si="3"/>
        <v>vis</v>
      </c>
      <c r="E17" s="51">
        <f>VLOOKUP(C17,Active!C$21:E$973,3,FALSE)</f>
        <v>10123.984449616581</v>
      </c>
      <c r="F17" s="13" t="s">
        <v>74</v>
      </c>
      <c r="G17" s="9" t="str">
        <f t="shared" si="4"/>
        <v>52900.5454</v>
      </c>
      <c r="H17" s="43">
        <f t="shared" si="5"/>
        <v>10125</v>
      </c>
      <c r="I17" s="52" t="s">
        <v>204</v>
      </c>
      <c r="J17" s="53" t="s">
        <v>205</v>
      </c>
      <c r="K17" s="52">
        <v>10125</v>
      </c>
      <c r="L17" s="52" t="s">
        <v>206</v>
      </c>
      <c r="M17" s="53" t="s">
        <v>161</v>
      </c>
      <c r="N17" s="53" t="s">
        <v>162</v>
      </c>
      <c r="O17" s="54" t="s">
        <v>202</v>
      </c>
      <c r="P17" s="55" t="s">
        <v>203</v>
      </c>
    </row>
    <row r="18" spans="1:16" ht="12.75" customHeight="1" thickBot="1" x14ac:dyDescent="0.25">
      <c r="A18" s="43" t="str">
        <f t="shared" si="0"/>
        <v>IBVS 5676 </v>
      </c>
      <c r="B18" s="13" t="str">
        <f t="shared" si="1"/>
        <v>II</v>
      </c>
      <c r="C18" s="43">
        <f t="shared" si="2"/>
        <v>53178.507100000003</v>
      </c>
      <c r="D18" s="9" t="str">
        <f t="shared" si="3"/>
        <v>vis</v>
      </c>
      <c r="E18" s="51">
        <f>VLOOKUP(C18,Active!C$21:E$973,3,FALSE)</f>
        <v>10240.483948599709</v>
      </c>
      <c r="F18" s="13" t="s">
        <v>74</v>
      </c>
      <c r="G18" s="9" t="str">
        <f t="shared" si="4"/>
        <v>53178.5071</v>
      </c>
      <c r="H18" s="43">
        <f t="shared" si="5"/>
        <v>10241.5</v>
      </c>
      <c r="I18" s="52" t="s">
        <v>207</v>
      </c>
      <c r="J18" s="53" t="s">
        <v>208</v>
      </c>
      <c r="K18" s="52">
        <v>10241.5</v>
      </c>
      <c r="L18" s="52" t="s">
        <v>209</v>
      </c>
      <c r="M18" s="53" t="s">
        <v>161</v>
      </c>
      <c r="N18" s="53" t="s">
        <v>162</v>
      </c>
      <c r="O18" s="54" t="s">
        <v>197</v>
      </c>
      <c r="P18" s="55" t="s">
        <v>198</v>
      </c>
    </row>
    <row r="19" spans="1:16" ht="12.75" customHeight="1" thickBot="1" x14ac:dyDescent="0.25">
      <c r="A19" s="43" t="str">
        <f t="shared" si="0"/>
        <v>IBVS 5645 </v>
      </c>
      <c r="B19" s="13" t="str">
        <f t="shared" si="1"/>
        <v>II</v>
      </c>
      <c r="C19" s="43">
        <f t="shared" si="2"/>
        <v>53209.523300000001</v>
      </c>
      <c r="D19" s="9" t="str">
        <f t="shared" si="3"/>
        <v>vis</v>
      </c>
      <c r="E19" s="51">
        <f>VLOOKUP(C19,Active!C$21:E$973,3,FALSE)</f>
        <v>10253.483479687484</v>
      </c>
      <c r="F19" s="13" t="s">
        <v>74</v>
      </c>
      <c r="G19" s="9" t="str">
        <f t="shared" si="4"/>
        <v>53209.5233</v>
      </c>
      <c r="H19" s="43">
        <f t="shared" si="5"/>
        <v>10254.5</v>
      </c>
      <c r="I19" s="52" t="s">
        <v>210</v>
      </c>
      <c r="J19" s="53" t="s">
        <v>211</v>
      </c>
      <c r="K19" s="52">
        <v>10254.5</v>
      </c>
      <c r="L19" s="52" t="s">
        <v>212</v>
      </c>
      <c r="M19" s="53" t="s">
        <v>161</v>
      </c>
      <c r="N19" s="53" t="s">
        <v>162</v>
      </c>
      <c r="O19" s="54" t="s">
        <v>213</v>
      </c>
      <c r="P19" s="55" t="s">
        <v>214</v>
      </c>
    </row>
    <row r="20" spans="1:16" ht="12.75" customHeight="1" thickBot="1" x14ac:dyDescent="0.25">
      <c r="A20" s="43" t="str">
        <f t="shared" si="0"/>
        <v>IBVS 5645 </v>
      </c>
      <c r="B20" s="13" t="str">
        <f t="shared" si="1"/>
        <v>I</v>
      </c>
      <c r="C20" s="43">
        <f t="shared" si="2"/>
        <v>53258.435799999999</v>
      </c>
      <c r="D20" s="9" t="str">
        <f t="shared" si="3"/>
        <v>vis</v>
      </c>
      <c r="E20" s="51">
        <f>VLOOKUP(C20,Active!C$21:E$973,3,FALSE)</f>
        <v>10273.983720346581</v>
      </c>
      <c r="F20" s="13" t="s">
        <v>74</v>
      </c>
      <c r="G20" s="9" t="str">
        <f t="shared" si="4"/>
        <v>53258.4358</v>
      </c>
      <c r="H20" s="43">
        <f t="shared" si="5"/>
        <v>10275</v>
      </c>
      <c r="I20" s="52" t="s">
        <v>229</v>
      </c>
      <c r="J20" s="53" t="s">
        <v>230</v>
      </c>
      <c r="K20" s="52">
        <v>10275</v>
      </c>
      <c r="L20" s="52" t="s">
        <v>228</v>
      </c>
      <c r="M20" s="53" t="s">
        <v>161</v>
      </c>
      <c r="N20" s="53" t="s">
        <v>162</v>
      </c>
      <c r="O20" s="54" t="s">
        <v>213</v>
      </c>
      <c r="P20" s="55" t="s">
        <v>214</v>
      </c>
    </row>
    <row r="21" spans="1:16" ht="12.75" customHeight="1" thickBot="1" x14ac:dyDescent="0.25">
      <c r="A21" s="43" t="str">
        <f t="shared" si="0"/>
        <v>IBVS 5933 </v>
      </c>
      <c r="B21" s="13" t="str">
        <f t="shared" si="1"/>
        <v>II</v>
      </c>
      <c r="C21" s="43">
        <f t="shared" si="2"/>
        <v>55106.349399999999</v>
      </c>
      <c r="D21" s="9" t="str">
        <f t="shared" si="3"/>
        <v>vis</v>
      </c>
      <c r="E21" s="51">
        <f>VLOOKUP(C21,Active!C$21:E$973,3,FALSE)</f>
        <v>11048.4825400189</v>
      </c>
      <c r="F21" s="13" t="s">
        <v>74</v>
      </c>
      <c r="G21" s="9" t="str">
        <f t="shared" si="4"/>
        <v>55106.3494</v>
      </c>
      <c r="H21" s="43">
        <f t="shared" si="5"/>
        <v>11049.5</v>
      </c>
      <c r="I21" s="52" t="s">
        <v>236</v>
      </c>
      <c r="J21" s="53" t="s">
        <v>237</v>
      </c>
      <c r="K21" s="52" t="s">
        <v>238</v>
      </c>
      <c r="L21" s="52" t="s">
        <v>239</v>
      </c>
      <c r="M21" s="53" t="s">
        <v>192</v>
      </c>
      <c r="N21" s="53" t="s">
        <v>74</v>
      </c>
      <c r="O21" s="54" t="s">
        <v>240</v>
      </c>
      <c r="P21" s="55" t="s">
        <v>241</v>
      </c>
    </row>
    <row r="22" spans="1:16" ht="12.75" customHeight="1" thickBot="1" x14ac:dyDescent="0.25">
      <c r="A22" s="43" t="str">
        <f t="shared" si="0"/>
        <v>BAVM 214 </v>
      </c>
      <c r="B22" s="13" t="str">
        <f t="shared" si="1"/>
        <v>I</v>
      </c>
      <c r="C22" s="43">
        <f t="shared" si="2"/>
        <v>55391.469299999997</v>
      </c>
      <c r="D22" s="9" t="str">
        <f t="shared" si="3"/>
        <v>vis</v>
      </c>
      <c r="E22" s="51">
        <f>VLOOKUP(C22,Active!C$21:E$973,3,FALSE)</f>
        <v>11167.982188711938</v>
      </c>
      <c r="F22" s="13" t="s">
        <v>74</v>
      </c>
      <c r="G22" s="9" t="str">
        <f t="shared" si="4"/>
        <v>55391.4693</v>
      </c>
      <c r="H22" s="43">
        <f t="shared" si="5"/>
        <v>11169</v>
      </c>
      <c r="I22" s="52" t="s">
        <v>242</v>
      </c>
      <c r="J22" s="53" t="s">
        <v>243</v>
      </c>
      <c r="K22" s="52" t="s">
        <v>244</v>
      </c>
      <c r="L22" s="52" t="s">
        <v>245</v>
      </c>
      <c r="M22" s="53" t="s">
        <v>192</v>
      </c>
      <c r="N22" s="53" t="s">
        <v>246</v>
      </c>
      <c r="O22" s="54" t="s">
        <v>247</v>
      </c>
      <c r="P22" s="55" t="s">
        <v>248</v>
      </c>
    </row>
    <row r="23" spans="1:16" ht="12.75" customHeight="1" thickBot="1" x14ac:dyDescent="0.25">
      <c r="A23" s="43" t="str">
        <f t="shared" si="0"/>
        <v>BAVM 215 </v>
      </c>
      <c r="B23" s="13" t="str">
        <f t="shared" si="1"/>
        <v>II</v>
      </c>
      <c r="C23" s="43">
        <f t="shared" si="2"/>
        <v>55397.434099999999</v>
      </c>
      <c r="D23" s="9" t="str">
        <f t="shared" si="3"/>
        <v>vis</v>
      </c>
      <c r="E23" s="51">
        <f>VLOOKUP(C23,Active!C$21:E$973,3,FALSE)</f>
        <v>11170.482159792611</v>
      </c>
      <c r="F23" s="13" t="s">
        <v>74</v>
      </c>
      <c r="G23" s="9" t="str">
        <f t="shared" si="4"/>
        <v>55397.4341</v>
      </c>
      <c r="H23" s="43">
        <f t="shared" si="5"/>
        <v>11171.5</v>
      </c>
      <c r="I23" s="52" t="s">
        <v>249</v>
      </c>
      <c r="J23" s="53" t="s">
        <v>250</v>
      </c>
      <c r="K23" s="52" t="s">
        <v>251</v>
      </c>
      <c r="L23" s="52" t="s">
        <v>252</v>
      </c>
      <c r="M23" s="53" t="s">
        <v>192</v>
      </c>
      <c r="N23" s="53" t="s">
        <v>233</v>
      </c>
      <c r="O23" s="54" t="s">
        <v>253</v>
      </c>
      <c r="P23" s="55" t="s">
        <v>254</v>
      </c>
    </row>
    <row r="24" spans="1:16" ht="12.75" customHeight="1" thickBot="1" x14ac:dyDescent="0.25">
      <c r="A24" s="43" t="str">
        <f t="shared" si="0"/>
        <v>IBVS 6007 </v>
      </c>
      <c r="B24" s="13" t="str">
        <f t="shared" si="1"/>
        <v>II</v>
      </c>
      <c r="C24" s="43">
        <f t="shared" si="2"/>
        <v>55700.450380000002</v>
      </c>
      <c r="D24" s="9" t="str">
        <f t="shared" si="3"/>
        <v>vis</v>
      </c>
      <c r="E24" s="51">
        <f>VLOOKUP(C24,Active!C$21:E$973,3,FALSE)</f>
        <v>11297.482551586632</v>
      </c>
      <c r="F24" s="13" t="s">
        <v>74</v>
      </c>
      <c r="G24" s="9" t="str">
        <f t="shared" si="4"/>
        <v>55700.45038</v>
      </c>
      <c r="H24" s="43">
        <f t="shared" si="5"/>
        <v>11298.5</v>
      </c>
      <c r="I24" s="52" t="s">
        <v>255</v>
      </c>
      <c r="J24" s="53" t="s">
        <v>256</v>
      </c>
      <c r="K24" s="52" t="s">
        <v>257</v>
      </c>
      <c r="L24" s="52" t="s">
        <v>258</v>
      </c>
      <c r="M24" s="53" t="s">
        <v>192</v>
      </c>
      <c r="N24" s="53" t="s">
        <v>37</v>
      </c>
      <c r="O24" s="54" t="s">
        <v>259</v>
      </c>
      <c r="P24" s="55" t="s">
        <v>260</v>
      </c>
    </row>
    <row r="25" spans="1:16" ht="12.75" customHeight="1" thickBot="1" x14ac:dyDescent="0.25">
      <c r="A25" s="43" t="str">
        <f t="shared" si="0"/>
        <v>BAVM 231 </v>
      </c>
      <c r="B25" s="13" t="str">
        <f t="shared" si="1"/>
        <v>I</v>
      </c>
      <c r="C25" s="43">
        <f t="shared" si="2"/>
        <v>56188.376300000004</v>
      </c>
      <c r="D25" s="9" t="str">
        <f t="shared" si="3"/>
        <v>vis</v>
      </c>
      <c r="E25" s="51">
        <f>VLOOKUP(C25,Active!C$21:E$973,3,FALSE)</f>
        <v>11501.982398942877</v>
      </c>
      <c r="F25" s="13" t="s">
        <v>74</v>
      </c>
      <c r="G25" s="9" t="str">
        <f t="shared" si="4"/>
        <v>56188.3763</v>
      </c>
      <c r="H25" s="43">
        <f t="shared" si="5"/>
        <v>11503</v>
      </c>
      <c r="I25" s="52" t="s">
        <v>266</v>
      </c>
      <c r="J25" s="53" t="s">
        <v>267</v>
      </c>
      <c r="K25" s="52" t="s">
        <v>268</v>
      </c>
      <c r="L25" s="52" t="s">
        <v>269</v>
      </c>
      <c r="M25" s="53" t="s">
        <v>192</v>
      </c>
      <c r="N25" s="53" t="s">
        <v>233</v>
      </c>
      <c r="O25" s="54" t="s">
        <v>253</v>
      </c>
      <c r="P25" s="55" t="s">
        <v>270</v>
      </c>
    </row>
    <row r="26" spans="1:16" ht="12.75" customHeight="1" thickBot="1" x14ac:dyDescent="0.25">
      <c r="A26" s="43" t="str">
        <f t="shared" si="0"/>
        <v>BAVM 234 </v>
      </c>
      <c r="B26" s="13" t="str">
        <f t="shared" si="1"/>
        <v>II</v>
      </c>
      <c r="C26" s="43">
        <f t="shared" si="2"/>
        <v>56535.5314</v>
      </c>
      <c r="D26" s="9" t="str">
        <f t="shared" si="3"/>
        <v>vis</v>
      </c>
      <c r="E26" s="51">
        <f>VLOOKUP(C26,Active!C$21:E$973,3,FALSE)</f>
        <v>11647.482283349391</v>
      </c>
      <c r="F26" s="13" t="s">
        <v>74</v>
      </c>
      <c r="G26" s="9" t="str">
        <f t="shared" si="4"/>
        <v>56535.5314</v>
      </c>
      <c r="H26" s="43">
        <f t="shared" si="5"/>
        <v>11648.5</v>
      </c>
      <c r="I26" s="52" t="s">
        <v>271</v>
      </c>
      <c r="J26" s="53" t="s">
        <v>272</v>
      </c>
      <c r="K26" s="52" t="s">
        <v>273</v>
      </c>
      <c r="L26" s="52" t="s">
        <v>274</v>
      </c>
      <c r="M26" s="53" t="s">
        <v>192</v>
      </c>
      <c r="N26" s="53" t="s">
        <v>233</v>
      </c>
      <c r="O26" s="54" t="s">
        <v>253</v>
      </c>
      <c r="P26" s="55" t="s">
        <v>275</v>
      </c>
    </row>
    <row r="27" spans="1:16" ht="12.75" customHeight="1" thickBot="1" x14ac:dyDescent="0.25">
      <c r="A27" s="43" t="str">
        <f t="shared" si="0"/>
        <v>BAVM 234 </v>
      </c>
      <c r="B27" s="13" t="str">
        <f t="shared" si="1"/>
        <v>I</v>
      </c>
      <c r="C27" s="43">
        <f t="shared" si="2"/>
        <v>56584.4401</v>
      </c>
      <c r="D27" s="9" t="str">
        <f t="shared" si="3"/>
        <v>vis</v>
      </c>
      <c r="E27" s="51">
        <f>VLOOKUP(C27,Active!C$21:E$973,3,FALSE)</f>
        <v>11667.980931349875</v>
      </c>
      <c r="F27" s="13" t="s">
        <v>74</v>
      </c>
      <c r="G27" s="9" t="str">
        <f t="shared" si="4"/>
        <v>56584.4401</v>
      </c>
      <c r="H27" s="43">
        <f t="shared" si="5"/>
        <v>11669</v>
      </c>
      <c r="I27" s="52" t="s">
        <v>276</v>
      </c>
      <c r="J27" s="53" t="s">
        <v>277</v>
      </c>
      <c r="K27" s="52" t="s">
        <v>278</v>
      </c>
      <c r="L27" s="52" t="s">
        <v>279</v>
      </c>
      <c r="M27" s="53" t="s">
        <v>192</v>
      </c>
      <c r="N27" s="53" t="s">
        <v>233</v>
      </c>
      <c r="O27" s="54" t="s">
        <v>253</v>
      </c>
      <c r="P27" s="55" t="s">
        <v>275</v>
      </c>
    </row>
    <row r="28" spans="1:16" ht="12.75" customHeight="1" thickBot="1" x14ac:dyDescent="0.25">
      <c r="A28" s="43" t="str">
        <f t="shared" si="0"/>
        <v>BAVM 239 </v>
      </c>
      <c r="B28" s="13" t="str">
        <f t="shared" si="1"/>
        <v>I</v>
      </c>
      <c r="C28" s="43">
        <f t="shared" si="2"/>
        <v>56918.474999999999</v>
      </c>
      <c r="D28" s="9" t="str">
        <f t="shared" si="3"/>
        <v>vis</v>
      </c>
      <c r="E28" s="51">
        <f>VLOOKUP(C28,Active!C$21:E$973,3,FALSE)</f>
        <v>11807.981868503733</v>
      </c>
      <c r="F28" s="13" t="s">
        <v>74</v>
      </c>
      <c r="G28" s="9" t="str">
        <f t="shared" si="4"/>
        <v>56918.4750</v>
      </c>
      <c r="H28" s="43">
        <f t="shared" si="5"/>
        <v>11809</v>
      </c>
      <c r="I28" s="52" t="s">
        <v>280</v>
      </c>
      <c r="J28" s="53" t="s">
        <v>281</v>
      </c>
      <c r="K28" s="52" t="s">
        <v>282</v>
      </c>
      <c r="L28" s="52" t="s">
        <v>283</v>
      </c>
      <c r="M28" s="53" t="s">
        <v>192</v>
      </c>
      <c r="N28" s="53" t="s">
        <v>233</v>
      </c>
      <c r="O28" s="54" t="s">
        <v>253</v>
      </c>
      <c r="P28" s="55" t="s">
        <v>284</v>
      </c>
    </row>
    <row r="29" spans="1:16" ht="12.75" customHeight="1" thickBot="1" x14ac:dyDescent="0.25">
      <c r="A29" s="43" t="str">
        <f t="shared" si="0"/>
        <v> PZ 6.16 </v>
      </c>
      <c r="B29" s="13" t="str">
        <f t="shared" si="1"/>
        <v>I</v>
      </c>
      <c r="C29" s="43">
        <f t="shared" si="2"/>
        <v>14422.397000000001</v>
      </c>
      <c r="D29" s="9" t="str">
        <f t="shared" si="3"/>
        <v>vis</v>
      </c>
      <c r="E29" s="51">
        <f>VLOOKUP(C29,Active!C$21:E$973,3,FALSE)</f>
        <v>-6003.0035864995516</v>
      </c>
      <c r="F29" s="13" t="s">
        <v>74</v>
      </c>
      <c r="G29" s="9" t="str">
        <f t="shared" si="4"/>
        <v>14422.397</v>
      </c>
      <c r="H29" s="43">
        <f t="shared" si="5"/>
        <v>-6003</v>
      </c>
      <c r="I29" s="52" t="s">
        <v>77</v>
      </c>
      <c r="J29" s="53" t="s">
        <v>78</v>
      </c>
      <c r="K29" s="52">
        <v>-6003</v>
      </c>
      <c r="L29" s="52" t="s">
        <v>79</v>
      </c>
      <c r="M29" s="53" t="s">
        <v>76</v>
      </c>
      <c r="N29" s="53"/>
      <c r="O29" s="54" t="s">
        <v>80</v>
      </c>
      <c r="P29" s="54" t="s">
        <v>81</v>
      </c>
    </row>
    <row r="30" spans="1:16" ht="12.75" customHeight="1" thickBot="1" x14ac:dyDescent="0.25">
      <c r="A30" s="43" t="str">
        <f t="shared" si="0"/>
        <v> AAAN 11.5.45 </v>
      </c>
      <c r="B30" s="13" t="str">
        <f t="shared" si="1"/>
        <v>I</v>
      </c>
      <c r="C30" s="43">
        <f t="shared" si="2"/>
        <v>28096.276999999998</v>
      </c>
      <c r="D30" s="9" t="str">
        <f t="shared" si="3"/>
        <v>vis</v>
      </c>
      <c r="E30" s="51">
        <f>VLOOKUP(C30,Active!C$21:E$973,3,FALSE)</f>
        <v>-271.9975912295817</v>
      </c>
      <c r="F30" s="13" t="s">
        <v>74</v>
      </c>
      <c r="G30" s="9" t="str">
        <f t="shared" si="4"/>
        <v>28096.277</v>
      </c>
      <c r="H30" s="43">
        <f t="shared" si="5"/>
        <v>-272</v>
      </c>
      <c r="I30" s="52" t="s">
        <v>82</v>
      </c>
      <c r="J30" s="53" t="s">
        <v>83</v>
      </c>
      <c r="K30" s="52">
        <v>-272</v>
      </c>
      <c r="L30" s="52" t="s">
        <v>84</v>
      </c>
      <c r="M30" s="53" t="s">
        <v>85</v>
      </c>
      <c r="N30" s="53"/>
      <c r="O30" s="54" t="s">
        <v>86</v>
      </c>
      <c r="P30" s="54" t="s">
        <v>87</v>
      </c>
    </row>
    <row r="31" spans="1:16" ht="12.75" customHeight="1" thickBot="1" x14ac:dyDescent="0.25">
      <c r="A31" s="43" t="str">
        <f t="shared" si="0"/>
        <v> AAAN 11.5.45 </v>
      </c>
      <c r="B31" s="13" t="str">
        <f t="shared" si="1"/>
        <v>II</v>
      </c>
      <c r="C31" s="43">
        <f t="shared" si="2"/>
        <v>28097.444</v>
      </c>
      <c r="D31" s="9" t="str">
        <f t="shared" si="3"/>
        <v>vis</v>
      </c>
      <c r="E31" s="51">
        <f>VLOOKUP(C31,Active!C$21:E$973,3,FALSE)</f>
        <v>-271.508477386511</v>
      </c>
      <c r="F31" s="13" t="s">
        <v>74</v>
      </c>
      <c r="G31" s="9" t="str">
        <f t="shared" si="4"/>
        <v>28097.444</v>
      </c>
      <c r="H31" s="43">
        <f t="shared" si="5"/>
        <v>-271.5</v>
      </c>
      <c r="I31" s="52" t="s">
        <v>88</v>
      </c>
      <c r="J31" s="53" t="s">
        <v>89</v>
      </c>
      <c r="K31" s="52">
        <v>-271.5</v>
      </c>
      <c r="L31" s="52" t="s">
        <v>90</v>
      </c>
      <c r="M31" s="53" t="s">
        <v>85</v>
      </c>
      <c r="N31" s="53"/>
      <c r="O31" s="54" t="s">
        <v>86</v>
      </c>
      <c r="P31" s="54" t="s">
        <v>87</v>
      </c>
    </row>
    <row r="32" spans="1:16" ht="12.75" customHeight="1" thickBot="1" x14ac:dyDescent="0.25">
      <c r="A32" s="43" t="str">
        <f t="shared" si="0"/>
        <v> AAAN 11.5.45 </v>
      </c>
      <c r="B32" s="13" t="str">
        <f t="shared" si="1"/>
        <v>II</v>
      </c>
      <c r="C32" s="43">
        <f t="shared" si="2"/>
        <v>28109.41</v>
      </c>
      <c r="D32" s="9" t="str">
        <f t="shared" si="3"/>
        <v>vis</v>
      </c>
      <c r="E32" s="51">
        <f>VLOOKUP(C32,Active!C$21:E$973,3,FALSE)</f>
        <v>-266.49327923211723</v>
      </c>
      <c r="F32" s="13" t="s">
        <v>74</v>
      </c>
      <c r="G32" s="9" t="str">
        <f t="shared" si="4"/>
        <v>28109.410</v>
      </c>
      <c r="H32" s="43">
        <f t="shared" si="5"/>
        <v>-266.5</v>
      </c>
      <c r="I32" s="52" t="s">
        <v>91</v>
      </c>
      <c r="J32" s="53" t="s">
        <v>92</v>
      </c>
      <c r="K32" s="52">
        <v>-266.5</v>
      </c>
      <c r="L32" s="52" t="s">
        <v>93</v>
      </c>
      <c r="M32" s="53" t="s">
        <v>85</v>
      </c>
      <c r="N32" s="53"/>
      <c r="O32" s="54" t="s">
        <v>86</v>
      </c>
      <c r="P32" s="54" t="s">
        <v>87</v>
      </c>
    </row>
    <row r="33" spans="1:16" ht="12.75" customHeight="1" thickBot="1" x14ac:dyDescent="0.25">
      <c r="A33" s="43" t="str">
        <f t="shared" si="0"/>
        <v> AAAN 11.5.45 </v>
      </c>
      <c r="B33" s="13" t="str">
        <f t="shared" si="1"/>
        <v>II</v>
      </c>
      <c r="C33" s="43">
        <f t="shared" si="2"/>
        <v>28164.304</v>
      </c>
      <c r="D33" s="9" t="str">
        <f t="shared" si="3"/>
        <v>vis</v>
      </c>
      <c r="E33" s="51">
        <f>VLOOKUP(C33,Active!C$21:E$973,3,FALSE)</f>
        <v>-243.48606817685337</v>
      </c>
      <c r="F33" s="13" t="s">
        <v>74</v>
      </c>
      <c r="G33" s="9" t="str">
        <f t="shared" si="4"/>
        <v>28164.304</v>
      </c>
      <c r="H33" s="43">
        <f t="shared" si="5"/>
        <v>-243.5</v>
      </c>
      <c r="I33" s="52" t="s">
        <v>94</v>
      </c>
      <c r="J33" s="53" t="s">
        <v>95</v>
      </c>
      <c r="K33" s="52">
        <v>-243.5</v>
      </c>
      <c r="L33" s="52" t="s">
        <v>96</v>
      </c>
      <c r="M33" s="53" t="s">
        <v>85</v>
      </c>
      <c r="N33" s="53"/>
      <c r="O33" s="54" t="s">
        <v>86</v>
      </c>
      <c r="P33" s="54" t="s">
        <v>87</v>
      </c>
    </row>
    <row r="34" spans="1:16" ht="12.75" customHeight="1" thickBot="1" x14ac:dyDescent="0.25">
      <c r="A34" s="43" t="str">
        <f t="shared" si="0"/>
        <v> AAAN 11.5.45 </v>
      </c>
      <c r="B34" s="13" t="str">
        <f t="shared" si="1"/>
        <v>I</v>
      </c>
      <c r="C34" s="43">
        <f t="shared" si="2"/>
        <v>28332.467000000001</v>
      </c>
      <c r="D34" s="9" t="str">
        <f t="shared" si="3"/>
        <v>vis</v>
      </c>
      <c r="E34" s="51">
        <f>VLOOKUP(C34,Active!C$21:E$973,3,FALSE)</f>
        <v>-173.00547589561447</v>
      </c>
      <c r="F34" s="13" t="s">
        <v>74</v>
      </c>
      <c r="G34" s="9" t="str">
        <f t="shared" si="4"/>
        <v>28332.467</v>
      </c>
      <c r="H34" s="43">
        <f t="shared" si="5"/>
        <v>-173</v>
      </c>
      <c r="I34" s="52" t="s">
        <v>97</v>
      </c>
      <c r="J34" s="53" t="s">
        <v>98</v>
      </c>
      <c r="K34" s="52">
        <v>-173</v>
      </c>
      <c r="L34" s="52" t="s">
        <v>99</v>
      </c>
      <c r="M34" s="53" t="s">
        <v>85</v>
      </c>
      <c r="N34" s="53"/>
      <c r="O34" s="54" t="s">
        <v>86</v>
      </c>
      <c r="P34" s="54" t="s">
        <v>87</v>
      </c>
    </row>
    <row r="35" spans="1:16" ht="12.75" customHeight="1" thickBot="1" x14ac:dyDescent="0.25">
      <c r="A35" s="43" t="str">
        <f t="shared" si="0"/>
        <v> AAAN 11.5.45 </v>
      </c>
      <c r="B35" s="13" t="str">
        <f t="shared" si="1"/>
        <v>II</v>
      </c>
      <c r="C35" s="43">
        <f t="shared" si="2"/>
        <v>28338.452000000001</v>
      </c>
      <c r="D35" s="9" t="str">
        <f t="shared" si="3"/>
        <v>vis</v>
      </c>
      <c r="E35" s="51">
        <f>VLOOKUP(C35,Active!C$21:E$973,3,FALSE)</f>
        <v>-170.49703857704111</v>
      </c>
      <c r="F35" s="13" t="s">
        <v>74</v>
      </c>
      <c r="G35" s="9" t="str">
        <f t="shared" si="4"/>
        <v>28338.452</v>
      </c>
      <c r="H35" s="43">
        <f t="shared" si="5"/>
        <v>-170.5</v>
      </c>
      <c r="I35" s="52" t="s">
        <v>100</v>
      </c>
      <c r="J35" s="53" t="s">
        <v>101</v>
      </c>
      <c r="K35" s="52">
        <v>-170.5</v>
      </c>
      <c r="L35" s="52" t="s">
        <v>102</v>
      </c>
      <c r="M35" s="53" t="s">
        <v>85</v>
      </c>
      <c r="N35" s="53"/>
      <c r="O35" s="54" t="s">
        <v>86</v>
      </c>
      <c r="P35" s="54" t="s">
        <v>87</v>
      </c>
    </row>
    <row r="36" spans="1:16" ht="12.75" customHeight="1" thickBot="1" x14ac:dyDescent="0.25">
      <c r="A36" s="43" t="str">
        <f t="shared" si="0"/>
        <v> AAAN 11.5.45 </v>
      </c>
      <c r="B36" s="13" t="str">
        <f t="shared" si="1"/>
        <v>II</v>
      </c>
      <c r="C36" s="43">
        <f t="shared" si="2"/>
        <v>28424.331999999999</v>
      </c>
      <c r="D36" s="9" t="str">
        <f t="shared" si="3"/>
        <v>vis</v>
      </c>
      <c r="E36" s="51">
        <f>VLOOKUP(C36,Active!C$21:E$973,3,FALSE)</f>
        <v>-134.50295387878646</v>
      </c>
      <c r="F36" s="13" t="s">
        <v>74</v>
      </c>
      <c r="G36" s="9" t="str">
        <f t="shared" si="4"/>
        <v>28424.332</v>
      </c>
      <c r="H36" s="43">
        <f t="shared" si="5"/>
        <v>-134.5</v>
      </c>
      <c r="I36" s="52" t="s">
        <v>103</v>
      </c>
      <c r="J36" s="53" t="s">
        <v>104</v>
      </c>
      <c r="K36" s="52">
        <v>-134.5</v>
      </c>
      <c r="L36" s="52" t="s">
        <v>105</v>
      </c>
      <c r="M36" s="53" t="s">
        <v>85</v>
      </c>
      <c r="N36" s="53"/>
      <c r="O36" s="54" t="s">
        <v>86</v>
      </c>
      <c r="P36" s="54" t="s">
        <v>87</v>
      </c>
    </row>
    <row r="37" spans="1:16" ht="12.75" customHeight="1" thickBot="1" x14ac:dyDescent="0.25">
      <c r="A37" s="43" t="str">
        <f t="shared" si="0"/>
        <v> AAAN 11.5.45 </v>
      </c>
      <c r="B37" s="13" t="str">
        <f t="shared" si="1"/>
        <v>I</v>
      </c>
      <c r="C37" s="43">
        <f t="shared" si="2"/>
        <v>28449.363000000001</v>
      </c>
      <c r="D37" s="9" t="str">
        <f t="shared" si="3"/>
        <v>vis</v>
      </c>
      <c r="E37" s="51">
        <f>VLOOKUP(C37,Active!C$21:E$973,3,FALSE)</f>
        <v>-124.01194393372201</v>
      </c>
      <c r="F37" s="13" t="s">
        <v>74</v>
      </c>
      <c r="G37" s="9" t="str">
        <f t="shared" si="4"/>
        <v>28449.363</v>
      </c>
      <c r="H37" s="43">
        <f t="shared" si="5"/>
        <v>-124</v>
      </c>
      <c r="I37" s="52" t="s">
        <v>106</v>
      </c>
      <c r="J37" s="53" t="s">
        <v>107</v>
      </c>
      <c r="K37" s="52">
        <v>-124</v>
      </c>
      <c r="L37" s="52" t="s">
        <v>108</v>
      </c>
      <c r="M37" s="53" t="s">
        <v>85</v>
      </c>
      <c r="N37" s="53"/>
      <c r="O37" s="54" t="s">
        <v>86</v>
      </c>
      <c r="P37" s="54" t="s">
        <v>87</v>
      </c>
    </row>
    <row r="38" spans="1:16" ht="12.75" customHeight="1" thickBot="1" x14ac:dyDescent="0.25">
      <c r="A38" s="43" t="str">
        <f t="shared" si="0"/>
        <v> PZ 6.16 </v>
      </c>
      <c r="B38" s="13" t="str">
        <f t="shared" si="1"/>
        <v>I</v>
      </c>
      <c r="C38" s="43">
        <f t="shared" si="2"/>
        <v>28745.246999999999</v>
      </c>
      <c r="D38" s="9" t="str">
        <f t="shared" si="3"/>
        <v>vis</v>
      </c>
      <c r="E38" s="51">
        <f>VLOOKUP(C38,Active!C$21:E$973,3,FALSE)</f>
        <v>-8.3824137646922904E-4</v>
      </c>
      <c r="F38" s="13" t="s">
        <v>74</v>
      </c>
      <c r="G38" s="9" t="str">
        <f t="shared" si="4"/>
        <v>28745.247</v>
      </c>
      <c r="H38" s="43">
        <f t="shared" si="5"/>
        <v>0</v>
      </c>
      <c r="I38" s="52" t="s">
        <v>109</v>
      </c>
      <c r="J38" s="53" t="s">
        <v>110</v>
      </c>
      <c r="K38" s="52">
        <v>0</v>
      </c>
      <c r="L38" s="52" t="s">
        <v>111</v>
      </c>
      <c r="M38" s="53" t="s">
        <v>76</v>
      </c>
      <c r="N38" s="53"/>
      <c r="O38" s="54" t="s">
        <v>80</v>
      </c>
      <c r="P38" s="54" t="s">
        <v>81</v>
      </c>
    </row>
    <row r="39" spans="1:16" ht="12.75" customHeight="1" thickBot="1" x14ac:dyDescent="0.25">
      <c r="A39" s="43" t="str">
        <f t="shared" si="0"/>
        <v> AAAN 11.5.45 </v>
      </c>
      <c r="B39" s="13" t="str">
        <f t="shared" si="1"/>
        <v>I</v>
      </c>
      <c r="C39" s="43">
        <f t="shared" si="2"/>
        <v>28783.404999999999</v>
      </c>
      <c r="D39" s="9" t="str">
        <f t="shared" si="3"/>
        <v>vis</v>
      </c>
      <c r="E39" s="51">
        <f>VLOOKUP(C39,Active!C$21:E$973,3,FALSE)</f>
        <v>15.991968977021557</v>
      </c>
      <c r="F39" s="13" t="s">
        <v>74</v>
      </c>
      <c r="G39" s="9" t="str">
        <f t="shared" si="4"/>
        <v>28783.405</v>
      </c>
      <c r="H39" s="43">
        <f t="shared" si="5"/>
        <v>16</v>
      </c>
      <c r="I39" s="52" t="s">
        <v>112</v>
      </c>
      <c r="J39" s="53" t="s">
        <v>113</v>
      </c>
      <c r="K39" s="52">
        <v>16</v>
      </c>
      <c r="L39" s="52" t="s">
        <v>114</v>
      </c>
      <c r="M39" s="53" t="s">
        <v>85</v>
      </c>
      <c r="N39" s="53"/>
      <c r="O39" s="54" t="s">
        <v>86</v>
      </c>
      <c r="P39" s="54" t="s">
        <v>87</v>
      </c>
    </row>
    <row r="40" spans="1:16" ht="12.75" customHeight="1" thickBot="1" x14ac:dyDescent="0.25">
      <c r="A40" s="43" t="str">
        <f t="shared" si="0"/>
        <v> AAAN 11.5.45 </v>
      </c>
      <c r="B40" s="13" t="str">
        <f t="shared" si="1"/>
        <v>II</v>
      </c>
      <c r="C40" s="43">
        <f t="shared" si="2"/>
        <v>28784.573</v>
      </c>
      <c r="D40" s="9" t="str">
        <f t="shared" si="3"/>
        <v>vis</v>
      </c>
      <c r="E40" s="51">
        <f>VLOOKUP(C40,Active!C$21:E$973,3,FALSE)</f>
        <v>16.481501940780475</v>
      </c>
      <c r="F40" s="13" t="s">
        <v>74</v>
      </c>
      <c r="G40" s="9" t="str">
        <f t="shared" si="4"/>
        <v>28784.573</v>
      </c>
      <c r="H40" s="43">
        <f t="shared" si="5"/>
        <v>16.5</v>
      </c>
      <c r="I40" s="52" t="s">
        <v>115</v>
      </c>
      <c r="J40" s="53" t="s">
        <v>116</v>
      </c>
      <c r="K40" s="52">
        <v>16.5</v>
      </c>
      <c r="L40" s="52" t="s">
        <v>117</v>
      </c>
      <c r="M40" s="53" t="s">
        <v>85</v>
      </c>
      <c r="N40" s="53"/>
      <c r="O40" s="54" t="s">
        <v>86</v>
      </c>
      <c r="P40" s="54" t="s">
        <v>87</v>
      </c>
    </row>
    <row r="41" spans="1:16" ht="12.75" customHeight="1" thickBot="1" x14ac:dyDescent="0.25">
      <c r="A41" s="43" t="str">
        <f t="shared" si="0"/>
        <v> AAAN 11.5.45 </v>
      </c>
      <c r="B41" s="13" t="str">
        <f t="shared" si="1"/>
        <v>I</v>
      </c>
      <c r="C41" s="43">
        <f t="shared" si="2"/>
        <v>28814.393</v>
      </c>
      <c r="D41" s="9" t="str">
        <f t="shared" si="3"/>
        <v>vis</v>
      </c>
      <c r="E41" s="51">
        <f>VLOOKUP(C41,Active!C$21:E$973,3,FALSE)</f>
        <v>28.979680861390346</v>
      </c>
      <c r="F41" s="13" t="s">
        <v>74</v>
      </c>
      <c r="G41" s="9" t="str">
        <f t="shared" si="4"/>
        <v>28814.393</v>
      </c>
      <c r="H41" s="43">
        <f t="shared" si="5"/>
        <v>29</v>
      </c>
      <c r="I41" s="52" t="s">
        <v>118</v>
      </c>
      <c r="J41" s="53" t="s">
        <v>119</v>
      </c>
      <c r="K41" s="52">
        <v>29</v>
      </c>
      <c r="L41" s="52" t="s">
        <v>120</v>
      </c>
      <c r="M41" s="53" t="s">
        <v>85</v>
      </c>
      <c r="N41" s="53"/>
      <c r="O41" s="54" t="s">
        <v>86</v>
      </c>
      <c r="P41" s="54" t="s">
        <v>87</v>
      </c>
    </row>
    <row r="42" spans="1:16" ht="12.75" customHeight="1" thickBot="1" x14ac:dyDescent="0.25">
      <c r="A42" s="43" t="str">
        <f t="shared" si="0"/>
        <v> AAAN 11.5.45 </v>
      </c>
      <c r="B42" s="13" t="str">
        <f t="shared" si="1"/>
        <v>II</v>
      </c>
      <c r="C42" s="43">
        <f t="shared" si="2"/>
        <v>29135.374</v>
      </c>
      <c r="D42" s="9" t="str">
        <f t="shared" si="3"/>
        <v>vis</v>
      </c>
      <c r="E42" s="51">
        <f>VLOOKUP(C42,Active!C$21:E$973,3,FALSE)</f>
        <v>163.50945846421772</v>
      </c>
      <c r="F42" s="13" t="s">
        <v>74</v>
      </c>
      <c r="G42" s="9" t="str">
        <f t="shared" si="4"/>
        <v>29135.374</v>
      </c>
      <c r="H42" s="43">
        <f t="shared" si="5"/>
        <v>163.5</v>
      </c>
      <c r="I42" s="52" t="s">
        <v>121</v>
      </c>
      <c r="J42" s="53" t="s">
        <v>122</v>
      </c>
      <c r="K42" s="52">
        <v>163.5</v>
      </c>
      <c r="L42" s="52" t="s">
        <v>123</v>
      </c>
      <c r="M42" s="53" t="s">
        <v>85</v>
      </c>
      <c r="N42" s="53"/>
      <c r="O42" s="54" t="s">
        <v>86</v>
      </c>
      <c r="P42" s="54" t="s">
        <v>87</v>
      </c>
    </row>
    <row r="43" spans="1:16" ht="12.75" customHeight="1" thickBot="1" x14ac:dyDescent="0.25">
      <c r="A43" s="43" t="str">
        <f t="shared" ref="A43:A62" si="6">P43</f>
        <v> AAAN 11.5.45 </v>
      </c>
      <c r="B43" s="13" t="str">
        <f t="shared" ref="B43:B62" si="7">IF(H43=INT(H43),"I","II")</f>
        <v>I</v>
      </c>
      <c r="C43" s="43">
        <f t="shared" ref="C43:C62" si="8">1*G43</f>
        <v>29160.368999999999</v>
      </c>
      <c r="D43" s="9" t="str">
        <f t="shared" ref="D43:D62" si="9">VLOOKUP(F43,I$1:J$5,2,FALSE)</f>
        <v>vis</v>
      </c>
      <c r="E43" s="51">
        <f>VLOOKUP(C43,Active!C$21:E$973,3,FALSE)</f>
        <v>173.98538006450727</v>
      </c>
      <c r="F43" s="13" t="s">
        <v>74</v>
      </c>
      <c r="G43" s="9" t="str">
        <f t="shared" ref="G43:G62" si="10">MID(I43,3,LEN(I43)-3)</f>
        <v>29160.369</v>
      </c>
      <c r="H43" s="43">
        <f t="shared" ref="H43:H62" si="11">1*K43</f>
        <v>174</v>
      </c>
      <c r="I43" s="52" t="s">
        <v>124</v>
      </c>
      <c r="J43" s="53" t="s">
        <v>125</v>
      </c>
      <c r="K43" s="52">
        <v>174</v>
      </c>
      <c r="L43" s="52" t="s">
        <v>126</v>
      </c>
      <c r="M43" s="53" t="s">
        <v>85</v>
      </c>
      <c r="N43" s="53"/>
      <c r="O43" s="54" t="s">
        <v>86</v>
      </c>
      <c r="P43" s="54" t="s">
        <v>87</v>
      </c>
    </row>
    <row r="44" spans="1:16" ht="12.75" customHeight="1" thickBot="1" x14ac:dyDescent="0.25">
      <c r="A44" s="43" t="str">
        <f t="shared" si="6"/>
        <v> AAAN 11.5.45 </v>
      </c>
      <c r="B44" s="13" t="str">
        <f t="shared" si="7"/>
        <v>II</v>
      </c>
      <c r="C44" s="43">
        <f t="shared" si="8"/>
        <v>29166.374</v>
      </c>
      <c r="D44" s="9" t="str">
        <f t="shared" si="9"/>
        <v>vis</v>
      </c>
      <c r="E44" s="51">
        <f>VLOOKUP(C44,Active!C$21:E$973,3,FALSE)</f>
        <v>176.5021997968438</v>
      </c>
      <c r="F44" s="13" t="s">
        <v>74</v>
      </c>
      <c r="G44" s="9" t="str">
        <f t="shared" si="10"/>
        <v>29166.374</v>
      </c>
      <c r="H44" s="43">
        <f t="shared" si="11"/>
        <v>176.5</v>
      </c>
      <c r="I44" s="52" t="s">
        <v>127</v>
      </c>
      <c r="J44" s="53" t="s">
        <v>128</v>
      </c>
      <c r="K44" s="52">
        <v>176.5</v>
      </c>
      <c r="L44" s="52" t="s">
        <v>129</v>
      </c>
      <c r="M44" s="53" t="s">
        <v>85</v>
      </c>
      <c r="N44" s="53"/>
      <c r="O44" s="54" t="s">
        <v>86</v>
      </c>
      <c r="P44" s="54" t="s">
        <v>87</v>
      </c>
    </row>
    <row r="45" spans="1:16" ht="12.75" customHeight="1" thickBot="1" x14ac:dyDescent="0.25">
      <c r="A45" s="43" t="str">
        <f t="shared" si="6"/>
        <v> PZ 6.16 </v>
      </c>
      <c r="B45" s="13" t="str">
        <f t="shared" si="7"/>
        <v>I</v>
      </c>
      <c r="C45" s="43">
        <f t="shared" si="8"/>
        <v>29456.254000000001</v>
      </c>
      <c r="D45" s="9" t="str">
        <f t="shared" si="9"/>
        <v>vis</v>
      </c>
      <c r="E45" s="51">
        <f>VLOOKUP(C45,Active!C$21:E$973,3,FALSE)</f>
        <v>297.99690487754253</v>
      </c>
      <c r="F45" s="13" t="s">
        <v>74</v>
      </c>
      <c r="G45" s="9" t="str">
        <f t="shared" si="10"/>
        <v>29456.254</v>
      </c>
      <c r="H45" s="43">
        <f t="shared" si="11"/>
        <v>298</v>
      </c>
      <c r="I45" s="52" t="s">
        <v>130</v>
      </c>
      <c r="J45" s="53" t="s">
        <v>131</v>
      </c>
      <c r="K45" s="52">
        <v>298</v>
      </c>
      <c r="L45" s="52" t="s">
        <v>105</v>
      </c>
      <c r="M45" s="53" t="s">
        <v>76</v>
      </c>
      <c r="N45" s="53"/>
      <c r="O45" s="54" t="s">
        <v>80</v>
      </c>
      <c r="P45" s="54" t="s">
        <v>81</v>
      </c>
    </row>
    <row r="46" spans="1:16" ht="12.75" customHeight="1" thickBot="1" x14ac:dyDescent="0.25">
      <c r="A46" s="43" t="str">
        <f t="shared" si="6"/>
        <v> PZ 6.16 </v>
      </c>
      <c r="B46" s="13" t="str">
        <f t="shared" si="7"/>
        <v>I</v>
      </c>
      <c r="C46" s="43">
        <f t="shared" si="8"/>
        <v>29852.321</v>
      </c>
      <c r="D46" s="9" t="str">
        <f t="shared" si="9"/>
        <v>vis</v>
      </c>
      <c r="E46" s="51">
        <f>VLOOKUP(C46,Active!C$21:E$973,3,FALSE)</f>
        <v>463.99677847074264</v>
      </c>
      <c r="F46" s="13" t="s">
        <v>74</v>
      </c>
      <c r="G46" s="9" t="str">
        <f t="shared" si="10"/>
        <v>29852.321</v>
      </c>
      <c r="H46" s="43">
        <f t="shared" si="11"/>
        <v>464</v>
      </c>
      <c r="I46" s="52" t="s">
        <v>132</v>
      </c>
      <c r="J46" s="53" t="s">
        <v>133</v>
      </c>
      <c r="K46" s="52">
        <v>464</v>
      </c>
      <c r="L46" s="52" t="s">
        <v>134</v>
      </c>
      <c r="M46" s="53" t="s">
        <v>76</v>
      </c>
      <c r="N46" s="53"/>
      <c r="O46" s="54" t="s">
        <v>80</v>
      </c>
      <c r="P46" s="54" t="s">
        <v>81</v>
      </c>
    </row>
    <row r="47" spans="1:16" ht="12.75" customHeight="1" thickBot="1" x14ac:dyDescent="0.25">
      <c r="A47" s="43" t="str">
        <f t="shared" si="6"/>
        <v> BZ 22.85 </v>
      </c>
      <c r="B47" s="13" t="str">
        <f t="shared" si="7"/>
        <v>II</v>
      </c>
      <c r="C47" s="43">
        <f t="shared" si="8"/>
        <v>29877.418000000001</v>
      </c>
      <c r="D47" s="9" t="str">
        <f t="shared" si="9"/>
        <v>vis</v>
      </c>
      <c r="E47" s="51">
        <f>VLOOKUP(C47,Active!C$21:E$973,3,FALSE)</f>
        <v>474.51545038122447</v>
      </c>
      <c r="F47" s="13" t="s">
        <v>74</v>
      </c>
      <c r="G47" s="9" t="str">
        <f t="shared" si="10"/>
        <v>29877.418</v>
      </c>
      <c r="H47" s="43">
        <f t="shared" si="11"/>
        <v>474.5</v>
      </c>
      <c r="I47" s="52" t="s">
        <v>135</v>
      </c>
      <c r="J47" s="53" t="s">
        <v>136</v>
      </c>
      <c r="K47" s="52">
        <v>474.5</v>
      </c>
      <c r="L47" s="52" t="s">
        <v>137</v>
      </c>
      <c r="M47" s="53" t="s">
        <v>138</v>
      </c>
      <c r="N47" s="53"/>
      <c r="O47" s="54" t="s">
        <v>139</v>
      </c>
      <c r="P47" s="54" t="s">
        <v>140</v>
      </c>
    </row>
    <row r="48" spans="1:16" ht="12.75" customHeight="1" thickBot="1" x14ac:dyDescent="0.25">
      <c r="A48" s="43" t="str">
        <f t="shared" si="6"/>
        <v> HABZ 18 </v>
      </c>
      <c r="B48" s="13" t="str">
        <f t="shared" si="7"/>
        <v>II</v>
      </c>
      <c r="C48" s="43">
        <f t="shared" si="8"/>
        <v>36818.411</v>
      </c>
      <c r="D48" s="9" t="str">
        <f t="shared" si="9"/>
        <v>vis</v>
      </c>
      <c r="E48" s="51">
        <f>VLOOKUP(C48,Active!C$21:E$973,3,FALSE)</f>
        <v>3383.6292129802009</v>
      </c>
      <c r="F48" s="13" t="s">
        <v>74</v>
      </c>
      <c r="G48" s="9" t="str">
        <f t="shared" si="10"/>
        <v>36818.411</v>
      </c>
      <c r="H48" s="43">
        <f t="shared" si="11"/>
        <v>3383.5</v>
      </c>
      <c r="I48" s="52" t="s">
        <v>141</v>
      </c>
      <c r="J48" s="53" t="s">
        <v>142</v>
      </c>
      <c r="K48" s="52">
        <v>3383.5</v>
      </c>
      <c r="L48" s="52" t="s">
        <v>143</v>
      </c>
      <c r="M48" s="53" t="s">
        <v>85</v>
      </c>
      <c r="N48" s="53"/>
      <c r="O48" s="54" t="s">
        <v>144</v>
      </c>
      <c r="P48" s="54" t="s">
        <v>145</v>
      </c>
    </row>
    <row r="49" spans="1:16" ht="12.75" customHeight="1" thickBot="1" x14ac:dyDescent="0.25">
      <c r="A49" s="43" t="str">
        <f t="shared" si="6"/>
        <v> HABZ 18 </v>
      </c>
      <c r="B49" s="13" t="str">
        <f t="shared" si="7"/>
        <v>II</v>
      </c>
      <c r="C49" s="43">
        <f t="shared" si="8"/>
        <v>36844.368999999999</v>
      </c>
      <c r="D49" s="9" t="str">
        <f t="shared" si="9"/>
        <v>vis</v>
      </c>
      <c r="E49" s="51">
        <f>VLOOKUP(C49,Active!C$21:E$973,3,FALSE)</f>
        <v>3394.5087478031783</v>
      </c>
      <c r="F49" s="13" t="s">
        <v>74</v>
      </c>
      <c r="G49" s="9" t="str">
        <f t="shared" si="10"/>
        <v>36844.369</v>
      </c>
      <c r="H49" s="43">
        <f t="shared" si="11"/>
        <v>3394.5</v>
      </c>
      <c r="I49" s="52" t="s">
        <v>146</v>
      </c>
      <c r="J49" s="53" t="s">
        <v>147</v>
      </c>
      <c r="K49" s="52">
        <v>3394.5</v>
      </c>
      <c r="L49" s="52" t="s">
        <v>148</v>
      </c>
      <c r="M49" s="53" t="s">
        <v>85</v>
      </c>
      <c r="N49" s="53"/>
      <c r="O49" s="54" t="s">
        <v>144</v>
      </c>
      <c r="P49" s="54" t="s">
        <v>145</v>
      </c>
    </row>
    <row r="50" spans="1:16" ht="12.75" customHeight="1" thickBot="1" x14ac:dyDescent="0.25">
      <c r="A50" s="43" t="str">
        <f t="shared" si="6"/>
        <v> HABZ 18 </v>
      </c>
      <c r="B50" s="13" t="str">
        <f t="shared" si="7"/>
        <v>I</v>
      </c>
      <c r="C50" s="43">
        <f t="shared" si="8"/>
        <v>36848.436000000002</v>
      </c>
      <c r="D50" s="9" t="str">
        <f t="shared" si="9"/>
        <v>vis</v>
      </c>
      <c r="E50" s="51">
        <f>VLOOKUP(C50,Active!C$21:E$973,3,FALSE)</f>
        <v>3396.2133116418822</v>
      </c>
      <c r="F50" s="13" t="s">
        <v>74</v>
      </c>
      <c r="G50" s="9" t="str">
        <f t="shared" si="10"/>
        <v>36848.436</v>
      </c>
      <c r="H50" s="43">
        <f t="shared" si="11"/>
        <v>3396</v>
      </c>
      <c r="I50" s="52" t="s">
        <v>149</v>
      </c>
      <c r="J50" s="53" t="s">
        <v>150</v>
      </c>
      <c r="K50" s="52">
        <v>3396</v>
      </c>
      <c r="L50" s="52" t="s">
        <v>151</v>
      </c>
      <c r="M50" s="53" t="s">
        <v>85</v>
      </c>
      <c r="N50" s="53"/>
      <c r="O50" s="54" t="s">
        <v>144</v>
      </c>
      <c r="P50" s="54" t="s">
        <v>145</v>
      </c>
    </row>
    <row r="51" spans="1:16" ht="12.75" customHeight="1" thickBot="1" x14ac:dyDescent="0.25">
      <c r="A51" s="43" t="str">
        <f t="shared" si="6"/>
        <v> HABZ 18 </v>
      </c>
      <c r="B51" s="13" t="str">
        <f t="shared" si="7"/>
        <v>I</v>
      </c>
      <c r="C51" s="43">
        <f t="shared" si="8"/>
        <v>36895.324999999997</v>
      </c>
      <c r="D51" s="9" t="str">
        <f t="shared" si="9"/>
        <v>vis</v>
      </c>
      <c r="E51" s="51">
        <f>VLOOKUP(C51,Active!C$21:E$973,3,FALSE)</f>
        <v>3415.8654615885098</v>
      </c>
      <c r="F51" s="13" t="s">
        <v>74</v>
      </c>
      <c r="G51" s="9" t="str">
        <f t="shared" si="10"/>
        <v>36895.325</v>
      </c>
      <c r="H51" s="43">
        <f t="shared" si="11"/>
        <v>3416</v>
      </c>
      <c r="I51" s="52" t="s">
        <v>152</v>
      </c>
      <c r="J51" s="53" t="s">
        <v>153</v>
      </c>
      <c r="K51" s="52">
        <v>3416</v>
      </c>
      <c r="L51" s="52" t="s">
        <v>154</v>
      </c>
      <c r="M51" s="53" t="s">
        <v>85</v>
      </c>
      <c r="N51" s="53"/>
      <c r="O51" s="54" t="s">
        <v>144</v>
      </c>
      <c r="P51" s="54" t="s">
        <v>145</v>
      </c>
    </row>
    <row r="52" spans="1:16" ht="12.75" customHeight="1" thickBot="1" x14ac:dyDescent="0.25">
      <c r="A52" s="43" t="str">
        <f t="shared" si="6"/>
        <v> HABZ 18 </v>
      </c>
      <c r="B52" s="13" t="str">
        <f t="shared" si="7"/>
        <v>I</v>
      </c>
      <c r="C52" s="43">
        <f t="shared" si="8"/>
        <v>37202.421999999999</v>
      </c>
      <c r="D52" s="9" t="str">
        <f t="shared" si="9"/>
        <v>vis</v>
      </c>
      <c r="E52" s="51">
        <f>VLOOKUP(C52,Active!C$21:E$973,3,FALSE)</f>
        <v>3544.5761675570739</v>
      </c>
      <c r="F52" s="13" t="s">
        <v>74</v>
      </c>
      <c r="G52" s="9" t="str">
        <f t="shared" si="10"/>
        <v>37202.422</v>
      </c>
      <c r="H52" s="43">
        <f t="shared" si="11"/>
        <v>3545</v>
      </c>
      <c r="I52" s="52" t="s">
        <v>155</v>
      </c>
      <c r="J52" s="53" t="s">
        <v>156</v>
      </c>
      <c r="K52" s="52">
        <v>3545</v>
      </c>
      <c r="L52" s="52" t="s">
        <v>157</v>
      </c>
      <c r="M52" s="53" t="s">
        <v>85</v>
      </c>
      <c r="N52" s="53"/>
      <c r="O52" s="54" t="s">
        <v>144</v>
      </c>
      <c r="P52" s="54" t="s">
        <v>145</v>
      </c>
    </row>
    <row r="53" spans="1:16" ht="12.75" customHeight="1" thickBot="1" x14ac:dyDescent="0.25">
      <c r="A53" s="43" t="str">
        <f t="shared" si="6"/>
        <v> AJ 94.712 </v>
      </c>
      <c r="B53" s="13" t="str">
        <f t="shared" si="7"/>
        <v>I</v>
      </c>
      <c r="C53" s="43">
        <f t="shared" si="8"/>
        <v>44919.561000000002</v>
      </c>
      <c r="D53" s="9" t="str">
        <f t="shared" si="9"/>
        <v>vis</v>
      </c>
      <c r="E53" s="51">
        <f>VLOOKUP(C53,Active!C$21:E$973,3,FALSE)</f>
        <v>6778.9887757803235</v>
      </c>
      <c r="F53" s="13" t="s">
        <v>74</v>
      </c>
      <c r="G53" s="9" t="str">
        <f t="shared" si="10"/>
        <v>44919.561</v>
      </c>
      <c r="H53" s="43">
        <f t="shared" si="11"/>
        <v>6780</v>
      </c>
      <c r="I53" s="52" t="s">
        <v>158</v>
      </c>
      <c r="J53" s="53" t="s">
        <v>159</v>
      </c>
      <c r="K53" s="52">
        <v>6780</v>
      </c>
      <c r="L53" s="52" t="s">
        <v>160</v>
      </c>
      <c r="M53" s="53" t="s">
        <v>161</v>
      </c>
      <c r="N53" s="53" t="s">
        <v>162</v>
      </c>
      <c r="O53" s="54" t="s">
        <v>163</v>
      </c>
      <c r="P53" s="54" t="s">
        <v>164</v>
      </c>
    </row>
    <row r="54" spans="1:16" ht="12.75" customHeight="1" thickBot="1" x14ac:dyDescent="0.25">
      <c r="A54" s="43" t="str">
        <f t="shared" si="6"/>
        <v> BBS 73 </v>
      </c>
      <c r="B54" s="13" t="str">
        <f t="shared" si="7"/>
        <v>II</v>
      </c>
      <c r="C54" s="43">
        <f t="shared" si="8"/>
        <v>45889.474699999999</v>
      </c>
      <c r="D54" s="9" t="str">
        <f t="shared" si="9"/>
        <v>vis</v>
      </c>
      <c r="E54" s="51">
        <f>VLOOKUP(C54,Active!C$21:E$973,3,FALSE)</f>
        <v>7185.4996731696865</v>
      </c>
      <c r="F54" s="13" t="s">
        <v>74</v>
      </c>
      <c r="G54" s="9" t="str">
        <f t="shared" si="10"/>
        <v>45889.4747</v>
      </c>
      <c r="H54" s="43">
        <f t="shared" si="11"/>
        <v>7186.5</v>
      </c>
      <c r="I54" s="52" t="s">
        <v>165</v>
      </c>
      <c r="J54" s="53" t="s">
        <v>166</v>
      </c>
      <c r="K54" s="52">
        <v>7186.5</v>
      </c>
      <c r="L54" s="52" t="s">
        <v>167</v>
      </c>
      <c r="M54" s="53" t="s">
        <v>161</v>
      </c>
      <c r="N54" s="53" t="s">
        <v>162</v>
      </c>
      <c r="O54" s="54" t="s">
        <v>168</v>
      </c>
      <c r="P54" s="54" t="s">
        <v>169</v>
      </c>
    </row>
    <row r="55" spans="1:16" ht="12.75" customHeight="1" thickBot="1" x14ac:dyDescent="0.25">
      <c r="A55" s="43" t="str">
        <f t="shared" si="6"/>
        <v>IBVS 5809 </v>
      </c>
      <c r="B55" s="13" t="str">
        <f t="shared" si="7"/>
        <v>II</v>
      </c>
      <c r="C55" s="43">
        <f t="shared" si="8"/>
        <v>52613.038500000002</v>
      </c>
      <c r="D55" s="9" t="str">
        <f t="shared" si="9"/>
        <v>vis</v>
      </c>
      <c r="E55" s="51">
        <f>VLOOKUP(C55,Active!C$21:E$973,3,FALSE)</f>
        <v>10003.48435984093</v>
      </c>
      <c r="F55" s="13" t="s">
        <v>74</v>
      </c>
      <c r="G55" s="9" t="str">
        <f t="shared" si="10"/>
        <v>52613.0385</v>
      </c>
      <c r="H55" s="43">
        <f t="shared" si="11"/>
        <v>10004.5</v>
      </c>
      <c r="I55" s="52" t="s">
        <v>189</v>
      </c>
      <c r="J55" s="53" t="s">
        <v>190</v>
      </c>
      <c r="K55" s="52">
        <v>10004.5</v>
      </c>
      <c r="L55" s="52" t="s">
        <v>191</v>
      </c>
      <c r="M55" s="53" t="s">
        <v>192</v>
      </c>
      <c r="N55" s="53" t="s">
        <v>74</v>
      </c>
      <c r="O55" s="54" t="s">
        <v>193</v>
      </c>
      <c r="P55" s="55" t="s">
        <v>194</v>
      </c>
    </row>
    <row r="56" spans="1:16" ht="12.75" customHeight="1" thickBot="1" x14ac:dyDescent="0.25">
      <c r="A56" s="43" t="str">
        <f t="shared" si="6"/>
        <v>IBVS 5741 </v>
      </c>
      <c r="B56" s="13" t="str">
        <f t="shared" si="7"/>
        <v>I</v>
      </c>
      <c r="C56" s="43">
        <f t="shared" si="8"/>
        <v>53227.416799999999</v>
      </c>
      <c r="D56" s="9" t="str">
        <f t="shared" si="9"/>
        <v>vis</v>
      </c>
      <c r="E56" s="51">
        <f>VLOOKUP(C56,Active!C$21:E$973,3,FALSE)</f>
        <v>10260.98301572088</v>
      </c>
      <c r="F56" s="13" t="s">
        <v>74</v>
      </c>
      <c r="G56" s="9" t="str">
        <f t="shared" si="10"/>
        <v>53227.4168</v>
      </c>
      <c r="H56" s="43">
        <f t="shared" si="11"/>
        <v>10262</v>
      </c>
      <c r="I56" s="52" t="s">
        <v>215</v>
      </c>
      <c r="J56" s="53" t="s">
        <v>216</v>
      </c>
      <c r="K56" s="52">
        <v>10262</v>
      </c>
      <c r="L56" s="52" t="s">
        <v>217</v>
      </c>
      <c r="M56" s="53" t="s">
        <v>161</v>
      </c>
      <c r="N56" s="53" t="s">
        <v>162</v>
      </c>
      <c r="O56" s="54" t="s">
        <v>218</v>
      </c>
      <c r="P56" s="55" t="s">
        <v>219</v>
      </c>
    </row>
    <row r="57" spans="1:16" ht="12.75" customHeight="1" thickBot="1" x14ac:dyDescent="0.25">
      <c r="A57" s="43" t="str">
        <f t="shared" si="6"/>
        <v>IBVS 5741 </v>
      </c>
      <c r="B57" s="13" t="str">
        <f t="shared" si="7"/>
        <v>II</v>
      </c>
      <c r="C57" s="43">
        <f t="shared" si="8"/>
        <v>53233.382799999999</v>
      </c>
      <c r="D57" s="9" t="str">
        <f t="shared" si="9"/>
        <v>vis</v>
      </c>
      <c r="E57" s="51">
        <f>VLOOKUP(C57,Active!C$21:E$973,3,FALSE)</f>
        <v>10263.483489746379</v>
      </c>
      <c r="F57" s="13" t="s">
        <v>74</v>
      </c>
      <c r="G57" s="9" t="str">
        <f t="shared" si="10"/>
        <v>53233.3828</v>
      </c>
      <c r="H57" s="43">
        <f t="shared" si="11"/>
        <v>10264.5</v>
      </c>
      <c r="I57" s="52" t="s">
        <v>220</v>
      </c>
      <c r="J57" s="53" t="s">
        <v>221</v>
      </c>
      <c r="K57" s="52">
        <v>10264.5</v>
      </c>
      <c r="L57" s="52" t="s">
        <v>222</v>
      </c>
      <c r="M57" s="53" t="s">
        <v>161</v>
      </c>
      <c r="N57" s="53" t="s">
        <v>162</v>
      </c>
      <c r="O57" s="54" t="s">
        <v>218</v>
      </c>
      <c r="P57" s="55" t="s">
        <v>219</v>
      </c>
    </row>
    <row r="58" spans="1:16" ht="12.75" customHeight="1" thickBot="1" x14ac:dyDescent="0.25">
      <c r="A58" s="43" t="str">
        <f t="shared" si="6"/>
        <v>IBVS 5741 </v>
      </c>
      <c r="B58" s="13" t="str">
        <f t="shared" si="7"/>
        <v>I</v>
      </c>
      <c r="C58" s="43">
        <f t="shared" si="8"/>
        <v>53246.504999999997</v>
      </c>
      <c r="D58" s="9" t="str">
        <f t="shared" si="9"/>
        <v>vis</v>
      </c>
      <c r="E58" s="51">
        <f>VLOOKUP(C58,Active!C$21:E$973,3,FALSE)</f>
        <v>10268.983275240411</v>
      </c>
      <c r="F58" s="13" t="s">
        <v>74</v>
      </c>
      <c r="G58" s="9" t="str">
        <f t="shared" si="10"/>
        <v>53246.5050</v>
      </c>
      <c r="H58" s="43">
        <f t="shared" si="11"/>
        <v>10270</v>
      </c>
      <c r="I58" s="52" t="s">
        <v>223</v>
      </c>
      <c r="J58" s="53" t="s">
        <v>224</v>
      </c>
      <c r="K58" s="52">
        <v>10270</v>
      </c>
      <c r="L58" s="52" t="s">
        <v>225</v>
      </c>
      <c r="M58" s="53" t="s">
        <v>161</v>
      </c>
      <c r="N58" s="53" t="s">
        <v>162</v>
      </c>
      <c r="O58" s="54" t="s">
        <v>218</v>
      </c>
      <c r="P58" s="55" t="s">
        <v>219</v>
      </c>
    </row>
    <row r="59" spans="1:16" ht="12.75" customHeight="1" thickBot="1" x14ac:dyDescent="0.25">
      <c r="A59" s="43" t="str">
        <f t="shared" si="6"/>
        <v>IBVS 5741 </v>
      </c>
      <c r="B59" s="13" t="str">
        <f t="shared" si="7"/>
        <v>II</v>
      </c>
      <c r="C59" s="43">
        <f t="shared" si="8"/>
        <v>53252.4709</v>
      </c>
      <c r="D59" s="9" t="str">
        <f t="shared" si="9"/>
        <v>vis</v>
      </c>
      <c r="E59" s="51">
        <f>VLOOKUP(C59,Active!C$21:E$973,3,FALSE)</f>
        <v>10271.48370735384</v>
      </c>
      <c r="F59" s="13" t="s">
        <v>74</v>
      </c>
      <c r="G59" s="9" t="str">
        <f t="shared" si="10"/>
        <v>53252.4709</v>
      </c>
      <c r="H59" s="43">
        <f t="shared" si="11"/>
        <v>10272.5</v>
      </c>
      <c r="I59" s="52" t="s">
        <v>226</v>
      </c>
      <c r="J59" s="53" t="s">
        <v>227</v>
      </c>
      <c r="K59" s="52">
        <v>10272.5</v>
      </c>
      <c r="L59" s="52" t="s">
        <v>228</v>
      </c>
      <c r="M59" s="53" t="s">
        <v>161</v>
      </c>
      <c r="N59" s="53" t="s">
        <v>162</v>
      </c>
      <c r="O59" s="54" t="s">
        <v>218</v>
      </c>
      <c r="P59" s="55" t="s">
        <v>219</v>
      </c>
    </row>
    <row r="60" spans="1:16" ht="12.75" customHeight="1" thickBot="1" x14ac:dyDescent="0.25">
      <c r="A60" s="43" t="str">
        <f t="shared" si="6"/>
        <v>BAVM 212 </v>
      </c>
      <c r="B60" s="13" t="str">
        <f t="shared" si="7"/>
        <v>II</v>
      </c>
      <c r="C60" s="43">
        <f t="shared" si="8"/>
        <v>55063.404600000002</v>
      </c>
      <c r="D60" s="9" t="str">
        <f t="shared" si="9"/>
        <v>vis</v>
      </c>
      <c r="E60" s="51">
        <f>VLOOKUP(C60,Active!C$21:E$973,3,FALSE)</f>
        <v>11030.483485890471</v>
      </c>
      <c r="F60" s="13" t="s">
        <v>74</v>
      </c>
      <c r="G60" s="9" t="str">
        <f t="shared" si="10"/>
        <v>55063.4046</v>
      </c>
      <c r="H60" s="43">
        <f t="shared" si="11"/>
        <v>11031.5</v>
      </c>
      <c r="I60" s="52" t="s">
        <v>231</v>
      </c>
      <c r="J60" s="53" t="s">
        <v>232</v>
      </c>
      <c r="K60" s="52">
        <v>11031.5</v>
      </c>
      <c r="L60" s="52" t="s">
        <v>222</v>
      </c>
      <c r="M60" s="53" t="s">
        <v>192</v>
      </c>
      <c r="N60" s="53" t="s">
        <v>233</v>
      </c>
      <c r="O60" s="54" t="s">
        <v>234</v>
      </c>
      <c r="P60" s="55" t="s">
        <v>235</v>
      </c>
    </row>
    <row r="61" spans="1:16" ht="12.75" customHeight="1" thickBot="1" x14ac:dyDescent="0.25">
      <c r="A61" s="43" t="str">
        <f t="shared" si="6"/>
        <v>BAVM 225 </v>
      </c>
      <c r="B61" s="13" t="str">
        <f t="shared" si="7"/>
        <v>I</v>
      </c>
      <c r="C61" s="43">
        <f t="shared" si="8"/>
        <v>55799.467299999997</v>
      </c>
      <c r="D61" s="9" t="str">
        <f t="shared" si="9"/>
        <v>vis</v>
      </c>
      <c r="E61" s="51">
        <f>VLOOKUP(C61,Active!C$21:E$973,3,FALSE)</f>
        <v>11338.982591235446</v>
      </c>
      <c r="F61" s="13" t="s">
        <v>74</v>
      </c>
      <c r="G61" s="9" t="str">
        <f t="shared" si="10"/>
        <v>55799.4673</v>
      </c>
      <c r="H61" s="43">
        <f t="shared" si="11"/>
        <v>11340</v>
      </c>
      <c r="I61" s="52" t="s">
        <v>261</v>
      </c>
      <c r="J61" s="53" t="s">
        <v>262</v>
      </c>
      <c r="K61" s="52" t="s">
        <v>263</v>
      </c>
      <c r="L61" s="52" t="s">
        <v>264</v>
      </c>
      <c r="M61" s="53" t="s">
        <v>192</v>
      </c>
      <c r="N61" s="53" t="s">
        <v>233</v>
      </c>
      <c r="O61" s="54" t="s">
        <v>253</v>
      </c>
      <c r="P61" s="55" t="s">
        <v>265</v>
      </c>
    </row>
    <row r="62" spans="1:16" ht="12.75" customHeight="1" thickBot="1" x14ac:dyDescent="0.25">
      <c r="A62" s="43" t="str">
        <f t="shared" si="6"/>
        <v>BAVM 241 (=IBVS 6157) </v>
      </c>
      <c r="B62" s="13" t="str">
        <f t="shared" si="7"/>
        <v>I</v>
      </c>
      <c r="C62" s="43">
        <f t="shared" si="8"/>
        <v>57178.544999999998</v>
      </c>
      <c r="D62" s="9" t="str">
        <f t="shared" si="9"/>
        <v>vis</v>
      </c>
      <c r="E62" s="51">
        <f>VLOOKUP(C62,Active!C$21:E$973,3,FALSE)</f>
        <v>11916.982585870703</v>
      </c>
      <c r="F62" s="13" t="s">
        <v>74</v>
      </c>
      <c r="G62" s="9" t="str">
        <f t="shared" si="10"/>
        <v>57178.545</v>
      </c>
      <c r="H62" s="43">
        <f t="shared" si="11"/>
        <v>11918</v>
      </c>
      <c r="I62" s="52" t="s">
        <v>285</v>
      </c>
      <c r="J62" s="53" t="s">
        <v>286</v>
      </c>
      <c r="K62" s="52" t="s">
        <v>287</v>
      </c>
      <c r="L62" s="52" t="s">
        <v>288</v>
      </c>
      <c r="M62" s="53" t="s">
        <v>192</v>
      </c>
      <c r="N62" s="53" t="s">
        <v>233</v>
      </c>
      <c r="O62" s="54" t="s">
        <v>253</v>
      </c>
      <c r="P62" s="55" t="s">
        <v>289</v>
      </c>
    </row>
    <row r="63" spans="1:16" x14ac:dyDescent="0.2">
      <c r="B63" s="13"/>
      <c r="F63" s="13"/>
    </row>
    <row r="64" spans="1:16" x14ac:dyDescent="0.2">
      <c r="B64" s="13"/>
      <c r="F64" s="13"/>
    </row>
    <row r="65" spans="2:6" x14ac:dyDescent="0.2">
      <c r="B65" s="13"/>
      <c r="F65" s="13"/>
    </row>
    <row r="66" spans="2:6" x14ac:dyDescent="0.2">
      <c r="B66" s="13"/>
      <c r="F66" s="13"/>
    </row>
    <row r="67" spans="2:6" x14ac:dyDescent="0.2">
      <c r="B67" s="13"/>
      <c r="F67" s="13"/>
    </row>
    <row r="68" spans="2:6" x14ac:dyDescent="0.2">
      <c r="B68" s="13"/>
      <c r="F68" s="13"/>
    </row>
    <row r="69" spans="2:6" x14ac:dyDescent="0.2">
      <c r="B69" s="13"/>
      <c r="F69" s="13"/>
    </row>
    <row r="70" spans="2:6" x14ac:dyDescent="0.2">
      <c r="B70" s="13"/>
      <c r="F70" s="13"/>
    </row>
    <row r="71" spans="2:6" x14ac:dyDescent="0.2">
      <c r="B71" s="13"/>
      <c r="F71" s="13"/>
    </row>
    <row r="72" spans="2:6" x14ac:dyDescent="0.2">
      <c r="B72" s="13"/>
      <c r="F72" s="13"/>
    </row>
    <row r="73" spans="2:6" x14ac:dyDescent="0.2">
      <c r="B73" s="13"/>
      <c r="F73" s="13"/>
    </row>
    <row r="74" spans="2:6" x14ac:dyDescent="0.2">
      <c r="B74" s="13"/>
      <c r="F74" s="13"/>
    </row>
    <row r="75" spans="2:6" x14ac:dyDescent="0.2">
      <c r="B75" s="13"/>
      <c r="F75" s="13"/>
    </row>
    <row r="76" spans="2:6" x14ac:dyDescent="0.2">
      <c r="B76" s="13"/>
      <c r="F76" s="13"/>
    </row>
    <row r="77" spans="2:6" x14ac:dyDescent="0.2">
      <c r="B77" s="13"/>
      <c r="F77" s="13"/>
    </row>
    <row r="78" spans="2:6" x14ac:dyDescent="0.2">
      <c r="B78" s="13"/>
      <c r="F78" s="13"/>
    </row>
    <row r="79" spans="2:6" x14ac:dyDescent="0.2">
      <c r="B79" s="13"/>
      <c r="F79" s="13"/>
    </row>
    <row r="80" spans="2:6" x14ac:dyDescent="0.2">
      <c r="B80" s="13"/>
      <c r="F80" s="13"/>
    </row>
    <row r="81" spans="2:6" x14ac:dyDescent="0.2">
      <c r="B81" s="13"/>
      <c r="F81" s="13"/>
    </row>
    <row r="82" spans="2:6" x14ac:dyDescent="0.2">
      <c r="B82" s="13"/>
      <c r="F82" s="13"/>
    </row>
    <row r="83" spans="2:6" x14ac:dyDescent="0.2">
      <c r="B83" s="13"/>
      <c r="F83" s="13"/>
    </row>
    <row r="84" spans="2:6" x14ac:dyDescent="0.2">
      <c r="B84" s="13"/>
      <c r="F84" s="13"/>
    </row>
    <row r="85" spans="2:6" x14ac:dyDescent="0.2">
      <c r="B85" s="13"/>
      <c r="F85" s="13"/>
    </row>
    <row r="86" spans="2:6" x14ac:dyDescent="0.2">
      <c r="B86" s="13"/>
      <c r="F86" s="13"/>
    </row>
    <row r="87" spans="2:6" x14ac:dyDescent="0.2">
      <c r="B87" s="13"/>
      <c r="F87" s="13"/>
    </row>
    <row r="88" spans="2:6" x14ac:dyDescent="0.2">
      <c r="B88" s="13"/>
      <c r="F88" s="13"/>
    </row>
    <row r="89" spans="2:6" x14ac:dyDescent="0.2">
      <c r="B89" s="13"/>
      <c r="F89" s="13"/>
    </row>
    <row r="90" spans="2:6" x14ac:dyDescent="0.2">
      <c r="B90" s="13"/>
      <c r="F90" s="13"/>
    </row>
    <row r="91" spans="2:6" x14ac:dyDescent="0.2">
      <c r="B91" s="13"/>
      <c r="F91" s="13"/>
    </row>
    <row r="92" spans="2:6" x14ac:dyDescent="0.2">
      <c r="B92" s="13"/>
      <c r="F92" s="13"/>
    </row>
    <row r="93" spans="2:6" x14ac:dyDescent="0.2">
      <c r="B93" s="13"/>
      <c r="F93" s="13"/>
    </row>
    <row r="94" spans="2:6" x14ac:dyDescent="0.2">
      <c r="B94" s="13"/>
      <c r="F94" s="13"/>
    </row>
    <row r="95" spans="2:6" x14ac:dyDescent="0.2">
      <c r="B95" s="13"/>
      <c r="F95" s="13"/>
    </row>
    <row r="96" spans="2:6" x14ac:dyDescent="0.2">
      <c r="B96" s="13"/>
      <c r="F96" s="13"/>
    </row>
    <row r="97" spans="2:6" x14ac:dyDescent="0.2">
      <c r="B97" s="13"/>
      <c r="F97" s="13"/>
    </row>
    <row r="98" spans="2:6" x14ac:dyDescent="0.2">
      <c r="B98" s="13"/>
      <c r="F98" s="13"/>
    </row>
    <row r="99" spans="2:6" x14ac:dyDescent="0.2">
      <c r="B99" s="13"/>
      <c r="F99" s="13"/>
    </row>
    <row r="100" spans="2:6" x14ac:dyDescent="0.2">
      <c r="B100" s="13"/>
      <c r="F100" s="13"/>
    </row>
    <row r="101" spans="2:6" x14ac:dyDescent="0.2">
      <c r="B101" s="13"/>
      <c r="F101" s="13"/>
    </row>
    <row r="102" spans="2:6" x14ac:dyDescent="0.2">
      <c r="B102" s="13"/>
      <c r="F102" s="13"/>
    </row>
    <row r="103" spans="2:6" x14ac:dyDescent="0.2">
      <c r="B103" s="13"/>
      <c r="F103" s="13"/>
    </row>
    <row r="104" spans="2:6" x14ac:dyDescent="0.2">
      <c r="B104" s="13"/>
      <c r="F104" s="13"/>
    </row>
    <row r="105" spans="2:6" x14ac:dyDescent="0.2">
      <c r="B105" s="13"/>
      <c r="F105" s="13"/>
    </row>
    <row r="106" spans="2:6" x14ac:dyDescent="0.2">
      <c r="B106" s="13"/>
      <c r="F106" s="13"/>
    </row>
    <row r="107" spans="2:6" x14ac:dyDescent="0.2">
      <c r="B107" s="13"/>
      <c r="F107" s="13"/>
    </row>
    <row r="108" spans="2:6" x14ac:dyDescent="0.2">
      <c r="B108" s="13"/>
      <c r="F108" s="13"/>
    </row>
    <row r="109" spans="2:6" x14ac:dyDescent="0.2">
      <c r="B109" s="13"/>
      <c r="F109" s="13"/>
    </row>
    <row r="110" spans="2:6" x14ac:dyDescent="0.2">
      <c r="B110" s="13"/>
      <c r="F110" s="13"/>
    </row>
    <row r="111" spans="2:6" x14ac:dyDescent="0.2">
      <c r="B111" s="13"/>
      <c r="F111" s="13"/>
    </row>
    <row r="112" spans="2:6" x14ac:dyDescent="0.2">
      <c r="B112" s="13"/>
      <c r="F112" s="13"/>
    </row>
    <row r="113" spans="2:6" x14ac:dyDescent="0.2">
      <c r="B113" s="13"/>
      <c r="F113" s="13"/>
    </row>
    <row r="114" spans="2:6" x14ac:dyDescent="0.2">
      <c r="B114" s="13"/>
      <c r="F114" s="13"/>
    </row>
    <row r="115" spans="2:6" x14ac:dyDescent="0.2">
      <c r="B115" s="13"/>
      <c r="F115" s="13"/>
    </row>
    <row r="116" spans="2:6" x14ac:dyDescent="0.2">
      <c r="B116" s="13"/>
      <c r="F116" s="13"/>
    </row>
    <row r="117" spans="2:6" x14ac:dyDescent="0.2">
      <c r="B117" s="13"/>
      <c r="F117" s="13"/>
    </row>
    <row r="118" spans="2:6" x14ac:dyDescent="0.2">
      <c r="B118" s="13"/>
      <c r="F118" s="13"/>
    </row>
    <row r="119" spans="2:6" x14ac:dyDescent="0.2">
      <c r="B119" s="13"/>
      <c r="F119" s="13"/>
    </row>
    <row r="120" spans="2:6" x14ac:dyDescent="0.2">
      <c r="B120" s="13"/>
      <c r="F120" s="13"/>
    </row>
    <row r="121" spans="2:6" x14ac:dyDescent="0.2">
      <c r="B121" s="13"/>
      <c r="F121" s="13"/>
    </row>
    <row r="122" spans="2:6" x14ac:dyDescent="0.2">
      <c r="B122" s="13"/>
      <c r="F122" s="13"/>
    </row>
    <row r="123" spans="2:6" x14ac:dyDescent="0.2">
      <c r="B123" s="13"/>
      <c r="F123" s="13"/>
    </row>
    <row r="124" spans="2:6" x14ac:dyDescent="0.2">
      <c r="B124" s="13"/>
      <c r="F124" s="13"/>
    </row>
    <row r="125" spans="2:6" x14ac:dyDescent="0.2">
      <c r="B125" s="13"/>
      <c r="F125" s="13"/>
    </row>
    <row r="126" spans="2:6" x14ac:dyDescent="0.2">
      <c r="B126" s="13"/>
      <c r="F126" s="13"/>
    </row>
    <row r="127" spans="2:6" x14ac:dyDescent="0.2">
      <c r="B127" s="13"/>
      <c r="F127" s="13"/>
    </row>
    <row r="128" spans="2:6" x14ac:dyDescent="0.2">
      <c r="B128" s="13"/>
      <c r="F128" s="13"/>
    </row>
    <row r="129" spans="2:6" x14ac:dyDescent="0.2">
      <c r="B129" s="13"/>
      <c r="F129" s="13"/>
    </row>
    <row r="130" spans="2:6" x14ac:dyDescent="0.2">
      <c r="B130" s="13"/>
      <c r="F130" s="13"/>
    </row>
    <row r="131" spans="2:6" x14ac:dyDescent="0.2">
      <c r="B131" s="13"/>
      <c r="F131" s="13"/>
    </row>
    <row r="132" spans="2:6" x14ac:dyDescent="0.2">
      <c r="B132" s="13"/>
      <c r="F132" s="13"/>
    </row>
    <row r="133" spans="2:6" x14ac:dyDescent="0.2">
      <c r="B133" s="13"/>
      <c r="F133" s="13"/>
    </row>
    <row r="134" spans="2:6" x14ac:dyDescent="0.2">
      <c r="B134" s="13"/>
      <c r="F134" s="13"/>
    </row>
    <row r="135" spans="2:6" x14ac:dyDescent="0.2">
      <c r="B135" s="13"/>
      <c r="F135" s="13"/>
    </row>
    <row r="136" spans="2:6" x14ac:dyDescent="0.2">
      <c r="B136" s="13"/>
      <c r="F136" s="13"/>
    </row>
    <row r="137" spans="2:6" x14ac:dyDescent="0.2">
      <c r="B137" s="13"/>
      <c r="F137" s="13"/>
    </row>
    <row r="138" spans="2:6" x14ac:dyDescent="0.2">
      <c r="B138" s="13"/>
      <c r="F138" s="13"/>
    </row>
    <row r="139" spans="2:6" x14ac:dyDescent="0.2">
      <c r="B139" s="13"/>
      <c r="F139" s="13"/>
    </row>
    <row r="140" spans="2:6" x14ac:dyDescent="0.2">
      <c r="B140" s="13"/>
      <c r="F140" s="13"/>
    </row>
    <row r="141" spans="2:6" x14ac:dyDescent="0.2">
      <c r="B141" s="13"/>
      <c r="F141" s="13"/>
    </row>
    <row r="142" spans="2:6" x14ac:dyDescent="0.2">
      <c r="B142" s="13"/>
      <c r="F142" s="13"/>
    </row>
    <row r="143" spans="2:6" x14ac:dyDescent="0.2">
      <c r="B143" s="13"/>
      <c r="F143" s="13"/>
    </row>
    <row r="144" spans="2:6" x14ac:dyDescent="0.2">
      <c r="B144" s="13"/>
      <c r="F144" s="13"/>
    </row>
    <row r="145" spans="2:6" x14ac:dyDescent="0.2">
      <c r="B145" s="13"/>
      <c r="F145" s="13"/>
    </row>
    <row r="146" spans="2:6" x14ac:dyDescent="0.2">
      <c r="B146" s="13"/>
      <c r="F146" s="13"/>
    </row>
    <row r="147" spans="2:6" x14ac:dyDescent="0.2">
      <c r="B147" s="13"/>
      <c r="F147" s="13"/>
    </row>
    <row r="148" spans="2:6" x14ac:dyDescent="0.2">
      <c r="B148" s="13"/>
      <c r="F148" s="13"/>
    </row>
    <row r="149" spans="2:6" x14ac:dyDescent="0.2">
      <c r="B149" s="13"/>
      <c r="F149" s="13"/>
    </row>
    <row r="150" spans="2:6" x14ac:dyDescent="0.2">
      <c r="B150" s="13"/>
      <c r="F150" s="13"/>
    </row>
    <row r="151" spans="2:6" x14ac:dyDescent="0.2">
      <c r="B151" s="13"/>
      <c r="F151" s="13"/>
    </row>
    <row r="152" spans="2:6" x14ac:dyDescent="0.2">
      <c r="B152" s="13"/>
      <c r="F152" s="13"/>
    </row>
    <row r="153" spans="2:6" x14ac:dyDescent="0.2">
      <c r="B153" s="13"/>
      <c r="F153" s="13"/>
    </row>
    <row r="154" spans="2:6" x14ac:dyDescent="0.2">
      <c r="B154" s="13"/>
      <c r="F154" s="13"/>
    </row>
    <row r="155" spans="2:6" x14ac:dyDescent="0.2">
      <c r="B155" s="13"/>
      <c r="F155" s="13"/>
    </row>
    <row r="156" spans="2:6" x14ac:dyDescent="0.2">
      <c r="B156" s="13"/>
      <c r="F156" s="13"/>
    </row>
    <row r="157" spans="2:6" x14ac:dyDescent="0.2">
      <c r="B157" s="13"/>
      <c r="F157" s="13"/>
    </row>
    <row r="158" spans="2:6" x14ac:dyDescent="0.2">
      <c r="B158" s="13"/>
      <c r="F158" s="13"/>
    </row>
    <row r="159" spans="2:6" x14ac:dyDescent="0.2">
      <c r="B159" s="13"/>
      <c r="F159" s="13"/>
    </row>
    <row r="160" spans="2:6" x14ac:dyDescent="0.2">
      <c r="B160" s="13"/>
      <c r="F160" s="13"/>
    </row>
    <row r="161" spans="2:6" x14ac:dyDescent="0.2">
      <c r="B161" s="13"/>
      <c r="F161" s="13"/>
    </row>
    <row r="162" spans="2:6" x14ac:dyDescent="0.2">
      <c r="B162" s="13"/>
      <c r="F162" s="13"/>
    </row>
    <row r="163" spans="2:6" x14ac:dyDescent="0.2">
      <c r="B163" s="13"/>
      <c r="F163" s="13"/>
    </row>
    <row r="164" spans="2:6" x14ac:dyDescent="0.2">
      <c r="B164" s="13"/>
      <c r="F164" s="13"/>
    </row>
    <row r="165" spans="2:6" x14ac:dyDescent="0.2">
      <c r="B165" s="13"/>
      <c r="F165" s="13"/>
    </row>
    <row r="166" spans="2:6" x14ac:dyDescent="0.2">
      <c r="B166" s="13"/>
      <c r="F166" s="13"/>
    </row>
    <row r="167" spans="2:6" x14ac:dyDescent="0.2">
      <c r="B167" s="13"/>
      <c r="F167" s="13"/>
    </row>
    <row r="168" spans="2:6" x14ac:dyDescent="0.2">
      <c r="B168" s="13"/>
      <c r="F168" s="13"/>
    </row>
    <row r="169" spans="2:6" x14ac:dyDescent="0.2">
      <c r="B169" s="13"/>
      <c r="F169" s="13"/>
    </row>
    <row r="170" spans="2:6" x14ac:dyDescent="0.2">
      <c r="B170" s="13"/>
      <c r="F170" s="13"/>
    </row>
    <row r="171" spans="2:6" x14ac:dyDescent="0.2">
      <c r="B171" s="13"/>
      <c r="F171" s="13"/>
    </row>
    <row r="172" spans="2:6" x14ac:dyDescent="0.2">
      <c r="B172" s="13"/>
      <c r="F172" s="13"/>
    </row>
    <row r="173" spans="2:6" x14ac:dyDescent="0.2">
      <c r="B173" s="13"/>
      <c r="F173" s="13"/>
    </row>
    <row r="174" spans="2:6" x14ac:dyDescent="0.2">
      <c r="B174" s="13"/>
      <c r="F174" s="13"/>
    </row>
    <row r="175" spans="2:6" x14ac:dyDescent="0.2">
      <c r="B175" s="13"/>
      <c r="F175" s="13"/>
    </row>
    <row r="176" spans="2:6" x14ac:dyDescent="0.2">
      <c r="B176" s="13"/>
      <c r="F176" s="13"/>
    </row>
    <row r="177" spans="2:6" x14ac:dyDescent="0.2">
      <c r="B177" s="13"/>
      <c r="F177" s="13"/>
    </row>
    <row r="178" spans="2:6" x14ac:dyDescent="0.2">
      <c r="B178" s="13"/>
      <c r="F178" s="13"/>
    </row>
    <row r="179" spans="2:6" x14ac:dyDescent="0.2">
      <c r="B179" s="13"/>
      <c r="F179" s="13"/>
    </row>
    <row r="180" spans="2:6" x14ac:dyDescent="0.2">
      <c r="B180" s="13"/>
      <c r="F180" s="13"/>
    </row>
    <row r="181" spans="2:6" x14ac:dyDescent="0.2">
      <c r="B181" s="13"/>
      <c r="F181" s="13"/>
    </row>
    <row r="182" spans="2:6" x14ac:dyDescent="0.2">
      <c r="B182" s="13"/>
      <c r="F182" s="13"/>
    </row>
    <row r="183" spans="2:6" x14ac:dyDescent="0.2">
      <c r="B183" s="13"/>
      <c r="F183" s="13"/>
    </row>
    <row r="184" spans="2:6" x14ac:dyDescent="0.2">
      <c r="B184" s="13"/>
      <c r="F184" s="13"/>
    </row>
    <row r="185" spans="2:6" x14ac:dyDescent="0.2">
      <c r="B185" s="13"/>
      <c r="F185" s="13"/>
    </row>
    <row r="186" spans="2:6" x14ac:dyDescent="0.2">
      <c r="B186" s="13"/>
      <c r="F186" s="13"/>
    </row>
    <row r="187" spans="2:6" x14ac:dyDescent="0.2">
      <c r="B187" s="13"/>
      <c r="F187" s="13"/>
    </row>
    <row r="188" spans="2:6" x14ac:dyDescent="0.2">
      <c r="B188" s="13"/>
      <c r="F188" s="13"/>
    </row>
    <row r="189" spans="2:6" x14ac:dyDescent="0.2">
      <c r="B189" s="13"/>
      <c r="F189" s="13"/>
    </row>
    <row r="190" spans="2:6" x14ac:dyDescent="0.2">
      <c r="B190" s="13"/>
      <c r="F190" s="13"/>
    </row>
    <row r="191" spans="2:6" x14ac:dyDescent="0.2">
      <c r="B191" s="13"/>
      <c r="F191" s="13"/>
    </row>
    <row r="192" spans="2:6" x14ac:dyDescent="0.2">
      <c r="B192" s="13"/>
      <c r="F192" s="13"/>
    </row>
    <row r="193" spans="2:6" x14ac:dyDescent="0.2">
      <c r="B193" s="13"/>
      <c r="F193" s="13"/>
    </row>
    <row r="194" spans="2:6" x14ac:dyDescent="0.2">
      <c r="B194" s="13"/>
      <c r="F194" s="13"/>
    </row>
    <row r="195" spans="2:6" x14ac:dyDescent="0.2">
      <c r="B195" s="13"/>
      <c r="F195" s="13"/>
    </row>
    <row r="196" spans="2:6" x14ac:dyDescent="0.2">
      <c r="B196" s="13"/>
      <c r="F196" s="13"/>
    </row>
    <row r="197" spans="2:6" x14ac:dyDescent="0.2">
      <c r="B197" s="13"/>
      <c r="F197" s="13"/>
    </row>
    <row r="198" spans="2:6" x14ac:dyDescent="0.2">
      <c r="B198" s="13"/>
      <c r="F198" s="13"/>
    </row>
    <row r="199" spans="2:6" x14ac:dyDescent="0.2">
      <c r="B199" s="13"/>
      <c r="F199" s="13"/>
    </row>
    <row r="200" spans="2:6" x14ac:dyDescent="0.2">
      <c r="B200" s="13"/>
      <c r="F200" s="13"/>
    </row>
    <row r="201" spans="2:6" x14ac:dyDescent="0.2">
      <c r="B201" s="13"/>
      <c r="F201" s="13"/>
    </row>
    <row r="202" spans="2:6" x14ac:dyDescent="0.2">
      <c r="B202" s="13"/>
      <c r="F202" s="13"/>
    </row>
    <row r="203" spans="2:6" x14ac:dyDescent="0.2">
      <c r="B203" s="13"/>
      <c r="F203" s="13"/>
    </row>
    <row r="204" spans="2:6" x14ac:dyDescent="0.2">
      <c r="B204" s="13"/>
      <c r="F204" s="13"/>
    </row>
    <row r="205" spans="2:6" x14ac:dyDescent="0.2">
      <c r="B205" s="13"/>
      <c r="F205" s="13"/>
    </row>
    <row r="206" spans="2:6" x14ac:dyDescent="0.2">
      <c r="B206" s="13"/>
      <c r="F206" s="13"/>
    </row>
    <row r="207" spans="2:6" x14ac:dyDescent="0.2">
      <c r="B207" s="13"/>
      <c r="F207" s="13"/>
    </row>
    <row r="208" spans="2:6" x14ac:dyDescent="0.2">
      <c r="B208" s="13"/>
      <c r="F208" s="13"/>
    </row>
    <row r="209" spans="2:6" x14ac:dyDescent="0.2">
      <c r="B209" s="13"/>
      <c r="F209" s="13"/>
    </row>
    <row r="210" spans="2:6" x14ac:dyDescent="0.2">
      <c r="B210" s="13"/>
      <c r="F210" s="13"/>
    </row>
    <row r="211" spans="2:6" x14ac:dyDescent="0.2">
      <c r="B211" s="13"/>
      <c r="F211" s="13"/>
    </row>
    <row r="212" spans="2:6" x14ac:dyDescent="0.2">
      <c r="B212" s="13"/>
      <c r="F212" s="13"/>
    </row>
    <row r="213" spans="2:6" x14ac:dyDescent="0.2">
      <c r="B213" s="13"/>
      <c r="F213" s="13"/>
    </row>
    <row r="214" spans="2:6" x14ac:dyDescent="0.2">
      <c r="B214" s="13"/>
      <c r="F214" s="13"/>
    </row>
    <row r="215" spans="2:6" x14ac:dyDescent="0.2">
      <c r="B215" s="13"/>
      <c r="F215" s="13"/>
    </row>
    <row r="216" spans="2:6" x14ac:dyDescent="0.2">
      <c r="B216" s="13"/>
      <c r="F216" s="13"/>
    </row>
    <row r="217" spans="2:6" x14ac:dyDescent="0.2">
      <c r="B217" s="13"/>
      <c r="F217" s="13"/>
    </row>
    <row r="218" spans="2:6" x14ac:dyDescent="0.2">
      <c r="B218" s="13"/>
      <c r="F218" s="13"/>
    </row>
    <row r="219" spans="2:6" x14ac:dyDescent="0.2">
      <c r="B219" s="13"/>
      <c r="F219" s="13"/>
    </row>
    <row r="220" spans="2:6" x14ac:dyDescent="0.2">
      <c r="B220" s="13"/>
      <c r="F220" s="13"/>
    </row>
    <row r="221" spans="2:6" x14ac:dyDescent="0.2">
      <c r="B221" s="13"/>
      <c r="F221" s="13"/>
    </row>
    <row r="222" spans="2:6" x14ac:dyDescent="0.2">
      <c r="B222" s="13"/>
      <c r="F222" s="13"/>
    </row>
    <row r="223" spans="2:6" x14ac:dyDescent="0.2">
      <c r="B223" s="13"/>
      <c r="F223" s="13"/>
    </row>
    <row r="224" spans="2:6" x14ac:dyDescent="0.2">
      <c r="B224" s="13"/>
      <c r="F224" s="13"/>
    </row>
    <row r="225" spans="2:6" x14ac:dyDescent="0.2">
      <c r="B225" s="13"/>
      <c r="F225" s="13"/>
    </row>
    <row r="226" spans="2:6" x14ac:dyDescent="0.2">
      <c r="B226" s="13"/>
      <c r="F226" s="13"/>
    </row>
    <row r="227" spans="2:6" x14ac:dyDescent="0.2">
      <c r="B227" s="13"/>
      <c r="F227" s="13"/>
    </row>
    <row r="228" spans="2:6" x14ac:dyDescent="0.2">
      <c r="B228" s="13"/>
      <c r="F228" s="13"/>
    </row>
    <row r="229" spans="2:6" x14ac:dyDescent="0.2">
      <c r="B229" s="13"/>
      <c r="F229" s="13"/>
    </row>
    <row r="230" spans="2:6" x14ac:dyDescent="0.2">
      <c r="B230" s="13"/>
      <c r="F230" s="13"/>
    </row>
    <row r="231" spans="2:6" x14ac:dyDescent="0.2">
      <c r="B231" s="13"/>
      <c r="F231" s="13"/>
    </row>
    <row r="232" spans="2:6" x14ac:dyDescent="0.2">
      <c r="B232" s="13"/>
      <c r="F232" s="13"/>
    </row>
    <row r="233" spans="2:6" x14ac:dyDescent="0.2">
      <c r="B233" s="13"/>
      <c r="F233" s="13"/>
    </row>
    <row r="234" spans="2:6" x14ac:dyDescent="0.2">
      <c r="B234" s="13"/>
      <c r="F234" s="13"/>
    </row>
    <row r="235" spans="2:6" x14ac:dyDescent="0.2">
      <c r="B235" s="13"/>
      <c r="F235" s="13"/>
    </row>
    <row r="236" spans="2:6" x14ac:dyDescent="0.2">
      <c r="B236" s="13"/>
      <c r="F236" s="13"/>
    </row>
    <row r="237" spans="2:6" x14ac:dyDescent="0.2">
      <c r="B237" s="13"/>
      <c r="F237" s="13"/>
    </row>
    <row r="238" spans="2:6" x14ac:dyDescent="0.2">
      <c r="B238" s="13"/>
      <c r="F238" s="13"/>
    </row>
    <row r="239" spans="2:6" x14ac:dyDescent="0.2">
      <c r="B239" s="13"/>
      <c r="F239" s="13"/>
    </row>
    <row r="240" spans="2:6" x14ac:dyDescent="0.2">
      <c r="B240" s="13"/>
      <c r="F240" s="13"/>
    </row>
    <row r="241" spans="2:6" x14ac:dyDescent="0.2">
      <c r="B241" s="13"/>
      <c r="F241" s="13"/>
    </row>
    <row r="242" spans="2:6" x14ac:dyDescent="0.2">
      <c r="B242" s="13"/>
      <c r="F242" s="13"/>
    </row>
    <row r="243" spans="2:6" x14ac:dyDescent="0.2">
      <c r="B243" s="13"/>
      <c r="F243" s="13"/>
    </row>
    <row r="244" spans="2:6" x14ac:dyDescent="0.2">
      <c r="B244" s="13"/>
      <c r="F244" s="13"/>
    </row>
    <row r="245" spans="2:6" x14ac:dyDescent="0.2">
      <c r="B245" s="13"/>
      <c r="F245" s="13"/>
    </row>
    <row r="246" spans="2:6" x14ac:dyDescent="0.2">
      <c r="B246" s="13"/>
      <c r="F246" s="13"/>
    </row>
    <row r="247" spans="2:6" x14ac:dyDescent="0.2">
      <c r="B247" s="13"/>
      <c r="F247" s="13"/>
    </row>
    <row r="248" spans="2:6" x14ac:dyDescent="0.2">
      <c r="B248" s="13"/>
      <c r="F248" s="13"/>
    </row>
    <row r="249" spans="2:6" x14ac:dyDescent="0.2">
      <c r="B249" s="13"/>
      <c r="F249" s="13"/>
    </row>
    <row r="250" spans="2:6" x14ac:dyDescent="0.2">
      <c r="B250" s="13"/>
      <c r="F250" s="13"/>
    </row>
    <row r="251" spans="2:6" x14ac:dyDescent="0.2">
      <c r="B251" s="13"/>
      <c r="F251" s="13"/>
    </row>
    <row r="252" spans="2:6" x14ac:dyDescent="0.2">
      <c r="B252" s="13"/>
      <c r="F252" s="13"/>
    </row>
    <row r="253" spans="2:6" x14ac:dyDescent="0.2">
      <c r="B253" s="13"/>
      <c r="F253" s="13"/>
    </row>
    <row r="254" spans="2:6" x14ac:dyDescent="0.2">
      <c r="B254" s="13"/>
      <c r="F254" s="13"/>
    </row>
    <row r="255" spans="2:6" x14ac:dyDescent="0.2">
      <c r="B255" s="13"/>
      <c r="F255" s="13"/>
    </row>
    <row r="256" spans="2:6" x14ac:dyDescent="0.2">
      <c r="B256" s="13"/>
      <c r="F256" s="13"/>
    </row>
    <row r="257" spans="2:6" x14ac:dyDescent="0.2">
      <c r="B257" s="13"/>
      <c r="F257" s="13"/>
    </row>
    <row r="258" spans="2:6" x14ac:dyDescent="0.2">
      <c r="B258" s="13"/>
      <c r="F258" s="13"/>
    </row>
    <row r="259" spans="2:6" x14ac:dyDescent="0.2">
      <c r="B259" s="13"/>
      <c r="F259" s="13"/>
    </row>
    <row r="260" spans="2:6" x14ac:dyDescent="0.2">
      <c r="B260" s="13"/>
      <c r="F260" s="13"/>
    </row>
    <row r="261" spans="2:6" x14ac:dyDescent="0.2">
      <c r="B261" s="13"/>
      <c r="F261" s="13"/>
    </row>
    <row r="262" spans="2:6" x14ac:dyDescent="0.2">
      <c r="B262" s="13"/>
      <c r="F262" s="13"/>
    </row>
    <row r="263" spans="2:6" x14ac:dyDescent="0.2">
      <c r="B263" s="13"/>
      <c r="F263" s="13"/>
    </row>
    <row r="264" spans="2:6" x14ac:dyDescent="0.2">
      <c r="B264" s="13"/>
      <c r="F264" s="13"/>
    </row>
    <row r="265" spans="2:6" x14ac:dyDescent="0.2">
      <c r="B265" s="13"/>
      <c r="F265" s="13"/>
    </row>
    <row r="266" spans="2:6" x14ac:dyDescent="0.2">
      <c r="B266" s="13"/>
      <c r="F266" s="13"/>
    </row>
    <row r="267" spans="2:6" x14ac:dyDescent="0.2">
      <c r="B267" s="13"/>
      <c r="F267" s="13"/>
    </row>
    <row r="268" spans="2:6" x14ac:dyDescent="0.2">
      <c r="B268" s="13"/>
      <c r="F268" s="13"/>
    </row>
    <row r="269" spans="2:6" x14ac:dyDescent="0.2">
      <c r="B269" s="13"/>
      <c r="F269" s="13"/>
    </row>
    <row r="270" spans="2:6" x14ac:dyDescent="0.2">
      <c r="B270" s="13"/>
      <c r="F270" s="13"/>
    </row>
    <row r="271" spans="2:6" x14ac:dyDescent="0.2">
      <c r="B271" s="13"/>
      <c r="F271" s="13"/>
    </row>
    <row r="272" spans="2:6" x14ac:dyDescent="0.2">
      <c r="B272" s="13"/>
      <c r="F272" s="13"/>
    </row>
    <row r="273" spans="2:6" x14ac:dyDescent="0.2">
      <c r="B273" s="13"/>
      <c r="F273" s="13"/>
    </row>
    <row r="274" spans="2:6" x14ac:dyDescent="0.2">
      <c r="B274" s="13"/>
      <c r="F274" s="13"/>
    </row>
    <row r="275" spans="2:6" x14ac:dyDescent="0.2">
      <c r="B275" s="13"/>
      <c r="F275" s="13"/>
    </row>
    <row r="276" spans="2:6" x14ac:dyDescent="0.2">
      <c r="B276" s="13"/>
      <c r="F276" s="13"/>
    </row>
    <row r="277" spans="2:6" x14ac:dyDescent="0.2">
      <c r="B277" s="13"/>
      <c r="F277" s="13"/>
    </row>
    <row r="278" spans="2:6" x14ac:dyDescent="0.2">
      <c r="B278" s="13"/>
      <c r="F278" s="13"/>
    </row>
    <row r="279" spans="2:6" x14ac:dyDescent="0.2">
      <c r="B279" s="13"/>
      <c r="F279" s="13"/>
    </row>
    <row r="280" spans="2:6" x14ac:dyDescent="0.2">
      <c r="B280" s="13"/>
      <c r="F280" s="13"/>
    </row>
    <row r="281" spans="2:6" x14ac:dyDescent="0.2">
      <c r="B281" s="13"/>
      <c r="F281" s="13"/>
    </row>
    <row r="282" spans="2:6" x14ac:dyDescent="0.2">
      <c r="B282" s="13"/>
      <c r="F282" s="13"/>
    </row>
    <row r="283" spans="2:6" x14ac:dyDescent="0.2">
      <c r="B283" s="13"/>
      <c r="F283" s="13"/>
    </row>
    <row r="284" spans="2:6" x14ac:dyDescent="0.2">
      <c r="B284" s="13"/>
      <c r="F284" s="13"/>
    </row>
    <row r="285" spans="2:6" x14ac:dyDescent="0.2">
      <c r="B285" s="13"/>
      <c r="F285" s="13"/>
    </row>
    <row r="286" spans="2:6" x14ac:dyDescent="0.2">
      <c r="B286" s="13"/>
      <c r="F286" s="13"/>
    </row>
    <row r="287" spans="2:6" x14ac:dyDescent="0.2">
      <c r="B287" s="13"/>
      <c r="F287" s="13"/>
    </row>
    <row r="288" spans="2:6" x14ac:dyDescent="0.2">
      <c r="B288" s="13"/>
      <c r="F288" s="13"/>
    </row>
    <row r="289" spans="2:6" x14ac:dyDescent="0.2">
      <c r="B289" s="13"/>
      <c r="F289" s="13"/>
    </row>
    <row r="290" spans="2:6" x14ac:dyDescent="0.2">
      <c r="B290" s="13"/>
      <c r="F290" s="13"/>
    </row>
    <row r="291" spans="2:6" x14ac:dyDescent="0.2">
      <c r="B291" s="13"/>
      <c r="F291" s="13"/>
    </row>
    <row r="292" spans="2:6" x14ac:dyDescent="0.2">
      <c r="B292" s="13"/>
      <c r="F292" s="13"/>
    </row>
    <row r="293" spans="2:6" x14ac:dyDescent="0.2">
      <c r="B293" s="13"/>
      <c r="F293" s="13"/>
    </row>
    <row r="294" spans="2:6" x14ac:dyDescent="0.2">
      <c r="B294" s="13"/>
      <c r="F294" s="13"/>
    </row>
    <row r="295" spans="2:6" x14ac:dyDescent="0.2">
      <c r="B295" s="13"/>
      <c r="F295" s="13"/>
    </row>
    <row r="296" spans="2:6" x14ac:dyDescent="0.2">
      <c r="B296" s="13"/>
      <c r="F296" s="13"/>
    </row>
    <row r="297" spans="2:6" x14ac:dyDescent="0.2">
      <c r="B297" s="13"/>
      <c r="F297" s="13"/>
    </row>
    <row r="298" spans="2:6" x14ac:dyDescent="0.2">
      <c r="B298" s="13"/>
      <c r="F298" s="13"/>
    </row>
    <row r="299" spans="2:6" x14ac:dyDescent="0.2">
      <c r="B299" s="13"/>
      <c r="F299" s="13"/>
    </row>
    <row r="300" spans="2:6" x14ac:dyDescent="0.2">
      <c r="B300" s="13"/>
      <c r="F300" s="13"/>
    </row>
    <row r="301" spans="2:6" x14ac:dyDescent="0.2">
      <c r="B301" s="13"/>
      <c r="F301" s="13"/>
    </row>
    <row r="302" spans="2:6" x14ac:dyDescent="0.2">
      <c r="B302" s="13"/>
      <c r="F302" s="13"/>
    </row>
    <row r="303" spans="2:6" x14ac:dyDescent="0.2">
      <c r="B303" s="13"/>
      <c r="F303" s="13"/>
    </row>
    <row r="304" spans="2:6" x14ac:dyDescent="0.2">
      <c r="B304" s="13"/>
      <c r="F304" s="13"/>
    </row>
    <row r="305" spans="2:6" x14ac:dyDescent="0.2">
      <c r="B305" s="13"/>
      <c r="F305" s="13"/>
    </row>
    <row r="306" spans="2:6" x14ac:dyDescent="0.2">
      <c r="B306" s="13"/>
      <c r="F306" s="13"/>
    </row>
    <row r="307" spans="2:6" x14ac:dyDescent="0.2">
      <c r="B307" s="13"/>
      <c r="F307" s="13"/>
    </row>
    <row r="308" spans="2:6" x14ac:dyDescent="0.2">
      <c r="B308" s="13"/>
      <c r="F308" s="13"/>
    </row>
    <row r="309" spans="2:6" x14ac:dyDescent="0.2">
      <c r="B309" s="13"/>
      <c r="F309" s="13"/>
    </row>
    <row r="310" spans="2:6" x14ac:dyDescent="0.2">
      <c r="B310" s="13"/>
      <c r="F310" s="13"/>
    </row>
    <row r="311" spans="2:6" x14ac:dyDescent="0.2">
      <c r="B311" s="13"/>
      <c r="F311" s="13"/>
    </row>
    <row r="312" spans="2:6" x14ac:dyDescent="0.2">
      <c r="B312" s="13"/>
      <c r="F312" s="13"/>
    </row>
    <row r="313" spans="2:6" x14ac:dyDescent="0.2">
      <c r="B313" s="13"/>
      <c r="F313" s="13"/>
    </row>
    <row r="314" spans="2:6" x14ac:dyDescent="0.2">
      <c r="B314" s="13"/>
      <c r="F314" s="13"/>
    </row>
    <row r="315" spans="2:6" x14ac:dyDescent="0.2">
      <c r="B315" s="13"/>
      <c r="F315" s="13"/>
    </row>
    <row r="316" spans="2:6" x14ac:dyDescent="0.2">
      <c r="B316" s="13"/>
      <c r="F316" s="13"/>
    </row>
    <row r="317" spans="2:6" x14ac:dyDescent="0.2">
      <c r="B317" s="13"/>
      <c r="F317" s="13"/>
    </row>
    <row r="318" spans="2:6" x14ac:dyDescent="0.2">
      <c r="B318" s="13"/>
      <c r="F318" s="13"/>
    </row>
    <row r="319" spans="2:6" x14ac:dyDescent="0.2">
      <c r="B319" s="13"/>
      <c r="F319" s="13"/>
    </row>
    <row r="320" spans="2:6" x14ac:dyDescent="0.2">
      <c r="B320" s="13"/>
      <c r="F320" s="13"/>
    </row>
    <row r="321" spans="2:6" x14ac:dyDescent="0.2">
      <c r="B321" s="13"/>
      <c r="F321" s="13"/>
    </row>
    <row r="322" spans="2:6" x14ac:dyDescent="0.2">
      <c r="B322" s="13"/>
      <c r="F322" s="13"/>
    </row>
    <row r="323" spans="2:6" x14ac:dyDescent="0.2">
      <c r="B323" s="13"/>
      <c r="F323" s="13"/>
    </row>
    <row r="324" spans="2:6" x14ac:dyDescent="0.2">
      <c r="B324" s="13"/>
      <c r="F324" s="13"/>
    </row>
    <row r="325" spans="2:6" x14ac:dyDescent="0.2">
      <c r="B325" s="13"/>
      <c r="F325" s="13"/>
    </row>
    <row r="326" spans="2:6" x14ac:dyDescent="0.2">
      <c r="B326" s="13"/>
      <c r="F326" s="13"/>
    </row>
    <row r="327" spans="2:6" x14ac:dyDescent="0.2">
      <c r="B327" s="13"/>
      <c r="F327" s="13"/>
    </row>
    <row r="328" spans="2:6" x14ac:dyDescent="0.2">
      <c r="B328" s="13"/>
      <c r="F328" s="13"/>
    </row>
    <row r="329" spans="2:6" x14ac:dyDescent="0.2">
      <c r="B329" s="13"/>
      <c r="F329" s="13"/>
    </row>
    <row r="330" spans="2:6" x14ac:dyDescent="0.2">
      <c r="B330" s="13"/>
      <c r="F330" s="13"/>
    </row>
    <row r="331" spans="2:6" x14ac:dyDescent="0.2">
      <c r="B331" s="13"/>
      <c r="F331" s="13"/>
    </row>
    <row r="332" spans="2:6" x14ac:dyDescent="0.2">
      <c r="B332" s="13"/>
      <c r="F332" s="13"/>
    </row>
    <row r="333" spans="2:6" x14ac:dyDescent="0.2">
      <c r="B333" s="13"/>
      <c r="F333" s="13"/>
    </row>
    <row r="334" spans="2:6" x14ac:dyDescent="0.2">
      <c r="B334" s="13"/>
      <c r="F334" s="13"/>
    </row>
    <row r="335" spans="2:6" x14ac:dyDescent="0.2">
      <c r="B335" s="13"/>
      <c r="F335" s="13"/>
    </row>
    <row r="336" spans="2:6" x14ac:dyDescent="0.2">
      <c r="B336" s="13"/>
      <c r="F336" s="13"/>
    </row>
    <row r="337" spans="2:6" x14ac:dyDescent="0.2">
      <c r="B337" s="13"/>
      <c r="F337" s="13"/>
    </row>
    <row r="338" spans="2:6" x14ac:dyDescent="0.2">
      <c r="B338" s="13"/>
      <c r="F338" s="13"/>
    </row>
    <row r="339" spans="2:6" x14ac:dyDescent="0.2">
      <c r="B339" s="13"/>
      <c r="F339" s="13"/>
    </row>
    <row r="340" spans="2:6" x14ac:dyDescent="0.2">
      <c r="B340" s="13"/>
      <c r="F340" s="13"/>
    </row>
    <row r="341" spans="2:6" x14ac:dyDescent="0.2">
      <c r="B341" s="13"/>
      <c r="F341" s="13"/>
    </row>
    <row r="342" spans="2:6" x14ac:dyDescent="0.2">
      <c r="B342" s="13"/>
      <c r="F342" s="13"/>
    </row>
    <row r="343" spans="2:6" x14ac:dyDescent="0.2">
      <c r="B343" s="13"/>
      <c r="F343" s="13"/>
    </row>
    <row r="344" spans="2:6" x14ac:dyDescent="0.2">
      <c r="B344" s="13"/>
      <c r="F344" s="13"/>
    </row>
    <row r="345" spans="2:6" x14ac:dyDescent="0.2">
      <c r="B345" s="13"/>
      <c r="F345" s="13"/>
    </row>
    <row r="346" spans="2:6" x14ac:dyDescent="0.2">
      <c r="B346" s="13"/>
      <c r="F346" s="13"/>
    </row>
    <row r="347" spans="2:6" x14ac:dyDescent="0.2">
      <c r="B347" s="13"/>
      <c r="F347" s="13"/>
    </row>
    <row r="348" spans="2:6" x14ac:dyDescent="0.2">
      <c r="B348" s="13"/>
      <c r="F348" s="13"/>
    </row>
    <row r="349" spans="2:6" x14ac:dyDescent="0.2">
      <c r="B349" s="13"/>
      <c r="F349" s="13"/>
    </row>
    <row r="350" spans="2:6" x14ac:dyDescent="0.2">
      <c r="B350" s="13"/>
      <c r="F350" s="13"/>
    </row>
    <row r="351" spans="2:6" x14ac:dyDescent="0.2">
      <c r="B351" s="13"/>
      <c r="F351" s="13"/>
    </row>
    <row r="352" spans="2:6" x14ac:dyDescent="0.2">
      <c r="B352" s="13"/>
      <c r="F352" s="13"/>
    </row>
    <row r="353" spans="2:6" x14ac:dyDescent="0.2">
      <c r="B353" s="13"/>
      <c r="F353" s="13"/>
    </row>
    <row r="354" spans="2:6" x14ac:dyDescent="0.2">
      <c r="B354" s="13"/>
      <c r="F354" s="13"/>
    </row>
    <row r="355" spans="2:6" x14ac:dyDescent="0.2">
      <c r="B355" s="13"/>
      <c r="F355" s="13"/>
    </row>
    <row r="356" spans="2:6" x14ac:dyDescent="0.2">
      <c r="B356" s="13"/>
      <c r="F356" s="13"/>
    </row>
    <row r="357" spans="2:6" x14ac:dyDescent="0.2">
      <c r="B357" s="13"/>
      <c r="F357" s="13"/>
    </row>
    <row r="358" spans="2:6" x14ac:dyDescent="0.2">
      <c r="B358" s="13"/>
      <c r="F358" s="13"/>
    </row>
    <row r="359" spans="2:6" x14ac:dyDescent="0.2">
      <c r="B359" s="13"/>
      <c r="F359" s="13"/>
    </row>
    <row r="360" spans="2:6" x14ac:dyDescent="0.2">
      <c r="B360" s="13"/>
      <c r="F360" s="13"/>
    </row>
    <row r="361" spans="2:6" x14ac:dyDescent="0.2">
      <c r="B361" s="13"/>
      <c r="F361" s="13"/>
    </row>
    <row r="362" spans="2:6" x14ac:dyDescent="0.2">
      <c r="B362" s="13"/>
      <c r="F362" s="13"/>
    </row>
    <row r="363" spans="2:6" x14ac:dyDescent="0.2">
      <c r="B363" s="13"/>
      <c r="F363" s="13"/>
    </row>
    <row r="364" spans="2:6" x14ac:dyDescent="0.2">
      <c r="B364" s="13"/>
      <c r="F364" s="13"/>
    </row>
    <row r="365" spans="2:6" x14ac:dyDescent="0.2">
      <c r="B365" s="13"/>
      <c r="F365" s="13"/>
    </row>
    <row r="366" spans="2:6" x14ac:dyDescent="0.2">
      <c r="B366" s="13"/>
      <c r="F366" s="13"/>
    </row>
    <row r="367" spans="2:6" x14ac:dyDescent="0.2">
      <c r="B367" s="13"/>
      <c r="F367" s="13"/>
    </row>
    <row r="368" spans="2:6" x14ac:dyDescent="0.2">
      <c r="B368" s="13"/>
      <c r="F368" s="13"/>
    </row>
    <row r="369" spans="2:6" x14ac:dyDescent="0.2">
      <c r="B369" s="13"/>
      <c r="F369" s="13"/>
    </row>
    <row r="370" spans="2:6" x14ac:dyDescent="0.2">
      <c r="B370" s="13"/>
      <c r="F370" s="13"/>
    </row>
    <row r="371" spans="2:6" x14ac:dyDescent="0.2">
      <c r="B371" s="13"/>
      <c r="F371" s="13"/>
    </row>
    <row r="372" spans="2:6" x14ac:dyDescent="0.2">
      <c r="B372" s="13"/>
      <c r="F372" s="13"/>
    </row>
    <row r="373" spans="2:6" x14ac:dyDescent="0.2">
      <c r="B373" s="13"/>
      <c r="F373" s="13"/>
    </row>
    <row r="374" spans="2:6" x14ac:dyDescent="0.2">
      <c r="B374" s="13"/>
      <c r="F374" s="13"/>
    </row>
    <row r="375" spans="2:6" x14ac:dyDescent="0.2">
      <c r="B375" s="13"/>
      <c r="F375" s="13"/>
    </row>
    <row r="376" spans="2:6" x14ac:dyDescent="0.2">
      <c r="B376" s="13"/>
      <c r="F376" s="13"/>
    </row>
    <row r="377" spans="2:6" x14ac:dyDescent="0.2">
      <c r="B377" s="13"/>
      <c r="F377" s="13"/>
    </row>
    <row r="378" spans="2:6" x14ac:dyDescent="0.2">
      <c r="B378" s="13"/>
      <c r="F378" s="13"/>
    </row>
    <row r="379" spans="2:6" x14ac:dyDescent="0.2">
      <c r="B379" s="13"/>
      <c r="F379" s="13"/>
    </row>
    <row r="380" spans="2:6" x14ac:dyDescent="0.2">
      <c r="B380" s="13"/>
      <c r="F380" s="13"/>
    </row>
    <row r="381" spans="2:6" x14ac:dyDescent="0.2">
      <c r="B381" s="13"/>
      <c r="F381" s="13"/>
    </row>
    <row r="382" spans="2:6" x14ac:dyDescent="0.2">
      <c r="B382" s="13"/>
      <c r="F382" s="13"/>
    </row>
    <row r="383" spans="2:6" x14ac:dyDescent="0.2">
      <c r="B383" s="13"/>
      <c r="F383" s="13"/>
    </row>
    <row r="384" spans="2:6" x14ac:dyDescent="0.2">
      <c r="B384" s="13"/>
      <c r="F384" s="13"/>
    </row>
    <row r="385" spans="2:6" x14ac:dyDescent="0.2">
      <c r="B385" s="13"/>
      <c r="F385" s="13"/>
    </row>
    <row r="386" spans="2:6" x14ac:dyDescent="0.2">
      <c r="B386" s="13"/>
      <c r="F386" s="13"/>
    </row>
    <row r="387" spans="2:6" x14ac:dyDescent="0.2">
      <c r="B387" s="13"/>
      <c r="F387" s="13"/>
    </row>
    <row r="388" spans="2:6" x14ac:dyDescent="0.2">
      <c r="B388" s="13"/>
      <c r="F388" s="13"/>
    </row>
    <row r="389" spans="2:6" x14ac:dyDescent="0.2">
      <c r="B389" s="13"/>
      <c r="F389" s="13"/>
    </row>
    <row r="390" spans="2:6" x14ac:dyDescent="0.2">
      <c r="B390" s="13"/>
      <c r="F390" s="13"/>
    </row>
    <row r="391" spans="2:6" x14ac:dyDescent="0.2">
      <c r="B391" s="13"/>
      <c r="F391" s="13"/>
    </row>
    <row r="392" spans="2:6" x14ac:dyDescent="0.2">
      <c r="B392" s="13"/>
      <c r="F392" s="13"/>
    </row>
    <row r="393" spans="2:6" x14ac:dyDescent="0.2">
      <c r="B393" s="13"/>
      <c r="F393" s="13"/>
    </row>
    <row r="394" spans="2:6" x14ac:dyDescent="0.2">
      <c r="B394" s="13"/>
      <c r="F394" s="13"/>
    </row>
    <row r="395" spans="2:6" x14ac:dyDescent="0.2">
      <c r="B395" s="13"/>
      <c r="F395" s="13"/>
    </row>
    <row r="396" spans="2:6" x14ac:dyDescent="0.2">
      <c r="B396" s="13"/>
      <c r="F396" s="13"/>
    </row>
    <row r="397" spans="2:6" x14ac:dyDescent="0.2">
      <c r="B397" s="13"/>
      <c r="F397" s="13"/>
    </row>
    <row r="398" spans="2:6" x14ac:dyDescent="0.2">
      <c r="B398" s="13"/>
      <c r="F398" s="13"/>
    </row>
    <row r="399" spans="2:6" x14ac:dyDescent="0.2">
      <c r="B399" s="13"/>
      <c r="F399" s="13"/>
    </row>
    <row r="400" spans="2:6" x14ac:dyDescent="0.2">
      <c r="B400" s="13"/>
      <c r="F400" s="13"/>
    </row>
    <row r="401" spans="2:6" x14ac:dyDescent="0.2">
      <c r="B401" s="13"/>
      <c r="F401" s="13"/>
    </row>
    <row r="402" spans="2:6" x14ac:dyDescent="0.2">
      <c r="B402" s="13"/>
      <c r="F402" s="13"/>
    </row>
    <row r="403" spans="2:6" x14ac:dyDescent="0.2">
      <c r="B403" s="13"/>
      <c r="F403" s="13"/>
    </row>
    <row r="404" spans="2:6" x14ac:dyDescent="0.2">
      <c r="B404" s="13"/>
      <c r="F404" s="13"/>
    </row>
    <row r="405" spans="2:6" x14ac:dyDescent="0.2">
      <c r="B405" s="13"/>
      <c r="F405" s="13"/>
    </row>
    <row r="406" spans="2:6" x14ac:dyDescent="0.2">
      <c r="B406" s="13"/>
      <c r="F406" s="13"/>
    </row>
    <row r="407" spans="2:6" x14ac:dyDescent="0.2">
      <c r="B407" s="13"/>
      <c r="F407" s="13"/>
    </row>
    <row r="408" spans="2:6" x14ac:dyDescent="0.2">
      <c r="B408" s="13"/>
      <c r="F408" s="13"/>
    </row>
    <row r="409" spans="2:6" x14ac:dyDescent="0.2">
      <c r="B409" s="13"/>
      <c r="F409" s="13"/>
    </row>
    <row r="410" spans="2:6" x14ac:dyDescent="0.2">
      <c r="B410" s="13"/>
      <c r="F410" s="13"/>
    </row>
    <row r="411" spans="2:6" x14ac:dyDescent="0.2">
      <c r="B411" s="13"/>
      <c r="F411" s="13"/>
    </row>
    <row r="412" spans="2:6" x14ac:dyDescent="0.2">
      <c r="B412" s="13"/>
      <c r="F412" s="13"/>
    </row>
    <row r="413" spans="2:6" x14ac:dyDescent="0.2">
      <c r="B413" s="13"/>
      <c r="F413" s="13"/>
    </row>
    <row r="414" spans="2:6" x14ac:dyDescent="0.2">
      <c r="B414" s="13"/>
      <c r="F414" s="13"/>
    </row>
    <row r="415" spans="2:6" x14ac:dyDescent="0.2">
      <c r="B415" s="13"/>
      <c r="F415" s="13"/>
    </row>
    <row r="416" spans="2:6" x14ac:dyDescent="0.2">
      <c r="B416" s="13"/>
      <c r="F416" s="13"/>
    </row>
    <row r="417" spans="2:6" x14ac:dyDescent="0.2">
      <c r="B417" s="13"/>
      <c r="F417" s="13"/>
    </row>
    <row r="418" spans="2:6" x14ac:dyDescent="0.2">
      <c r="B418" s="13"/>
      <c r="F418" s="13"/>
    </row>
    <row r="419" spans="2:6" x14ac:dyDescent="0.2">
      <c r="B419" s="13"/>
      <c r="F419" s="13"/>
    </row>
    <row r="420" spans="2:6" x14ac:dyDescent="0.2">
      <c r="B420" s="13"/>
      <c r="F420" s="13"/>
    </row>
    <row r="421" spans="2:6" x14ac:dyDescent="0.2">
      <c r="B421" s="13"/>
      <c r="F421" s="13"/>
    </row>
    <row r="422" spans="2:6" x14ac:dyDescent="0.2">
      <c r="B422" s="13"/>
      <c r="F422" s="13"/>
    </row>
    <row r="423" spans="2:6" x14ac:dyDescent="0.2">
      <c r="B423" s="13"/>
      <c r="F423" s="13"/>
    </row>
    <row r="424" spans="2:6" x14ac:dyDescent="0.2">
      <c r="B424" s="13"/>
      <c r="F424" s="13"/>
    </row>
    <row r="425" spans="2:6" x14ac:dyDescent="0.2">
      <c r="B425" s="13"/>
      <c r="F425" s="13"/>
    </row>
    <row r="426" spans="2:6" x14ac:dyDescent="0.2">
      <c r="B426" s="13"/>
      <c r="F426" s="13"/>
    </row>
    <row r="427" spans="2:6" x14ac:dyDescent="0.2">
      <c r="B427" s="13"/>
      <c r="F427" s="13"/>
    </row>
    <row r="428" spans="2:6" x14ac:dyDescent="0.2">
      <c r="B428" s="13"/>
      <c r="F428" s="13"/>
    </row>
    <row r="429" spans="2:6" x14ac:dyDescent="0.2">
      <c r="B429" s="13"/>
      <c r="F429" s="13"/>
    </row>
    <row r="430" spans="2:6" x14ac:dyDescent="0.2">
      <c r="B430" s="13"/>
      <c r="F430" s="13"/>
    </row>
    <row r="431" spans="2:6" x14ac:dyDescent="0.2">
      <c r="B431" s="13"/>
      <c r="F431" s="13"/>
    </row>
    <row r="432" spans="2:6" x14ac:dyDescent="0.2">
      <c r="B432" s="13"/>
      <c r="F432" s="13"/>
    </row>
    <row r="433" spans="2:6" x14ac:dyDescent="0.2">
      <c r="B433" s="13"/>
      <c r="F433" s="13"/>
    </row>
    <row r="434" spans="2:6" x14ac:dyDescent="0.2">
      <c r="B434" s="13"/>
      <c r="F434" s="13"/>
    </row>
    <row r="435" spans="2:6" x14ac:dyDescent="0.2">
      <c r="B435" s="13"/>
      <c r="F435" s="13"/>
    </row>
    <row r="436" spans="2:6" x14ac:dyDescent="0.2">
      <c r="B436" s="13"/>
      <c r="F436" s="13"/>
    </row>
    <row r="437" spans="2:6" x14ac:dyDescent="0.2">
      <c r="B437" s="13"/>
      <c r="F437" s="13"/>
    </row>
    <row r="438" spans="2:6" x14ac:dyDescent="0.2">
      <c r="B438" s="13"/>
      <c r="F438" s="13"/>
    </row>
    <row r="439" spans="2:6" x14ac:dyDescent="0.2">
      <c r="B439" s="13"/>
      <c r="F439" s="13"/>
    </row>
    <row r="440" spans="2:6" x14ac:dyDescent="0.2">
      <c r="B440" s="13"/>
      <c r="F440" s="13"/>
    </row>
    <row r="441" spans="2:6" x14ac:dyDescent="0.2">
      <c r="B441" s="13"/>
      <c r="F441" s="13"/>
    </row>
    <row r="442" spans="2:6" x14ac:dyDescent="0.2">
      <c r="B442" s="13"/>
      <c r="F442" s="13"/>
    </row>
    <row r="443" spans="2:6" x14ac:dyDescent="0.2">
      <c r="B443" s="13"/>
      <c r="F443" s="13"/>
    </row>
    <row r="444" spans="2:6" x14ac:dyDescent="0.2">
      <c r="B444" s="13"/>
      <c r="F444" s="13"/>
    </row>
    <row r="445" spans="2:6" x14ac:dyDescent="0.2">
      <c r="B445" s="13"/>
      <c r="F445" s="13"/>
    </row>
    <row r="446" spans="2:6" x14ac:dyDescent="0.2">
      <c r="B446" s="13"/>
      <c r="F446" s="13"/>
    </row>
    <row r="447" spans="2:6" x14ac:dyDescent="0.2">
      <c r="B447" s="13"/>
      <c r="F447" s="13"/>
    </row>
    <row r="448" spans="2:6" x14ac:dyDescent="0.2">
      <c r="B448" s="13"/>
      <c r="F448" s="13"/>
    </row>
    <row r="449" spans="2:6" x14ac:dyDescent="0.2">
      <c r="B449" s="13"/>
      <c r="F449" s="13"/>
    </row>
    <row r="450" spans="2:6" x14ac:dyDescent="0.2">
      <c r="B450" s="13"/>
      <c r="F450" s="13"/>
    </row>
    <row r="451" spans="2:6" x14ac:dyDescent="0.2">
      <c r="B451" s="13"/>
      <c r="F451" s="13"/>
    </row>
    <row r="452" spans="2:6" x14ac:dyDescent="0.2">
      <c r="B452" s="13"/>
      <c r="F452" s="13"/>
    </row>
    <row r="453" spans="2:6" x14ac:dyDescent="0.2">
      <c r="B453" s="13"/>
      <c r="F453" s="13"/>
    </row>
    <row r="454" spans="2:6" x14ac:dyDescent="0.2">
      <c r="B454" s="13"/>
      <c r="F454" s="13"/>
    </row>
    <row r="455" spans="2:6" x14ac:dyDescent="0.2">
      <c r="B455" s="13"/>
      <c r="F455" s="13"/>
    </row>
    <row r="456" spans="2:6" x14ac:dyDescent="0.2">
      <c r="B456" s="13"/>
      <c r="F456" s="13"/>
    </row>
    <row r="457" spans="2:6" x14ac:dyDescent="0.2">
      <c r="B457" s="13"/>
      <c r="F457" s="13"/>
    </row>
    <row r="458" spans="2:6" x14ac:dyDescent="0.2">
      <c r="B458" s="13"/>
      <c r="F458" s="13"/>
    </row>
    <row r="459" spans="2:6" x14ac:dyDescent="0.2">
      <c r="B459" s="13"/>
      <c r="F459" s="13"/>
    </row>
    <row r="460" spans="2:6" x14ac:dyDescent="0.2">
      <c r="B460" s="13"/>
      <c r="F460" s="13"/>
    </row>
    <row r="461" spans="2:6" x14ac:dyDescent="0.2">
      <c r="B461" s="13"/>
      <c r="F461" s="13"/>
    </row>
    <row r="462" spans="2:6" x14ac:dyDescent="0.2">
      <c r="B462" s="13"/>
      <c r="F462" s="13"/>
    </row>
    <row r="463" spans="2:6" x14ac:dyDescent="0.2">
      <c r="B463" s="13"/>
      <c r="F463" s="13"/>
    </row>
    <row r="464" spans="2:6" x14ac:dyDescent="0.2">
      <c r="B464" s="13"/>
      <c r="F464" s="13"/>
    </row>
    <row r="465" spans="2:6" x14ac:dyDescent="0.2">
      <c r="B465" s="13"/>
      <c r="F465" s="13"/>
    </row>
    <row r="466" spans="2:6" x14ac:dyDescent="0.2">
      <c r="B466" s="13"/>
      <c r="F466" s="13"/>
    </row>
    <row r="467" spans="2:6" x14ac:dyDescent="0.2">
      <c r="B467" s="13"/>
      <c r="F467" s="13"/>
    </row>
    <row r="468" spans="2:6" x14ac:dyDescent="0.2">
      <c r="B468" s="13"/>
      <c r="F468" s="13"/>
    </row>
    <row r="469" spans="2:6" x14ac:dyDescent="0.2">
      <c r="B469" s="13"/>
      <c r="F469" s="13"/>
    </row>
    <row r="470" spans="2:6" x14ac:dyDescent="0.2">
      <c r="B470" s="13"/>
      <c r="F470" s="13"/>
    </row>
    <row r="471" spans="2:6" x14ac:dyDescent="0.2">
      <c r="B471" s="13"/>
      <c r="F471" s="13"/>
    </row>
    <row r="472" spans="2:6" x14ac:dyDescent="0.2">
      <c r="B472" s="13"/>
      <c r="F472" s="13"/>
    </row>
    <row r="473" spans="2:6" x14ac:dyDescent="0.2">
      <c r="B473" s="13"/>
      <c r="F473" s="13"/>
    </row>
    <row r="474" spans="2:6" x14ac:dyDescent="0.2">
      <c r="B474" s="13"/>
      <c r="F474" s="13"/>
    </row>
    <row r="475" spans="2:6" x14ac:dyDescent="0.2">
      <c r="B475" s="13"/>
      <c r="F475" s="13"/>
    </row>
    <row r="476" spans="2:6" x14ac:dyDescent="0.2">
      <c r="B476" s="13"/>
      <c r="F476" s="13"/>
    </row>
    <row r="477" spans="2:6" x14ac:dyDescent="0.2">
      <c r="B477" s="13"/>
      <c r="F477" s="13"/>
    </row>
    <row r="478" spans="2:6" x14ac:dyDescent="0.2">
      <c r="B478" s="13"/>
      <c r="F478" s="13"/>
    </row>
    <row r="479" spans="2:6" x14ac:dyDescent="0.2">
      <c r="B479" s="13"/>
      <c r="F479" s="13"/>
    </row>
    <row r="480" spans="2:6" x14ac:dyDescent="0.2">
      <c r="B480" s="13"/>
      <c r="F480" s="13"/>
    </row>
    <row r="481" spans="2:6" x14ac:dyDescent="0.2">
      <c r="B481" s="13"/>
      <c r="F481" s="13"/>
    </row>
    <row r="482" spans="2:6" x14ac:dyDescent="0.2">
      <c r="B482" s="13"/>
      <c r="F482" s="13"/>
    </row>
    <row r="483" spans="2:6" x14ac:dyDescent="0.2">
      <c r="B483" s="13"/>
      <c r="F483" s="13"/>
    </row>
    <row r="484" spans="2:6" x14ac:dyDescent="0.2">
      <c r="B484" s="13"/>
      <c r="F484" s="13"/>
    </row>
    <row r="485" spans="2:6" x14ac:dyDescent="0.2">
      <c r="B485" s="13"/>
      <c r="F485" s="13"/>
    </row>
    <row r="486" spans="2:6" x14ac:dyDescent="0.2">
      <c r="B486" s="13"/>
      <c r="F486" s="13"/>
    </row>
    <row r="487" spans="2:6" x14ac:dyDescent="0.2">
      <c r="B487" s="13"/>
      <c r="F487" s="13"/>
    </row>
    <row r="488" spans="2:6" x14ac:dyDescent="0.2">
      <c r="B488" s="13"/>
      <c r="F488" s="13"/>
    </row>
    <row r="489" spans="2:6" x14ac:dyDescent="0.2">
      <c r="B489" s="13"/>
      <c r="F489" s="13"/>
    </row>
    <row r="490" spans="2:6" x14ac:dyDescent="0.2">
      <c r="B490" s="13"/>
      <c r="F490" s="13"/>
    </row>
    <row r="491" spans="2:6" x14ac:dyDescent="0.2">
      <c r="B491" s="13"/>
      <c r="F491" s="13"/>
    </row>
    <row r="492" spans="2:6" x14ac:dyDescent="0.2">
      <c r="B492" s="13"/>
      <c r="F492" s="13"/>
    </row>
    <row r="493" spans="2:6" x14ac:dyDescent="0.2">
      <c r="B493" s="13"/>
      <c r="F493" s="13"/>
    </row>
    <row r="494" spans="2:6" x14ac:dyDescent="0.2">
      <c r="B494" s="13"/>
      <c r="F494" s="13"/>
    </row>
    <row r="495" spans="2:6" x14ac:dyDescent="0.2">
      <c r="B495" s="13"/>
      <c r="F495" s="13"/>
    </row>
    <row r="496" spans="2:6" x14ac:dyDescent="0.2">
      <c r="B496" s="13"/>
      <c r="F496" s="13"/>
    </row>
    <row r="497" spans="2:6" x14ac:dyDescent="0.2">
      <c r="B497" s="13"/>
      <c r="F497" s="13"/>
    </row>
    <row r="498" spans="2:6" x14ac:dyDescent="0.2">
      <c r="B498" s="13"/>
      <c r="F498" s="13"/>
    </row>
    <row r="499" spans="2:6" x14ac:dyDescent="0.2">
      <c r="B499" s="13"/>
      <c r="F499" s="13"/>
    </row>
    <row r="500" spans="2:6" x14ac:dyDescent="0.2">
      <c r="B500" s="13"/>
      <c r="F500" s="13"/>
    </row>
    <row r="501" spans="2:6" x14ac:dyDescent="0.2">
      <c r="B501" s="13"/>
      <c r="F501" s="13"/>
    </row>
    <row r="502" spans="2:6" x14ac:dyDescent="0.2">
      <c r="B502" s="13"/>
      <c r="F502" s="13"/>
    </row>
    <row r="503" spans="2:6" x14ac:dyDescent="0.2">
      <c r="B503" s="13"/>
      <c r="F503" s="13"/>
    </row>
    <row r="504" spans="2:6" x14ac:dyDescent="0.2">
      <c r="B504" s="13"/>
      <c r="F504" s="13"/>
    </row>
    <row r="505" spans="2:6" x14ac:dyDescent="0.2">
      <c r="B505" s="13"/>
      <c r="F505" s="13"/>
    </row>
    <row r="506" spans="2:6" x14ac:dyDescent="0.2">
      <c r="B506" s="13"/>
      <c r="F506" s="13"/>
    </row>
    <row r="507" spans="2:6" x14ac:dyDescent="0.2">
      <c r="B507" s="13"/>
      <c r="F507" s="13"/>
    </row>
    <row r="508" spans="2:6" x14ac:dyDescent="0.2">
      <c r="B508" s="13"/>
      <c r="F508" s="13"/>
    </row>
    <row r="509" spans="2:6" x14ac:dyDescent="0.2">
      <c r="B509" s="13"/>
      <c r="F509" s="13"/>
    </row>
    <row r="510" spans="2:6" x14ac:dyDescent="0.2">
      <c r="B510" s="13"/>
      <c r="F510" s="13"/>
    </row>
    <row r="511" spans="2:6" x14ac:dyDescent="0.2">
      <c r="B511" s="13"/>
      <c r="F511" s="13"/>
    </row>
    <row r="512" spans="2:6" x14ac:dyDescent="0.2">
      <c r="B512" s="13"/>
      <c r="F512" s="13"/>
    </row>
    <row r="513" spans="2:6" x14ac:dyDescent="0.2">
      <c r="B513" s="13"/>
      <c r="F513" s="13"/>
    </row>
    <row r="514" spans="2:6" x14ac:dyDescent="0.2">
      <c r="B514" s="13"/>
      <c r="F514" s="13"/>
    </row>
    <row r="515" spans="2:6" x14ac:dyDescent="0.2">
      <c r="B515" s="13"/>
      <c r="F515" s="13"/>
    </row>
    <row r="516" spans="2:6" x14ac:dyDescent="0.2">
      <c r="B516" s="13"/>
      <c r="F516" s="13"/>
    </row>
    <row r="517" spans="2:6" x14ac:dyDescent="0.2">
      <c r="B517" s="13"/>
      <c r="F517" s="13"/>
    </row>
    <row r="518" spans="2:6" x14ac:dyDescent="0.2">
      <c r="B518" s="13"/>
      <c r="F518" s="13"/>
    </row>
    <row r="519" spans="2:6" x14ac:dyDescent="0.2">
      <c r="B519" s="13"/>
      <c r="F519" s="13"/>
    </row>
    <row r="520" spans="2:6" x14ac:dyDescent="0.2">
      <c r="B520" s="13"/>
      <c r="F520" s="13"/>
    </row>
    <row r="521" spans="2:6" x14ac:dyDescent="0.2">
      <c r="B521" s="13"/>
      <c r="F521" s="13"/>
    </row>
    <row r="522" spans="2:6" x14ac:dyDescent="0.2">
      <c r="B522" s="13"/>
      <c r="F522" s="13"/>
    </row>
    <row r="523" spans="2:6" x14ac:dyDescent="0.2">
      <c r="B523" s="13"/>
      <c r="F523" s="13"/>
    </row>
    <row r="524" spans="2:6" x14ac:dyDescent="0.2">
      <c r="B524" s="13"/>
      <c r="F524" s="13"/>
    </row>
    <row r="525" spans="2:6" x14ac:dyDescent="0.2">
      <c r="B525" s="13"/>
      <c r="F525" s="13"/>
    </row>
    <row r="526" spans="2:6" x14ac:dyDescent="0.2">
      <c r="B526" s="13"/>
      <c r="F526" s="13"/>
    </row>
    <row r="527" spans="2:6" x14ac:dyDescent="0.2">
      <c r="B527" s="13"/>
      <c r="F527" s="13"/>
    </row>
    <row r="528" spans="2:6" x14ac:dyDescent="0.2">
      <c r="B528" s="13"/>
      <c r="F528" s="13"/>
    </row>
    <row r="529" spans="2:6" x14ac:dyDescent="0.2">
      <c r="B529" s="13"/>
      <c r="F529" s="13"/>
    </row>
    <row r="530" spans="2:6" x14ac:dyDescent="0.2">
      <c r="B530" s="13"/>
      <c r="F530" s="13"/>
    </row>
    <row r="531" spans="2:6" x14ac:dyDescent="0.2">
      <c r="B531" s="13"/>
      <c r="F531" s="13"/>
    </row>
    <row r="532" spans="2:6" x14ac:dyDescent="0.2">
      <c r="B532" s="13"/>
      <c r="F532" s="13"/>
    </row>
    <row r="533" spans="2:6" x14ac:dyDescent="0.2">
      <c r="B533" s="13"/>
      <c r="F533" s="13"/>
    </row>
    <row r="534" spans="2:6" x14ac:dyDescent="0.2">
      <c r="B534" s="13"/>
      <c r="F534" s="13"/>
    </row>
    <row r="535" spans="2:6" x14ac:dyDescent="0.2">
      <c r="B535" s="13"/>
      <c r="F535" s="13"/>
    </row>
    <row r="536" spans="2:6" x14ac:dyDescent="0.2">
      <c r="B536" s="13"/>
      <c r="F536" s="13"/>
    </row>
    <row r="537" spans="2:6" x14ac:dyDescent="0.2">
      <c r="B537" s="13"/>
      <c r="F537" s="13"/>
    </row>
    <row r="538" spans="2:6" x14ac:dyDescent="0.2">
      <c r="B538" s="13"/>
      <c r="F538" s="13"/>
    </row>
    <row r="539" spans="2:6" x14ac:dyDescent="0.2">
      <c r="B539" s="13"/>
      <c r="F539" s="13"/>
    </row>
    <row r="540" spans="2:6" x14ac:dyDescent="0.2">
      <c r="B540" s="13"/>
      <c r="F540" s="13"/>
    </row>
    <row r="541" spans="2:6" x14ac:dyDescent="0.2">
      <c r="B541" s="13"/>
      <c r="F541" s="13"/>
    </row>
    <row r="542" spans="2:6" x14ac:dyDescent="0.2">
      <c r="B542" s="13"/>
      <c r="F542" s="13"/>
    </row>
    <row r="543" spans="2:6" x14ac:dyDescent="0.2">
      <c r="B543" s="13"/>
      <c r="F543" s="13"/>
    </row>
    <row r="544" spans="2:6" x14ac:dyDescent="0.2">
      <c r="B544" s="13"/>
      <c r="F544" s="13"/>
    </row>
    <row r="545" spans="2:6" x14ac:dyDescent="0.2">
      <c r="B545" s="13"/>
      <c r="F545" s="13"/>
    </row>
    <row r="546" spans="2:6" x14ac:dyDescent="0.2">
      <c r="B546" s="13"/>
      <c r="F546" s="13"/>
    </row>
    <row r="547" spans="2:6" x14ac:dyDescent="0.2">
      <c r="B547" s="13"/>
      <c r="F547" s="13"/>
    </row>
    <row r="548" spans="2:6" x14ac:dyDescent="0.2">
      <c r="B548" s="13"/>
      <c r="F548" s="13"/>
    </row>
    <row r="549" spans="2:6" x14ac:dyDescent="0.2">
      <c r="B549" s="13"/>
      <c r="F549" s="13"/>
    </row>
    <row r="550" spans="2:6" x14ac:dyDescent="0.2">
      <c r="B550" s="13"/>
      <c r="F550" s="13"/>
    </row>
    <row r="551" spans="2:6" x14ac:dyDescent="0.2">
      <c r="B551" s="13"/>
      <c r="F551" s="13"/>
    </row>
    <row r="552" spans="2:6" x14ac:dyDescent="0.2">
      <c r="B552" s="13"/>
      <c r="F552" s="13"/>
    </row>
    <row r="553" spans="2:6" x14ac:dyDescent="0.2">
      <c r="B553" s="13"/>
      <c r="F553" s="13"/>
    </row>
    <row r="554" spans="2:6" x14ac:dyDescent="0.2">
      <c r="B554" s="13"/>
      <c r="F554" s="13"/>
    </row>
    <row r="555" spans="2:6" x14ac:dyDescent="0.2">
      <c r="B555" s="13"/>
      <c r="F555" s="13"/>
    </row>
    <row r="556" spans="2:6" x14ac:dyDescent="0.2">
      <c r="B556" s="13"/>
      <c r="F556" s="13"/>
    </row>
    <row r="557" spans="2:6" x14ac:dyDescent="0.2">
      <c r="B557" s="13"/>
      <c r="F557" s="13"/>
    </row>
    <row r="558" spans="2:6" x14ac:dyDescent="0.2">
      <c r="B558" s="13"/>
      <c r="F558" s="13"/>
    </row>
    <row r="559" spans="2:6" x14ac:dyDescent="0.2">
      <c r="B559" s="13"/>
      <c r="F559" s="13"/>
    </row>
    <row r="560" spans="2:6" x14ac:dyDescent="0.2">
      <c r="B560" s="13"/>
      <c r="F560" s="13"/>
    </row>
    <row r="561" spans="2:6" x14ac:dyDescent="0.2">
      <c r="B561" s="13"/>
      <c r="F561" s="13"/>
    </row>
    <row r="562" spans="2:6" x14ac:dyDescent="0.2">
      <c r="B562" s="13"/>
      <c r="F562" s="13"/>
    </row>
    <row r="563" spans="2:6" x14ac:dyDescent="0.2">
      <c r="B563" s="13"/>
      <c r="F563" s="13"/>
    </row>
    <row r="564" spans="2:6" x14ac:dyDescent="0.2">
      <c r="B564" s="13"/>
      <c r="F564" s="13"/>
    </row>
    <row r="565" spans="2:6" x14ac:dyDescent="0.2">
      <c r="B565" s="13"/>
      <c r="F565" s="13"/>
    </row>
    <row r="566" spans="2:6" x14ac:dyDescent="0.2">
      <c r="B566" s="13"/>
      <c r="F566" s="13"/>
    </row>
    <row r="567" spans="2:6" x14ac:dyDescent="0.2">
      <c r="B567" s="13"/>
      <c r="F567" s="13"/>
    </row>
    <row r="568" spans="2:6" x14ac:dyDescent="0.2">
      <c r="B568" s="13"/>
      <c r="F568" s="13"/>
    </row>
    <row r="569" spans="2:6" x14ac:dyDescent="0.2">
      <c r="B569" s="13"/>
      <c r="F569" s="13"/>
    </row>
    <row r="570" spans="2:6" x14ac:dyDescent="0.2">
      <c r="B570" s="13"/>
      <c r="F570" s="13"/>
    </row>
    <row r="571" spans="2:6" x14ac:dyDescent="0.2">
      <c r="B571" s="13"/>
      <c r="F571" s="13"/>
    </row>
    <row r="572" spans="2:6" x14ac:dyDescent="0.2">
      <c r="B572" s="13"/>
      <c r="F572" s="13"/>
    </row>
    <row r="573" spans="2:6" x14ac:dyDescent="0.2">
      <c r="B573" s="13"/>
      <c r="F573" s="13"/>
    </row>
    <row r="574" spans="2:6" x14ac:dyDescent="0.2">
      <c r="B574" s="13"/>
      <c r="F574" s="13"/>
    </row>
    <row r="575" spans="2:6" x14ac:dyDescent="0.2">
      <c r="B575" s="13"/>
      <c r="F575" s="13"/>
    </row>
    <row r="576" spans="2:6" x14ac:dyDescent="0.2">
      <c r="B576" s="13"/>
      <c r="F576" s="13"/>
    </row>
    <row r="577" spans="2:6" x14ac:dyDescent="0.2">
      <c r="B577" s="13"/>
      <c r="F577" s="13"/>
    </row>
    <row r="578" spans="2:6" x14ac:dyDescent="0.2">
      <c r="B578" s="13"/>
      <c r="F578" s="13"/>
    </row>
    <row r="579" spans="2:6" x14ac:dyDescent="0.2">
      <c r="B579" s="13"/>
      <c r="F579" s="13"/>
    </row>
    <row r="580" spans="2:6" x14ac:dyDescent="0.2">
      <c r="B580" s="13"/>
      <c r="F580" s="13"/>
    </row>
    <row r="581" spans="2:6" x14ac:dyDescent="0.2">
      <c r="B581" s="13"/>
      <c r="F581" s="13"/>
    </row>
    <row r="582" spans="2:6" x14ac:dyDescent="0.2">
      <c r="B582" s="13"/>
      <c r="F582" s="13"/>
    </row>
    <row r="583" spans="2:6" x14ac:dyDescent="0.2">
      <c r="B583" s="13"/>
      <c r="F583" s="13"/>
    </row>
    <row r="584" spans="2:6" x14ac:dyDescent="0.2">
      <c r="B584" s="13"/>
      <c r="F584" s="13"/>
    </row>
    <row r="585" spans="2:6" x14ac:dyDescent="0.2">
      <c r="B585" s="13"/>
      <c r="F585" s="13"/>
    </row>
    <row r="586" spans="2:6" x14ac:dyDescent="0.2">
      <c r="B586" s="13"/>
      <c r="F586" s="13"/>
    </row>
    <row r="587" spans="2:6" x14ac:dyDescent="0.2">
      <c r="B587" s="13"/>
      <c r="F587" s="13"/>
    </row>
    <row r="588" spans="2:6" x14ac:dyDescent="0.2">
      <c r="B588" s="13"/>
      <c r="F588" s="13"/>
    </row>
    <row r="589" spans="2:6" x14ac:dyDescent="0.2">
      <c r="B589" s="13"/>
      <c r="F589" s="13"/>
    </row>
    <row r="590" spans="2:6" x14ac:dyDescent="0.2">
      <c r="B590" s="13"/>
      <c r="F590" s="13"/>
    </row>
    <row r="591" spans="2:6" x14ac:dyDescent="0.2">
      <c r="B591" s="13"/>
      <c r="F591" s="13"/>
    </row>
    <row r="592" spans="2:6" x14ac:dyDescent="0.2">
      <c r="B592" s="13"/>
      <c r="F592" s="13"/>
    </row>
    <row r="593" spans="2:6" x14ac:dyDescent="0.2">
      <c r="B593" s="13"/>
      <c r="F593" s="13"/>
    </row>
    <row r="594" spans="2:6" x14ac:dyDescent="0.2">
      <c r="B594" s="13"/>
      <c r="F594" s="13"/>
    </row>
    <row r="595" spans="2:6" x14ac:dyDescent="0.2">
      <c r="B595" s="13"/>
      <c r="F595" s="13"/>
    </row>
    <row r="596" spans="2:6" x14ac:dyDescent="0.2">
      <c r="B596" s="13"/>
      <c r="F596" s="13"/>
    </row>
    <row r="597" spans="2:6" x14ac:dyDescent="0.2">
      <c r="B597" s="13"/>
      <c r="F597" s="13"/>
    </row>
    <row r="598" spans="2:6" x14ac:dyDescent="0.2">
      <c r="B598" s="13"/>
      <c r="F598" s="13"/>
    </row>
    <row r="599" spans="2:6" x14ac:dyDescent="0.2">
      <c r="B599" s="13"/>
      <c r="F599" s="13"/>
    </row>
    <row r="600" spans="2:6" x14ac:dyDescent="0.2">
      <c r="B600" s="13"/>
      <c r="F600" s="13"/>
    </row>
    <row r="601" spans="2:6" x14ac:dyDescent="0.2">
      <c r="B601" s="13"/>
      <c r="F601" s="13"/>
    </row>
    <row r="602" spans="2:6" x14ac:dyDescent="0.2">
      <c r="B602" s="13"/>
      <c r="F602" s="13"/>
    </row>
    <row r="603" spans="2:6" x14ac:dyDescent="0.2">
      <c r="B603" s="13"/>
      <c r="F603" s="13"/>
    </row>
    <row r="604" spans="2:6" x14ac:dyDescent="0.2">
      <c r="B604" s="13"/>
      <c r="F604" s="13"/>
    </row>
    <row r="605" spans="2:6" x14ac:dyDescent="0.2">
      <c r="B605" s="13"/>
      <c r="F605" s="13"/>
    </row>
    <row r="606" spans="2:6" x14ac:dyDescent="0.2">
      <c r="B606" s="13"/>
      <c r="F606" s="13"/>
    </row>
    <row r="607" spans="2:6" x14ac:dyDescent="0.2">
      <c r="B607" s="13"/>
      <c r="F607" s="13"/>
    </row>
    <row r="608" spans="2:6" x14ac:dyDescent="0.2">
      <c r="B608" s="13"/>
      <c r="F608" s="13"/>
    </row>
    <row r="609" spans="2:6" x14ac:dyDescent="0.2">
      <c r="B609" s="13"/>
      <c r="F609" s="13"/>
    </row>
    <row r="610" spans="2:6" x14ac:dyDescent="0.2">
      <c r="B610" s="13"/>
      <c r="F610" s="13"/>
    </row>
    <row r="611" spans="2:6" x14ac:dyDescent="0.2">
      <c r="B611" s="13"/>
      <c r="F611" s="13"/>
    </row>
    <row r="612" spans="2:6" x14ac:dyDescent="0.2">
      <c r="B612" s="13"/>
      <c r="F612" s="13"/>
    </row>
    <row r="613" spans="2:6" x14ac:dyDescent="0.2">
      <c r="B613" s="13"/>
      <c r="F613" s="13"/>
    </row>
    <row r="614" spans="2:6" x14ac:dyDescent="0.2">
      <c r="B614" s="13"/>
      <c r="F614" s="13"/>
    </row>
    <row r="615" spans="2:6" x14ac:dyDescent="0.2">
      <c r="B615" s="13"/>
      <c r="F615" s="13"/>
    </row>
    <row r="616" spans="2:6" x14ac:dyDescent="0.2">
      <c r="B616" s="13"/>
      <c r="F616" s="13"/>
    </row>
    <row r="617" spans="2:6" x14ac:dyDescent="0.2">
      <c r="B617" s="13"/>
      <c r="F617" s="13"/>
    </row>
    <row r="618" spans="2:6" x14ac:dyDescent="0.2">
      <c r="B618" s="13"/>
      <c r="F618" s="13"/>
    </row>
    <row r="619" spans="2:6" x14ac:dyDescent="0.2">
      <c r="B619" s="13"/>
      <c r="F619" s="13"/>
    </row>
    <row r="620" spans="2:6" x14ac:dyDescent="0.2">
      <c r="B620" s="13"/>
      <c r="F620" s="13"/>
    </row>
    <row r="621" spans="2:6" x14ac:dyDescent="0.2">
      <c r="B621" s="13"/>
      <c r="F621" s="13"/>
    </row>
    <row r="622" spans="2:6" x14ac:dyDescent="0.2">
      <c r="B622" s="13"/>
      <c r="F622" s="13"/>
    </row>
    <row r="623" spans="2:6" x14ac:dyDescent="0.2">
      <c r="B623" s="13"/>
      <c r="F623" s="13"/>
    </row>
    <row r="624" spans="2:6" x14ac:dyDescent="0.2">
      <c r="B624" s="13"/>
      <c r="F624" s="13"/>
    </row>
    <row r="625" spans="2:6" x14ac:dyDescent="0.2">
      <c r="B625" s="13"/>
      <c r="F625" s="13"/>
    </row>
    <row r="626" spans="2:6" x14ac:dyDescent="0.2">
      <c r="B626" s="13"/>
      <c r="F626" s="13"/>
    </row>
    <row r="627" spans="2:6" x14ac:dyDescent="0.2">
      <c r="B627" s="13"/>
      <c r="F627" s="13"/>
    </row>
    <row r="628" spans="2:6" x14ac:dyDescent="0.2">
      <c r="B628" s="13"/>
      <c r="F628" s="13"/>
    </row>
    <row r="629" spans="2:6" x14ac:dyDescent="0.2">
      <c r="B629" s="13"/>
      <c r="F629" s="13"/>
    </row>
    <row r="630" spans="2:6" x14ac:dyDescent="0.2">
      <c r="B630" s="13"/>
      <c r="F630" s="13"/>
    </row>
    <row r="631" spans="2:6" x14ac:dyDescent="0.2">
      <c r="B631" s="13"/>
      <c r="F631" s="13"/>
    </row>
    <row r="632" spans="2:6" x14ac:dyDescent="0.2">
      <c r="B632" s="13"/>
      <c r="F632" s="13"/>
    </row>
    <row r="633" spans="2:6" x14ac:dyDescent="0.2">
      <c r="B633" s="13"/>
      <c r="F633" s="13"/>
    </row>
    <row r="634" spans="2:6" x14ac:dyDescent="0.2">
      <c r="B634" s="13"/>
      <c r="F634" s="13"/>
    </row>
    <row r="635" spans="2:6" x14ac:dyDescent="0.2">
      <c r="B635" s="13"/>
      <c r="F635" s="13"/>
    </row>
    <row r="636" spans="2:6" x14ac:dyDescent="0.2">
      <c r="B636" s="13"/>
      <c r="F636" s="13"/>
    </row>
    <row r="637" spans="2:6" x14ac:dyDescent="0.2">
      <c r="B637" s="13"/>
      <c r="F637" s="13"/>
    </row>
    <row r="638" spans="2:6" x14ac:dyDescent="0.2">
      <c r="B638" s="13"/>
      <c r="F638" s="13"/>
    </row>
    <row r="639" spans="2:6" x14ac:dyDescent="0.2">
      <c r="B639" s="13"/>
      <c r="F639" s="13"/>
    </row>
    <row r="640" spans="2:6" x14ac:dyDescent="0.2">
      <c r="B640" s="13"/>
      <c r="F640" s="13"/>
    </row>
    <row r="641" spans="2:6" x14ac:dyDescent="0.2">
      <c r="B641" s="13"/>
      <c r="F641" s="13"/>
    </row>
    <row r="642" spans="2:6" x14ac:dyDescent="0.2">
      <c r="B642" s="13"/>
      <c r="F642" s="13"/>
    </row>
    <row r="643" spans="2:6" x14ac:dyDescent="0.2">
      <c r="B643" s="13"/>
      <c r="F643" s="13"/>
    </row>
    <row r="644" spans="2:6" x14ac:dyDescent="0.2">
      <c r="B644" s="13"/>
      <c r="F644" s="13"/>
    </row>
    <row r="645" spans="2:6" x14ac:dyDescent="0.2">
      <c r="B645" s="13"/>
      <c r="F645" s="13"/>
    </row>
    <row r="646" spans="2:6" x14ac:dyDescent="0.2">
      <c r="B646" s="13"/>
      <c r="F646" s="13"/>
    </row>
    <row r="647" spans="2:6" x14ac:dyDescent="0.2">
      <c r="B647" s="13"/>
      <c r="F647" s="13"/>
    </row>
    <row r="648" spans="2:6" x14ac:dyDescent="0.2">
      <c r="B648" s="13"/>
      <c r="F648" s="13"/>
    </row>
    <row r="649" spans="2:6" x14ac:dyDescent="0.2">
      <c r="B649" s="13"/>
      <c r="F649" s="13"/>
    </row>
    <row r="650" spans="2:6" x14ac:dyDescent="0.2">
      <c r="B650" s="13"/>
      <c r="F650" s="13"/>
    </row>
    <row r="651" spans="2:6" x14ac:dyDescent="0.2">
      <c r="B651" s="13"/>
      <c r="F651" s="13"/>
    </row>
    <row r="652" spans="2:6" x14ac:dyDescent="0.2">
      <c r="B652" s="13"/>
      <c r="F652" s="13"/>
    </row>
    <row r="653" spans="2:6" x14ac:dyDescent="0.2">
      <c r="B653" s="13"/>
      <c r="F653" s="13"/>
    </row>
    <row r="654" spans="2:6" x14ac:dyDescent="0.2">
      <c r="B654" s="13"/>
      <c r="F654" s="13"/>
    </row>
    <row r="655" spans="2:6" x14ac:dyDescent="0.2">
      <c r="B655" s="13"/>
      <c r="F655" s="13"/>
    </row>
    <row r="656" spans="2:6" x14ac:dyDescent="0.2">
      <c r="B656" s="13"/>
      <c r="F656" s="13"/>
    </row>
    <row r="657" spans="2:6" x14ac:dyDescent="0.2">
      <c r="B657" s="13"/>
      <c r="F657" s="13"/>
    </row>
    <row r="658" spans="2:6" x14ac:dyDescent="0.2">
      <c r="B658" s="13"/>
      <c r="F658" s="13"/>
    </row>
    <row r="659" spans="2:6" x14ac:dyDescent="0.2">
      <c r="B659" s="13"/>
      <c r="F659" s="13"/>
    </row>
    <row r="660" spans="2:6" x14ac:dyDescent="0.2">
      <c r="B660" s="13"/>
      <c r="F660" s="13"/>
    </row>
    <row r="661" spans="2:6" x14ac:dyDescent="0.2">
      <c r="B661" s="13"/>
      <c r="F661" s="13"/>
    </row>
    <row r="662" spans="2:6" x14ac:dyDescent="0.2">
      <c r="B662" s="13"/>
      <c r="F662" s="13"/>
    </row>
    <row r="663" spans="2:6" x14ac:dyDescent="0.2">
      <c r="B663" s="13"/>
      <c r="F663" s="13"/>
    </row>
    <row r="664" spans="2:6" x14ac:dyDescent="0.2">
      <c r="B664" s="13"/>
      <c r="F664" s="13"/>
    </row>
    <row r="665" spans="2:6" x14ac:dyDescent="0.2">
      <c r="B665" s="13"/>
      <c r="F665" s="13"/>
    </row>
    <row r="666" spans="2:6" x14ac:dyDescent="0.2">
      <c r="B666" s="13"/>
      <c r="F666" s="13"/>
    </row>
    <row r="667" spans="2:6" x14ac:dyDescent="0.2">
      <c r="B667" s="13"/>
      <c r="F667" s="13"/>
    </row>
    <row r="668" spans="2:6" x14ac:dyDescent="0.2">
      <c r="B668" s="13"/>
      <c r="F668" s="13"/>
    </row>
    <row r="669" spans="2:6" x14ac:dyDescent="0.2">
      <c r="B669" s="13"/>
      <c r="F669" s="13"/>
    </row>
    <row r="670" spans="2:6" x14ac:dyDescent="0.2">
      <c r="B670" s="13"/>
      <c r="F670" s="13"/>
    </row>
    <row r="671" spans="2:6" x14ac:dyDescent="0.2">
      <c r="B671" s="13"/>
      <c r="F671" s="13"/>
    </row>
    <row r="672" spans="2:6" x14ac:dyDescent="0.2">
      <c r="B672" s="13"/>
      <c r="F672" s="13"/>
    </row>
    <row r="673" spans="2:6" x14ac:dyDescent="0.2">
      <c r="B673" s="13"/>
      <c r="F673" s="13"/>
    </row>
    <row r="674" spans="2:6" x14ac:dyDescent="0.2">
      <c r="B674" s="13"/>
      <c r="F674" s="13"/>
    </row>
    <row r="675" spans="2:6" x14ac:dyDescent="0.2">
      <c r="B675" s="13"/>
      <c r="F675" s="13"/>
    </row>
    <row r="676" spans="2:6" x14ac:dyDescent="0.2">
      <c r="B676" s="13"/>
      <c r="F676" s="13"/>
    </row>
    <row r="677" spans="2:6" x14ac:dyDescent="0.2">
      <c r="B677" s="13"/>
      <c r="F677" s="13"/>
    </row>
    <row r="678" spans="2:6" x14ac:dyDescent="0.2">
      <c r="B678" s="13"/>
      <c r="F678" s="13"/>
    </row>
    <row r="679" spans="2:6" x14ac:dyDescent="0.2">
      <c r="B679" s="13"/>
      <c r="F679" s="13"/>
    </row>
    <row r="680" spans="2:6" x14ac:dyDescent="0.2">
      <c r="B680" s="13"/>
      <c r="F680" s="13"/>
    </row>
    <row r="681" spans="2:6" x14ac:dyDescent="0.2">
      <c r="B681" s="13"/>
      <c r="F681" s="13"/>
    </row>
    <row r="682" spans="2:6" x14ac:dyDescent="0.2">
      <c r="B682" s="13"/>
      <c r="F682" s="13"/>
    </row>
    <row r="683" spans="2:6" x14ac:dyDescent="0.2">
      <c r="B683" s="13"/>
      <c r="F683" s="13"/>
    </row>
    <row r="684" spans="2:6" x14ac:dyDescent="0.2">
      <c r="B684" s="13"/>
      <c r="F684" s="13"/>
    </row>
    <row r="685" spans="2:6" x14ac:dyDescent="0.2">
      <c r="B685" s="13"/>
      <c r="F685" s="13"/>
    </row>
    <row r="686" spans="2:6" x14ac:dyDescent="0.2">
      <c r="B686" s="13"/>
      <c r="F686" s="13"/>
    </row>
    <row r="687" spans="2:6" x14ac:dyDescent="0.2">
      <c r="B687" s="13"/>
      <c r="F687" s="13"/>
    </row>
    <row r="688" spans="2:6" x14ac:dyDescent="0.2">
      <c r="B688" s="13"/>
      <c r="F688" s="13"/>
    </row>
    <row r="689" spans="2:6" x14ac:dyDescent="0.2">
      <c r="B689" s="13"/>
      <c r="F689" s="13"/>
    </row>
    <row r="690" spans="2:6" x14ac:dyDescent="0.2">
      <c r="B690" s="13"/>
      <c r="F690" s="13"/>
    </row>
    <row r="691" spans="2:6" x14ac:dyDescent="0.2">
      <c r="B691" s="13"/>
      <c r="F691" s="13"/>
    </row>
    <row r="692" spans="2:6" x14ac:dyDescent="0.2">
      <c r="B692" s="13"/>
      <c r="F692" s="13"/>
    </row>
    <row r="693" spans="2:6" x14ac:dyDescent="0.2">
      <c r="B693" s="13"/>
      <c r="F693" s="13"/>
    </row>
    <row r="694" spans="2:6" x14ac:dyDescent="0.2">
      <c r="B694" s="13"/>
      <c r="F694" s="13"/>
    </row>
    <row r="695" spans="2:6" x14ac:dyDescent="0.2">
      <c r="B695" s="13"/>
      <c r="F695" s="13"/>
    </row>
    <row r="696" spans="2:6" x14ac:dyDescent="0.2">
      <c r="B696" s="13"/>
      <c r="F696" s="13"/>
    </row>
    <row r="697" spans="2:6" x14ac:dyDescent="0.2">
      <c r="B697" s="13"/>
      <c r="F697" s="13"/>
    </row>
    <row r="698" spans="2:6" x14ac:dyDescent="0.2">
      <c r="B698" s="13"/>
      <c r="F698" s="13"/>
    </row>
    <row r="699" spans="2:6" x14ac:dyDescent="0.2">
      <c r="B699" s="13"/>
      <c r="F699" s="13"/>
    </row>
    <row r="700" spans="2:6" x14ac:dyDescent="0.2">
      <c r="B700" s="13"/>
      <c r="F700" s="13"/>
    </row>
    <row r="701" spans="2:6" x14ac:dyDescent="0.2">
      <c r="B701" s="13"/>
      <c r="F701" s="13"/>
    </row>
    <row r="702" spans="2:6" x14ac:dyDescent="0.2">
      <c r="B702" s="13"/>
      <c r="F702" s="13"/>
    </row>
    <row r="703" spans="2:6" x14ac:dyDescent="0.2">
      <c r="B703" s="13"/>
      <c r="F703" s="13"/>
    </row>
    <row r="704" spans="2:6" x14ac:dyDescent="0.2">
      <c r="B704" s="13"/>
      <c r="F704" s="13"/>
    </row>
    <row r="705" spans="2:6" x14ac:dyDescent="0.2">
      <c r="B705" s="13"/>
      <c r="F705" s="13"/>
    </row>
    <row r="706" spans="2:6" x14ac:dyDescent="0.2">
      <c r="B706" s="13"/>
      <c r="F706" s="13"/>
    </row>
    <row r="707" spans="2:6" x14ac:dyDescent="0.2">
      <c r="B707" s="13"/>
      <c r="F707" s="13"/>
    </row>
    <row r="708" spans="2:6" x14ac:dyDescent="0.2">
      <c r="B708" s="13"/>
      <c r="F708" s="13"/>
    </row>
    <row r="709" spans="2:6" x14ac:dyDescent="0.2">
      <c r="B709" s="13"/>
      <c r="F709" s="13"/>
    </row>
    <row r="710" spans="2:6" x14ac:dyDescent="0.2">
      <c r="B710" s="13"/>
      <c r="F710" s="13"/>
    </row>
    <row r="711" spans="2:6" x14ac:dyDescent="0.2">
      <c r="B711" s="13"/>
      <c r="F711" s="13"/>
    </row>
    <row r="712" spans="2:6" x14ac:dyDescent="0.2">
      <c r="B712" s="13"/>
      <c r="F712" s="13"/>
    </row>
    <row r="713" spans="2:6" x14ac:dyDescent="0.2">
      <c r="B713" s="13"/>
      <c r="F713" s="13"/>
    </row>
    <row r="714" spans="2:6" x14ac:dyDescent="0.2">
      <c r="B714" s="13"/>
      <c r="F714" s="13"/>
    </row>
    <row r="715" spans="2:6" x14ac:dyDescent="0.2">
      <c r="B715" s="13"/>
      <c r="F715" s="13"/>
    </row>
    <row r="716" spans="2:6" x14ac:dyDescent="0.2">
      <c r="B716" s="13"/>
      <c r="F716" s="13"/>
    </row>
    <row r="717" spans="2:6" x14ac:dyDescent="0.2">
      <c r="B717" s="13"/>
      <c r="F717" s="13"/>
    </row>
    <row r="718" spans="2:6" x14ac:dyDescent="0.2">
      <c r="B718" s="13"/>
      <c r="F718" s="13"/>
    </row>
    <row r="719" spans="2:6" x14ac:dyDescent="0.2">
      <c r="B719" s="13"/>
      <c r="F719" s="13"/>
    </row>
    <row r="720" spans="2:6" x14ac:dyDescent="0.2">
      <c r="B720" s="13"/>
      <c r="F720" s="13"/>
    </row>
    <row r="721" spans="2:6" x14ac:dyDescent="0.2">
      <c r="B721" s="13"/>
      <c r="F721" s="13"/>
    </row>
    <row r="722" spans="2:6" x14ac:dyDescent="0.2">
      <c r="B722" s="13"/>
      <c r="F722" s="13"/>
    </row>
    <row r="723" spans="2:6" x14ac:dyDescent="0.2">
      <c r="B723" s="13"/>
      <c r="F723" s="13"/>
    </row>
    <row r="724" spans="2:6" x14ac:dyDescent="0.2">
      <c r="B724" s="13"/>
      <c r="F724" s="13"/>
    </row>
    <row r="725" spans="2:6" x14ac:dyDescent="0.2">
      <c r="B725" s="13"/>
      <c r="F725" s="13"/>
    </row>
    <row r="726" spans="2:6" x14ac:dyDescent="0.2">
      <c r="B726" s="13"/>
      <c r="F726" s="13"/>
    </row>
    <row r="727" spans="2:6" x14ac:dyDescent="0.2">
      <c r="B727" s="13"/>
      <c r="F727" s="13"/>
    </row>
    <row r="728" spans="2:6" x14ac:dyDescent="0.2">
      <c r="B728" s="13"/>
      <c r="F728" s="13"/>
    </row>
    <row r="729" spans="2:6" x14ac:dyDescent="0.2">
      <c r="B729" s="13"/>
      <c r="F729" s="13"/>
    </row>
    <row r="730" spans="2:6" x14ac:dyDescent="0.2">
      <c r="B730" s="13"/>
      <c r="F730" s="13"/>
    </row>
    <row r="731" spans="2:6" x14ac:dyDescent="0.2">
      <c r="B731" s="13"/>
      <c r="F731" s="13"/>
    </row>
    <row r="732" spans="2:6" x14ac:dyDescent="0.2">
      <c r="B732" s="13"/>
      <c r="F732" s="13"/>
    </row>
    <row r="733" spans="2:6" x14ac:dyDescent="0.2">
      <c r="B733" s="13"/>
      <c r="F733" s="13"/>
    </row>
    <row r="734" spans="2:6" x14ac:dyDescent="0.2">
      <c r="B734" s="13"/>
      <c r="F734" s="13"/>
    </row>
    <row r="735" spans="2:6" x14ac:dyDescent="0.2">
      <c r="B735" s="13"/>
      <c r="F735" s="13"/>
    </row>
    <row r="736" spans="2:6" x14ac:dyDescent="0.2">
      <c r="B736" s="13"/>
      <c r="F736" s="13"/>
    </row>
    <row r="737" spans="2:6" x14ac:dyDescent="0.2">
      <c r="B737" s="13"/>
      <c r="F737" s="13"/>
    </row>
    <row r="738" spans="2:6" x14ac:dyDescent="0.2">
      <c r="B738" s="13"/>
      <c r="F738" s="13"/>
    </row>
    <row r="739" spans="2:6" x14ac:dyDescent="0.2">
      <c r="B739" s="13"/>
      <c r="F739" s="13"/>
    </row>
    <row r="740" spans="2:6" x14ac:dyDescent="0.2">
      <c r="B740" s="13"/>
      <c r="F740" s="13"/>
    </row>
    <row r="741" spans="2:6" x14ac:dyDescent="0.2">
      <c r="B741" s="13"/>
      <c r="F741" s="13"/>
    </row>
    <row r="742" spans="2:6" x14ac:dyDescent="0.2">
      <c r="B742" s="13"/>
      <c r="F742" s="13"/>
    </row>
    <row r="743" spans="2:6" x14ac:dyDescent="0.2">
      <c r="B743" s="13"/>
      <c r="F743" s="13"/>
    </row>
    <row r="744" spans="2:6" x14ac:dyDescent="0.2">
      <c r="B744" s="13"/>
      <c r="F744" s="13"/>
    </row>
    <row r="745" spans="2:6" x14ac:dyDescent="0.2">
      <c r="B745" s="13"/>
      <c r="F745" s="13"/>
    </row>
    <row r="746" spans="2:6" x14ac:dyDescent="0.2">
      <c r="B746" s="13"/>
      <c r="F746" s="13"/>
    </row>
    <row r="747" spans="2:6" x14ac:dyDescent="0.2">
      <c r="B747" s="13"/>
      <c r="F747" s="13"/>
    </row>
    <row r="748" spans="2:6" x14ac:dyDescent="0.2">
      <c r="B748" s="13"/>
      <c r="F748" s="13"/>
    </row>
    <row r="749" spans="2:6" x14ac:dyDescent="0.2">
      <c r="B749" s="13"/>
      <c r="F749" s="13"/>
    </row>
    <row r="750" spans="2:6" x14ac:dyDescent="0.2">
      <c r="B750" s="13"/>
      <c r="F750" s="13"/>
    </row>
    <row r="751" spans="2:6" x14ac:dyDescent="0.2">
      <c r="B751" s="13"/>
      <c r="F751" s="13"/>
    </row>
    <row r="752" spans="2:6" x14ac:dyDescent="0.2">
      <c r="B752" s="13"/>
      <c r="F752" s="13"/>
    </row>
    <row r="753" spans="2:6" x14ac:dyDescent="0.2">
      <c r="B753" s="13"/>
      <c r="F753" s="13"/>
    </row>
    <row r="754" spans="2:6" x14ac:dyDescent="0.2">
      <c r="B754" s="13"/>
      <c r="F754" s="13"/>
    </row>
    <row r="755" spans="2:6" x14ac:dyDescent="0.2">
      <c r="B755" s="13"/>
      <c r="F755" s="13"/>
    </row>
    <row r="756" spans="2:6" x14ac:dyDescent="0.2">
      <c r="B756" s="13"/>
      <c r="F756" s="13"/>
    </row>
    <row r="757" spans="2:6" x14ac:dyDescent="0.2">
      <c r="B757" s="13"/>
      <c r="F757" s="13"/>
    </row>
    <row r="758" spans="2:6" x14ac:dyDescent="0.2">
      <c r="B758" s="13"/>
      <c r="F758" s="13"/>
    </row>
    <row r="759" spans="2:6" x14ac:dyDescent="0.2">
      <c r="B759" s="13"/>
      <c r="F759" s="13"/>
    </row>
    <row r="760" spans="2:6" x14ac:dyDescent="0.2">
      <c r="B760" s="13"/>
      <c r="F760" s="13"/>
    </row>
    <row r="761" spans="2:6" x14ac:dyDescent="0.2">
      <c r="B761" s="13"/>
      <c r="F761" s="13"/>
    </row>
    <row r="762" spans="2:6" x14ac:dyDescent="0.2">
      <c r="B762" s="13"/>
      <c r="F762" s="13"/>
    </row>
    <row r="763" spans="2:6" x14ac:dyDescent="0.2">
      <c r="B763" s="13"/>
      <c r="F763" s="13"/>
    </row>
    <row r="764" spans="2:6" x14ac:dyDescent="0.2">
      <c r="B764" s="13"/>
      <c r="F764" s="13"/>
    </row>
    <row r="765" spans="2:6" x14ac:dyDescent="0.2">
      <c r="B765" s="13"/>
      <c r="F765" s="13"/>
    </row>
    <row r="766" spans="2:6" x14ac:dyDescent="0.2">
      <c r="B766" s="13"/>
      <c r="F766" s="13"/>
    </row>
    <row r="767" spans="2:6" x14ac:dyDescent="0.2">
      <c r="B767" s="13"/>
      <c r="F767" s="13"/>
    </row>
    <row r="768" spans="2:6" x14ac:dyDescent="0.2">
      <c r="B768" s="13"/>
      <c r="F768" s="13"/>
    </row>
    <row r="769" spans="2:6" x14ac:dyDescent="0.2">
      <c r="B769" s="13"/>
      <c r="F769" s="13"/>
    </row>
    <row r="770" spans="2:6" x14ac:dyDescent="0.2">
      <c r="B770" s="13"/>
      <c r="F770" s="13"/>
    </row>
    <row r="771" spans="2:6" x14ac:dyDescent="0.2">
      <c r="B771" s="13"/>
      <c r="F771" s="13"/>
    </row>
    <row r="772" spans="2:6" x14ac:dyDescent="0.2">
      <c r="B772" s="13"/>
      <c r="F772" s="13"/>
    </row>
    <row r="773" spans="2:6" x14ac:dyDescent="0.2">
      <c r="B773" s="13"/>
      <c r="F773" s="13"/>
    </row>
    <row r="774" spans="2:6" x14ac:dyDescent="0.2">
      <c r="B774" s="13"/>
      <c r="F774" s="13"/>
    </row>
    <row r="775" spans="2:6" x14ac:dyDescent="0.2">
      <c r="B775" s="13"/>
      <c r="F775" s="13"/>
    </row>
    <row r="776" spans="2:6" x14ac:dyDescent="0.2">
      <c r="B776" s="13"/>
      <c r="F776" s="13"/>
    </row>
    <row r="777" spans="2:6" x14ac:dyDescent="0.2">
      <c r="B777" s="13"/>
      <c r="F777" s="13"/>
    </row>
    <row r="778" spans="2:6" x14ac:dyDescent="0.2">
      <c r="B778" s="13"/>
      <c r="F778" s="13"/>
    </row>
    <row r="779" spans="2:6" x14ac:dyDescent="0.2">
      <c r="B779" s="13"/>
      <c r="F779" s="13"/>
    </row>
    <row r="780" spans="2:6" x14ac:dyDescent="0.2">
      <c r="B780" s="13"/>
      <c r="F780" s="13"/>
    </row>
    <row r="781" spans="2:6" x14ac:dyDescent="0.2">
      <c r="B781" s="13"/>
      <c r="F781" s="13"/>
    </row>
    <row r="782" spans="2:6" x14ac:dyDescent="0.2">
      <c r="B782" s="13"/>
      <c r="F782" s="13"/>
    </row>
    <row r="783" spans="2:6" x14ac:dyDescent="0.2">
      <c r="B783" s="13"/>
      <c r="F783" s="13"/>
    </row>
    <row r="784" spans="2:6" x14ac:dyDescent="0.2">
      <c r="B784" s="13"/>
      <c r="F784" s="13"/>
    </row>
    <row r="785" spans="2:6" x14ac:dyDescent="0.2">
      <c r="B785" s="13"/>
      <c r="F785" s="13"/>
    </row>
    <row r="786" spans="2:6" x14ac:dyDescent="0.2">
      <c r="B786" s="13"/>
      <c r="F786" s="13"/>
    </row>
    <row r="787" spans="2:6" x14ac:dyDescent="0.2">
      <c r="B787" s="13"/>
      <c r="F787" s="13"/>
    </row>
    <row r="788" spans="2:6" x14ac:dyDescent="0.2">
      <c r="B788" s="13"/>
      <c r="F788" s="13"/>
    </row>
    <row r="789" spans="2:6" x14ac:dyDescent="0.2">
      <c r="B789" s="13"/>
      <c r="F789" s="13"/>
    </row>
    <row r="790" spans="2:6" x14ac:dyDescent="0.2">
      <c r="B790" s="13"/>
      <c r="F790" s="13"/>
    </row>
    <row r="791" spans="2:6" x14ac:dyDescent="0.2">
      <c r="B791" s="13"/>
      <c r="F791" s="13"/>
    </row>
    <row r="792" spans="2:6" x14ac:dyDescent="0.2">
      <c r="B792" s="13"/>
      <c r="F792" s="13"/>
    </row>
    <row r="793" spans="2:6" x14ac:dyDescent="0.2">
      <c r="B793" s="13"/>
      <c r="F793" s="13"/>
    </row>
    <row r="794" spans="2:6" x14ac:dyDescent="0.2">
      <c r="B794" s="13"/>
      <c r="F794" s="13"/>
    </row>
    <row r="795" spans="2:6" x14ac:dyDescent="0.2">
      <c r="B795" s="13"/>
      <c r="F795" s="13"/>
    </row>
    <row r="796" spans="2:6" x14ac:dyDescent="0.2">
      <c r="B796" s="13"/>
      <c r="F796" s="13"/>
    </row>
    <row r="797" spans="2:6" x14ac:dyDescent="0.2">
      <c r="B797" s="13"/>
      <c r="F797" s="13"/>
    </row>
    <row r="798" spans="2:6" x14ac:dyDescent="0.2">
      <c r="B798" s="13"/>
      <c r="F798" s="13"/>
    </row>
    <row r="799" spans="2:6" x14ac:dyDescent="0.2">
      <c r="B799" s="13"/>
      <c r="F799" s="13"/>
    </row>
    <row r="800" spans="2:6" x14ac:dyDescent="0.2">
      <c r="B800" s="13"/>
      <c r="F800" s="13"/>
    </row>
    <row r="801" spans="2:6" x14ac:dyDescent="0.2">
      <c r="B801" s="13"/>
      <c r="F801" s="13"/>
    </row>
    <row r="802" spans="2:6" x14ac:dyDescent="0.2">
      <c r="B802" s="13"/>
      <c r="F802" s="13"/>
    </row>
    <row r="803" spans="2:6" x14ac:dyDescent="0.2">
      <c r="B803" s="13"/>
      <c r="F803" s="13"/>
    </row>
    <row r="804" spans="2:6" x14ac:dyDescent="0.2">
      <c r="B804" s="13"/>
      <c r="F804" s="13"/>
    </row>
    <row r="805" spans="2:6" x14ac:dyDescent="0.2">
      <c r="B805" s="13"/>
      <c r="F805" s="13"/>
    </row>
    <row r="806" spans="2:6" x14ac:dyDescent="0.2">
      <c r="B806" s="13"/>
      <c r="F806" s="13"/>
    </row>
    <row r="807" spans="2:6" x14ac:dyDescent="0.2">
      <c r="B807" s="13"/>
      <c r="F807" s="13"/>
    </row>
    <row r="808" spans="2:6" x14ac:dyDescent="0.2">
      <c r="B808" s="13"/>
      <c r="F808" s="13"/>
    </row>
    <row r="809" spans="2:6" x14ac:dyDescent="0.2">
      <c r="B809" s="13"/>
      <c r="F809" s="13"/>
    </row>
    <row r="810" spans="2:6" x14ac:dyDescent="0.2">
      <c r="B810" s="13"/>
      <c r="F810" s="13"/>
    </row>
    <row r="811" spans="2:6" x14ac:dyDescent="0.2">
      <c r="B811" s="13"/>
      <c r="F811" s="13"/>
    </row>
    <row r="812" spans="2:6" x14ac:dyDescent="0.2">
      <c r="B812" s="13"/>
      <c r="F812" s="13"/>
    </row>
    <row r="813" spans="2:6" x14ac:dyDescent="0.2">
      <c r="B813" s="13"/>
      <c r="F813" s="13"/>
    </row>
    <row r="814" spans="2:6" x14ac:dyDescent="0.2">
      <c r="B814" s="13"/>
      <c r="F814" s="13"/>
    </row>
    <row r="815" spans="2:6" x14ac:dyDescent="0.2">
      <c r="B815" s="13"/>
      <c r="F815" s="13"/>
    </row>
    <row r="816" spans="2:6" x14ac:dyDescent="0.2">
      <c r="B816" s="13"/>
      <c r="F816" s="13"/>
    </row>
    <row r="817" spans="2:6" x14ac:dyDescent="0.2">
      <c r="B817" s="13"/>
      <c r="F817" s="13"/>
    </row>
    <row r="818" spans="2:6" x14ac:dyDescent="0.2">
      <c r="B818" s="13"/>
      <c r="F818" s="13"/>
    </row>
    <row r="819" spans="2:6" x14ac:dyDescent="0.2">
      <c r="B819" s="13"/>
      <c r="F819" s="13"/>
    </row>
    <row r="820" spans="2:6" x14ac:dyDescent="0.2">
      <c r="B820" s="13"/>
      <c r="F820" s="13"/>
    </row>
    <row r="821" spans="2:6" x14ac:dyDescent="0.2">
      <c r="B821" s="13"/>
      <c r="F821" s="13"/>
    </row>
    <row r="822" spans="2:6" x14ac:dyDescent="0.2">
      <c r="B822" s="13"/>
      <c r="F822" s="13"/>
    </row>
    <row r="823" spans="2:6" x14ac:dyDescent="0.2">
      <c r="B823" s="13"/>
      <c r="F823" s="13"/>
    </row>
    <row r="824" spans="2:6" x14ac:dyDescent="0.2">
      <c r="B824" s="13"/>
      <c r="F824" s="13"/>
    </row>
    <row r="825" spans="2:6" x14ac:dyDescent="0.2">
      <c r="B825" s="13"/>
      <c r="F825" s="13"/>
    </row>
    <row r="826" spans="2:6" x14ac:dyDescent="0.2">
      <c r="B826" s="13"/>
      <c r="F826" s="13"/>
    </row>
    <row r="827" spans="2:6" x14ac:dyDescent="0.2">
      <c r="B827" s="13"/>
      <c r="F827" s="13"/>
    </row>
    <row r="828" spans="2:6" x14ac:dyDescent="0.2">
      <c r="B828" s="13"/>
      <c r="F828" s="13"/>
    </row>
    <row r="829" spans="2:6" x14ac:dyDescent="0.2">
      <c r="B829" s="13"/>
      <c r="F829" s="13"/>
    </row>
    <row r="830" spans="2:6" x14ac:dyDescent="0.2">
      <c r="B830" s="13"/>
      <c r="F830" s="13"/>
    </row>
    <row r="831" spans="2:6" x14ac:dyDescent="0.2">
      <c r="B831" s="13"/>
      <c r="F831" s="13"/>
    </row>
    <row r="832" spans="2:6" x14ac:dyDescent="0.2">
      <c r="B832" s="13"/>
      <c r="F832" s="13"/>
    </row>
    <row r="833" spans="2:6" x14ac:dyDescent="0.2">
      <c r="B833" s="13"/>
      <c r="F833" s="13"/>
    </row>
    <row r="834" spans="2:6" x14ac:dyDescent="0.2">
      <c r="B834" s="13"/>
      <c r="F834" s="13"/>
    </row>
    <row r="835" spans="2:6" x14ac:dyDescent="0.2">
      <c r="B835" s="13"/>
      <c r="F835" s="13"/>
    </row>
    <row r="836" spans="2:6" x14ac:dyDescent="0.2">
      <c r="B836" s="13"/>
      <c r="F836" s="13"/>
    </row>
    <row r="837" spans="2:6" x14ac:dyDescent="0.2">
      <c r="B837" s="13"/>
      <c r="F837" s="13"/>
    </row>
    <row r="838" spans="2:6" x14ac:dyDescent="0.2">
      <c r="B838" s="13"/>
      <c r="F838" s="13"/>
    </row>
    <row r="839" spans="2:6" x14ac:dyDescent="0.2">
      <c r="B839" s="13"/>
      <c r="F839" s="13"/>
    </row>
    <row r="840" spans="2:6" x14ac:dyDescent="0.2">
      <c r="B840" s="13"/>
      <c r="F840" s="13"/>
    </row>
    <row r="841" spans="2:6" x14ac:dyDescent="0.2">
      <c r="B841" s="13"/>
      <c r="F841" s="13"/>
    </row>
    <row r="842" spans="2:6" x14ac:dyDescent="0.2">
      <c r="B842" s="13"/>
      <c r="F842" s="13"/>
    </row>
    <row r="843" spans="2:6" x14ac:dyDescent="0.2">
      <c r="B843" s="13"/>
      <c r="F843" s="13"/>
    </row>
    <row r="844" spans="2:6" x14ac:dyDescent="0.2">
      <c r="B844" s="13"/>
      <c r="F844" s="13"/>
    </row>
    <row r="845" spans="2:6" x14ac:dyDescent="0.2">
      <c r="B845" s="13"/>
      <c r="F845" s="13"/>
    </row>
  </sheetData>
  <phoneticPr fontId="8" type="noConversion"/>
  <hyperlinks>
    <hyperlink ref="P12" r:id="rId1" display="http://www.konkoly.hu/cgi-bin/IBVS?4300" xr:uid="{00000000-0004-0000-0100-000000000000}"/>
    <hyperlink ref="P13" r:id="rId2" display="http://www.konkoly.hu/cgi-bin/IBVS?4597" xr:uid="{00000000-0004-0000-0100-000001000000}"/>
    <hyperlink ref="P14" r:id="rId3" display="http://www.konkoly.hu/cgi-bin/IBVS?5372" xr:uid="{00000000-0004-0000-0100-000002000000}"/>
    <hyperlink ref="P55" r:id="rId4" display="http://www.konkoly.hu/cgi-bin/IBVS?5809" xr:uid="{00000000-0004-0000-0100-000003000000}"/>
    <hyperlink ref="P15" r:id="rId5" display="http://www.konkoly.hu/cgi-bin/IBVS?5676" xr:uid="{00000000-0004-0000-0100-000004000000}"/>
    <hyperlink ref="P16" r:id="rId6" display="http://www.konkoly.hu/cgi-bin/IBVS?5583" xr:uid="{00000000-0004-0000-0100-000005000000}"/>
    <hyperlink ref="P17" r:id="rId7" display="http://www.konkoly.hu/cgi-bin/IBVS?5583" xr:uid="{00000000-0004-0000-0100-000006000000}"/>
    <hyperlink ref="P18" r:id="rId8" display="http://www.konkoly.hu/cgi-bin/IBVS?5676" xr:uid="{00000000-0004-0000-0100-000007000000}"/>
    <hyperlink ref="P19" r:id="rId9" display="http://www.konkoly.hu/cgi-bin/IBVS?5645" xr:uid="{00000000-0004-0000-0100-000008000000}"/>
    <hyperlink ref="P56" r:id="rId10" display="http://www.konkoly.hu/cgi-bin/IBVS?5741" xr:uid="{00000000-0004-0000-0100-000009000000}"/>
    <hyperlink ref="P57" r:id="rId11" display="http://www.konkoly.hu/cgi-bin/IBVS?5741" xr:uid="{00000000-0004-0000-0100-00000A000000}"/>
    <hyperlink ref="P58" r:id="rId12" display="http://www.konkoly.hu/cgi-bin/IBVS?5741" xr:uid="{00000000-0004-0000-0100-00000B000000}"/>
    <hyperlink ref="P59" r:id="rId13" display="http://www.konkoly.hu/cgi-bin/IBVS?5741" xr:uid="{00000000-0004-0000-0100-00000C000000}"/>
    <hyperlink ref="P20" r:id="rId14" display="http://www.konkoly.hu/cgi-bin/IBVS?5645" xr:uid="{00000000-0004-0000-0100-00000D000000}"/>
    <hyperlink ref="P60" r:id="rId15" display="http://www.bav-astro.de/sfs/BAVM_link.php?BAVMnr=212" xr:uid="{00000000-0004-0000-0100-00000E000000}"/>
    <hyperlink ref="P21" r:id="rId16" display="http://www.konkoly.hu/cgi-bin/IBVS?5933" xr:uid="{00000000-0004-0000-0100-00000F000000}"/>
    <hyperlink ref="P22" r:id="rId17" display="http://www.bav-astro.de/sfs/BAVM_link.php?BAVMnr=214" xr:uid="{00000000-0004-0000-0100-000010000000}"/>
    <hyperlink ref="P23" r:id="rId18" display="http://www.bav-astro.de/sfs/BAVM_link.php?BAVMnr=215" xr:uid="{00000000-0004-0000-0100-000011000000}"/>
    <hyperlink ref="P24" r:id="rId19" display="http://www.konkoly.hu/cgi-bin/IBVS?6007" xr:uid="{00000000-0004-0000-0100-000012000000}"/>
    <hyperlink ref="P61" r:id="rId20" display="http://www.bav-astro.de/sfs/BAVM_link.php?BAVMnr=225" xr:uid="{00000000-0004-0000-0100-000013000000}"/>
    <hyperlink ref="P25" r:id="rId21" display="http://www.bav-astro.de/sfs/BAVM_link.php?BAVMnr=231" xr:uid="{00000000-0004-0000-0100-000014000000}"/>
    <hyperlink ref="P26" r:id="rId22" display="http://www.bav-astro.de/sfs/BAVM_link.php?BAVMnr=234" xr:uid="{00000000-0004-0000-0100-000015000000}"/>
    <hyperlink ref="P27" r:id="rId23" display="http://www.bav-astro.de/sfs/BAVM_link.php?BAVMnr=234" xr:uid="{00000000-0004-0000-0100-000016000000}"/>
    <hyperlink ref="P28" r:id="rId24" display="http://www.bav-astro.de/sfs/BAVM_link.php?BAVMnr=239" xr:uid="{00000000-0004-0000-0100-000017000000}"/>
    <hyperlink ref="P62" r:id="rId25" display="http://www.bav-astro.de/sfs/BAVM_link.php?BAVMnr=241" xr:uid="{00000000-0004-0000-0100-000018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2023-01-12T07:00:32Z</dcterms:modified>
</cp:coreProperties>
</file>