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012A3AD-9F00-41A4-8E2E-C881F54E18B2}" xr6:coauthVersionLast="47" xr6:coauthVersionMax="47" xr10:uidLastSave="{00000000-0000-0000-0000-000000000000}"/>
  <bookViews>
    <workbookView xWindow="14550" yWindow="375" windowWidth="13470" windowHeight="145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3" i="1" l="1"/>
  <c r="F33" i="1" s="1"/>
  <c r="G33" i="1" s="1"/>
  <c r="K33" i="1" s="1"/>
  <c r="Q33" i="1"/>
  <c r="E24" i="1"/>
  <c r="F24" i="1" s="1"/>
  <c r="G24" i="1" s="1"/>
  <c r="K24" i="1" s="1"/>
  <c r="Q24" i="1"/>
  <c r="E32" i="1"/>
  <c r="F32" i="1" s="1"/>
  <c r="G32" i="1" s="1"/>
  <c r="K32" i="1" s="1"/>
  <c r="Q32" i="1"/>
  <c r="E31" i="1"/>
  <c r="F31" i="1" s="1"/>
  <c r="G31" i="1" s="1"/>
  <c r="K31" i="1" s="1"/>
  <c r="E30" i="1"/>
  <c r="F30" i="1"/>
  <c r="G30" i="1" s="1"/>
  <c r="K30" i="1" s="1"/>
  <c r="D9" i="1"/>
  <c r="C9" i="1"/>
  <c r="Q31" i="1"/>
  <c r="Q30" i="1"/>
  <c r="E26" i="1"/>
  <c r="F26" i="1"/>
  <c r="G26" i="1" s="1"/>
  <c r="K26" i="1" s="1"/>
  <c r="E27" i="1"/>
  <c r="F27" i="1" s="1"/>
  <c r="G27" i="1" s="1"/>
  <c r="K27" i="1" s="1"/>
  <c r="E28" i="1"/>
  <c r="F28" i="1"/>
  <c r="G28" i="1" s="1"/>
  <c r="K28" i="1" s="1"/>
  <c r="E29" i="1"/>
  <c r="F29" i="1" s="1"/>
  <c r="G29" i="1" s="1"/>
  <c r="K29" i="1" s="1"/>
  <c r="E22" i="1"/>
  <c r="F22" i="1" s="1"/>
  <c r="G22" i="1" s="1"/>
  <c r="K22" i="1" s="1"/>
  <c r="E23" i="1"/>
  <c r="F23" i="1" s="1"/>
  <c r="G23" i="1" s="1"/>
  <c r="K23" i="1" s="1"/>
  <c r="E25" i="1"/>
  <c r="F25" i="1"/>
  <c r="G25" i="1" s="1"/>
  <c r="K25" i="1" s="1"/>
  <c r="Q26" i="1"/>
  <c r="Q27" i="1"/>
  <c r="Q28" i="1"/>
  <c r="Q29" i="1"/>
  <c r="Q25" i="1"/>
  <c r="Q22" i="1"/>
  <c r="Q23" i="1"/>
  <c r="E21" i="1"/>
  <c r="F21" i="1" s="1"/>
  <c r="G21" i="1" s="1"/>
  <c r="K21" i="1" s="1"/>
  <c r="F16" i="1"/>
  <c r="F17" i="1" s="1"/>
  <c r="C17" i="1"/>
  <c r="Q21" i="1"/>
  <c r="C12" i="1"/>
  <c r="C11" i="1"/>
  <c r="O33" i="1" l="1"/>
  <c r="O32" i="1"/>
  <c r="O24" i="1"/>
  <c r="O31" i="1"/>
  <c r="O22" i="1"/>
  <c r="O28" i="1"/>
  <c r="O26" i="1"/>
  <c r="O29" i="1"/>
  <c r="O25" i="1"/>
  <c r="O23" i="1"/>
  <c r="C15" i="1"/>
  <c r="O30" i="1"/>
  <c r="O21" i="1"/>
  <c r="O27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<sst xmlns="http://schemas.openxmlformats.org/spreadsheetml/2006/main" count="72" uniqueCount="54">
  <si>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</si>
  <si>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</si>
  <si>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</si>
  <si>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</si>
  <si>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</si>
  <si>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</si>
  <si>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</si>
  <si>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</si>
  <si>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</si>
  <si>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</si>
  <si>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</si>
  <si>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</si>
  <si>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</si>
  <si>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</si>
  <si>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</si>
  <si>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</si>
  <si>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</si>
  <si>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</si>
  <si>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</si>
  <si>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</si>
  <si>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</si>
  <si>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</si>
  <si>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</si>
  <si>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</si>
  <si>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</si>
  <si>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</si>
  <si>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</si>
  <si>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</si>
  <si>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</si>
  <si>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</si>
  <si>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</si>
  <si>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</si>
  <si>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</si>
  <si>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</si>
  <si>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</si>
  <si>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</si>
  <si>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V2154 Cyg / GSC 3594-1060</t>
  </si>
  <si>
    <t>Kreiner</t>
  </si>
  <si>
    <t>IBVS 6007</t>
  </si>
  <si>
    <t>I</t>
  </si>
  <si>
    <t>II</t>
  </si>
  <si>
    <t>not avail.</t>
  </si>
  <si>
    <t>EA</t>
  </si>
  <si>
    <t>IBVS 6048</t>
  </si>
  <si>
    <t>IBVS 6114</t>
  </si>
  <si>
    <t>OEJV 0203</t>
  </si>
  <si>
    <t>OEJV 0211</t>
  </si>
  <si>
    <t>pg</t>
  </si>
  <si>
    <t>vis</t>
  </si>
  <si>
    <t>PE</t>
  </si>
  <si>
    <t>CCD</t>
  </si>
  <si>
    <t>JBAV, 60</t>
  </si>
  <si>
    <t>JBAV, 55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</si>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</sst>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7" formatCode="0.0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0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8" fillId="0" borderId="1" applyNumberFormat="0" applyFont="0" applyFill="0" applyAlignment="0" applyProtection="0"/>
    <xf numFmtId="43" fontId="20" fillId="0" borderId="0" applyFon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0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9" applyFont="1" applyBorder="1"/>
    <xf numFmtId="167" fontId="0" fillId="0" borderId="0" xfId="0" applyNumberFormat="1" applyAlignment="1">
      <alignment horizontal="left"/>
    </xf>
    <xf numFmtId="167" fontId="5" fillId="0" borderId="0" xfId="0" applyNumberFormat="1" applyFont="1" applyAlignment="1">
      <alignment horizontal="left" vertical="center"/>
    </xf>
    <xf numFmtId="167" fontId="19" fillId="0" borderId="0" xfId="0" applyNumberFormat="1" applyFont="1" applyAlignment="1">
      <alignment horizontal="left" vertical="center" wrapText="1"/>
    </xf>
    <xf numFmtId="167" fontId="14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/>
    </xf>
    <xf numFmtId="167" fontId="16" fillId="0" borderId="0" xfId="7" applyNumberFormat="1" applyFont="1" applyAlignment="1">
      <alignment horizontal="left"/>
    </xf>
    <xf numFmtId="167" fontId="16" fillId="0" borderId="0" xfId="0" applyNumberFormat="1" applyFont="1" applyAlignment="1">
      <alignment horizontal="left"/>
    </xf>
    <xf numFmtId="167" fontId="19" fillId="0" borderId="0" xfId="0" applyNumberFormat="1" applyFont="1" applyAlignment="1" applyProtection="1">
      <alignment horizontal="left" vertical="center" wrapText="1"/>
      <protection locked="0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V2154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  <c:pt idx="12">
                    <c:v>7.0000000000000001E-3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  <c:pt idx="1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1254</c:v>
                </c:pt>
                <c:pt idx="2">
                  <c:v>1255.5</c:v>
                </c:pt>
                <c:pt idx="3">
                  <c:v>1276</c:v>
                </c:pt>
                <c:pt idx="4">
                  <c:v>1276</c:v>
                </c:pt>
                <c:pt idx="5">
                  <c:v>1357</c:v>
                </c:pt>
                <c:pt idx="6">
                  <c:v>1406</c:v>
                </c:pt>
                <c:pt idx="7">
                  <c:v>1495</c:v>
                </c:pt>
                <c:pt idx="8">
                  <c:v>1634.5</c:v>
                </c:pt>
                <c:pt idx="9">
                  <c:v>2072</c:v>
                </c:pt>
                <c:pt idx="10">
                  <c:v>2105</c:v>
                </c:pt>
                <c:pt idx="11">
                  <c:v>2586</c:v>
                </c:pt>
                <c:pt idx="12">
                  <c:v>2765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71-4EDD-A3BD-878746CDC1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  <c:pt idx="12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  <c:pt idx="1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1254</c:v>
                </c:pt>
                <c:pt idx="2">
                  <c:v>1255.5</c:v>
                </c:pt>
                <c:pt idx="3">
                  <c:v>1276</c:v>
                </c:pt>
                <c:pt idx="4">
                  <c:v>1276</c:v>
                </c:pt>
                <c:pt idx="5">
                  <c:v>1357</c:v>
                </c:pt>
                <c:pt idx="6">
                  <c:v>1406</c:v>
                </c:pt>
                <c:pt idx="7">
                  <c:v>1495</c:v>
                </c:pt>
                <c:pt idx="8">
                  <c:v>1634.5</c:v>
                </c:pt>
                <c:pt idx="9">
                  <c:v>2072</c:v>
                </c:pt>
                <c:pt idx="10">
                  <c:v>2105</c:v>
                </c:pt>
                <c:pt idx="11">
                  <c:v>2586</c:v>
                </c:pt>
                <c:pt idx="12">
                  <c:v>2765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71-4EDD-A3BD-878746CDC1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  <c:pt idx="12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  <c:pt idx="1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1254</c:v>
                </c:pt>
                <c:pt idx="2">
                  <c:v>1255.5</c:v>
                </c:pt>
                <c:pt idx="3">
                  <c:v>1276</c:v>
                </c:pt>
                <c:pt idx="4">
                  <c:v>1276</c:v>
                </c:pt>
                <c:pt idx="5">
                  <c:v>1357</c:v>
                </c:pt>
                <c:pt idx="6">
                  <c:v>1406</c:v>
                </c:pt>
                <c:pt idx="7">
                  <c:v>1495</c:v>
                </c:pt>
                <c:pt idx="8">
                  <c:v>1634.5</c:v>
                </c:pt>
                <c:pt idx="9">
                  <c:v>2072</c:v>
                </c:pt>
                <c:pt idx="10">
                  <c:v>2105</c:v>
                </c:pt>
                <c:pt idx="11">
                  <c:v>2586</c:v>
                </c:pt>
                <c:pt idx="12">
                  <c:v>2765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71-4EDD-A3BD-878746CDC1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  <c:pt idx="12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  <c:pt idx="1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1254</c:v>
                </c:pt>
                <c:pt idx="2">
                  <c:v>1255.5</c:v>
                </c:pt>
                <c:pt idx="3">
                  <c:v>1276</c:v>
                </c:pt>
                <c:pt idx="4">
                  <c:v>1276</c:v>
                </c:pt>
                <c:pt idx="5">
                  <c:v>1357</c:v>
                </c:pt>
                <c:pt idx="6">
                  <c:v>1406</c:v>
                </c:pt>
                <c:pt idx="7">
                  <c:v>1495</c:v>
                </c:pt>
                <c:pt idx="8">
                  <c:v>1634.5</c:v>
                </c:pt>
                <c:pt idx="9">
                  <c:v>2072</c:v>
                </c:pt>
                <c:pt idx="10">
                  <c:v>2105</c:v>
                </c:pt>
                <c:pt idx="11">
                  <c:v>2586</c:v>
                </c:pt>
                <c:pt idx="12">
                  <c:v>2765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4.7485800001595635E-2</c:v>
                </c:pt>
                <c:pt idx="2">
                  <c:v>4.2947349997120909E-2</c:v>
                </c:pt>
                <c:pt idx="3">
                  <c:v>4.980519999662647E-2</c:v>
                </c:pt>
                <c:pt idx="4">
                  <c:v>5.010519999632379E-2</c:v>
                </c:pt>
                <c:pt idx="5">
                  <c:v>5.0158899997768458E-2</c:v>
                </c:pt>
                <c:pt idx="6">
                  <c:v>4.9256199999945238E-2</c:v>
                </c:pt>
                <c:pt idx="7">
                  <c:v>5.2231500005291309E-2</c:v>
                </c:pt>
                <c:pt idx="8">
                  <c:v>5.1065650004602503E-2</c:v>
                </c:pt>
                <c:pt idx="9">
                  <c:v>6.3914400161593221E-2</c:v>
                </c:pt>
                <c:pt idx="10">
                  <c:v>6.5858499998284969E-2</c:v>
                </c:pt>
                <c:pt idx="11">
                  <c:v>7.4392199843714479E-2</c:v>
                </c:pt>
                <c:pt idx="12">
                  <c:v>7.5790499889990315E-2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71-4EDD-A3BD-878746CDC1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  <c:pt idx="12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  <c:pt idx="1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1254</c:v>
                </c:pt>
                <c:pt idx="2">
                  <c:v>1255.5</c:v>
                </c:pt>
                <c:pt idx="3">
                  <c:v>1276</c:v>
                </c:pt>
                <c:pt idx="4">
                  <c:v>1276</c:v>
                </c:pt>
                <c:pt idx="5">
                  <c:v>1357</c:v>
                </c:pt>
                <c:pt idx="6">
                  <c:v>1406</c:v>
                </c:pt>
                <c:pt idx="7">
                  <c:v>1495</c:v>
                </c:pt>
                <c:pt idx="8">
                  <c:v>1634.5</c:v>
                </c:pt>
                <c:pt idx="9">
                  <c:v>2072</c:v>
                </c:pt>
                <c:pt idx="10">
                  <c:v>2105</c:v>
                </c:pt>
                <c:pt idx="11">
                  <c:v>2586</c:v>
                </c:pt>
                <c:pt idx="12">
                  <c:v>2765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71-4EDD-A3BD-878746CDC1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  <c:pt idx="12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  <c:pt idx="1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1254</c:v>
                </c:pt>
                <c:pt idx="2">
                  <c:v>1255.5</c:v>
                </c:pt>
                <c:pt idx="3">
                  <c:v>1276</c:v>
                </c:pt>
                <c:pt idx="4">
                  <c:v>1276</c:v>
                </c:pt>
                <c:pt idx="5">
                  <c:v>1357</c:v>
                </c:pt>
                <c:pt idx="6">
                  <c:v>1406</c:v>
                </c:pt>
                <c:pt idx="7">
                  <c:v>1495</c:v>
                </c:pt>
                <c:pt idx="8">
                  <c:v>1634.5</c:v>
                </c:pt>
                <c:pt idx="9">
                  <c:v>2072</c:v>
                </c:pt>
                <c:pt idx="10">
                  <c:v>2105</c:v>
                </c:pt>
                <c:pt idx="11">
                  <c:v>2586</c:v>
                </c:pt>
                <c:pt idx="12">
                  <c:v>2765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71-4EDD-A3BD-878746CDC1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  <c:pt idx="12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9.8999999999999999E-4</c:v>
                  </c:pt>
                  <c:pt idx="3">
                    <c:v>3.5000000000000001E-3</c:v>
                  </c:pt>
                  <c:pt idx="4">
                    <c:v>1E-3</c:v>
                  </c:pt>
                  <c:pt idx="5">
                    <c:v>2.2000000000000001E-4</c:v>
                  </c:pt>
                  <c:pt idx="6">
                    <c:v>3.8999999999999999E-4</c:v>
                  </c:pt>
                  <c:pt idx="7">
                    <c:v>1.47E-3</c:v>
                  </c:pt>
                  <c:pt idx="8">
                    <c:v>1.0499999999999999E-3</c:v>
                  </c:pt>
                  <c:pt idx="9">
                    <c:v>4.0000000000000002E-4</c:v>
                  </c:pt>
                  <c:pt idx="10">
                    <c:v>1.8000000000000001E-4</c:v>
                  </c:pt>
                  <c:pt idx="11">
                    <c:v>1E-3</c:v>
                  </c:pt>
                  <c:pt idx="1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1254</c:v>
                </c:pt>
                <c:pt idx="2">
                  <c:v>1255.5</c:v>
                </c:pt>
                <c:pt idx="3">
                  <c:v>1276</c:v>
                </c:pt>
                <c:pt idx="4">
                  <c:v>1276</c:v>
                </c:pt>
                <c:pt idx="5">
                  <c:v>1357</c:v>
                </c:pt>
                <c:pt idx="6">
                  <c:v>1406</c:v>
                </c:pt>
                <c:pt idx="7">
                  <c:v>1495</c:v>
                </c:pt>
                <c:pt idx="8">
                  <c:v>1634.5</c:v>
                </c:pt>
                <c:pt idx="9">
                  <c:v>2072</c:v>
                </c:pt>
                <c:pt idx="10">
                  <c:v>2105</c:v>
                </c:pt>
                <c:pt idx="11">
                  <c:v>2586</c:v>
                </c:pt>
                <c:pt idx="12">
                  <c:v>2765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71-4EDD-A3BD-878746CDC1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1254</c:v>
                </c:pt>
                <c:pt idx="2">
                  <c:v>1255.5</c:v>
                </c:pt>
                <c:pt idx="3">
                  <c:v>1276</c:v>
                </c:pt>
                <c:pt idx="4">
                  <c:v>1276</c:v>
                </c:pt>
                <c:pt idx="5">
                  <c:v>1357</c:v>
                </c:pt>
                <c:pt idx="6">
                  <c:v>1406</c:v>
                </c:pt>
                <c:pt idx="7">
                  <c:v>1495</c:v>
                </c:pt>
                <c:pt idx="8">
                  <c:v>1634.5</c:v>
                </c:pt>
                <c:pt idx="9">
                  <c:v>2072</c:v>
                </c:pt>
                <c:pt idx="10">
                  <c:v>2105</c:v>
                </c:pt>
                <c:pt idx="11">
                  <c:v>2586</c:v>
                </c:pt>
                <c:pt idx="12">
                  <c:v>2765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2.2180786658301872E-2</c:v>
                </c:pt>
                <c:pt idx="1">
                  <c:v>4.7089478086459108E-2</c:v>
                </c:pt>
                <c:pt idx="2">
                  <c:v>4.7119273171899484E-2</c:v>
                </c:pt>
                <c:pt idx="3">
                  <c:v>4.7526472672918006E-2</c:v>
                </c:pt>
                <c:pt idx="4">
                  <c:v>4.7526472672918006E-2</c:v>
                </c:pt>
                <c:pt idx="5">
                  <c:v>4.9135407286698497E-2</c:v>
                </c:pt>
                <c:pt idx="6">
                  <c:v>5.0108713411084221E-2</c:v>
                </c:pt>
                <c:pt idx="7">
                  <c:v>5.1876555147213413E-2</c:v>
                </c:pt>
                <c:pt idx="8">
                  <c:v>5.4647498093168698E-2</c:v>
                </c:pt>
                <c:pt idx="9">
                  <c:v>6.3337731346612719E-2</c:v>
                </c:pt>
                <c:pt idx="10">
                  <c:v>6.3993223226301049E-2</c:v>
                </c:pt>
                <c:pt idx="11">
                  <c:v>7.3547513957516075E-2</c:v>
                </c:pt>
                <c:pt idx="12">
                  <c:v>7.7103060820068015E-2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71-4EDD-A3BD-878746CDC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46432"/>
        <c:axId val="1"/>
      </c:scatterChart>
      <c:valAx>
        <c:axId val="749446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46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0</xdr:row>
      <xdr:rowOff>9525</xdr:rowOff>
    </xdr:from>
    <xdr:to>
      <xdr:col>17</xdr:col>
      <xdr:colOff>76200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BA4861C-139D-5620-D233-42AC792BC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85546875" customWidth="1"/>
    <col min="4" max="4" width="9.42578125" customWidth="1"/>
    <col min="5" max="5" width="10.8554687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23</v>
      </c>
      <c r="B2" t="s">
        <v>42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 t="s">
        <v>41</v>
      </c>
      <c r="D4" s="9" t="s">
        <v>41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>
        <v>52500.715199999999</v>
      </c>
      <c r="D7" s="28" t="s">
        <v>37</v>
      </c>
    </row>
    <row r="8" spans="1:6" x14ac:dyDescent="0.2">
      <c r="A8" t="s">
        <v>3</v>
      </c>
      <c r="C8">
        <v>2.6306123000000001</v>
      </c>
      <c r="D8" s="28" t="s">
        <v>37</v>
      </c>
    </row>
    <row r="9" spans="1:6" x14ac:dyDescent="0.2">
      <c r="A9" s="26" t="s">
        <v>32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INTERCEPT(INDIRECT($D$9):G991,INDIRECT($C$9):F991)</f>
        <v>2.2180786658301872E-2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SLOPE(INDIRECT($D$9):G991,INDIRECT($C$9):F991)</f>
        <v>1.9863390293586312E-5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(C7+C11)+(C8+C12)*INT(MAX(F21:F3532))</f>
        <v>59774.435312560825</v>
      </c>
      <c r="E15" s="16" t="s">
        <v>33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2.6306321633902936</v>
      </c>
      <c r="E16" s="16" t="s">
        <v>30</v>
      </c>
      <c r="F16" s="17">
        <f ca="1">NOW()+15018.5+$C$5/24</f>
        <v>60170.808192129625</v>
      </c>
    </row>
    <row r="17" spans="1:17" ht="13.5" thickBot="1" x14ac:dyDescent="0.25">
      <c r="A17" s="16" t="s">
        <v>27</v>
      </c>
      <c r="B17" s="12"/>
      <c r="C17" s="12">
        <f>COUNT(C21:C2190)</f>
        <v>13</v>
      </c>
      <c r="E17" s="16" t="s">
        <v>34</v>
      </c>
      <c r="F17" s="17">
        <f ca="1">ROUND(2*(F16-$C$7)/$C$8,0)/2+F15</f>
        <v>2916.5</v>
      </c>
    </row>
    <row r="18" spans="1:17" ht="14.25" thickTop="1" thickBot="1" x14ac:dyDescent="0.25">
      <c r="A18" s="18" t="s">
        <v>5</v>
      </c>
      <c r="B18" s="12"/>
      <c r="C18" s="21">
        <f ca="1">+C15</f>
        <v>59774.435312560825</v>
      </c>
      <c r="D18" s="22">
        <f ca="1">+C16</f>
        <v>2.6306321633902936</v>
      </c>
      <c r="E18" s="16" t="s">
        <v>35</v>
      </c>
      <c r="F18" s="25">
        <f ca="1">ROUND(2*(F16-$C$15)/$C$16,0)/2+F15</f>
        <v>151.5</v>
      </c>
    </row>
    <row r="19" spans="1:17" ht="13.5" thickTop="1" x14ac:dyDescent="0.2">
      <c r="E19" s="16" t="s">
        <v>31</v>
      </c>
      <c r="F19" s="20">
        <f ca="1">+$C$15+$C$16*F18-15018.5-$C$5/24</f>
        <v>45154.87191864779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7" x14ac:dyDescent="0.2">
      <c r="A21" s="28" t="s">
        <v>37</v>
      </c>
      <c r="C21" s="45">
        <v>52500.715199999999</v>
      </c>
      <c r="D21" s="10" t="s">
        <v>13</v>
      </c>
      <c r="E21">
        <f t="shared" ref="E21:E32" si="0">+(C21-C$7)/C$8</f>
        <v>0</v>
      </c>
      <c r="F21">
        <f t="shared" ref="F21:F33" si="1">ROUND(2*E21,0)/2</f>
        <v>0</v>
      </c>
      <c r="G21">
        <f t="shared" ref="G21:G32" si="2">+C21-(C$7+F21*C$8)</f>
        <v>0</v>
      </c>
      <c r="K21">
        <f t="shared" ref="K21:K32" si="3">+G21</f>
        <v>0</v>
      </c>
      <c r="O21">
        <f t="shared" ref="O21:O32" ca="1" si="4">+C$11+C$12*$F21</f>
        <v>2.2180786658301872E-2</v>
      </c>
      <c r="Q21" s="2">
        <f t="shared" ref="Q21:Q32" si="5">+C21-15018.5</f>
        <v>37482.215199999999</v>
      </c>
    </row>
    <row r="22" spans="1:17" x14ac:dyDescent="0.2">
      <c r="A22" s="29" t="s">
        <v>38</v>
      </c>
      <c r="B22" s="30" t="s">
        <v>39</v>
      </c>
      <c r="C22" s="46">
        <v>55799.550510000001</v>
      </c>
      <c r="D22" s="29">
        <v>1E-4</v>
      </c>
      <c r="E22">
        <f t="shared" si="0"/>
        <v>1254.0180512346885</v>
      </c>
      <c r="F22">
        <f t="shared" si="1"/>
        <v>1254</v>
      </c>
      <c r="G22">
        <f t="shared" si="2"/>
        <v>4.7485800001595635E-2</v>
      </c>
      <c r="K22">
        <f t="shared" si="3"/>
        <v>4.7485800001595635E-2</v>
      </c>
      <c r="O22">
        <f t="shared" ca="1" si="4"/>
        <v>4.7089478086459108E-2</v>
      </c>
      <c r="Q22" s="2">
        <f t="shared" si="5"/>
        <v>40781.050510000001</v>
      </c>
    </row>
    <row r="23" spans="1:17" x14ac:dyDescent="0.2">
      <c r="A23" s="29" t="s">
        <v>38</v>
      </c>
      <c r="B23" s="30" t="s">
        <v>40</v>
      </c>
      <c r="C23" s="46">
        <v>55803.491889999998</v>
      </c>
      <c r="D23" s="29">
        <v>9.8999999999999999E-4</v>
      </c>
      <c r="E23">
        <f t="shared" si="0"/>
        <v>1255.51632598996</v>
      </c>
      <c r="F23">
        <f t="shared" si="1"/>
        <v>1255.5</v>
      </c>
      <c r="G23">
        <f t="shared" si="2"/>
        <v>4.2947349997120909E-2</v>
      </c>
      <c r="K23">
        <f t="shared" si="3"/>
        <v>4.2947349997120909E-2</v>
      </c>
      <c r="O23">
        <f t="shared" ca="1" si="4"/>
        <v>4.7119273171899484E-2</v>
      </c>
      <c r="Q23" s="2">
        <f t="shared" si="5"/>
        <v>40784.991889999998</v>
      </c>
    </row>
    <row r="24" spans="1:17" x14ac:dyDescent="0.2">
      <c r="A24" s="42" t="s">
        <v>51</v>
      </c>
      <c r="B24" s="43" t="s">
        <v>39</v>
      </c>
      <c r="C24" s="47">
        <v>55857.426299999999</v>
      </c>
      <c r="D24" s="42">
        <v>3.5000000000000001E-3</v>
      </c>
      <c r="E24">
        <f t="shared" si="0"/>
        <v>1276.0189329305579</v>
      </c>
      <c r="F24">
        <f t="shared" si="1"/>
        <v>1276</v>
      </c>
      <c r="G24">
        <f t="shared" si="2"/>
        <v>4.980519999662647E-2</v>
      </c>
      <c r="K24">
        <f t="shared" si="3"/>
        <v>4.980519999662647E-2</v>
      </c>
      <c r="O24">
        <f t="shared" ca="1" si="4"/>
        <v>4.7526472672918006E-2</v>
      </c>
      <c r="Q24" s="2">
        <f t="shared" si="5"/>
        <v>40838.926299999999</v>
      </c>
    </row>
    <row r="25" spans="1:17" x14ac:dyDescent="0.2">
      <c r="A25" s="31" t="s">
        <v>43</v>
      </c>
      <c r="B25" s="32" t="s">
        <v>39</v>
      </c>
      <c r="C25" s="48">
        <v>55857.426599999999</v>
      </c>
      <c r="D25" s="33">
        <v>1E-3</v>
      </c>
      <c r="E25">
        <f t="shared" si="0"/>
        <v>1276.0190469724482</v>
      </c>
      <c r="F25">
        <f t="shared" si="1"/>
        <v>1276</v>
      </c>
      <c r="G25">
        <f t="shared" si="2"/>
        <v>5.010519999632379E-2</v>
      </c>
      <c r="K25">
        <f t="shared" si="3"/>
        <v>5.010519999632379E-2</v>
      </c>
      <c r="O25">
        <f t="shared" ca="1" si="4"/>
        <v>4.7526472672918006E-2</v>
      </c>
      <c r="Q25" s="2">
        <f t="shared" si="5"/>
        <v>40838.926599999999</v>
      </c>
    </row>
    <row r="26" spans="1:17" x14ac:dyDescent="0.2">
      <c r="A26" s="34" t="s">
        <v>44</v>
      </c>
      <c r="B26" s="35" t="s">
        <v>39</v>
      </c>
      <c r="C26" s="49">
        <v>56070.506249999999</v>
      </c>
      <c r="D26" s="34">
        <v>2.2000000000000001E-4</v>
      </c>
      <c r="E26">
        <f t="shared" si="0"/>
        <v>1357.0190673859465</v>
      </c>
      <c r="F26">
        <f t="shared" si="1"/>
        <v>1357</v>
      </c>
      <c r="G26">
        <f t="shared" si="2"/>
        <v>5.0158899997768458E-2</v>
      </c>
      <c r="K26">
        <f t="shared" si="3"/>
        <v>5.0158899997768458E-2</v>
      </c>
      <c r="O26">
        <f t="shared" ca="1" si="4"/>
        <v>4.9135407286698497E-2</v>
      </c>
      <c r="Q26" s="2">
        <f t="shared" si="5"/>
        <v>41052.006249999999</v>
      </c>
    </row>
    <row r="27" spans="1:17" x14ac:dyDescent="0.2">
      <c r="A27" s="34" t="s">
        <v>44</v>
      </c>
      <c r="B27" s="35" t="s">
        <v>39</v>
      </c>
      <c r="C27" s="49">
        <v>56199.405350000001</v>
      </c>
      <c r="D27" s="34">
        <v>3.8999999999999999E-4</v>
      </c>
      <c r="E27">
        <f t="shared" si="0"/>
        <v>1406.0187242338986</v>
      </c>
      <c r="F27">
        <f t="shared" si="1"/>
        <v>1406</v>
      </c>
      <c r="G27">
        <f t="shared" si="2"/>
        <v>4.9256199999945238E-2</v>
      </c>
      <c r="K27">
        <f t="shared" si="3"/>
        <v>4.9256199999945238E-2</v>
      </c>
      <c r="O27">
        <f t="shared" ca="1" si="4"/>
        <v>5.0108713411084221E-2</v>
      </c>
      <c r="Q27" s="2">
        <f t="shared" si="5"/>
        <v>41180.905350000001</v>
      </c>
    </row>
    <row r="28" spans="1:17" x14ac:dyDescent="0.2">
      <c r="A28" s="34" t="s">
        <v>44</v>
      </c>
      <c r="B28" s="35" t="s">
        <v>39</v>
      </c>
      <c r="C28" s="49">
        <v>56433.53282</v>
      </c>
      <c r="D28" s="34">
        <v>1.47E-3</v>
      </c>
      <c r="E28">
        <f t="shared" si="0"/>
        <v>1495.0198552633551</v>
      </c>
      <c r="F28">
        <f t="shared" si="1"/>
        <v>1495</v>
      </c>
      <c r="G28">
        <f t="shared" si="2"/>
        <v>5.2231500005291309E-2</v>
      </c>
      <c r="K28">
        <f t="shared" si="3"/>
        <v>5.2231500005291309E-2</v>
      </c>
      <c r="O28">
        <f t="shared" ca="1" si="4"/>
        <v>5.1876555147213413E-2</v>
      </c>
      <c r="Q28" s="2">
        <f t="shared" si="5"/>
        <v>41415.03282</v>
      </c>
    </row>
    <row r="29" spans="1:17" x14ac:dyDescent="0.2">
      <c r="A29" s="34" t="s">
        <v>44</v>
      </c>
      <c r="B29" s="35" t="s">
        <v>40</v>
      </c>
      <c r="C29" s="49">
        <v>56800.502070000002</v>
      </c>
      <c r="D29" s="34">
        <v>1.0499999999999999E-3</v>
      </c>
      <c r="E29">
        <f t="shared" si="0"/>
        <v>1634.519412077562</v>
      </c>
      <c r="F29">
        <f t="shared" si="1"/>
        <v>1634.5</v>
      </c>
      <c r="G29">
        <f t="shared" si="2"/>
        <v>5.1065650004602503E-2</v>
      </c>
      <c r="K29">
        <f t="shared" si="3"/>
        <v>5.1065650004602503E-2</v>
      </c>
      <c r="O29">
        <f t="shared" ca="1" si="4"/>
        <v>5.4647498093168698E-2</v>
      </c>
      <c r="Q29" s="2">
        <f t="shared" si="5"/>
        <v>41782.002070000002</v>
      </c>
    </row>
    <row r="30" spans="1:17" x14ac:dyDescent="0.2">
      <c r="A30" s="39" t="s">
        <v>46</v>
      </c>
      <c r="B30" s="40" t="s">
        <v>39</v>
      </c>
      <c r="C30" s="50">
        <v>57951.407800000161</v>
      </c>
      <c r="D30" s="41">
        <v>4.0000000000000002E-4</v>
      </c>
      <c r="E30">
        <f t="shared" si="0"/>
        <v>2072.0242963967598</v>
      </c>
      <c r="F30">
        <f t="shared" si="1"/>
        <v>2072</v>
      </c>
      <c r="G30">
        <f t="shared" si="2"/>
        <v>6.3914400161593221E-2</v>
      </c>
      <c r="K30">
        <f t="shared" si="3"/>
        <v>6.3914400161593221E-2</v>
      </c>
      <c r="O30">
        <f t="shared" ca="1" si="4"/>
        <v>6.3337731346612719E-2</v>
      </c>
      <c r="Q30" s="2">
        <f t="shared" si="5"/>
        <v>42932.907800000161</v>
      </c>
    </row>
    <row r="31" spans="1:17" x14ac:dyDescent="0.2">
      <c r="A31" s="36" t="s">
        <v>45</v>
      </c>
      <c r="B31" s="37" t="s">
        <v>39</v>
      </c>
      <c r="C31" s="51">
        <v>58038.219949999999</v>
      </c>
      <c r="D31" s="38">
        <v>1.8000000000000001E-4</v>
      </c>
      <c r="E31">
        <f t="shared" si="0"/>
        <v>2105.025035426163</v>
      </c>
      <c r="F31">
        <f t="shared" si="1"/>
        <v>2105</v>
      </c>
      <c r="G31">
        <f t="shared" si="2"/>
        <v>6.5858499998284969E-2</v>
      </c>
      <c r="K31">
        <f t="shared" si="3"/>
        <v>6.5858499998284969E-2</v>
      </c>
      <c r="O31">
        <f t="shared" ca="1" si="4"/>
        <v>6.3993223226301049E-2</v>
      </c>
      <c r="Q31" s="2">
        <f t="shared" si="5"/>
        <v>43019.719949999999</v>
      </c>
    </row>
    <row r="32" spans="1:17" x14ac:dyDescent="0.2">
      <c r="A32" s="42" t="s">
        <v>52</v>
      </c>
      <c r="B32" s="43" t="s">
        <v>39</v>
      </c>
      <c r="C32" s="47">
        <v>59303.55299999984</v>
      </c>
      <c r="D32" s="42">
        <v>1E-3</v>
      </c>
      <c r="E32">
        <f t="shared" si="0"/>
        <v>2586.0282794237069</v>
      </c>
      <c r="F32">
        <f t="shared" si="1"/>
        <v>2586</v>
      </c>
      <c r="G32">
        <f t="shared" si="2"/>
        <v>7.4392199843714479E-2</v>
      </c>
      <c r="K32">
        <f t="shared" si="3"/>
        <v>7.4392199843714479E-2</v>
      </c>
      <c r="O32">
        <f t="shared" ca="1" si="4"/>
        <v>7.3547513957516075E-2</v>
      </c>
      <c r="Q32" s="2">
        <f t="shared" si="5"/>
        <v>44285.05299999984</v>
      </c>
    </row>
    <row r="33" spans="1:17" x14ac:dyDescent="0.2">
      <c r="A33" s="44" t="s">
        <v>53</v>
      </c>
      <c r="B33" s="44" t="s">
        <v>39</v>
      </c>
      <c r="C33" s="52">
        <v>59774.433999999892</v>
      </c>
      <c r="D33" s="42">
        <v>7.0000000000000001E-3</v>
      </c>
      <c r="E33">
        <f t="shared" ref="E33" si="6">+(C33-C$7)/C$8</f>
        <v>2765.0288109729786</v>
      </c>
      <c r="F33">
        <f t="shared" si="1"/>
        <v>2765</v>
      </c>
      <c r="G33">
        <f t="shared" ref="G33" si="7">+C33-(C$7+F33*C$8)</f>
        <v>7.5790499889990315E-2</v>
      </c>
      <c r="K33">
        <f t="shared" ref="K33" si="8">+G33</f>
        <v>7.5790499889990315E-2</v>
      </c>
      <c r="O33">
        <f t="shared" ref="O33" ca="1" si="9">+C$11+C$12*$F33</f>
        <v>7.7103060820068015E-2</v>
      </c>
      <c r="Q33" s="2">
        <f t="shared" ref="Q33" si="10">+C33-15018.5</f>
        <v>44755.933999999892</v>
      </c>
    </row>
    <row r="34" spans="1:17" x14ac:dyDescent="0.2">
      <c r="C34" s="45"/>
      <c r="D34" s="10"/>
    </row>
    <row r="35" spans="1:17" x14ac:dyDescent="0.2">
      <c r="C35" s="45"/>
      <c r="D35" s="10"/>
    </row>
    <row r="36" spans="1:17" x14ac:dyDescent="0.2">
      <c r="C36" s="45"/>
      <c r="D36" s="10"/>
    </row>
    <row r="37" spans="1:17" x14ac:dyDescent="0.2">
      <c r="C37" s="45"/>
      <c r="D37" s="10"/>
    </row>
    <row r="38" spans="1:17" x14ac:dyDescent="0.2">
      <c r="C38" s="45"/>
      <c r="D38" s="10"/>
    </row>
    <row r="39" spans="1:17" x14ac:dyDescent="0.2">
      <c r="C39" s="45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rotectedRanges>
    <protectedRange sqref="A29:D30" name="Range1"/>
  </protectedRanges>
  <sortState xmlns:xlrd2="http://schemas.microsoft.com/office/spreadsheetml/2017/richdata2" ref="A21:Q32">
    <sortCondition ref="C21:C32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2023-08-14T07:23:47Z</dcterms:modified>
</cp:coreProperties>
</file>