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11A9D0E-0600-4A03-98F2-B20F84E185EB}" xr6:coauthVersionLast="47" xr6:coauthVersionMax="47" xr10:uidLastSave="{00000000-0000-0000-0000-000000000000}"/>
  <bookViews>
    <workbookView xWindow="13170" yWindow="25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4" i="1" l="1"/>
  <c r="F114" i="1" s="1"/>
  <c r="G114" i="1" s="1"/>
  <c r="K114" i="1" s="1"/>
  <c r="Q114" i="1"/>
  <c r="E115" i="1"/>
  <c r="F115" i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Q113" i="1"/>
  <c r="Q119" i="1"/>
  <c r="Q112" i="1"/>
  <c r="Q111" i="1"/>
  <c r="Q110" i="1"/>
  <c r="Q109" i="1"/>
  <c r="Q108" i="1"/>
  <c r="D9" i="1"/>
  <c r="C9" i="1"/>
  <c r="Q105" i="1"/>
  <c r="Q106" i="1"/>
  <c r="Q107" i="1"/>
  <c r="Q22" i="1"/>
  <c r="Q93" i="1"/>
  <c r="Q94" i="1"/>
  <c r="Q95" i="1"/>
  <c r="Q96" i="1"/>
  <c r="Q100" i="1"/>
  <c r="Q101" i="1"/>
  <c r="G14" i="2"/>
  <c r="C14" i="2" s="1"/>
  <c r="G13" i="2"/>
  <c r="C13" i="2" s="1"/>
  <c r="G12" i="2"/>
  <c r="C12" i="2" s="1"/>
  <c r="G89" i="2"/>
  <c r="C89" i="2" s="1"/>
  <c r="G88" i="2"/>
  <c r="C88" i="2" s="1"/>
  <c r="G87" i="2"/>
  <c r="C87" i="2" s="1"/>
  <c r="G96" i="2"/>
  <c r="C96" i="2" s="1"/>
  <c r="G95" i="2"/>
  <c r="C95" i="2" s="1"/>
  <c r="G86" i="2"/>
  <c r="C86" i="2" s="1"/>
  <c r="G85" i="2"/>
  <c r="C85" i="2" s="1"/>
  <c r="G84" i="2"/>
  <c r="C84" i="2" s="1"/>
  <c r="G94" i="2"/>
  <c r="C94" i="2" s="1"/>
  <c r="G93" i="2"/>
  <c r="C93" i="2" s="1"/>
  <c r="G92" i="2"/>
  <c r="C92" i="2" s="1"/>
  <c r="G91" i="2"/>
  <c r="C91" i="2" s="1"/>
  <c r="G83" i="2"/>
  <c r="C83" i="2" s="1"/>
  <c r="G82" i="2"/>
  <c r="C82" i="2" s="1"/>
  <c r="G81" i="2"/>
  <c r="C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 s="1"/>
  <c r="G73" i="2"/>
  <c r="C73" i="2" s="1"/>
  <c r="G72" i="2"/>
  <c r="C72" i="2" s="1"/>
  <c r="G71" i="2"/>
  <c r="C71" i="2" s="1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 s="1"/>
  <c r="G64" i="2"/>
  <c r="C64" i="2" s="1"/>
  <c r="G63" i="2"/>
  <c r="C63" i="2" s="1"/>
  <c r="G62" i="2"/>
  <c r="C62" i="2" s="1"/>
  <c r="G61" i="2"/>
  <c r="C61" i="2" s="1"/>
  <c r="G60" i="2"/>
  <c r="C60" i="2" s="1"/>
  <c r="G59" i="2"/>
  <c r="C59" i="2" s="1"/>
  <c r="G58" i="2"/>
  <c r="C58" i="2" s="1"/>
  <c r="G57" i="2"/>
  <c r="C57" i="2" s="1"/>
  <c r="G56" i="2"/>
  <c r="C56" i="2" s="1"/>
  <c r="G55" i="2"/>
  <c r="C55" i="2" s="1"/>
  <c r="G54" i="2"/>
  <c r="C54" i="2" s="1"/>
  <c r="G53" i="2"/>
  <c r="C53" i="2" s="1"/>
  <c r="G52" i="2"/>
  <c r="C52" i="2" s="1"/>
  <c r="G51" i="2"/>
  <c r="C51" i="2" s="1"/>
  <c r="G50" i="2"/>
  <c r="C50" i="2" s="1"/>
  <c r="G49" i="2"/>
  <c r="C49" i="2" s="1"/>
  <c r="G48" i="2"/>
  <c r="C48" i="2" s="1"/>
  <c r="G47" i="2"/>
  <c r="C47" i="2" s="1"/>
  <c r="G46" i="2"/>
  <c r="C46" i="2" s="1"/>
  <c r="G45" i="2"/>
  <c r="C45" i="2" s="1"/>
  <c r="G44" i="2"/>
  <c r="C44" i="2" s="1"/>
  <c r="G43" i="2"/>
  <c r="C43" i="2" s="1"/>
  <c r="G42" i="2"/>
  <c r="C42" i="2" s="1"/>
  <c r="G41" i="2"/>
  <c r="C41" i="2" s="1"/>
  <c r="G40" i="2"/>
  <c r="C40" i="2" s="1"/>
  <c r="G39" i="2"/>
  <c r="C39" i="2" s="1"/>
  <c r="G38" i="2"/>
  <c r="C38" i="2" s="1"/>
  <c r="G37" i="2"/>
  <c r="C37" i="2" s="1"/>
  <c r="G36" i="2"/>
  <c r="C36" i="2" s="1"/>
  <c r="G35" i="2"/>
  <c r="C35" i="2" s="1"/>
  <c r="G34" i="2"/>
  <c r="C34" i="2" s="1"/>
  <c r="G33" i="2"/>
  <c r="C33" i="2" s="1"/>
  <c r="G32" i="2"/>
  <c r="C32" i="2" s="1"/>
  <c r="G31" i="2"/>
  <c r="C31" i="2" s="1"/>
  <c r="G30" i="2"/>
  <c r="C30" i="2" s="1"/>
  <c r="G29" i="2"/>
  <c r="C29" i="2" s="1"/>
  <c r="G28" i="2"/>
  <c r="C28" i="2" s="1"/>
  <c r="G27" i="2"/>
  <c r="C27" i="2" s="1"/>
  <c r="G26" i="2"/>
  <c r="C26" i="2" s="1"/>
  <c r="G25" i="2"/>
  <c r="C25" i="2" s="1"/>
  <c r="G24" i="2"/>
  <c r="C24" i="2" s="1"/>
  <c r="G23" i="2"/>
  <c r="C23" i="2" s="1"/>
  <c r="G22" i="2"/>
  <c r="C22" i="2" s="1"/>
  <c r="G21" i="2"/>
  <c r="C21" i="2" s="1"/>
  <c r="G20" i="2"/>
  <c r="C20" i="2" s="1"/>
  <c r="G19" i="2"/>
  <c r="C19" i="2" s="1"/>
  <c r="G18" i="2"/>
  <c r="C18" i="2" s="1"/>
  <c r="G17" i="2"/>
  <c r="C17" i="2" s="1"/>
  <c r="G16" i="2"/>
  <c r="C16" i="2" s="1"/>
  <c r="G15" i="2"/>
  <c r="C15" i="2" s="1"/>
  <c r="G90" i="2"/>
  <c r="C90" i="2" s="1"/>
  <c r="G11" i="2"/>
  <c r="C11" i="2" s="1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96" i="2"/>
  <c r="B96" i="2" s="1"/>
  <c r="D96" i="2"/>
  <c r="A96" i="2"/>
  <c r="H95" i="2"/>
  <c r="B95" i="2" s="1"/>
  <c r="D95" i="2"/>
  <c r="A95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F91" i="2"/>
  <c r="D91" i="2" s="1"/>
  <c r="A91" i="2"/>
  <c r="H83" i="2"/>
  <c r="B83" i="2"/>
  <c r="F83" i="2"/>
  <c r="D83" i="2"/>
  <c r="A83" i="2"/>
  <c r="H82" i="2"/>
  <c r="B82" i="2" s="1"/>
  <c r="F82" i="2"/>
  <c r="D82" i="2"/>
  <c r="A82" i="2"/>
  <c r="H81" i="2"/>
  <c r="B81" i="2"/>
  <c r="F81" i="2"/>
  <c r="D81" i="2"/>
  <c r="A81" i="2"/>
  <c r="H80" i="2"/>
  <c r="B80" i="2" s="1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90" i="2"/>
  <c r="B90" i="2"/>
  <c r="D90" i="2"/>
  <c r="A90" i="2"/>
  <c r="H11" i="2"/>
  <c r="B11" i="2"/>
  <c r="D11" i="2"/>
  <c r="A11" i="2"/>
  <c r="Q98" i="1"/>
  <c r="Q99" i="1"/>
  <c r="Q104" i="1"/>
  <c r="Q102" i="1"/>
  <c r="Q103" i="1"/>
  <c r="C7" i="1"/>
  <c r="E23" i="1" s="1"/>
  <c r="F23" i="1" s="1"/>
  <c r="F16" i="1"/>
  <c r="F17" i="1" s="1"/>
  <c r="C17" i="1"/>
  <c r="Q97" i="1"/>
  <c r="Q88" i="1"/>
  <c r="Q89" i="1"/>
  <c r="Q90" i="1"/>
  <c r="Q92" i="1"/>
  <c r="Q91" i="1"/>
  <c r="Q84" i="1"/>
  <c r="Q85" i="1"/>
  <c r="Q86" i="1"/>
  <c r="Q87" i="1"/>
  <c r="Q8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21" i="1"/>
  <c r="E113" i="1"/>
  <c r="F113" i="1" s="1"/>
  <c r="E93" i="1"/>
  <c r="F93" i="1" s="1"/>
  <c r="E104" i="1"/>
  <c r="F104" i="1" s="1"/>
  <c r="E69" i="1"/>
  <c r="E49" i="1"/>
  <c r="E25" i="1"/>
  <c r="F25" i="1" s="1"/>
  <c r="E105" i="1"/>
  <c r="E92" i="1"/>
  <c r="F92" i="1" s="1"/>
  <c r="E84" i="1"/>
  <c r="F84" i="1" s="1"/>
  <c r="E95" i="1"/>
  <c r="F95" i="1" s="1"/>
  <c r="G95" i="1" s="1"/>
  <c r="K95" i="1" s="1"/>
  <c r="E103" i="1"/>
  <c r="F103" i="1" s="1"/>
  <c r="E80" i="1"/>
  <c r="F80" i="1" s="1"/>
  <c r="G80" i="1" s="1"/>
  <c r="J80" i="1" s="1"/>
  <c r="E64" i="1"/>
  <c r="F64" i="1" s="1"/>
  <c r="E56" i="1"/>
  <c r="E48" i="1"/>
  <c r="F48" i="1" s="1"/>
  <c r="G48" i="1"/>
  <c r="J48" i="1" s="1"/>
  <c r="E44" i="1"/>
  <c r="F44" i="1" s="1"/>
  <c r="E32" i="1"/>
  <c r="F32" i="1" s="1"/>
  <c r="E24" i="1"/>
  <c r="G25" i="1"/>
  <c r="J25" i="1" s="1"/>
  <c r="E91" i="2"/>
  <c r="E35" i="2"/>
  <c r="E23" i="2"/>
  <c r="E39" i="2"/>
  <c r="E93" i="2" l="1"/>
  <c r="E88" i="2"/>
  <c r="F69" i="1"/>
  <c r="G69" i="1" s="1"/>
  <c r="J69" i="1" s="1"/>
  <c r="E60" i="2"/>
  <c r="F24" i="1"/>
  <c r="G24" i="1" s="1"/>
  <c r="J24" i="1" s="1"/>
  <c r="E15" i="2"/>
  <c r="E30" i="2"/>
  <c r="F49" i="1"/>
  <c r="G49" i="1" s="1"/>
  <c r="J49" i="1" s="1"/>
  <c r="E40" i="2"/>
  <c r="E75" i="2"/>
  <c r="F56" i="1"/>
  <c r="G56" i="1" s="1"/>
  <c r="J56" i="1" s="1"/>
  <c r="E47" i="2"/>
  <c r="F105" i="1"/>
  <c r="E12" i="2"/>
  <c r="E71" i="2"/>
  <c r="E83" i="2"/>
  <c r="G44" i="1"/>
  <c r="J44" i="1" s="1"/>
  <c r="E52" i="1"/>
  <c r="E94" i="1"/>
  <c r="E37" i="1"/>
  <c r="E57" i="1"/>
  <c r="E77" i="1"/>
  <c r="E83" i="1"/>
  <c r="E107" i="1"/>
  <c r="E96" i="1"/>
  <c r="E101" i="1"/>
  <c r="E55" i="2"/>
  <c r="E16" i="2"/>
  <c r="E76" i="1"/>
  <c r="E111" i="1"/>
  <c r="F111" i="1" s="1"/>
  <c r="G111" i="1" s="1"/>
  <c r="K111" i="1" s="1"/>
  <c r="E22" i="1"/>
  <c r="F22" i="1" s="1"/>
  <c r="E51" i="1"/>
  <c r="E71" i="1"/>
  <c r="G93" i="1"/>
  <c r="K93" i="1" s="1"/>
  <c r="E112" i="1"/>
  <c r="F112" i="1" s="1"/>
  <c r="G112" i="1" s="1"/>
  <c r="K112" i="1" s="1"/>
  <c r="G113" i="1"/>
  <c r="K113" i="1" s="1"/>
  <c r="E90" i="1"/>
  <c r="G32" i="1"/>
  <c r="J32" i="1" s="1"/>
  <c r="E40" i="1"/>
  <c r="G64" i="1"/>
  <c r="J64" i="1" s="1"/>
  <c r="E72" i="1"/>
  <c r="E108" i="1"/>
  <c r="F108" i="1" s="1"/>
  <c r="E110" i="1"/>
  <c r="F110" i="1" s="1"/>
  <c r="G110" i="1" s="1"/>
  <c r="K110" i="1" s="1"/>
  <c r="E39" i="1"/>
  <c r="F39" i="1" s="1"/>
  <c r="G39" i="1" s="1"/>
  <c r="J39" i="1" s="1"/>
  <c r="E59" i="1"/>
  <c r="E79" i="1"/>
  <c r="F79" i="1" s="1"/>
  <c r="G79" i="1" s="1"/>
  <c r="J79" i="1" s="1"/>
  <c r="E91" i="1"/>
  <c r="F91" i="1" s="1"/>
  <c r="G91" i="1" s="1"/>
  <c r="J91" i="1" s="1"/>
  <c r="E99" i="1"/>
  <c r="E85" i="1"/>
  <c r="E106" i="1"/>
  <c r="E36" i="1"/>
  <c r="E68" i="1"/>
  <c r="E21" i="1"/>
  <c r="E89" i="1"/>
  <c r="E27" i="1"/>
  <c r="E73" i="1"/>
  <c r="E67" i="1"/>
  <c r="E63" i="1"/>
  <c r="E53" i="1"/>
  <c r="F53" i="1" s="1"/>
  <c r="G53" i="1" s="1"/>
  <c r="J53" i="1" s="1"/>
  <c r="E47" i="1"/>
  <c r="F47" i="1" s="1"/>
  <c r="G47" i="1" s="1"/>
  <c r="J47" i="1" s="1"/>
  <c r="E43" i="1"/>
  <c r="E33" i="1"/>
  <c r="E29" i="1"/>
  <c r="E119" i="1"/>
  <c r="F119" i="1" s="1"/>
  <c r="G119" i="1" s="1"/>
  <c r="K119" i="1" s="1"/>
  <c r="E97" i="1"/>
  <c r="G105" i="1"/>
  <c r="J105" i="1" s="1"/>
  <c r="E100" i="1"/>
  <c r="G108" i="1"/>
  <c r="K108" i="1" s="1"/>
  <c r="G84" i="1"/>
  <c r="J84" i="1" s="1"/>
  <c r="E98" i="1"/>
  <c r="G92" i="1"/>
  <c r="J92" i="1" s="1"/>
  <c r="G23" i="1"/>
  <c r="J23" i="1" s="1"/>
  <c r="E81" i="1"/>
  <c r="E75" i="1"/>
  <c r="E65" i="1"/>
  <c r="E61" i="1"/>
  <c r="E55" i="1"/>
  <c r="F55" i="1" s="1"/>
  <c r="G55" i="1" s="1"/>
  <c r="J55" i="1" s="1"/>
  <c r="E45" i="1"/>
  <c r="E41" i="1"/>
  <c r="E35" i="1"/>
  <c r="E31" i="1"/>
  <c r="G104" i="1"/>
  <c r="J104" i="1" s="1"/>
  <c r="E88" i="1"/>
  <c r="G22" i="1"/>
  <c r="J22" i="1" s="1"/>
  <c r="G103" i="1"/>
  <c r="J103" i="1" s="1"/>
  <c r="E82" i="1"/>
  <c r="E78" i="1"/>
  <c r="E74" i="1"/>
  <c r="F74" i="1" s="1"/>
  <c r="G74" i="1" s="1"/>
  <c r="J74" i="1" s="1"/>
  <c r="E70" i="1"/>
  <c r="F70" i="1" s="1"/>
  <c r="G70" i="1" s="1"/>
  <c r="J70" i="1" s="1"/>
  <c r="E66" i="1"/>
  <c r="E62" i="1"/>
  <c r="E58" i="1"/>
  <c r="E54" i="1"/>
  <c r="E50" i="1"/>
  <c r="E46" i="1"/>
  <c r="E42" i="1"/>
  <c r="E38" i="1"/>
  <c r="F38" i="1" s="1"/>
  <c r="G38" i="1" s="1"/>
  <c r="J38" i="1" s="1"/>
  <c r="E34" i="1"/>
  <c r="E30" i="1"/>
  <c r="E26" i="1"/>
  <c r="E44" i="2"/>
  <c r="E89" i="2"/>
  <c r="E28" i="1"/>
  <c r="E60" i="1"/>
  <c r="E102" i="1"/>
  <c r="E87" i="1"/>
  <c r="E86" i="1"/>
  <c r="E109" i="1"/>
  <c r="F109" i="1" s="1"/>
  <c r="G109" i="1" s="1"/>
  <c r="K109" i="1" s="1"/>
  <c r="E82" i="2" l="1"/>
  <c r="F28" i="1"/>
  <c r="G28" i="1" s="1"/>
  <c r="J28" i="1" s="1"/>
  <c r="E19" i="2"/>
  <c r="F41" i="1"/>
  <c r="G41" i="1" s="1"/>
  <c r="J41" i="1" s="1"/>
  <c r="E32" i="2"/>
  <c r="F81" i="1"/>
  <c r="G81" i="1" s="1"/>
  <c r="J81" i="1" s="1"/>
  <c r="E72" i="2"/>
  <c r="E86" i="2"/>
  <c r="F99" i="1"/>
  <c r="G99" i="1" s="1"/>
  <c r="J99" i="1" s="1"/>
  <c r="E63" i="2"/>
  <c r="F72" i="1"/>
  <c r="G72" i="1" s="1"/>
  <c r="J72" i="1" s="1"/>
  <c r="F83" i="1"/>
  <c r="G83" i="1" s="1"/>
  <c r="E74" i="2"/>
  <c r="E38" i="2"/>
  <c r="E61" i="2"/>
  <c r="F102" i="1"/>
  <c r="G102" i="1" s="1"/>
  <c r="J102" i="1" s="1"/>
  <c r="E87" i="2"/>
  <c r="F42" i="1"/>
  <c r="G42" i="1" s="1"/>
  <c r="J42" i="1" s="1"/>
  <c r="E33" i="2"/>
  <c r="E36" i="2"/>
  <c r="F45" i="1"/>
  <c r="G45" i="1" s="1"/>
  <c r="J45" i="1" s="1"/>
  <c r="E84" i="2"/>
  <c r="F97" i="1"/>
  <c r="G97" i="1" s="1"/>
  <c r="K97" i="1" s="1"/>
  <c r="F76" i="1"/>
  <c r="G76" i="1" s="1"/>
  <c r="J76" i="1" s="1"/>
  <c r="E67" i="2"/>
  <c r="E68" i="2"/>
  <c r="F77" i="1"/>
  <c r="G77" i="1" s="1"/>
  <c r="J77" i="1" s="1"/>
  <c r="E43" i="2"/>
  <c r="F52" i="1"/>
  <c r="G52" i="1" s="1"/>
  <c r="J52" i="1" s="1"/>
  <c r="E29" i="2"/>
  <c r="F46" i="1"/>
  <c r="G46" i="1" s="1"/>
  <c r="J46" i="1" s="1"/>
  <c r="E37" i="2"/>
  <c r="F78" i="1"/>
  <c r="G78" i="1" s="1"/>
  <c r="J78" i="1" s="1"/>
  <c r="E69" i="2"/>
  <c r="E27" i="2"/>
  <c r="F36" i="1"/>
  <c r="G36" i="1" s="1"/>
  <c r="J36" i="1" s="1"/>
  <c r="E48" i="2"/>
  <c r="F57" i="1"/>
  <c r="G57" i="1" s="1"/>
  <c r="J57" i="1" s="1"/>
  <c r="F50" i="1"/>
  <c r="G50" i="1" s="1"/>
  <c r="J50" i="1" s="1"/>
  <c r="E41" i="2"/>
  <c r="F82" i="1"/>
  <c r="G82" i="1" s="1"/>
  <c r="J82" i="1" s="1"/>
  <c r="E73" i="2"/>
  <c r="F88" i="1"/>
  <c r="G88" i="1" s="1"/>
  <c r="J88" i="1" s="1"/>
  <c r="E79" i="2"/>
  <c r="F98" i="1"/>
  <c r="G98" i="1" s="1"/>
  <c r="J98" i="1" s="1"/>
  <c r="E85" i="2"/>
  <c r="F63" i="1"/>
  <c r="G63" i="1" s="1"/>
  <c r="J63" i="1" s="1"/>
  <c r="E54" i="2"/>
  <c r="E18" i="2"/>
  <c r="F27" i="1"/>
  <c r="G27" i="1" s="1"/>
  <c r="J27" i="1" s="1"/>
  <c r="F59" i="1"/>
  <c r="G59" i="1" s="1"/>
  <c r="J59" i="1" s="1"/>
  <c r="E50" i="2"/>
  <c r="E31" i="2"/>
  <c r="F40" i="1"/>
  <c r="G40" i="1" s="1"/>
  <c r="J40" i="1" s="1"/>
  <c r="F71" i="1"/>
  <c r="G71" i="1" s="1"/>
  <c r="J71" i="1" s="1"/>
  <c r="E62" i="2"/>
  <c r="E28" i="2"/>
  <c r="F37" i="1"/>
  <c r="G37" i="1" s="1"/>
  <c r="J37" i="1" s="1"/>
  <c r="E46" i="2"/>
  <c r="F86" i="1"/>
  <c r="G86" i="1" s="1"/>
  <c r="J86" i="1" s="1"/>
  <c r="E77" i="2"/>
  <c r="E45" i="2"/>
  <c r="F54" i="1"/>
  <c r="G54" i="1" s="1"/>
  <c r="J54" i="1" s="1"/>
  <c r="F61" i="1"/>
  <c r="G61" i="1" s="1"/>
  <c r="J61" i="1" s="1"/>
  <c r="E52" i="2"/>
  <c r="E20" i="2"/>
  <c r="F29" i="1"/>
  <c r="G29" i="1" s="1"/>
  <c r="J29" i="1" s="1"/>
  <c r="F67" i="1"/>
  <c r="G67" i="1" s="1"/>
  <c r="J67" i="1" s="1"/>
  <c r="E58" i="2"/>
  <c r="F89" i="1"/>
  <c r="G89" i="1" s="1"/>
  <c r="J89" i="1" s="1"/>
  <c r="E80" i="2"/>
  <c r="E42" i="2"/>
  <c r="F51" i="1"/>
  <c r="G51" i="1" s="1"/>
  <c r="J51" i="1" s="1"/>
  <c r="E92" i="2"/>
  <c r="F94" i="1"/>
  <c r="G94" i="1" s="1"/>
  <c r="K94" i="1" s="1"/>
  <c r="E90" i="2"/>
  <c r="F60" i="1"/>
  <c r="G60" i="1" s="1"/>
  <c r="J60" i="1" s="1"/>
  <c r="E51" i="2"/>
  <c r="E17" i="2"/>
  <c r="F26" i="1"/>
  <c r="G26" i="1" s="1"/>
  <c r="J26" i="1" s="1"/>
  <c r="F58" i="1"/>
  <c r="G58" i="1" s="1"/>
  <c r="J58" i="1" s="1"/>
  <c r="E49" i="2"/>
  <c r="F65" i="1"/>
  <c r="G65" i="1" s="1"/>
  <c r="J65" i="1" s="1"/>
  <c r="E56" i="2"/>
  <c r="F33" i="1"/>
  <c r="G33" i="1" s="1"/>
  <c r="J33" i="1" s="1"/>
  <c r="E24" i="2"/>
  <c r="E64" i="2"/>
  <c r="F73" i="1"/>
  <c r="G73" i="1" s="1"/>
  <c r="J73" i="1" s="1"/>
  <c r="F21" i="1"/>
  <c r="G21" i="1" s="1"/>
  <c r="J21" i="1" s="1"/>
  <c r="E11" i="2"/>
  <c r="E96" i="2"/>
  <c r="F101" i="1"/>
  <c r="G101" i="1" s="1"/>
  <c r="K101" i="1" s="1"/>
  <c r="F87" i="1"/>
  <c r="G87" i="1" s="1"/>
  <c r="J87" i="1" s="1"/>
  <c r="E78" i="2"/>
  <c r="E21" i="2"/>
  <c r="F30" i="1"/>
  <c r="G30" i="1" s="1"/>
  <c r="J30" i="1" s="1"/>
  <c r="F62" i="1"/>
  <c r="G62" i="1" s="1"/>
  <c r="J62" i="1" s="1"/>
  <c r="E53" i="2"/>
  <c r="F31" i="1"/>
  <c r="G31" i="1" s="1"/>
  <c r="J31" i="1" s="1"/>
  <c r="E22" i="2"/>
  <c r="F106" i="1"/>
  <c r="G106" i="1" s="1"/>
  <c r="J106" i="1" s="1"/>
  <c r="E13" i="2"/>
  <c r="E65" i="2"/>
  <c r="F96" i="1"/>
  <c r="G96" i="1" s="1"/>
  <c r="K96" i="1" s="1"/>
  <c r="E94" i="2"/>
  <c r="E25" i="2"/>
  <c r="F34" i="1"/>
  <c r="G34" i="1" s="1"/>
  <c r="J34" i="1" s="1"/>
  <c r="E57" i="2"/>
  <c r="F66" i="1"/>
  <c r="G66" i="1" s="1"/>
  <c r="J66" i="1" s="1"/>
  <c r="F35" i="1"/>
  <c r="G35" i="1" s="1"/>
  <c r="J35" i="1" s="1"/>
  <c r="E26" i="2"/>
  <c r="F75" i="1"/>
  <c r="G75" i="1" s="1"/>
  <c r="J75" i="1" s="1"/>
  <c r="E66" i="2"/>
  <c r="E95" i="2"/>
  <c r="F100" i="1"/>
  <c r="G100" i="1" s="1"/>
  <c r="K100" i="1" s="1"/>
  <c r="E34" i="2"/>
  <c r="F43" i="1"/>
  <c r="G43" i="1" s="1"/>
  <c r="J43" i="1" s="1"/>
  <c r="E59" i="2"/>
  <c r="F68" i="1"/>
  <c r="G68" i="1" s="1"/>
  <c r="J68" i="1" s="1"/>
  <c r="F85" i="1"/>
  <c r="G85" i="1" s="1"/>
  <c r="J85" i="1" s="1"/>
  <c r="E76" i="2"/>
  <c r="E81" i="2"/>
  <c r="F90" i="1"/>
  <c r="G90" i="1" s="1"/>
  <c r="J90" i="1" s="1"/>
  <c r="E14" i="2"/>
  <c r="F107" i="1"/>
  <c r="G107" i="1" s="1"/>
  <c r="J107" i="1" s="1"/>
  <c r="E70" i="2"/>
  <c r="C12" i="1"/>
  <c r="C11" i="1"/>
  <c r="O116" i="1" l="1"/>
  <c r="O121" i="1"/>
  <c r="O125" i="1"/>
  <c r="O129" i="1"/>
  <c r="O133" i="1"/>
  <c r="O122" i="1"/>
  <c r="O115" i="1"/>
  <c r="O120" i="1"/>
  <c r="O124" i="1"/>
  <c r="O128" i="1"/>
  <c r="O132" i="1"/>
  <c r="O117" i="1"/>
  <c r="O114" i="1"/>
  <c r="O118" i="1"/>
  <c r="O123" i="1"/>
  <c r="O127" i="1"/>
  <c r="O131" i="1"/>
  <c r="O126" i="1"/>
  <c r="O130" i="1"/>
  <c r="O101" i="1"/>
  <c r="O94" i="1"/>
  <c r="O92" i="1"/>
  <c r="O43" i="1"/>
  <c r="O89" i="1"/>
  <c r="O78" i="1"/>
  <c r="O69" i="1"/>
  <c r="O86" i="1"/>
  <c r="O88" i="1"/>
  <c r="O23" i="1"/>
  <c r="O84" i="1"/>
  <c r="O82" i="1"/>
  <c r="O113" i="1"/>
  <c r="O110" i="1"/>
  <c r="O48" i="1"/>
  <c r="O51" i="1"/>
  <c r="O83" i="1"/>
  <c r="O91" i="1"/>
  <c r="O28" i="1"/>
  <c r="O87" i="1"/>
  <c r="O26" i="1"/>
  <c r="O32" i="1"/>
  <c r="O99" i="1"/>
  <c r="O31" i="1"/>
  <c r="O93" i="1"/>
  <c r="O105" i="1"/>
  <c r="O98" i="1"/>
  <c r="O59" i="1"/>
  <c r="O30" i="1"/>
  <c r="O25" i="1"/>
  <c r="O57" i="1"/>
  <c r="O36" i="1"/>
  <c r="O29" i="1"/>
  <c r="O39" i="1"/>
  <c r="O34" i="1"/>
  <c r="O56" i="1"/>
  <c r="O96" i="1"/>
  <c r="O41" i="1"/>
  <c r="O55" i="1"/>
  <c r="O21" i="1"/>
  <c r="O58" i="1"/>
  <c r="O111" i="1"/>
  <c r="O100" i="1"/>
  <c r="O24" i="1"/>
  <c r="O67" i="1"/>
  <c r="O38" i="1"/>
  <c r="O33" i="1"/>
  <c r="O65" i="1"/>
  <c r="O44" i="1"/>
  <c r="O45" i="1"/>
  <c r="O47" i="1"/>
  <c r="O42" i="1"/>
  <c r="O104" i="1"/>
  <c r="O102" i="1"/>
  <c r="O75" i="1"/>
  <c r="O72" i="1"/>
  <c r="O53" i="1"/>
  <c r="O64" i="1"/>
  <c r="O108" i="1"/>
  <c r="O112" i="1"/>
  <c r="O85" i="1"/>
  <c r="O54" i="1"/>
  <c r="O49" i="1"/>
  <c r="O103" i="1"/>
  <c r="O61" i="1"/>
  <c r="O22" i="1"/>
  <c r="O46" i="1"/>
  <c r="O52" i="1"/>
  <c r="O50" i="1"/>
  <c r="O63" i="1"/>
  <c r="O60" i="1"/>
  <c r="O109" i="1"/>
  <c r="O107" i="1"/>
  <c r="O95" i="1"/>
  <c r="O27" i="1"/>
  <c r="O40" i="1"/>
  <c r="O62" i="1"/>
  <c r="O73" i="1"/>
  <c r="C15" i="1"/>
  <c r="O68" i="1"/>
  <c r="O77" i="1"/>
  <c r="O71" i="1"/>
  <c r="O66" i="1"/>
  <c r="O97" i="1"/>
  <c r="O106" i="1"/>
  <c r="O76" i="1"/>
  <c r="O119" i="1"/>
  <c r="O90" i="1"/>
  <c r="O37" i="1"/>
  <c r="O79" i="1"/>
  <c r="O74" i="1"/>
  <c r="O35" i="1"/>
  <c r="O80" i="1"/>
  <c r="O81" i="1"/>
  <c r="O70" i="1"/>
  <c r="C16" i="1"/>
  <c r="D18" i="1" s="1"/>
  <c r="J83" i="1"/>
  <c r="F18" i="1" l="1"/>
  <c r="F19" i="1" s="1"/>
  <c r="C18" i="1"/>
</calcChain>
</file>

<file path=xl/sharedStrings.xml><?xml version="1.0" encoding="utf-8"?>
<sst xmlns="http://schemas.openxmlformats.org/spreadsheetml/2006/main" count="1006" uniqueCount="405">
  <si>
    <t>IBVS 6244</t>
  </si>
  <si>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</si>
  <si>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</si>
  <si>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</si>
  <si>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</si>
  <si>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</si>
  <si>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</si>
  <si>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</si>
  <si>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</si>
  <si>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</si>
  <si>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</si>
  <si>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</si>
  <si>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</si>
  <si>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</si>
  <si>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</si>
  <si>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</si>
  <si>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</si>
  <si>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</si>
  <si>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</si>
  <si>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</si>
  <si>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</si>
  <si>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</si>
  <si>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</si>
  <si>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</si>
  <si>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</si>
  <si>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</si>
  <si>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</si>
  <si>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</si>
  <si>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na</t>
  </si>
  <si>
    <t>Misc</t>
  </si>
  <si>
    <t>Period found by TomCat</t>
  </si>
  <si>
    <t>IBVS 5016</t>
  </si>
  <si>
    <t>II</t>
  </si>
  <si>
    <t>IBVS 5484</t>
  </si>
  <si>
    <t>IBVS 5296</t>
  </si>
  <si>
    <t>IBVS 5643</t>
  </si>
  <si>
    <t>Not avail.</t>
  </si>
  <si>
    <t>E</t>
  </si>
  <si>
    <t>V2181 Cyg / GSC 2671-1059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</si>
  <si>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</si>
  <si>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</si>
  <si>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</si>
  <si>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</si>
  <si>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</si>
  <si>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</si>
  <si>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</si>
  <si>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</si>
  <si>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</si>
  <si>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5945</t>
  </si>
  <si>
    <t>Start of linear fit &gt;&gt;&gt;&gt;&gt;&gt;&gt;&gt;&gt;&gt;&gt;&gt;&gt;&gt;&gt;&gt;&gt;&gt;&gt;&gt;&gt;</t>
  </si>
  <si>
    <t>Add cycle</t>
  </si>
  <si>
    <t>Old Cycle</t>
  </si>
  <si>
    <t>IBVS 6070</t>
  </si>
  <si>
    <t>IBVS 6118</t>
  </si>
  <si>
    <t>IBVS 5984</t>
  </si>
  <si>
    <t>IBVS 6157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</si>
  <si>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</si>
  <si>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</si>
  <si>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</si>
  <si>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</si>
  <si>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</si>
  <si>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</si>
  <si>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</si>
  <si>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</si>
  <si>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</si>
  <si>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</si>
  <si>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2450700.4404 </t>
  </si>
  <si>
    <t> 08.09.1997 22:34 </t>
  </si>
  <si>
    <t> -0.0053 </t>
  </si>
  <si>
    <t>E </t>
  </si>
  <si>
    <t>o</t>
  </si>
  <si>
    <t> P.Frank </t>
  </si>
  <si>
    <t>BAVM 132 </t>
  </si>
  <si>
    <t>2450703.5916 </t>
  </si>
  <si>
    <t> 12.09.1997 02:11 </t>
  </si>
  <si>
    <t> -0.0082 </t>
  </si>
  <si>
    <t>2450749.4730 </t>
  </si>
  <si>
    <t> 27.10.1997 23:21 </t>
  </si>
  <si>
    <t> -0.0054 </t>
  </si>
  <si>
    <t>2450750.3394 </t>
  </si>
  <si>
    <t> 28.10.1997 20:08 </t>
  </si>
  <si>
    <t> 0.0008 </t>
  </si>
  <si>
    <t>2450751.1944 </t>
  </si>
  <si>
    <t> 29.10.1997 16:39 </t>
  </si>
  <si>
    <t> -0.0045 </t>
  </si>
  <si>
    <t>BAVM 158 </t>
  </si>
  <si>
    <t>2450751.4748 </t>
  </si>
  <si>
    <t> 29.10.1997 23:23 </t>
  </si>
  <si>
    <t> -0.0108 </t>
  </si>
  <si>
    <t>2450753.4875 </t>
  </si>
  <si>
    <t> 31.10.1997 23:42 </t>
  </si>
  <si>
    <t>2450754.3519 </t>
  </si>
  <si>
    <t> 01.11.1997 20:26 </t>
  </si>
  <si>
    <t> -0.0011 </t>
  </si>
  <si>
    <t>2450755.2083 </t>
  </si>
  <si>
    <t> 02.11.1997 16:59 </t>
  </si>
  <si>
    <t> -0.0049 </t>
  </si>
  <si>
    <t>2450756.3548 </t>
  </si>
  <si>
    <t> 03.11.1997 20:30 </t>
  </si>
  <si>
    <t>2450772.4151 </t>
  </si>
  <si>
    <t> 19.11.1997 21:57 </t>
  </si>
  <si>
    <t> -0.0026 </t>
  </si>
  <si>
    <t>2450944.4561 </t>
  </si>
  <si>
    <t> 10.05.1998 22:56 </t>
  </si>
  <si>
    <t> -0.0062 </t>
  </si>
  <si>
    <t>2450948.4649 </t>
  </si>
  <si>
    <t> 14.05.1998 23:09 </t>
  </si>
  <si>
    <t> -0.0118 </t>
  </si>
  <si>
    <t>2450987.4702 </t>
  </si>
  <si>
    <t> 22.06.1998 23:17 </t>
  </si>
  <si>
    <t> -0.0033 </t>
  </si>
  <si>
    <t>-I</t>
  </si>
  <si>
    <t> W.Quester </t>
  </si>
  <si>
    <t>2451032.4770 </t>
  </si>
  <si>
    <t> 06.08.1998 23:26 </t>
  </si>
  <si>
    <t>481.5</t>
  </si>
  <si>
    <t> -0.0148 </t>
  </si>
  <si>
    <t>2451034.4948 </t>
  </si>
  <si>
    <t> 08.08.1998 23:52 </t>
  </si>
  <si>
    <t>485</t>
  </si>
  <si>
    <t> -0.0042 </t>
  </si>
  <si>
    <t>2451036.5038 </t>
  </si>
  <si>
    <t> 11.08.1998 00:05 </t>
  </si>
  <si>
    <t>488.5</t>
  </si>
  <si>
    <t> -0.0024 </t>
  </si>
  <si>
    <t>2451040.5025 </t>
  </si>
  <si>
    <t> 15.08.1998 00:03 </t>
  </si>
  <si>
    <t>495.5</t>
  </si>
  <si>
    <t> -0.0181 </t>
  </si>
  <si>
    <t>2451103.3132 </t>
  </si>
  <si>
    <t> 16.10.1998 19:31 </t>
  </si>
  <si>
    <t>605</t>
  </si>
  <si>
    <t> -0.0037 </t>
  </si>
  <si>
    <t>2451315.4987 </t>
  </si>
  <si>
    <t> 16.05.1999 23:58 </t>
  </si>
  <si>
    <t>975</t>
  </si>
  <si>
    <t> -0.0065 </t>
  </si>
  <si>
    <t>2451391.4804 </t>
  </si>
  <si>
    <t> 31.07.1999 23:31 </t>
  </si>
  <si>
    <t>1107.5</t>
  </si>
  <si>
    <t> -0.0112 </t>
  </si>
  <si>
    <t>2451393.4942 </t>
  </si>
  <si>
    <t> 02.08.1999 23:51 </t>
  </si>
  <si>
    <t>1111</t>
  </si>
  <si>
    <t> -0.0046 </t>
  </si>
  <si>
    <t>2451416.4337 </t>
  </si>
  <si>
    <t> 25.08.1999 22:24 </t>
  </si>
  <si>
    <t>1151</t>
  </si>
  <si>
    <t> -0.0044 </t>
  </si>
  <si>
    <t>2451443.3834 </t>
  </si>
  <si>
    <t> 21.09.1999 21:12 </t>
  </si>
  <si>
    <t>1198</t>
  </si>
  <si>
    <t> -0.0083 </t>
  </si>
  <si>
    <t>2451459.4483 </t>
  </si>
  <si>
    <t> 07.10.1999 22:45 </t>
  </si>
  <si>
    <t>1226</t>
  </si>
  <si>
    <t> -0.0009 </t>
  </si>
  <si>
    <t>2451468.3328 </t>
  </si>
  <si>
    <t> 16.10.1999 19:59 </t>
  </si>
  <si>
    <t>1241.5</t>
  </si>
  <si>
    <t>2451705.4678 </t>
  </si>
  <si>
    <t> 09.06.2000 23:13 </t>
  </si>
  <si>
    <t>1655</t>
  </si>
  <si>
    <t> -0.0052 </t>
  </si>
  <si>
    <t>BAVM 152 </t>
  </si>
  <si>
    <t>2451705.4702 </t>
  </si>
  <si>
    <t> 09.06.2000 23:17 </t>
  </si>
  <si>
    <t> -0.0028 </t>
  </si>
  <si>
    <t>2451771.4221 </t>
  </si>
  <si>
    <t> 14.08.2000 22:07 </t>
  </si>
  <si>
    <t>1770</t>
  </si>
  <si>
    <t> -0.0014 </t>
  </si>
  <si>
    <t>2451773.4278 </t>
  </si>
  <si>
    <t> 16.08.2000 22:16 </t>
  </si>
  <si>
    <t>1773.5</t>
  </si>
  <si>
    <t> -0.0029 </t>
  </si>
  <si>
    <t>2451797.5232 </t>
  </si>
  <si>
    <t> 10.09.2000 00:33 </t>
  </si>
  <si>
    <t>1815.5</t>
  </si>
  <si>
    <t> 0.0063 </t>
  </si>
  <si>
    <t>2451798.3720 </t>
  </si>
  <si>
    <t> 10.09.2000 20:55 </t>
  </si>
  <si>
    <t>1817</t>
  </si>
  <si>
    <t> -0.0051 </t>
  </si>
  <si>
    <t>2451799.5214 </t>
  </si>
  <si>
    <t> 12.09.2000 00:30 </t>
  </si>
  <si>
    <t>1819</t>
  </si>
  <si>
    <t> -0.0027 </t>
  </si>
  <si>
    <t>2451816.4358 </t>
  </si>
  <si>
    <t> 28.09.2000 22:27 </t>
  </si>
  <si>
    <t>1848.5</t>
  </si>
  <si>
    <t> -0.0060 </t>
  </si>
  <si>
    <t>2451850.2745 </t>
  </si>
  <si>
    <t> 01.11.2000 18:35 </t>
  </si>
  <si>
    <t>1907.5</t>
  </si>
  <si>
    <t>2451854.2888 </t>
  </si>
  <si>
    <t> 05.11.2000 18:55 </t>
  </si>
  <si>
    <t>1914.5</t>
  </si>
  <si>
    <t>2452050.4187 </t>
  </si>
  <si>
    <t> 20.05.2001 22:02 </t>
  </si>
  <si>
    <t>2256.5</t>
  </si>
  <si>
    <t> -0.0038 </t>
  </si>
  <si>
    <t>2452060.4558 </t>
  </si>
  <si>
    <t> 30.05.2001 22:56 </t>
  </si>
  <si>
    <t>2274</t>
  </si>
  <si>
    <t>2452087.4102 </t>
  </si>
  <si>
    <t> 26.06.2001 21:50 </t>
  </si>
  <si>
    <t>2321</t>
  </si>
  <si>
    <t> -0.0019 </t>
  </si>
  <si>
    <t>2452095.4373 </t>
  </si>
  <si>
    <t> 04.07.2001 22:29 </t>
  </si>
  <si>
    <t>2335</t>
  </si>
  <si>
    <t> -0.0035 </t>
  </si>
  <si>
    <t>2452113.5022 </t>
  </si>
  <si>
    <t> 23.07.2001 00:03 </t>
  </si>
  <si>
    <t>2366.5</t>
  </si>
  <si>
    <t>2452122.3932 </t>
  </si>
  <si>
    <t> 31.07.2001 21:26 </t>
  </si>
  <si>
    <t>2382</t>
  </si>
  <si>
    <t> -0.0013 </t>
  </si>
  <si>
    <t>2452136.4390 </t>
  </si>
  <si>
    <t> 14.08.2001 22:32 </t>
  </si>
  <si>
    <t>2406.5</t>
  </si>
  <si>
    <t> -0.0058 </t>
  </si>
  <si>
    <t>2452194.3630 </t>
  </si>
  <si>
    <t> 11.10.2001 20:42 </t>
  </si>
  <si>
    <t>2507.5</t>
  </si>
  <si>
    <t>2452209.2675 </t>
  </si>
  <si>
    <t> 26.10.2001 18:25 </t>
  </si>
  <si>
    <t>2533.5</t>
  </si>
  <si>
    <t> -0.0095 </t>
  </si>
  <si>
    <t>2452217.2946 </t>
  </si>
  <si>
    <t> 03.11.2001 19:04 </t>
  </si>
  <si>
    <t>2547.5</t>
  </si>
  <si>
    <t>2452411.4263 </t>
  </si>
  <si>
    <t> 16.05.2002 22:13 </t>
  </si>
  <si>
    <t>2886</t>
  </si>
  <si>
    <t> -0.0032 </t>
  </si>
  <si>
    <t>2452427.4843 </t>
  </si>
  <si>
    <t> 01.06.2002 23:37 </t>
  </si>
  <si>
    <t>2914</t>
  </si>
  <si>
    <t>2452448.4117 </t>
  </si>
  <si>
    <t> 22.06.2002 21:52 </t>
  </si>
  <si>
    <t>2950.5</t>
  </si>
  <si>
    <t> -0.0073 </t>
  </si>
  <si>
    <t>2452495.4448 </t>
  </si>
  <si>
    <t> 08.08.2002 22:40 </t>
  </si>
  <si>
    <t>3032.5</t>
  </si>
  <si>
    <t> 0.0002 </t>
  </si>
  <si>
    <t>2452509.4936 </t>
  </si>
  <si>
    <t> 22.08.2002 23:50 </t>
  </si>
  <si>
    <t>3057</t>
  </si>
  <si>
    <t>2452510.3574 </t>
  </si>
  <si>
    <t> 23.08.2002 20:34 </t>
  </si>
  <si>
    <t>3058.5</t>
  </si>
  <si>
    <t> 0.0023 </t>
  </si>
  <si>
    <t>2452524.4045 </t>
  </si>
  <si>
    <t> 06.09.2002 21:42 </t>
  </si>
  <si>
    <t>3083</t>
  </si>
  <si>
    <t> Proksch&amp;Frank </t>
  </si>
  <si>
    <t>2452526.4044 </t>
  </si>
  <si>
    <t> 08.09.2002 21:42 </t>
  </si>
  <si>
    <t>3086.5</t>
  </si>
  <si>
    <t>2452536.4468 </t>
  </si>
  <si>
    <t> 18.09.2002 22:43 </t>
  </si>
  <si>
    <t>3104</t>
  </si>
  <si>
    <t> -0.0017 </t>
  </si>
  <si>
    <t>2452576.3036 </t>
  </si>
  <si>
    <t> 28.10.2002 19:17 </t>
  </si>
  <si>
    <t>3173.5</t>
  </si>
  <si>
    <t>2452815.4588 </t>
  </si>
  <si>
    <t> 24.06.2003 23:00 </t>
  </si>
  <si>
    <t>3590.5</t>
  </si>
  <si>
    <t> 0.0112 </t>
  </si>
  <si>
    <t>BAVM 172 </t>
  </si>
  <si>
    <t>2452829.4984 </t>
  </si>
  <si>
    <t> 08.07.2003 23:57 </t>
  </si>
  <si>
    <t>3615</t>
  </si>
  <si>
    <t> 0.0005 </t>
  </si>
  <si>
    <t> F.Agerer </t>
  </si>
  <si>
    <t>2452864.4809 </t>
  </si>
  <si>
    <t> 12.08.2003 23:32 </t>
  </si>
  <si>
    <t>3676</t>
  </si>
  <si>
    <t> 0.0006 </t>
  </si>
  <si>
    <t>2452953.3706 </t>
  </si>
  <si>
    <t> 09.11.2003 20:53 </t>
  </si>
  <si>
    <t>3831</t>
  </si>
  <si>
    <t>2452955.3817 </t>
  </si>
  <si>
    <t> 11.11.2003 21:09 </t>
  </si>
  <si>
    <t>3834.5</t>
  </si>
  <si>
    <t> 0.0045 </t>
  </si>
  <si>
    <t>2453250.4342 </t>
  </si>
  <si>
    <t> 01.09.2004 22:25 </t>
  </si>
  <si>
    <t>4349</t>
  </si>
  <si>
    <t>BAVM 173 </t>
  </si>
  <si>
    <t>2453618.6082 </t>
  </si>
  <si>
    <t> 05.09.2005 02:35 </t>
  </si>
  <si>
    <t>4991</t>
  </si>
  <si>
    <t> -0.0010 </t>
  </si>
  <si>
    <t>C </t>
  </si>
  <si>
    <t> Agerer </t>
  </si>
  <si>
    <t>BAVM 178 </t>
  </si>
  <si>
    <t>2453621.4738 </t>
  </si>
  <si>
    <t> 07.09.2005 23:22 </t>
  </si>
  <si>
    <t>4996</t>
  </si>
  <si>
    <t>2453636.3873 </t>
  </si>
  <si>
    <t> 22.09.2005 21:17 </t>
  </si>
  <si>
    <t>5022</t>
  </si>
  <si>
    <t> 0.0001 </t>
  </si>
  <si>
    <t> Frank </t>
  </si>
  <si>
    <t>2453654.4569 </t>
  </si>
  <si>
    <t> 10.10.2005 22:57 </t>
  </si>
  <si>
    <t>5053.5</t>
  </si>
  <si>
    <t> 0.0051 </t>
  </si>
  <si>
    <t>2453900.4735 </t>
  </si>
  <si>
    <t> 13.06.2006 23:21 </t>
  </si>
  <si>
    <t>5482.5</t>
  </si>
  <si>
    <t> -0.0021 </t>
  </si>
  <si>
    <t> P. Frank </t>
  </si>
  <si>
    <t>BAVM 183 </t>
  </si>
  <si>
    <t>2453935.4542 </t>
  </si>
  <si>
    <t> 18.07.2006 22:54 </t>
  </si>
  <si>
    <t>5543.5</t>
  </si>
  <si>
    <t> -0.0039 </t>
  </si>
  <si>
    <t> F. Agerer </t>
  </si>
  <si>
    <t>2453990.5111 </t>
  </si>
  <si>
    <t> 12.09.2006 00:15 </t>
  </si>
  <si>
    <t>5639.5</t>
  </si>
  <si>
    <t> -0.0012 </t>
  </si>
  <si>
    <t>2453991.3724 </t>
  </si>
  <si>
    <t> 12.09.2006 20:56 </t>
  </si>
  <si>
    <t>5641</t>
  </si>
  <si>
    <t> -0.0002 </t>
  </si>
  <si>
    <t>2454001.4031 </t>
  </si>
  <si>
    <t> 22.09.2006 21:40 </t>
  </si>
  <si>
    <t>5658.5</t>
  </si>
  <si>
    <t>2454296.4650 </t>
  </si>
  <si>
    <t> 14.07.2007 23:09 </t>
  </si>
  <si>
    <t>6173</t>
  </si>
  <si>
    <t> -0.0000 </t>
  </si>
  <si>
    <t>BAVM 193 </t>
  </si>
  <si>
    <t>2454312.5221 </t>
  </si>
  <si>
    <t> 31.07.2007 00:31 </t>
  </si>
  <si>
    <t>6201</t>
  </si>
  <si>
    <t> -0.0004 </t>
  </si>
  <si>
    <t>2454313.3797 </t>
  </si>
  <si>
    <t> 31.07.2007 21:06 </t>
  </si>
  <si>
    <t>6202.5</t>
  </si>
  <si>
    <t> -0.0030 </t>
  </si>
  <si>
    <t>BAVM 212 </t>
  </si>
  <si>
    <t>2455096.4729 </t>
  </si>
  <si>
    <t> 21.09.2009 23:20 </t>
  </si>
  <si>
    <t>7568</t>
  </si>
  <si>
    <t> 0.0004 </t>
  </si>
  <si>
    <t>2455362.8529 </t>
  </si>
  <si>
    <t> 15.06.2010 08:28 </t>
  </si>
  <si>
    <t>8032.5</t>
  </si>
  <si>
    <t> -0.0020 </t>
  </si>
  <si>
    <t> R.Diethelm </t>
  </si>
  <si>
    <t>IBVS 5945 </t>
  </si>
  <si>
    <t>2455393.5368 </t>
  </si>
  <si>
    <t> 16.07.2010 00:52 </t>
  </si>
  <si>
    <t>8086</t>
  </si>
  <si>
    <t>BAVM 215 </t>
  </si>
  <si>
    <t>2455397.5507 </t>
  </si>
  <si>
    <t> 20.07.2010 01:13 </t>
  </si>
  <si>
    <t>8093</t>
  </si>
  <si>
    <t>2455801.5666 </t>
  </si>
  <si>
    <t> 28.08.2011 01:35 </t>
  </si>
  <si>
    <t>8797.5</t>
  </si>
  <si>
    <t>BAVM 225 </t>
  </si>
  <si>
    <t>2455829.3826 </t>
  </si>
  <si>
    <t> 24.09.2011 21:10 </t>
  </si>
  <si>
    <t>8846</t>
  </si>
  <si>
    <t> 0.0000 </t>
  </si>
  <si>
    <t>2456158.5607 </t>
  </si>
  <si>
    <t> 19.08.2012 01:27 </t>
  </si>
  <si>
    <t>9420</t>
  </si>
  <si>
    <t> -0.0006 </t>
  </si>
  <si>
    <t>BAVM 231 </t>
  </si>
  <si>
    <t>2456186.3757 </t>
  </si>
  <si>
    <t> 15.09.2012 21:01 </t>
  </si>
  <si>
    <t>9468.5</t>
  </si>
  <si>
    <t>2456559.4253 </t>
  </si>
  <si>
    <t> 23.09.2013 22:12 </t>
  </si>
  <si>
    <t>10119</t>
  </si>
  <si>
    <t>BAVM 234 </t>
  </si>
  <si>
    <t>2456933.3333 </t>
  </si>
  <si>
    <t> 02.10.2014 19:59 </t>
  </si>
  <si>
    <t>10771</t>
  </si>
  <si>
    <t> -0.0023 </t>
  </si>
  <si>
    <t> M.&amp; K.Rätz </t>
  </si>
  <si>
    <t>BAVM 241 (=IBVS 6157) </t>
  </si>
  <si>
    <t>2457219.501 </t>
  </si>
  <si>
    <t> 16.07.2015 00:01 </t>
  </si>
  <si>
    <t>11270</t>
  </si>
  <si>
    <t> -0.002 </t>
  </si>
  <si>
    <t>2457225.5228 </t>
  </si>
  <si>
    <t> 22.07.2015 00:32 </t>
  </si>
  <si>
    <t>11280.5</t>
  </si>
  <si>
    <t>JAVSO..48…87</t>
  </si>
  <si>
    <t>JAVSO..48..256</t>
  </si>
  <si>
    <t>JAVSO, 48, 87</t>
  </si>
  <si>
    <t>JBAV, 60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</si>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</sst>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9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V2181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50700.440399999999</c:v>
                  </c:pt>
                  <c:pt idx="1">
                    <c:v>50703.5916</c:v>
                  </c:pt>
                  <c:pt idx="2">
                    <c:v>50703.591699999997</c:v>
                  </c:pt>
                  <c:pt idx="3">
                    <c:v>50749.472999999998</c:v>
                  </c:pt>
                  <c:pt idx="4">
                    <c:v>50750.339399999997</c:v>
                  </c:pt>
                  <c:pt idx="5">
                    <c:v>50751.1944</c:v>
                  </c:pt>
                  <c:pt idx="6">
                    <c:v>50751.474800000004</c:v>
                  </c:pt>
                  <c:pt idx="7">
                    <c:v>50753.487500000003</c:v>
                  </c:pt>
                  <c:pt idx="8">
                    <c:v>50754.351900000001</c:v>
                  </c:pt>
                  <c:pt idx="9">
                    <c:v>50755.208299999998</c:v>
                  </c:pt>
                  <c:pt idx="10">
                    <c:v>50756.354800000001</c:v>
                  </c:pt>
                  <c:pt idx="11">
                    <c:v>50772.415099999998</c:v>
                  </c:pt>
                  <c:pt idx="12">
                    <c:v>50944.456100000003</c:v>
                  </c:pt>
                  <c:pt idx="13">
                    <c:v>50948.464899999999</c:v>
                  </c:pt>
                  <c:pt idx="14">
                    <c:v>50987.470200000003</c:v>
                  </c:pt>
                  <c:pt idx="15">
                    <c:v>51032.476999999999</c:v>
                  </c:pt>
                  <c:pt idx="16">
                    <c:v>51034.4948</c:v>
                  </c:pt>
                  <c:pt idx="17">
                    <c:v>51036.503799999999</c:v>
                  </c:pt>
                  <c:pt idx="18">
                    <c:v>51040.502500000002</c:v>
                  </c:pt>
                  <c:pt idx="19">
                    <c:v>51103.313199999997</c:v>
                  </c:pt>
                  <c:pt idx="20">
                    <c:v>51315.498699999996</c:v>
                  </c:pt>
                  <c:pt idx="21">
                    <c:v>51391.4804</c:v>
                  </c:pt>
                  <c:pt idx="22">
                    <c:v>51393.494200000001</c:v>
                  </c:pt>
                  <c:pt idx="23">
                    <c:v>51416.433700000001</c:v>
                  </c:pt>
                  <c:pt idx="24">
                    <c:v>51443.383399999999</c:v>
                  </c:pt>
                  <c:pt idx="25">
                    <c:v>51459.448299999996</c:v>
                  </c:pt>
                  <c:pt idx="26">
                    <c:v>51468.332799999996</c:v>
                  </c:pt>
                  <c:pt idx="27">
                    <c:v>51705.467799999999</c:v>
                  </c:pt>
                  <c:pt idx="28">
                    <c:v>51705.470200000003</c:v>
                  </c:pt>
                  <c:pt idx="29">
                    <c:v>51771.422100000003</c:v>
                  </c:pt>
                  <c:pt idx="30">
                    <c:v>51773.427799999998</c:v>
                  </c:pt>
                  <c:pt idx="31">
                    <c:v>51797.523200000003</c:v>
                  </c:pt>
                  <c:pt idx="32">
                    <c:v>51798.372000000003</c:v>
                  </c:pt>
                  <c:pt idx="33">
                    <c:v>51799.521399999998</c:v>
                  </c:pt>
                  <c:pt idx="34">
                    <c:v>51816.435799999999</c:v>
                  </c:pt>
                  <c:pt idx="35">
                    <c:v>51850.2745</c:v>
                  </c:pt>
                  <c:pt idx="36">
                    <c:v>51854.288800000002</c:v>
                  </c:pt>
                  <c:pt idx="37">
                    <c:v>52050.418700000002</c:v>
                  </c:pt>
                  <c:pt idx="38">
                    <c:v>52060.455800000003</c:v>
                  </c:pt>
                  <c:pt idx="39">
                    <c:v>52087.410199999998</c:v>
                  </c:pt>
                  <c:pt idx="40">
                    <c:v>52095.437299999998</c:v>
                  </c:pt>
                  <c:pt idx="41">
                    <c:v>52113.502200000003</c:v>
                  </c:pt>
                  <c:pt idx="42">
                    <c:v>52122.393199999999</c:v>
                  </c:pt>
                  <c:pt idx="43">
                    <c:v>52136.438999999998</c:v>
                  </c:pt>
                  <c:pt idx="44">
                    <c:v>52194.362999999998</c:v>
                  </c:pt>
                  <c:pt idx="45">
                    <c:v>52209.267500000002</c:v>
                  </c:pt>
                  <c:pt idx="46">
                    <c:v>52217.294600000001</c:v>
                  </c:pt>
                  <c:pt idx="47">
                    <c:v>52411.426299999999</c:v>
                  </c:pt>
                  <c:pt idx="48">
                    <c:v>52427.484299999996</c:v>
                  </c:pt>
                  <c:pt idx="49">
                    <c:v>52448.411699999997</c:v>
                  </c:pt>
                  <c:pt idx="50">
                    <c:v>52495.444799999997</c:v>
                  </c:pt>
                  <c:pt idx="51">
                    <c:v>52509.493600000002</c:v>
                  </c:pt>
                  <c:pt idx="52">
                    <c:v>52510.357400000001</c:v>
                  </c:pt>
                  <c:pt idx="53">
                    <c:v>52524.404499999997</c:v>
                  </c:pt>
                  <c:pt idx="54">
                    <c:v>52526.404399999999</c:v>
                  </c:pt>
                  <c:pt idx="55">
                    <c:v>52536.446799999998</c:v>
                  </c:pt>
                  <c:pt idx="56">
                    <c:v>52576.303599999999</c:v>
                  </c:pt>
                  <c:pt idx="57">
                    <c:v>52815.4588</c:v>
                  </c:pt>
                  <c:pt idx="58">
                    <c:v>52829.498399999997</c:v>
                  </c:pt>
                  <c:pt idx="59">
                    <c:v>52864.480900000002</c:v>
                  </c:pt>
                  <c:pt idx="60">
                    <c:v>52953.370600000002</c:v>
                  </c:pt>
                  <c:pt idx="61">
                    <c:v>52955.381699999998</c:v>
                  </c:pt>
                  <c:pt idx="62">
                    <c:v>53250.434200000003</c:v>
                  </c:pt>
                  <c:pt idx="63">
                    <c:v>53618.608200000002</c:v>
                  </c:pt>
                  <c:pt idx="64">
                    <c:v>53621.4738</c:v>
                  </c:pt>
                  <c:pt idx="65">
                    <c:v>53636.387300000002</c:v>
                  </c:pt>
                  <c:pt idx="66">
                    <c:v>53654.456899999997</c:v>
                  </c:pt>
                  <c:pt idx="67">
                    <c:v>53900.4735</c:v>
                  </c:pt>
                  <c:pt idx="68">
                    <c:v>53935.4542</c:v>
                  </c:pt>
                  <c:pt idx="69">
                    <c:v>53990.511100000003</c:v>
                  </c:pt>
                  <c:pt idx="70">
                    <c:v>53991.3724</c:v>
                  </c:pt>
                  <c:pt idx="71">
                    <c:v>54001.403100000003</c:v>
                  </c:pt>
                  <c:pt idx="72">
                    <c:v>54296.464999999997</c:v>
                  </c:pt>
                  <c:pt idx="73">
                    <c:v>54312.522100000002</c:v>
                  </c:pt>
                  <c:pt idx="74">
                    <c:v>54313.379699999998</c:v>
                  </c:pt>
                  <c:pt idx="75">
                    <c:v>55096.472900000001</c:v>
                  </c:pt>
                  <c:pt idx="76">
                    <c:v>55362.852899999998</c:v>
                  </c:pt>
                  <c:pt idx="77">
                    <c:v>55393.536800000002</c:v>
                  </c:pt>
                  <c:pt idx="78">
                    <c:v>55397.5507</c:v>
                  </c:pt>
                  <c:pt idx="79">
                    <c:v>55801.566599999998</c:v>
                  </c:pt>
                  <c:pt idx="80">
                    <c:v>55829.382599999997</c:v>
                  </c:pt>
                  <c:pt idx="81">
                    <c:v>56158.560700000002</c:v>
                  </c:pt>
                  <c:pt idx="82">
                    <c:v>56186.375699999997</c:v>
                  </c:pt>
                  <c:pt idx="83">
                    <c:v>56559.425300000003</c:v>
                  </c:pt>
                  <c:pt idx="84">
                    <c:v>56933.333299999998</c:v>
                  </c:pt>
                  <c:pt idx="85">
                    <c:v>57219.500999999997</c:v>
                  </c:pt>
                  <c:pt idx="86">
                    <c:v>57225.522799999999</c:v>
                  </c:pt>
                  <c:pt idx="87">
                    <c:v>57240.439899999998</c:v>
                  </c:pt>
                  <c:pt idx="88">
                    <c:v>57260.503100000002</c:v>
                  </c:pt>
                  <c:pt idx="89">
                    <c:v>57939.508199999997</c:v>
                  </c:pt>
                  <c:pt idx="90">
                    <c:v>57952.412700000001</c:v>
                  </c:pt>
                  <c:pt idx="91">
                    <c:v>58414.64</c:v>
                  </c:pt>
                  <c:pt idx="92">
                    <c:v>58702.816299999999</c:v>
                  </c:pt>
                  <c:pt idx="93">
                    <c:v>58702.816299999999</c:v>
                  </c:pt>
                  <c:pt idx="94">
                    <c:v>58715.431900000003</c:v>
                  </c:pt>
                  <c:pt idx="95">
                    <c:v>58758.440499999997</c:v>
                  </c:pt>
                  <c:pt idx="96">
                    <c:v>59018.515399999997</c:v>
                  </c:pt>
                  <c:pt idx="97">
                    <c:v>59026.543899999997</c:v>
                  </c:pt>
                  <c:pt idx="98">
                    <c:v>59035.719400000002</c:v>
                  </c:pt>
                  <c:pt idx="99">
                    <c:v>59035.719400000002</c:v>
                  </c:pt>
                  <c:pt idx="100">
                    <c:v>59037.440199999997</c:v>
                  </c:pt>
                  <c:pt idx="101">
                    <c:v>59054.644200000002</c:v>
                  </c:pt>
                  <c:pt idx="102">
                    <c:v>59059.518900000003</c:v>
                  </c:pt>
                  <c:pt idx="103">
                    <c:v>59076.436999999998</c:v>
                  </c:pt>
                  <c:pt idx="104">
                    <c:v>59090.485399999998</c:v>
                  </c:pt>
                  <c:pt idx="105">
                    <c:v>59097.369400000003</c:v>
                  </c:pt>
                  <c:pt idx="106">
                    <c:v>59122.315799999997</c:v>
                  </c:pt>
                  <c:pt idx="107">
                    <c:v>59415.6489</c:v>
                  </c:pt>
                  <c:pt idx="108">
                    <c:v>59417.657800000001</c:v>
                  </c:pt>
                  <c:pt idx="109">
                    <c:v>59432.569000000003</c:v>
                  </c:pt>
                  <c:pt idx="110">
                    <c:v>59454.360999999997</c:v>
                  </c:pt>
                  <c:pt idx="111">
                    <c:v>59468.412700000001</c:v>
                  </c:pt>
                  <c:pt idx="112">
                    <c:v>59476.443099999997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50700.440399999999</c:v>
                  </c:pt>
                  <c:pt idx="1">
                    <c:v>50703.5916</c:v>
                  </c:pt>
                  <c:pt idx="2">
                    <c:v>50703.591699999997</c:v>
                  </c:pt>
                  <c:pt idx="3">
                    <c:v>50749.472999999998</c:v>
                  </c:pt>
                  <c:pt idx="4">
                    <c:v>50750.339399999997</c:v>
                  </c:pt>
                  <c:pt idx="5">
                    <c:v>50751.1944</c:v>
                  </c:pt>
                  <c:pt idx="6">
                    <c:v>50751.474800000004</c:v>
                  </c:pt>
                  <c:pt idx="7">
                    <c:v>50753.487500000003</c:v>
                  </c:pt>
                  <c:pt idx="8">
                    <c:v>50754.351900000001</c:v>
                  </c:pt>
                  <c:pt idx="9">
                    <c:v>50755.208299999998</c:v>
                  </c:pt>
                  <c:pt idx="10">
                    <c:v>50756.354800000001</c:v>
                  </c:pt>
                  <c:pt idx="11">
                    <c:v>50772.415099999998</c:v>
                  </c:pt>
                  <c:pt idx="12">
                    <c:v>50944.456100000003</c:v>
                  </c:pt>
                  <c:pt idx="13">
                    <c:v>50948.464899999999</c:v>
                  </c:pt>
                  <c:pt idx="14">
                    <c:v>50987.470200000003</c:v>
                  </c:pt>
                  <c:pt idx="15">
                    <c:v>51032.476999999999</c:v>
                  </c:pt>
                  <c:pt idx="16">
                    <c:v>51034.4948</c:v>
                  </c:pt>
                  <c:pt idx="17">
                    <c:v>51036.503799999999</c:v>
                  </c:pt>
                  <c:pt idx="18">
                    <c:v>51040.502500000002</c:v>
                  </c:pt>
                  <c:pt idx="19">
                    <c:v>51103.313199999997</c:v>
                  </c:pt>
                  <c:pt idx="20">
                    <c:v>51315.498699999996</c:v>
                  </c:pt>
                  <c:pt idx="21">
                    <c:v>51391.4804</c:v>
                  </c:pt>
                  <c:pt idx="22">
                    <c:v>51393.494200000001</c:v>
                  </c:pt>
                  <c:pt idx="23">
                    <c:v>51416.433700000001</c:v>
                  </c:pt>
                  <c:pt idx="24">
                    <c:v>51443.383399999999</c:v>
                  </c:pt>
                  <c:pt idx="25">
                    <c:v>51459.448299999996</c:v>
                  </c:pt>
                  <c:pt idx="26">
                    <c:v>51468.332799999996</c:v>
                  </c:pt>
                  <c:pt idx="27">
                    <c:v>51705.467799999999</c:v>
                  </c:pt>
                  <c:pt idx="28">
                    <c:v>51705.470200000003</c:v>
                  </c:pt>
                  <c:pt idx="29">
                    <c:v>51771.422100000003</c:v>
                  </c:pt>
                  <c:pt idx="30">
                    <c:v>51773.427799999998</c:v>
                  </c:pt>
                  <c:pt idx="31">
                    <c:v>51797.523200000003</c:v>
                  </c:pt>
                  <c:pt idx="32">
                    <c:v>51798.372000000003</c:v>
                  </c:pt>
                  <c:pt idx="33">
                    <c:v>51799.521399999998</c:v>
                  </c:pt>
                  <c:pt idx="34">
                    <c:v>51816.435799999999</c:v>
                  </c:pt>
                  <c:pt idx="35">
                    <c:v>51850.2745</c:v>
                  </c:pt>
                  <c:pt idx="36">
                    <c:v>51854.288800000002</c:v>
                  </c:pt>
                  <c:pt idx="37">
                    <c:v>52050.418700000002</c:v>
                  </c:pt>
                  <c:pt idx="38">
                    <c:v>52060.455800000003</c:v>
                  </c:pt>
                  <c:pt idx="39">
                    <c:v>52087.410199999998</c:v>
                  </c:pt>
                  <c:pt idx="40">
                    <c:v>52095.437299999998</c:v>
                  </c:pt>
                  <c:pt idx="41">
                    <c:v>52113.502200000003</c:v>
                  </c:pt>
                  <c:pt idx="42">
                    <c:v>52122.393199999999</c:v>
                  </c:pt>
                  <c:pt idx="43">
                    <c:v>52136.438999999998</c:v>
                  </c:pt>
                  <c:pt idx="44">
                    <c:v>52194.362999999998</c:v>
                  </c:pt>
                  <c:pt idx="45">
                    <c:v>52209.267500000002</c:v>
                  </c:pt>
                  <c:pt idx="46">
                    <c:v>52217.294600000001</c:v>
                  </c:pt>
                  <c:pt idx="47">
                    <c:v>52411.426299999999</c:v>
                  </c:pt>
                  <c:pt idx="48">
                    <c:v>52427.484299999996</c:v>
                  </c:pt>
                  <c:pt idx="49">
                    <c:v>52448.411699999997</c:v>
                  </c:pt>
                  <c:pt idx="50">
                    <c:v>52495.444799999997</c:v>
                  </c:pt>
                  <c:pt idx="51">
                    <c:v>52509.493600000002</c:v>
                  </c:pt>
                  <c:pt idx="52">
                    <c:v>52510.357400000001</c:v>
                  </c:pt>
                  <c:pt idx="53">
                    <c:v>52524.404499999997</c:v>
                  </c:pt>
                  <c:pt idx="54">
                    <c:v>52526.404399999999</c:v>
                  </c:pt>
                  <c:pt idx="55">
                    <c:v>52536.446799999998</c:v>
                  </c:pt>
                  <c:pt idx="56">
                    <c:v>52576.303599999999</c:v>
                  </c:pt>
                  <c:pt idx="57">
                    <c:v>52815.4588</c:v>
                  </c:pt>
                  <c:pt idx="58">
                    <c:v>52829.498399999997</c:v>
                  </c:pt>
                  <c:pt idx="59">
                    <c:v>52864.480900000002</c:v>
                  </c:pt>
                  <c:pt idx="60">
                    <c:v>52953.370600000002</c:v>
                  </c:pt>
                  <c:pt idx="61">
                    <c:v>52955.381699999998</c:v>
                  </c:pt>
                  <c:pt idx="62">
                    <c:v>53250.434200000003</c:v>
                  </c:pt>
                  <c:pt idx="63">
                    <c:v>53618.608200000002</c:v>
                  </c:pt>
                  <c:pt idx="64">
                    <c:v>53621.4738</c:v>
                  </c:pt>
                  <c:pt idx="65">
                    <c:v>53636.387300000002</c:v>
                  </c:pt>
                  <c:pt idx="66">
                    <c:v>53654.456899999997</c:v>
                  </c:pt>
                  <c:pt idx="67">
                    <c:v>53900.4735</c:v>
                  </c:pt>
                  <c:pt idx="68">
                    <c:v>53935.4542</c:v>
                  </c:pt>
                  <c:pt idx="69">
                    <c:v>53990.511100000003</c:v>
                  </c:pt>
                  <c:pt idx="70">
                    <c:v>53991.3724</c:v>
                  </c:pt>
                  <c:pt idx="71">
                    <c:v>54001.403100000003</c:v>
                  </c:pt>
                  <c:pt idx="72">
                    <c:v>54296.464999999997</c:v>
                  </c:pt>
                  <c:pt idx="73">
                    <c:v>54312.522100000002</c:v>
                  </c:pt>
                  <c:pt idx="74">
                    <c:v>54313.379699999998</c:v>
                  </c:pt>
                  <c:pt idx="75">
                    <c:v>55096.472900000001</c:v>
                  </c:pt>
                  <c:pt idx="76">
                    <c:v>55362.852899999998</c:v>
                  </c:pt>
                  <c:pt idx="77">
                    <c:v>55393.536800000002</c:v>
                  </c:pt>
                  <c:pt idx="78">
                    <c:v>55397.5507</c:v>
                  </c:pt>
                  <c:pt idx="79">
                    <c:v>55801.566599999998</c:v>
                  </c:pt>
                  <c:pt idx="80">
                    <c:v>55829.382599999997</c:v>
                  </c:pt>
                  <c:pt idx="81">
                    <c:v>56158.560700000002</c:v>
                  </c:pt>
                  <c:pt idx="82">
                    <c:v>56186.375699999997</c:v>
                  </c:pt>
                  <c:pt idx="83">
                    <c:v>56559.425300000003</c:v>
                  </c:pt>
                  <c:pt idx="84">
                    <c:v>56933.333299999998</c:v>
                  </c:pt>
                  <c:pt idx="85">
                    <c:v>57219.500999999997</c:v>
                  </c:pt>
                  <c:pt idx="86">
                    <c:v>57225.522799999999</c:v>
                  </c:pt>
                  <c:pt idx="87">
                    <c:v>57240.439899999998</c:v>
                  </c:pt>
                  <c:pt idx="88">
                    <c:v>57260.503100000002</c:v>
                  </c:pt>
                  <c:pt idx="89">
                    <c:v>57939.508199999997</c:v>
                  </c:pt>
                  <c:pt idx="90">
                    <c:v>57952.412700000001</c:v>
                  </c:pt>
                  <c:pt idx="91">
                    <c:v>58414.64</c:v>
                  </c:pt>
                  <c:pt idx="92">
                    <c:v>58702.816299999999</c:v>
                  </c:pt>
                  <c:pt idx="93">
                    <c:v>58702.816299999999</c:v>
                  </c:pt>
                  <c:pt idx="94">
                    <c:v>58715.431900000003</c:v>
                  </c:pt>
                  <c:pt idx="95">
                    <c:v>58758.440499999997</c:v>
                  </c:pt>
                  <c:pt idx="96">
                    <c:v>59018.515399999997</c:v>
                  </c:pt>
                  <c:pt idx="97">
                    <c:v>59026.543899999997</c:v>
                  </c:pt>
                  <c:pt idx="98">
                    <c:v>59035.719400000002</c:v>
                  </c:pt>
                  <c:pt idx="99">
                    <c:v>59035.719400000002</c:v>
                  </c:pt>
                  <c:pt idx="100">
                    <c:v>59037.440199999997</c:v>
                  </c:pt>
                  <c:pt idx="101">
                    <c:v>59054.644200000002</c:v>
                  </c:pt>
                  <c:pt idx="102">
                    <c:v>59059.518900000003</c:v>
                  </c:pt>
                  <c:pt idx="103">
                    <c:v>59076.436999999998</c:v>
                  </c:pt>
                  <c:pt idx="104">
                    <c:v>59090.485399999998</c:v>
                  </c:pt>
                  <c:pt idx="105">
                    <c:v>59097.369400000003</c:v>
                  </c:pt>
                  <c:pt idx="106">
                    <c:v>59122.315799999997</c:v>
                  </c:pt>
                  <c:pt idx="107">
                    <c:v>59415.6489</c:v>
                  </c:pt>
                  <c:pt idx="108">
                    <c:v>59417.657800000001</c:v>
                  </c:pt>
                  <c:pt idx="109">
                    <c:v>59432.569000000003</c:v>
                  </c:pt>
                  <c:pt idx="110">
                    <c:v>59454.360999999997</c:v>
                  </c:pt>
                  <c:pt idx="111">
                    <c:v>59468.412700000001</c:v>
                  </c:pt>
                  <c:pt idx="112">
                    <c:v>59476.443099999997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B3-4E7F-8C38-475C1492D0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1.2999999999999999E-3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5.0000000000000001E-4</c:v>
                  </c:pt>
                  <c:pt idx="17">
                    <c:v>2.3E-3</c:v>
                  </c:pt>
                  <c:pt idx="18">
                    <c:v>5.3E-3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5.0000000000000001E-4</c:v>
                  </c:pt>
                  <c:pt idx="24">
                    <c:v>2.2000000000000001E-3</c:v>
                  </c:pt>
                  <c:pt idx="25">
                    <c:v>4.0000000000000002E-4</c:v>
                  </c:pt>
                  <c:pt idx="26">
                    <c:v>8.0000000000000004E-4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1.4E-3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1.1999999999999999E-3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1.6999999999999999E-3</c:v>
                  </c:pt>
                  <c:pt idx="38">
                    <c:v>1.1999999999999999E-3</c:v>
                  </c:pt>
                  <c:pt idx="39">
                    <c:v>5.0000000000000001E-4</c:v>
                  </c:pt>
                  <c:pt idx="40">
                    <c:v>1E-3</c:v>
                  </c:pt>
                  <c:pt idx="41">
                    <c:v>8.9999999999999998E-4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1.4E-3</c:v>
                  </c:pt>
                  <c:pt idx="45">
                    <c:v>4.0000000000000002E-4</c:v>
                  </c:pt>
                  <c:pt idx="46">
                    <c:v>8.0000000000000004E-4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8.9999999999999998E-4</c:v>
                  </c:pt>
                  <c:pt idx="50">
                    <c:v>2.0999999999999999E-3</c:v>
                  </c:pt>
                  <c:pt idx="51">
                    <c:v>2.0000000000000001E-4</c:v>
                  </c:pt>
                  <c:pt idx="52">
                    <c:v>1.9E-3</c:v>
                  </c:pt>
                  <c:pt idx="53">
                    <c:v>3.2000000000000002E-3</c:v>
                  </c:pt>
                  <c:pt idx="54">
                    <c:v>3.5999999999999999E-3</c:v>
                  </c:pt>
                  <c:pt idx="55">
                    <c:v>1.1999999999999999E-3</c:v>
                  </c:pt>
                  <c:pt idx="56">
                    <c:v>1.1999999999999999E-3</c:v>
                  </c:pt>
                  <c:pt idx="57">
                    <c:v>1E-3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1.1999999999999999E-3</c:v>
                  </c:pt>
                  <c:pt idx="61">
                    <c:v>1.2999999999999999E-3</c:v>
                  </c:pt>
                  <c:pt idx="62">
                    <c:v>4.0000000000000002E-4</c:v>
                  </c:pt>
                  <c:pt idx="63">
                    <c:v>2.0000000000000001E-4</c:v>
                  </c:pt>
                  <c:pt idx="64">
                    <c:v>1.2999999999999999E-3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1.1999999999999999E-3</c:v>
                  </c:pt>
                  <c:pt idx="4">
                    <c:v>8.9999999999999998E-4</c:v>
                  </c:pt>
                  <c:pt idx="5">
                    <c:v>4.0000000000000002E-4</c:v>
                  </c:pt>
                  <c:pt idx="6">
                    <c:v>1.2999999999999999E-3</c:v>
                  </c:pt>
                  <c:pt idx="7">
                    <c:v>2.9999999999999997E-4</c:v>
                  </c:pt>
                  <c:pt idx="8">
                    <c:v>8.0000000000000004E-4</c:v>
                  </c:pt>
                  <c:pt idx="9">
                    <c:v>2.9999999999999997E-4</c:v>
                  </c:pt>
                  <c:pt idx="10">
                    <c:v>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5.0000000000000001E-4</c:v>
                  </c:pt>
                  <c:pt idx="17">
                    <c:v>2.3E-3</c:v>
                  </c:pt>
                  <c:pt idx="18">
                    <c:v>5.3E-3</c:v>
                  </c:pt>
                  <c:pt idx="19">
                    <c:v>1E-3</c:v>
                  </c:pt>
                  <c:pt idx="20">
                    <c:v>5.0000000000000001E-4</c:v>
                  </c:pt>
                  <c:pt idx="21">
                    <c:v>1.1000000000000001E-3</c:v>
                  </c:pt>
                  <c:pt idx="22">
                    <c:v>1E-3</c:v>
                  </c:pt>
                  <c:pt idx="23">
                    <c:v>5.0000000000000001E-4</c:v>
                  </c:pt>
                  <c:pt idx="24">
                    <c:v>2.2000000000000001E-3</c:v>
                  </c:pt>
                  <c:pt idx="25">
                    <c:v>4.0000000000000002E-4</c:v>
                  </c:pt>
                  <c:pt idx="26">
                    <c:v>8.0000000000000004E-4</c:v>
                  </c:pt>
                  <c:pt idx="27">
                    <c:v>5.0000000000000001E-4</c:v>
                  </c:pt>
                  <c:pt idx="28">
                    <c:v>5.0000000000000001E-4</c:v>
                  </c:pt>
                  <c:pt idx="29">
                    <c:v>4.0000000000000002E-4</c:v>
                  </c:pt>
                  <c:pt idx="30">
                    <c:v>1.4E-3</c:v>
                  </c:pt>
                  <c:pt idx="31">
                    <c:v>1.4E-3</c:v>
                  </c:pt>
                  <c:pt idx="32">
                    <c:v>5.9999999999999995E-4</c:v>
                  </c:pt>
                  <c:pt idx="33">
                    <c:v>5.0000000000000001E-4</c:v>
                  </c:pt>
                  <c:pt idx="34">
                    <c:v>1.1999999999999999E-3</c:v>
                  </c:pt>
                  <c:pt idx="35">
                    <c:v>2.9999999999999997E-4</c:v>
                  </c:pt>
                  <c:pt idx="36">
                    <c:v>6.9999999999999999E-4</c:v>
                  </c:pt>
                  <c:pt idx="37">
                    <c:v>1.6999999999999999E-3</c:v>
                  </c:pt>
                  <c:pt idx="38">
                    <c:v>1.1999999999999999E-3</c:v>
                  </c:pt>
                  <c:pt idx="39">
                    <c:v>5.0000000000000001E-4</c:v>
                  </c:pt>
                  <c:pt idx="40">
                    <c:v>1E-3</c:v>
                  </c:pt>
                  <c:pt idx="41">
                    <c:v>8.9999999999999998E-4</c:v>
                  </c:pt>
                  <c:pt idx="42">
                    <c:v>8.0000000000000004E-4</c:v>
                  </c:pt>
                  <c:pt idx="43">
                    <c:v>1E-3</c:v>
                  </c:pt>
                  <c:pt idx="44">
                    <c:v>1.4E-3</c:v>
                  </c:pt>
                  <c:pt idx="45">
                    <c:v>4.0000000000000002E-4</c:v>
                  </c:pt>
                  <c:pt idx="46">
                    <c:v>8.0000000000000004E-4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8.9999999999999998E-4</c:v>
                  </c:pt>
                  <c:pt idx="50">
                    <c:v>2.0999999999999999E-3</c:v>
                  </c:pt>
                  <c:pt idx="51">
                    <c:v>2.0000000000000001E-4</c:v>
                  </c:pt>
                  <c:pt idx="52">
                    <c:v>1.9E-3</c:v>
                  </c:pt>
                  <c:pt idx="53">
                    <c:v>3.2000000000000002E-3</c:v>
                  </c:pt>
                  <c:pt idx="54">
                    <c:v>3.5999999999999999E-3</c:v>
                  </c:pt>
                  <c:pt idx="55">
                    <c:v>1.1999999999999999E-3</c:v>
                  </c:pt>
                  <c:pt idx="56">
                    <c:v>1.1999999999999999E-3</c:v>
                  </c:pt>
                  <c:pt idx="57">
                    <c:v>1E-3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1.1999999999999999E-3</c:v>
                  </c:pt>
                  <c:pt idx="61">
                    <c:v>1.2999999999999999E-3</c:v>
                  </c:pt>
                  <c:pt idx="62">
                    <c:v>4.0000000000000002E-4</c:v>
                  </c:pt>
                  <c:pt idx="63">
                    <c:v>2.0000000000000001E-4</c:v>
                  </c:pt>
                  <c:pt idx="6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B3-4E7F-8C38-475C1492D0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-2.9620000059367158E-3</c:v>
                </c:pt>
                <c:pt idx="2">
                  <c:v>-2.8620000084629282E-3</c:v>
                </c:pt>
                <c:pt idx="3">
                  <c:v>-2.8200000815559179E-4</c:v>
                </c:pt>
                <c:pt idx="4">
                  <c:v>5.8919999937643297E-3</c:v>
                </c:pt>
                <c:pt idx="5">
                  <c:v>6.6599999991012737E-4</c:v>
                </c:pt>
                <c:pt idx="6">
                  <c:v>-5.6760000006761402E-3</c:v>
                </c:pt>
                <c:pt idx="7">
                  <c:v>-1.6999999934341758E-4</c:v>
                </c:pt>
                <c:pt idx="8">
                  <c:v>4.0040000021690503E-3</c:v>
                </c:pt>
                <c:pt idx="9">
                  <c:v>1.7799999477574602E-4</c:v>
                </c:pt>
                <c:pt idx="10">
                  <c:v>-2.9000000358792022E-4</c:v>
                </c:pt>
                <c:pt idx="11">
                  <c:v>2.4579999953857623E-3</c:v>
                </c:pt>
                <c:pt idx="12">
                  <c:v>-1.74200000037672E-3</c:v>
                </c:pt>
                <c:pt idx="13">
                  <c:v>-7.3300000003655441E-3</c:v>
                </c:pt>
                <c:pt idx="14">
                  <c:v>1.0580000016489066E-3</c:v>
                </c:pt>
                <c:pt idx="15">
                  <c:v>-1.0636000006343238E-2</c:v>
                </c:pt>
                <c:pt idx="16">
                  <c:v>-3.0000002880115062E-5</c:v>
                </c:pt>
                <c:pt idx="17">
                  <c:v>1.7759999973350205E-3</c:v>
                </c:pt>
                <c:pt idx="18">
                  <c:v>-1.3912000002164859E-2</c:v>
                </c:pt>
                <c:pt idx="19">
                  <c:v>2.899999963119626E-4</c:v>
                </c:pt>
                <c:pt idx="20">
                  <c:v>-3.2900000078370795E-3</c:v>
                </c:pt>
                <c:pt idx="21">
                  <c:v>-8.2200000033481047E-3</c:v>
                </c:pt>
                <c:pt idx="22">
                  <c:v>-1.6140000006998889E-3</c:v>
                </c:pt>
                <c:pt idx="23">
                  <c:v>-1.4740000042365864E-3</c:v>
                </c:pt>
                <c:pt idx="24">
                  <c:v>-5.5220000067492947E-3</c:v>
                </c:pt>
                <c:pt idx="25">
                  <c:v>1.8259999924339354E-3</c:v>
                </c:pt>
                <c:pt idx="26">
                  <c:v>-2.6760000037029386E-3</c:v>
                </c:pt>
                <c:pt idx="27">
                  <c:v>-3.310000007331837E-3</c:v>
                </c:pt>
                <c:pt idx="28">
                  <c:v>-9.1000000247731805E-4</c:v>
                </c:pt>
                <c:pt idx="29">
                  <c:v>3.3000000257743523E-4</c:v>
                </c:pt>
                <c:pt idx="30">
                  <c:v>-1.1640000084298663E-3</c:v>
                </c:pt>
                <c:pt idx="31">
                  <c:v>7.9079999995883554E-3</c:v>
                </c:pt>
                <c:pt idx="32">
                  <c:v>-3.5179999977117404E-3</c:v>
                </c:pt>
                <c:pt idx="33">
                  <c:v>-1.0860000038519502E-3</c:v>
                </c:pt>
                <c:pt idx="34">
                  <c:v>-4.4640000051003881E-3</c:v>
                </c:pt>
                <c:pt idx="35">
                  <c:v>-1.3200000030337833E-3</c:v>
                </c:pt>
                <c:pt idx="36">
                  <c:v>-1.4080000037210993E-3</c:v>
                </c:pt>
                <c:pt idx="37">
                  <c:v>-3.0360000018845312E-3</c:v>
                </c:pt>
                <c:pt idx="38">
                  <c:v>-1.905999997688923E-3</c:v>
                </c:pt>
                <c:pt idx="39">
                  <c:v>-1.2540000025182962E-3</c:v>
                </c:pt>
                <c:pt idx="40">
                  <c:v>-2.9300000023795292E-3</c:v>
                </c:pt>
                <c:pt idx="41">
                  <c:v>-2.7760000011767261E-3</c:v>
                </c:pt>
                <c:pt idx="42">
                  <c:v>-7.7800000144634396E-4</c:v>
                </c:pt>
                <c:pt idx="43">
                  <c:v>-5.336000001989305E-3</c:v>
                </c:pt>
                <c:pt idx="44">
                  <c:v>-3.2200000059674494E-3</c:v>
                </c:pt>
                <c:pt idx="45">
                  <c:v>-9.3039999992470257E-3</c:v>
                </c:pt>
                <c:pt idx="46">
                  <c:v>-1.0979999999108259E-2</c:v>
                </c:pt>
                <c:pt idx="47">
                  <c:v>-3.6140000011073425E-3</c:v>
                </c:pt>
                <c:pt idx="48">
                  <c:v>-3.1660000095143914E-3</c:v>
                </c:pt>
                <c:pt idx="49">
                  <c:v>-7.9320000077132136E-3</c:v>
                </c:pt>
                <c:pt idx="50">
                  <c:v>-5.2000000869156793E-4</c:v>
                </c:pt>
                <c:pt idx="51">
                  <c:v>-2.0780000049853697E-3</c:v>
                </c:pt>
                <c:pt idx="52">
                  <c:v>1.4959999971324578E-3</c:v>
                </c:pt>
                <c:pt idx="53">
                  <c:v>-1.7620000071474351E-3</c:v>
                </c:pt>
                <c:pt idx="54">
                  <c:v>-9.0560000026016496E-3</c:v>
                </c:pt>
                <c:pt idx="55">
                  <c:v>-2.6260000086040236E-3</c:v>
                </c:pt>
                <c:pt idx="56">
                  <c:v>-2.9640000066137873E-3</c:v>
                </c:pt>
                <c:pt idx="57">
                  <c:v>9.4079999980749562E-3</c:v>
                </c:pt>
                <c:pt idx="58">
                  <c:v>-1.3500000059138983E-3</c:v>
                </c:pt>
                <c:pt idx="59">
                  <c:v>-1.3739999994868413E-3</c:v>
                </c:pt>
                <c:pt idx="60">
                  <c:v>-1.6939999986789189E-3</c:v>
                </c:pt>
                <c:pt idx="61">
                  <c:v>2.2119999921415001E-3</c:v>
                </c:pt>
                <c:pt idx="62">
                  <c:v>-2.8059999967808835E-3</c:v>
                </c:pt>
                <c:pt idx="63">
                  <c:v>-5.5340000035357662E-3</c:v>
                </c:pt>
                <c:pt idx="64">
                  <c:v>-7.3540000012144446E-3</c:v>
                </c:pt>
                <c:pt idx="65">
                  <c:v>-4.438000003574416E-3</c:v>
                </c:pt>
                <c:pt idx="66">
                  <c:v>4.1599999531172216E-4</c:v>
                </c:pt>
                <c:pt idx="67">
                  <c:v>-7.6200000039534643E-3</c:v>
                </c:pt>
                <c:pt idx="68">
                  <c:v>-9.4440000029862858E-3</c:v>
                </c:pt>
                <c:pt idx="69">
                  <c:v>-7.0080000004963949E-3</c:v>
                </c:pt>
                <c:pt idx="70">
                  <c:v>-5.9340000007068738E-3</c:v>
                </c:pt>
                <c:pt idx="71">
                  <c:v>-1.1204000002180692E-2</c:v>
                </c:pt>
                <c:pt idx="77">
                  <c:v>-9.9140000020270236E-3</c:v>
                </c:pt>
                <c:pt idx="78">
                  <c:v>-1.0402000007161405E-2</c:v>
                </c:pt>
                <c:pt idx="81">
                  <c:v>-1.367000000027474E-2</c:v>
                </c:pt>
                <c:pt idx="82">
                  <c:v>-1.2644000009458978E-2</c:v>
                </c:pt>
                <c:pt idx="83">
                  <c:v>-1.438600000255974E-2</c:v>
                </c:pt>
                <c:pt idx="84">
                  <c:v>-1.7954000002646353E-2</c:v>
                </c:pt>
                <c:pt idx="85">
                  <c:v>-1.8770000002405141E-2</c:v>
                </c:pt>
                <c:pt idx="86">
                  <c:v>-1.8552000001363922E-2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B3-4E7F-8C38-475C1492D0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72">
                  <c:v>-6.8220000030123629E-3</c:v>
                </c:pt>
                <c:pt idx="73">
                  <c:v>-7.2740000032354146E-3</c:v>
                </c:pt>
                <c:pt idx="74">
                  <c:v>-9.9000000045634806E-3</c:v>
                </c:pt>
                <c:pt idx="75">
                  <c:v>-9.1020000036223792E-3</c:v>
                </c:pt>
                <c:pt idx="76">
                  <c:v>-1.2420000006386545E-2</c:v>
                </c:pt>
                <c:pt idx="79">
                  <c:v>-1.3980000003357418E-2</c:v>
                </c:pt>
                <c:pt idx="80">
                  <c:v>-1.195400000869995E-2</c:v>
                </c:pt>
                <c:pt idx="87">
                  <c:v>-1.2036000007356051E-2</c:v>
                </c:pt>
                <c:pt idx="88">
                  <c:v>-2.0776000004843809E-2</c:v>
                </c:pt>
                <c:pt idx="89">
                  <c:v>-2.0732000004500151E-2</c:v>
                </c:pt>
                <c:pt idx="90">
                  <c:v>-1.96219999997993E-2</c:v>
                </c:pt>
                <c:pt idx="91">
                  <c:v>-2.0426000002771616E-2</c:v>
                </c:pt>
                <c:pt idx="92">
                  <c:v>-1.9836000006762333E-2</c:v>
                </c:pt>
                <c:pt idx="93">
                  <c:v>-1.9836000006762333E-2</c:v>
                </c:pt>
                <c:pt idx="94">
                  <c:v>-2.0883999997749925E-2</c:v>
                </c:pt>
                <c:pt idx="95">
                  <c:v>-2.3584000009577721E-2</c:v>
                </c:pt>
                <c:pt idx="96">
                  <c:v>-2.3678000005020294E-2</c:v>
                </c:pt>
                <c:pt idx="97">
                  <c:v>-2.3954000003868714E-2</c:v>
                </c:pt>
                <c:pt idx="98">
                  <c:v>-2.4197999999159947E-2</c:v>
                </c:pt>
                <c:pt idx="99">
                  <c:v>-2.4197999999159947E-2</c:v>
                </c:pt>
                <c:pt idx="100">
                  <c:v>-2.3850000005040783E-2</c:v>
                </c:pt>
                <c:pt idx="101">
                  <c:v>-2.4369999999180436E-2</c:v>
                </c:pt>
                <c:pt idx="102">
                  <c:v>-2.4283999999170192E-2</c:v>
                </c:pt>
                <c:pt idx="103">
                  <c:v>-2.3962000006577E-2</c:v>
                </c:pt>
                <c:pt idx="104">
                  <c:v>-2.5920000007317867E-2</c:v>
                </c:pt>
                <c:pt idx="105">
                  <c:v>-2.3728000000119209E-2</c:v>
                </c:pt>
                <c:pt idx="106">
                  <c:v>-2.388200000859797E-2</c:v>
                </c:pt>
                <c:pt idx="107">
                  <c:v>-2.7848000005178619E-2</c:v>
                </c:pt>
                <c:pt idx="108">
                  <c:v>-2.6142000002437271E-2</c:v>
                </c:pt>
                <c:pt idx="109">
                  <c:v>-2.5525999997626059E-2</c:v>
                </c:pt>
                <c:pt idx="110">
                  <c:v>-2.5918000006640796E-2</c:v>
                </c:pt>
                <c:pt idx="111">
                  <c:v>-2.4576000003435183E-2</c:v>
                </c:pt>
                <c:pt idx="112">
                  <c:v>-2.2952000006625894E-2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B3-4E7F-8C38-475C1492D0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B3-4E7F-8C38-475C1492D0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B3-4E7F-8C38-475C1492D0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B3-4E7F-8C38-475C1492D0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0.5</c:v>
                </c:pt>
                <c:pt idx="1">
                  <c:v>6</c:v>
                </c:pt>
                <c:pt idx="2">
                  <c:v>6</c:v>
                </c:pt>
                <c:pt idx="3">
                  <c:v>86</c:v>
                </c:pt>
                <c:pt idx="4">
                  <c:v>87.5</c:v>
                </c:pt>
                <c:pt idx="5">
                  <c:v>89</c:v>
                </c:pt>
                <c:pt idx="6">
                  <c:v>89.5</c:v>
                </c:pt>
                <c:pt idx="7">
                  <c:v>93</c:v>
                </c:pt>
                <c:pt idx="8">
                  <c:v>94.5</c:v>
                </c:pt>
                <c:pt idx="9">
                  <c:v>96</c:v>
                </c:pt>
                <c:pt idx="10">
                  <c:v>98</c:v>
                </c:pt>
                <c:pt idx="11">
                  <c:v>126</c:v>
                </c:pt>
                <c:pt idx="12">
                  <c:v>426</c:v>
                </c:pt>
                <c:pt idx="13">
                  <c:v>433</c:v>
                </c:pt>
                <c:pt idx="14">
                  <c:v>501</c:v>
                </c:pt>
                <c:pt idx="15">
                  <c:v>579.5</c:v>
                </c:pt>
                <c:pt idx="16">
                  <c:v>583</c:v>
                </c:pt>
                <c:pt idx="17">
                  <c:v>586.5</c:v>
                </c:pt>
                <c:pt idx="18">
                  <c:v>593.5</c:v>
                </c:pt>
                <c:pt idx="19">
                  <c:v>703</c:v>
                </c:pt>
                <c:pt idx="20">
                  <c:v>1073</c:v>
                </c:pt>
                <c:pt idx="21">
                  <c:v>1205.5</c:v>
                </c:pt>
                <c:pt idx="22">
                  <c:v>1209</c:v>
                </c:pt>
                <c:pt idx="23">
                  <c:v>1249</c:v>
                </c:pt>
                <c:pt idx="24">
                  <c:v>1296</c:v>
                </c:pt>
                <c:pt idx="25">
                  <c:v>1324</c:v>
                </c:pt>
                <c:pt idx="26">
                  <c:v>1339.5</c:v>
                </c:pt>
                <c:pt idx="27">
                  <c:v>1753</c:v>
                </c:pt>
                <c:pt idx="28">
                  <c:v>1753</c:v>
                </c:pt>
                <c:pt idx="29">
                  <c:v>1868</c:v>
                </c:pt>
                <c:pt idx="30">
                  <c:v>1871.5</c:v>
                </c:pt>
                <c:pt idx="31">
                  <c:v>1913.5</c:v>
                </c:pt>
                <c:pt idx="32">
                  <c:v>1915</c:v>
                </c:pt>
                <c:pt idx="33">
                  <c:v>1917</c:v>
                </c:pt>
                <c:pt idx="34">
                  <c:v>1946.5</c:v>
                </c:pt>
                <c:pt idx="35">
                  <c:v>2005.5</c:v>
                </c:pt>
                <c:pt idx="36">
                  <c:v>2012.5</c:v>
                </c:pt>
                <c:pt idx="37">
                  <c:v>2354.5</c:v>
                </c:pt>
                <c:pt idx="38">
                  <c:v>2372</c:v>
                </c:pt>
                <c:pt idx="39">
                  <c:v>2419</c:v>
                </c:pt>
                <c:pt idx="40">
                  <c:v>2433</c:v>
                </c:pt>
                <c:pt idx="41">
                  <c:v>2464.5</c:v>
                </c:pt>
                <c:pt idx="42">
                  <c:v>2480</c:v>
                </c:pt>
                <c:pt idx="43">
                  <c:v>2504.5</c:v>
                </c:pt>
                <c:pt idx="44">
                  <c:v>2605.5</c:v>
                </c:pt>
                <c:pt idx="45">
                  <c:v>2631.5</c:v>
                </c:pt>
                <c:pt idx="46">
                  <c:v>2645.5</c:v>
                </c:pt>
                <c:pt idx="47">
                  <c:v>2984</c:v>
                </c:pt>
                <c:pt idx="48">
                  <c:v>3012</c:v>
                </c:pt>
                <c:pt idx="49">
                  <c:v>3048.5</c:v>
                </c:pt>
                <c:pt idx="50">
                  <c:v>3130.5</c:v>
                </c:pt>
                <c:pt idx="51">
                  <c:v>3155</c:v>
                </c:pt>
                <c:pt idx="52">
                  <c:v>3156.5</c:v>
                </c:pt>
                <c:pt idx="53">
                  <c:v>3181</c:v>
                </c:pt>
                <c:pt idx="54">
                  <c:v>3184.5</c:v>
                </c:pt>
                <c:pt idx="55">
                  <c:v>3202</c:v>
                </c:pt>
                <c:pt idx="56">
                  <c:v>3271.5</c:v>
                </c:pt>
                <c:pt idx="57">
                  <c:v>3688.5</c:v>
                </c:pt>
                <c:pt idx="58">
                  <c:v>3713</c:v>
                </c:pt>
                <c:pt idx="59">
                  <c:v>3774</c:v>
                </c:pt>
                <c:pt idx="60">
                  <c:v>3929</c:v>
                </c:pt>
                <c:pt idx="61">
                  <c:v>3932.5</c:v>
                </c:pt>
                <c:pt idx="62">
                  <c:v>4447</c:v>
                </c:pt>
                <c:pt idx="63">
                  <c:v>5089</c:v>
                </c:pt>
                <c:pt idx="64">
                  <c:v>5094</c:v>
                </c:pt>
                <c:pt idx="65">
                  <c:v>5120</c:v>
                </c:pt>
                <c:pt idx="66">
                  <c:v>5151.5</c:v>
                </c:pt>
                <c:pt idx="67">
                  <c:v>5580.5</c:v>
                </c:pt>
                <c:pt idx="68">
                  <c:v>5641.5</c:v>
                </c:pt>
                <c:pt idx="69">
                  <c:v>5737.5</c:v>
                </c:pt>
                <c:pt idx="70">
                  <c:v>5739</c:v>
                </c:pt>
                <c:pt idx="71">
                  <c:v>5756.5</c:v>
                </c:pt>
                <c:pt idx="72">
                  <c:v>6271</c:v>
                </c:pt>
                <c:pt idx="73">
                  <c:v>6299</c:v>
                </c:pt>
                <c:pt idx="74">
                  <c:v>6300.5</c:v>
                </c:pt>
                <c:pt idx="75">
                  <c:v>7666</c:v>
                </c:pt>
                <c:pt idx="76">
                  <c:v>8130.5</c:v>
                </c:pt>
                <c:pt idx="77">
                  <c:v>8184</c:v>
                </c:pt>
                <c:pt idx="78">
                  <c:v>8191</c:v>
                </c:pt>
                <c:pt idx="79">
                  <c:v>8895.5</c:v>
                </c:pt>
                <c:pt idx="80">
                  <c:v>8944</c:v>
                </c:pt>
                <c:pt idx="81">
                  <c:v>9518</c:v>
                </c:pt>
                <c:pt idx="82">
                  <c:v>9566.5</c:v>
                </c:pt>
                <c:pt idx="83">
                  <c:v>10217</c:v>
                </c:pt>
                <c:pt idx="84">
                  <c:v>10869</c:v>
                </c:pt>
                <c:pt idx="85">
                  <c:v>11368</c:v>
                </c:pt>
                <c:pt idx="86">
                  <c:v>11378.5</c:v>
                </c:pt>
                <c:pt idx="87">
                  <c:v>11404.5</c:v>
                </c:pt>
                <c:pt idx="88">
                  <c:v>11439.5</c:v>
                </c:pt>
                <c:pt idx="89">
                  <c:v>12623.5</c:v>
                </c:pt>
                <c:pt idx="90">
                  <c:v>12646</c:v>
                </c:pt>
                <c:pt idx="91">
                  <c:v>13452</c:v>
                </c:pt>
                <c:pt idx="92">
                  <c:v>13954.5</c:v>
                </c:pt>
                <c:pt idx="93">
                  <c:v>13954.5</c:v>
                </c:pt>
                <c:pt idx="94">
                  <c:v>13976.5</c:v>
                </c:pt>
                <c:pt idx="95">
                  <c:v>14051.5</c:v>
                </c:pt>
                <c:pt idx="96">
                  <c:v>14505</c:v>
                </c:pt>
                <c:pt idx="97">
                  <c:v>14519</c:v>
                </c:pt>
                <c:pt idx="98">
                  <c:v>14535</c:v>
                </c:pt>
                <c:pt idx="99">
                  <c:v>14535</c:v>
                </c:pt>
                <c:pt idx="100">
                  <c:v>14538</c:v>
                </c:pt>
                <c:pt idx="101">
                  <c:v>14568</c:v>
                </c:pt>
                <c:pt idx="102">
                  <c:v>14576.5</c:v>
                </c:pt>
                <c:pt idx="103">
                  <c:v>14606</c:v>
                </c:pt>
                <c:pt idx="104">
                  <c:v>14630.5</c:v>
                </c:pt>
                <c:pt idx="105">
                  <c:v>14642.5</c:v>
                </c:pt>
                <c:pt idx="106">
                  <c:v>14686</c:v>
                </c:pt>
                <c:pt idx="107">
                  <c:v>15197.5</c:v>
                </c:pt>
                <c:pt idx="108">
                  <c:v>15201</c:v>
                </c:pt>
                <c:pt idx="109">
                  <c:v>15227</c:v>
                </c:pt>
                <c:pt idx="110">
                  <c:v>15265</c:v>
                </c:pt>
                <c:pt idx="111">
                  <c:v>15289.5</c:v>
                </c:pt>
                <c:pt idx="112">
                  <c:v>15303.5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0">
                  <c:v>4.5464689677447217E-3</c:v>
                </c:pt>
                <c:pt idx="1">
                  <c:v>4.5357829838967023E-3</c:v>
                </c:pt>
                <c:pt idx="2">
                  <c:v>4.5357829838967023E-3</c:v>
                </c:pt>
                <c:pt idx="3">
                  <c:v>4.3803504915618735E-3</c:v>
                </c:pt>
                <c:pt idx="4">
                  <c:v>4.3774361323305954E-3</c:v>
                </c:pt>
                <c:pt idx="5">
                  <c:v>4.3745217730993173E-3</c:v>
                </c:pt>
                <c:pt idx="6">
                  <c:v>4.3735503200222252E-3</c:v>
                </c:pt>
                <c:pt idx="7">
                  <c:v>4.366750148482576E-3</c:v>
                </c:pt>
                <c:pt idx="8">
                  <c:v>4.3638357892512979E-3</c:v>
                </c:pt>
                <c:pt idx="9">
                  <c:v>4.3609214300200198E-3</c:v>
                </c:pt>
                <c:pt idx="10">
                  <c:v>4.3570356177116496E-3</c:v>
                </c:pt>
                <c:pt idx="11">
                  <c:v>4.3026342453944596E-3</c:v>
                </c:pt>
                <c:pt idx="12">
                  <c:v>3.719762399138851E-3</c:v>
                </c:pt>
                <c:pt idx="13">
                  <c:v>3.7061620560595535E-3</c:v>
                </c:pt>
                <c:pt idx="14">
                  <c:v>3.5740444375749487E-3</c:v>
                </c:pt>
                <c:pt idx="15">
                  <c:v>3.421526304471398E-3</c:v>
                </c:pt>
                <c:pt idx="16">
                  <c:v>3.4147261329317492E-3</c:v>
                </c:pt>
                <c:pt idx="17">
                  <c:v>3.4079259613921005E-3</c:v>
                </c:pt>
                <c:pt idx="18">
                  <c:v>3.394325618312803E-3</c:v>
                </c:pt>
                <c:pt idx="19">
                  <c:v>3.1815773944295061E-3</c:v>
                </c:pt>
                <c:pt idx="20">
                  <c:v>2.4627021173809225E-3</c:v>
                </c:pt>
                <c:pt idx="21">
                  <c:v>2.205267051951362E-3</c:v>
                </c:pt>
                <c:pt idx="22">
                  <c:v>2.1984668804117132E-3</c:v>
                </c:pt>
                <c:pt idx="23">
                  <c:v>2.1207506342442988E-3</c:v>
                </c:pt>
                <c:pt idx="24">
                  <c:v>2.0294340449975869E-3</c:v>
                </c:pt>
                <c:pt idx="25">
                  <c:v>1.9750326726803969E-3</c:v>
                </c:pt>
                <c:pt idx="26">
                  <c:v>1.9449176272905238E-3</c:v>
                </c:pt>
                <c:pt idx="27">
                  <c:v>1.141525932534877E-3</c:v>
                </c:pt>
                <c:pt idx="28">
                  <c:v>1.141525932534877E-3</c:v>
                </c:pt>
                <c:pt idx="29">
                  <c:v>9.1809172480356027E-4</c:v>
                </c:pt>
                <c:pt idx="30">
                  <c:v>9.1129155326391152E-4</c:v>
                </c:pt>
                <c:pt idx="31">
                  <c:v>8.2968949478812648E-4</c:v>
                </c:pt>
                <c:pt idx="32">
                  <c:v>8.2677513555684838E-4</c:v>
                </c:pt>
                <c:pt idx="33">
                  <c:v>8.2288932324847772E-4</c:v>
                </c:pt>
                <c:pt idx="34">
                  <c:v>7.655735917000096E-4</c:v>
                </c:pt>
                <c:pt idx="35">
                  <c:v>6.5094212860307334E-4</c:v>
                </c:pt>
                <c:pt idx="36">
                  <c:v>6.3734178552377584E-4</c:v>
                </c:pt>
                <c:pt idx="37">
                  <c:v>-2.7132119207617759E-5</c:v>
                </c:pt>
                <c:pt idx="38">
                  <c:v>-6.113297690586196E-5</c:v>
                </c:pt>
                <c:pt idx="39">
                  <c:v>-1.5244956615257342E-4</c:v>
                </c:pt>
                <c:pt idx="40">
                  <c:v>-1.7965025231116843E-4</c:v>
                </c:pt>
                <c:pt idx="41">
                  <c:v>-2.4085179616800765E-4</c:v>
                </c:pt>
                <c:pt idx="42">
                  <c:v>-2.7096684155788076E-4</c:v>
                </c:pt>
                <c:pt idx="43">
                  <c:v>-3.185680423354216E-4</c:v>
                </c:pt>
                <c:pt idx="44">
                  <c:v>-5.1480156390814377E-4</c:v>
                </c:pt>
                <c:pt idx="45">
                  <c:v>-5.653171239169627E-4</c:v>
                </c:pt>
                <c:pt idx="46">
                  <c:v>-5.9251781007555772E-4</c:v>
                </c:pt>
                <c:pt idx="47">
                  <c:v>-1.250191543267303E-3</c:v>
                </c:pt>
                <c:pt idx="48">
                  <c:v>-1.304592915584493E-3</c:v>
                </c:pt>
                <c:pt idx="49">
                  <c:v>-1.3755089902122587E-3</c:v>
                </c:pt>
                <c:pt idx="50">
                  <c:v>-1.5348272948554577E-3</c:v>
                </c:pt>
                <c:pt idx="51">
                  <c:v>-1.5824284956329994E-3</c:v>
                </c:pt>
                <c:pt idx="52">
                  <c:v>-1.5853428548642775E-3</c:v>
                </c:pt>
                <c:pt idx="53">
                  <c:v>-1.6329440556418192E-3</c:v>
                </c:pt>
                <c:pt idx="54">
                  <c:v>-1.6397442271814675E-3</c:v>
                </c:pt>
                <c:pt idx="55">
                  <c:v>-1.6737450848797117E-3</c:v>
                </c:pt>
                <c:pt idx="56">
                  <c:v>-1.8087770625955938E-3</c:v>
                </c:pt>
                <c:pt idx="57">
                  <c:v>-2.6189689288908897E-3</c:v>
                </c:pt>
                <c:pt idx="58">
                  <c:v>-2.6665701296684306E-3</c:v>
                </c:pt>
                <c:pt idx="59">
                  <c:v>-2.7850874050737379E-3</c:v>
                </c:pt>
                <c:pt idx="60">
                  <c:v>-3.086237858972469E-3</c:v>
                </c:pt>
                <c:pt idx="61">
                  <c:v>-3.0930380305121173E-3</c:v>
                </c:pt>
                <c:pt idx="62">
                  <c:v>-4.0926632468404854E-3</c:v>
                </c:pt>
                <c:pt idx="63">
                  <c:v>-5.3400089978274876E-3</c:v>
                </c:pt>
                <c:pt idx="64">
                  <c:v>-5.349723528598414E-3</c:v>
                </c:pt>
                <c:pt idx="65">
                  <c:v>-5.4002390886072338E-3</c:v>
                </c:pt>
                <c:pt idx="66">
                  <c:v>-5.4614406324640721E-3</c:v>
                </c:pt>
                <c:pt idx="67">
                  <c:v>-6.2949473726095929E-3</c:v>
                </c:pt>
                <c:pt idx="68">
                  <c:v>-6.4134646480148993E-3</c:v>
                </c:pt>
                <c:pt idx="69">
                  <c:v>-6.5999836388166942E-3</c:v>
                </c:pt>
                <c:pt idx="70">
                  <c:v>-6.6028979980479723E-3</c:v>
                </c:pt>
                <c:pt idx="71">
                  <c:v>-6.6368988557462157E-3</c:v>
                </c:pt>
                <c:pt idx="72">
                  <c:v>-7.6365240720745846E-3</c:v>
                </c:pt>
                <c:pt idx="73">
                  <c:v>-7.6909254443917746E-3</c:v>
                </c:pt>
                <c:pt idx="74">
                  <c:v>-7.6938398036230527E-3</c:v>
                </c:pt>
                <c:pt idx="75">
                  <c:v>-1.0346878157163163E-2</c:v>
                </c:pt>
                <c:pt idx="76">
                  <c:v>-1.1249358065782263E-2</c:v>
                </c:pt>
                <c:pt idx="77">
                  <c:v>-1.1353303545031179E-2</c:v>
                </c:pt>
                <c:pt idx="78">
                  <c:v>-1.1366903888110479E-2</c:v>
                </c:pt>
                <c:pt idx="79">
                  <c:v>-1.2735681273734065E-2</c:v>
                </c:pt>
                <c:pt idx="80">
                  <c:v>-1.2829912222212053E-2</c:v>
                </c:pt>
                <c:pt idx="81">
                  <c:v>-1.394514035471445E-2</c:v>
                </c:pt>
                <c:pt idx="82">
                  <c:v>-1.4039371303192442E-2</c:v>
                </c:pt>
                <c:pt idx="83">
                  <c:v>-1.530323175649002E-2</c:v>
                </c:pt>
                <c:pt idx="84">
                  <c:v>-1.6570006569018875E-2</c:v>
                </c:pt>
                <c:pt idx="85">
                  <c:v>-1.7539516739957371E-2</c:v>
                </c:pt>
                <c:pt idx="86">
                  <c:v>-1.7559917254576316E-2</c:v>
                </c:pt>
                <c:pt idx="87">
                  <c:v>-1.7610432814585134E-2</c:v>
                </c:pt>
                <c:pt idx="88">
                  <c:v>-1.7678434529981624E-2</c:v>
                </c:pt>
                <c:pt idx="89">
                  <c:v>-1.997883541653709E-2</c:v>
                </c:pt>
                <c:pt idx="90">
                  <c:v>-2.002255080500626E-2</c:v>
                </c:pt>
                <c:pt idx="91">
                  <c:v>-2.1588533165279662E-2</c:v>
                </c:pt>
                <c:pt idx="92">
                  <c:v>-2.2564843507757806E-2</c:v>
                </c:pt>
                <c:pt idx="93">
                  <c:v>-2.2564843507757806E-2</c:v>
                </c:pt>
                <c:pt idx="94">
                  <c:v>-2.2607587443149883E-2</c:v>
                </c:pt>
                <c:pt idx="95">
                  <c:v>-2.2753305404713785E-2</c:v>
                </c:pt>
                <c:pt idx="96">
                  <c:v>-2.3634413345636845E-2</c:v>
                </c:pt>
                <c:pt idx="97">
                  <c:v>-2.3661614031795442E-2</c:v>
                </c:pt>
                <c:pt idx="98">
                  <c:v>-2.3692700530262407E-2</c:v>
                </c:pt>
                <c:pt idx="99">
                  <c:v>-2.3692700530262407E-2</c:v>
                </c:pt>
                <c:pt idx="100">
                  <c:v>-2.3698529248724964E-2</c:v>
                </c:pt>
                <c:pt idx="101">
                  <c:v>-2.3756816433350526E-2</c:v>
                </c:pt>
                <c:pt idx="102">
                  <c:v>-2.3773331135661102E-2</c:v>
                </c:pt>
                <c:pt idx="103">
                  <c:v>-2.3830646867209569E-2</c:v>
                </c:pt>
                <c:pt idx="104">
                  <c:v>-2.387824806798711E-2</c:v>
                </c:pt>
                <c:pt idx="105">
                  <c:v>-2.3901562941837335E-2</c:v>
                </c:pt>
                <c:pt idx="106">
                  <c:v>-2.3986079359544398E-2</c:v>
                </c:pt>
                <c:pt idx="107">
                  <c:v>-2.4979875857410211E-2</c:v>
                </c:pt>
                <c:pt idx="108">
                  <c:v>-2.4986676028949859E-2</c:v>
                </c:pt>
                <c:pt idx="109">
                  <c:v>-2.5037191588958677E-2</c:v>
                </c:pt>
                <c:pt idx="110">
                  <c:v>-2.511102202281772E-2</c:v>
                </c:pt>
                <c:pt idx="111">
                  <c:v>-2.5158623223595262E-2</c:v>
                </c:pt>
                <c:pt idx="112">
                  <c:v>-2.5185823909753859E-2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B3-4E7F-8C38-475C1492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854792"/>
        <c:axId val="1"/>
      </c:scatterChart>
      <c:valAx>
        <c:axId val="80585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854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400050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BCB19F-E1D7-5E48-D0C9-69EC582B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bav-astro.de/sfs/BAVM_link.php?BAVMnr=132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bav-astro.de/sfs/BAVM_link.php?BAVMnr=132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bav-astro.de/sfs/BAVM_link.php?BAVMnr=158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bav-astro.de/sfs/BAVM_link.php?BAVMnr=158" TargetMode="External"/><Relationship Id="rId63" Type="http://schemas.openxmlformats.org/officeDocument/2006/relationships/hyperlink" Target="http://www.bav-astro.de/sfs/BAVM_link.php?BAVMnr=178" TargetMode="External"/><Relationship Id="rId68" Type="http://schemas.openxmlformats.org/officeDocument/2006/relationships/hyperlink" Target="http://www.bav-astro.de/sfs/BAVM_link.php?BAVMnr=183" TargetMode="External"/><Relationship Id="rId76" Type="http://schemas.openxmlformats.org/officeDocument/2006/relationships/hyperlink" Target="http://www.konkoly.hu/cgi-bin/IBVS?5945" TargetMode="External"/><Relationship Id="rId8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58" TargetMode="External"/><Relationship Id="rId71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32" TargetMode="External"/><Relationship Id="rId16" Type="http://schemas.openxmlformats.org/officeDocument/2006/relationships/hyperlink" Target="http://www.bav-astro.de/sfs/BAVM_link.php?BAVMnr=132" TargetMode="External"/><Relationship Id="rId29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32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bav-astro.de/sfs/BAVM_link.php?BAVMnr=152" TargetMode="External"/><Relationship Id="rId40" Type="http://schemas.openxmlformats.org/officeDocument/2006/relationships/hyperlink" Target="http://www.bav-astro.de/sfs/BAVM_link.php?BAVMnr=158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bav-astro.de/sfs/BAVM_link.php?BAVMnr=158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78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8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bav-astro.de/sfs/BAVM_link.php?BAVMnr=231" TargetMode="External"/><Relationship Id="rId19" Type="http://schemas.openxmlformats.org/officeDocument/2006/relationships/hyperlink" Target="http://www.bav-astro.de/sfs/BAVM_link.php?BAVMnr=132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58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bav-astro.de/sfs/BAVM_link.php?BAVMnr=132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2" TargetMode="External"/><Relationship Id="rId35" Type="http://schemas.openxmlformats.org/officeDocument/2006/relationships/hyperlink" Target="http://www.bav-astro.de/sfs/BAVM_link.php?BAVMnr=152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58" TargetMode="External"/><Relationship Id="rId64" Type="http://schemas.openxmlformats.org/officeDocument/2006/relationships/hyperlink" Target="http://www.bav-astro.de/sfs/BAVM_link.php?BAVMnr=178" TargetMode="External"/><Relationship Id="rId69" Type="http://schemas.openxmlformats.org/officeDocument/2006/relationships/hyperlink" Target="http://www.bav-astro.de/sfs/BAVM_link.php?BAVMnr=183" TargetMode="External"/><Relationship Id="rId77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bav-astro.de/sfs/BAVM_link.php?BAVMnr=132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bav-astro.de/sfs/BAVM_link.php?BAVMnr=193" TargetMode="External"/><Relationship Id="rId80" Type="http://schemas.openxmlformats.org/officeDocument/2006/relationships/hyperlink" Target="http://www.bav-astro.de/sfs/BAVM_link.php?BAVMnr=225" TargetMode="External"/><Relationship Id="rId85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bav-astro.de/sfs/BAVM_link.php?BAVMnr=132" TargetMode="External"/><Relationship Id="rId17" Type="http://schemas.openxmlformats.org/officeDocument/2006/relationships/hyperlink" Target="http://www.bav-astro.de/sfs/BAVM_link.php?BAVMnr=132" TargetMode="External"/><Relationship Id="rId25" Type="http://schemas.openxmlformats.org/officeDocument/2006/relationships/hyperlink" Target="http://www.bav-astro.de/sfs/BAVM_link.php?BAVMnr=132" TargetMode="External"/><Relationship Id="rId33" Type="http://schemas.openxmlformats.org/officeDocument/2006/relationships/hyperlink" Target="http://www.bav-astro.de/sfs/BAVM_link.php?BAVMnr=152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132" TargetMode="External"/><Relationship Id="rId41" Type="http://schemas.openxmlformats.org/officeDocument/2006/relationships/hyperlink" Target="http://www.bav-astro.de/sfs/BAVM_link.php?BAVMnr=152" TargetMode="External"/><Relationship Id="rId54" Type="http://schemas.openxmlformats.org/officeDocument/2006/relationships/hyperlink" Target="http://www.bav-astro.de/sfs/BAVM_link.php?BAVMnr=158" TargetMode="External"/><Relationship Id="rId62" Type="http://schemas.openxmlformats.org/officeDocument/2006/relationships/hyperlink" Target="http://www.bav-astro.de/sfs/BAVM_link.php?BAVMnr=173" TargetMode="External"/><Relationship Id="rId70" Type="http://schemas.openxmlformats.org/officeDocument/2006/relationships/hyperlink" Target="http://www.bav-astro.de/sfs/BAVM_link.php?BAVMnr=183" TargetMode="External"/><Relationship Id="rId75" Type="http://schemas.openxmlformats.org/officeDocument/2006/relationships/hyperlink" Target="http://www.bav-astro.de/sfs/BAVM_link.php?BAVMnr=212" TargetMode="External"/><Relationship Id="rId83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32" TargetMode="External"/><Relationship Id="rId23" Type="http://schemas.openxmlformats.org/officeDocument/2006/relationships/hyperlink" Target="http://www.bav-astro.de/sfs/BAVM_link.php?BAVMnr=13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5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132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www.bav-astro.de/sfs/BAVM_link.php?BAVMnr=152" TargetMode="External"/><Relationship Id="rId52" Type="http://schemas.openxmlformats.org/officeDocument/2006/relationships/hyperlink" Target="http://www.bav-astro.de/sfs/BAVM_link.php?BAVMnr=158" TargetMode="External"/><Relationship Id="rId60" Type="http://schemas.openxmlformats.org/officeDocument/2006/relationships/hyperlink" Target="http://www.bav-astro.de/sfs/BAVM_link.php?BAVMnr=172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www.bav-astro.de/sfs/BAVM_link.php?BAVMnr=193" TargetMode="External"/><Relationship Id="rId78" Type="http://schemas.openxmlformats.org/officeDocument/2006/relationships/hyperlink" Target="http://www.bav-astro.de/sfs/BAVM_link.php?BAVMnr=215" TargetMode="External"/><Relationship Id="rId81" Type="http://schemas.openxmlformats.org/officeDocument/2006/relationships/hyperlink" Target="http://www.bav-astro.de/sfs/BAVM_link.php?BAVMnr=231" TargetMode="External"/><Relationship Id="rId86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"/>
  <sheetViews>
    <sheetView tabSelected="1"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24</v>
      </c>
      <c r="B2" s="7" t="s">
        <v>37</v>
      </c>
    </row>
    <row r="3" spans="1:6" ht="13.5" thickBot="1"/>
    <row r="4" spans="1:6" ht="13.5" thickBot="1">
      <c r="A4" s="4" t="s">
        <v>2</v>
      </c>
      <c r="C4" s="12" t="s">
        <v>36</v>
      </c>
      <c r="D4" s="13" t="s">
        <v>36</v>
      </c>
    </row>
    <row r="5" spans="1:6">
      <c r="A5" s="17" t="s">
        <v>42</v>
      </c>
      <c r="B5" s="16"/>
      <c r="C5" s="18">
        <v>-9.5</v>
      </c>
      <c r="D5" s="16" t="s">
        <v>43</v>
      </c>
    </row>
    <row r="6" spans="1:6">
      <c r="A6" s="4" t="s">
        <v>3</v>
      </c>
    </row>
    <row r="7" spans="1:6">
      <c r="A7" t="s">
        <v>4</v>
      </c>
      <c r="C7" s="9">
        <f>+D7-C8/2</f>
        <v>50700.153658000003</v>
      </c>
      <c r="D7" s="9">
        <v>50700.440399999999</v>
      </c>
    </row>
    <row r="8" spans="1:6">
      <c r="A8" t="s">
        <v>5</v>
      </c>
      <c r="C8" s="14">
        <v>0.57348399999999999</v>
      </c>
      <c r="D8" s="8" t="s">
        <v>30</v>
      </c>
    </row>
    <row r="9" spans="1:6">
      <c r="A9" s="45" t="s">
        <v>49</v>
      </c>
      <c r="B9" s="46">
        <v>83</v>
      </c>
      <c r="C9" s="43" t="str">
        <f>"F"&amp;B9</f>
        <v>F83</v>
      </c>
      <c r="D9" s="44" t="str">
        <f>"G"&amp;B9</f>
        <v>G83</v>
      </c>
    </row>
    <row r="10" spans="1:6" ht="13.5" thickBot="1">
      <c r="A10" s="16"/>
      <c r="B10" s="16"/>
      <c r="C10" s="3" t="s">
        <v>20</v>
      </c>
      <c r="D10" s="3" t="s">
        <v>21</v>
      </c>
      <c r="E10" s="16"/>
    </row>
    <row r="11" spans="1:6">
      <c r="A11" s="16" t="s">
        <v>16</v>
      </c>
      <c r="B11" s="16"/>
      <c r="C11" s="42">
        <f ca="1">INTERCEPT(INDIRECT($D$9):G991,INDIRECT($C$9):F991)</f>
        <v>4.5474404208218147E-3</v>
      </c>
      <c r="D11" s="11"/>
      <c r="E11" s="16"/>
    </row>
    <row r="12" spans="1:6">
      <c r="A12" s="16" t="s">
        <v>17</v>
      </c>
      <c r="B12" s="16"/>
      <c r="C12" s="42">
        <f ca="1">SLOPE(INDIRECT($D$9):G991,INDIRECT($C$9):F991)</f>
        <v>-1.942906154185361E-6</v>
      </c>
      <c r="D12" s="11"/>
      <c r="E12" s="16"/>
    </row>
    <row r="13" spans="1:6">
      <c r="A13" s="16" t="s">
        <v>19</v>
      </c>
      <c r="B13" s="16"/>
      <c r="C13" s="11" t="s">
        <v>28</v>
      </c>
    </row>
    <row r="14" spans="1:6">
      <c r="A14" s="16"/>
      <c r="B14" s="16"/>
      <c r="C14" s="16"/>
    </row>
    <row r="15" spans="1:6">
      <c r="A15" s="19" t="s">
        <v>18</v>
      </c>
      <c r="B15" s="16"/>
      <c r="C15" s="20">
        <f ca="1">(C7+C11)+(C8+C12)*INT(MAX(F21:F3532))</f>
        <v>59476.154125147543</v>
      </c>
      <c r="E15" s="21" t="s">
        <v>50</v>
      </c>
      <c r="F15" s="18">
        <v>1</v>
      </c>
    </row>
    <row r="16" spans="1:6">
      <c r="A16" s="23" t="s">
        <v>6</v>
      </c>
      <c r="B16" s="16"/>
      <c r="C16" s="24">
        <f ca="1">+C8+C12</f>
        <v>0.57348205709384581</v>
      </c>
      <c r="E16" s="21" t="s">
        <v>44</v>
      </c>
      <c r="F16" s="22">
        <f ca="1">NOW()+15018.5+$C$5/24</f>
        <v>59957.754776504626</v>
      </c>
    </row>
    <row r="17" spans="1:17" ht="13.5" thickBot="1">
      <c r="A17" s="21" t="s">
        <v>40</v>
      </c>
      <c r="B17" s="16"/>
      <c r="C17" s="16">
        <f>COUNT(C21:C2190)</f>
        <v>113</v>
      </c>
      <c r="E17" s="21" t="s">
        <v>51</v>
      </c>
      <c r="F17" s="22">
        <f ca="1">ROUND(2*(F16-$C$7)/$C$8,0)/2+F15</f>
        <v>16143.5</v>
      </c>
    </row>
    <row r="18" spans="1:17" ht="14.25" thickTop="1" thickBot="1">
      <c r="A18" s="23" t="s">
        <v>7</v>
      </c>
      <c r="B18" s="16"/>
      <c r="C18" s="26">
        <f ca="1">+C15</f>
        <v>59476.154125147543</v>
      </c>
      <c r="D18" s="27">
        <f ca="1">+C16</f>
        <v>0.57348205709384581</v>
      </c>
      <c r="E18" s="21" t="s">
        <v>45</v>
      </c>
      <c r="F18" s="44">
        <f ca="1">ROUND(2*(F16-$C$15)/$C$16,0)/2+F15</f>
        <v>841</v>
      </c>
    </row>
    <row r="19" spans="1:17" ht="13.5" thickTop="1">
      <c r="E19" s="21" t="s">
        <v>46</v>
      </c>
      <c r="F19" s="25">
        <f ca="1">+$C$15+$C$16*F18-15018.5-$C$5/24</f>
        <v>44940.348368496801</v>
      </c>
    </row>
    <row r="20" spans="1:17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62</v>
      </c>
      <c r="I20" s="6" t="s">
        <v>65</v>
      </c>
      <c r="J20" s="6" t="s">
        <v>59</v>
      </c>
      <c r="K20" s="6" t="s">
        <v>58</v>
      </c>
      <c r="L20" s="6" t="s">
        <v>25</v>
      </c>
      <c r="M20" s="6" t="s">
        <v>26</v>
      </c>
      <c r="N20" s="6" t="s">
        <v>29</v>
      </c>
      <c r="O20" s="6" t="s">
        <v>23</v>
      </c>
      <c r="P20" s="5" t="s">
        <v>22</v>
      </c>
      <c r="Q20" s="3" t="s">
        <v>15</v>
      </c>
    </row>
    <row r="21" spans="1:17">
      <c r="A21" s="10" t="s">
        <v>31</v>
      </c>
      <c r="B21" s="32" t="s">
        <v>27</v>
      </c>
      <c r="C21" s="33">
        <v>50700.440399999999</v>
      </c>
      <c r="D21" s="29" t="s">
        <v>28</v>
      </c>
      <c r="E21">
        <f>+(C21-C$7)/C$8</f>
        <v>0.49999999999405953</v>
      </c>
      <c r="F21">
        <f>ROUND(2*E21,0)/2</f>
        <v>0.5</v>
      </c>
      <c r="G21">
        <f>+C21-(C$7+F21*C$8)</f>
        <v>0</v>
      </c>
      <c r="J21">
        <f>+G21</f>
        <v>0</v>
      </c>
      <c r="O21">
        <f ca="1">+C$11+C$12*$F21</f>
        <v>4.5464689677447217E-3</v>
      </c>
      <c r="Q21" s="2">
        <f>+C21-15018.5</f>
        <v>35681.940399999999</v>
      </c>
    </row>
    <row r="22" spans="1:17">
      <c r="A22" s="41" t="s">
        <v>72</v>
      </c>
      <c r="B22" s="36" t="s">
        <v>27</v>
      </c>
      <c r="C22" s="40">
        <v>50703.5916</v>
      </c>
      <c r="D22" s="15" t="s">
        <v>65</v>
      </c>
      <c r="E22" s="41">
        <f>+(C22-C$7)/C$8</f>
        <v>5.9948350782181157</v>
      </c>
      <c r="F22">
        <f>ROUND(2*E22,0)/2</f>
        <v>6</v>
      </c>
      <c r="G22">
        <f>+C22-(C$7+F22*C$8)</f>
        <v>-2.9620000059367158E-3</v>
      </c>
      <c r="J22">
        <f>+G22</f>
        <v>-2.9620000059367158E-3</v>
      </c>
      <c r="O22">
        <f ca="1">+C$11+C$12*$F22</f>
        <v>4.5357829838967023E-3</v>
      </c>
      <c r="Q22" s="2">
        <f>+C22-15018.5</f>
        <v>35685.0916</v>
      </c>
    </row>
    <row r="23" spans="1:17">
      <c r="A23" s="10" t="s">
        <v>31</v>
      </c>
      <c r="B23" s="34"/>
      <c r="C23" s="33">
        <v>50703.591699999997</v>
      </c>
      <c r="D23" s="28">
        <v>5.0000000000000001E-4</v>
      </c>
      <c r="E23">
        <f>+(C23-C$7)/C$8</f>
        <v>5.9950094509948171</v>
      </c>
      <c r="F23">
        <f>ROUND(2*E23,0)/2</f>
        <v>6</v>
      </c>
      <c r="G23">
        <f>+C23-(C$7+F23*C$8)</f>
        <v>-2.8620000084629282E-3</v>
      </c>
      <c r="J23">
        <f>+G23</f>
        <v>-2.8620000084629282E-3</v>
      </c>
      <c r="O23">
        <f ca="1">+C$11+C$12*$F23</f>
        <v>4.5357829838967023E-3</v>
      </c>
      <c r="Q23" s="2">
        <f>+C23-15018.5</f>
        <v>35685.091699999997</v>
      </c>
    </row>
    <row r="24" spans="1:17">
      <c r="A24" s="10" t="s">
        <v>31</v>
      </c>
      <c r="B24" s="34"/>
      <c r="C24" s="33">
        <v>50749.472999999998</v>
      </c>
      <c r="D24" s="28">
        <v>1.1999999999999999E-3</v>
      </c>
      <c r="E24">
        <f>+(C24-C$7)/C$8</f>
        <v>85.999508268748968</v>
      </c>
      <c r="F24">
        <f>ROUND(2*E24,0)/2</f>
        <v>86</v>
      </c>
      <c r="G24">
        <f>+C24-(C$7+F24*C$8)</f>
        <v>-2.8200000815559179E-4</v>
      </c>
      <c r="J24">
        <f>+G24</f>
        <v>-2.8200000815559179E-4</v>
      </c>
      <c r="O24">
        <f ca="1">+C$11+C$12*$F24</f>
        <v>4.3803504915618735E-3</v>
      </c>
      <c r="Q24" s="2">
        <f>+C24-15018.5</f>
        <v>35730.972999999998</v>
      </c>
    </row>
    <row r="25" spans="1:17">
      <c r="A25" s="10" t="s">
        <v>31</v>
      </c>
      <c r="B25" s="32" t="s">
        <v>32</v>
      </c>
      <c r="C25" s="33">
        <v>50750.339399999997</v>
      </c>
      <c r="D25" s="28">
        <v>8.9999999999999998E-4</v>
      </c>
      <c r="E25">
        <f>+(C25-C$7)/C$8</f>
        <v>87.510274044252682</v>
      </c>
      <c r="F25">
        <f>ROUND(2*E25,0)/2</f>
        <v>87.5</v>
      </c>
      <c r="G25">
        <f>+C25-(C$7+F25*C$8)</f>
        <v>5.8919999937643297E-3</v>
      </c>
      <c r="J25">
        <f>+G25</f>
        <v>5.8919999937643297E-3</v>
      </c>
      <c r="O25">
        <f ca="1">+C$11+C$12*$F25</f>
        <v>4.3774361323305954E-3</v>
      </c>
      <c r="Q25" s="2">
        <f>+C25-15018.5</f>
        <v>35731.839399999997</v>
      </c>
    </row>
    <row r="26" spans="1:17">
      <c r="A26" s="10" t="s">
        <v>33</v>
      </c>
      <c r="B26" s="34"/>
      <c r="C26" s="33">
        <v>50751.1944</v>
      </c>
      <c r="D26" s="28">
        <v>4.0000000000000002E-4</v>
      </c>
      <c r="E26">
        <f>+(C26-C$7)/C$8</f>
        <v>89.00116132271765</v>
      </c>
      <c r="F26">
        <f>ROUND(2*E26,0)/2</f>
        <v>89</v>
      </c>
      <c r="G26">
        <f>+C26-(C$7+F26*C$8)</f>
        <v>6.6599999991012737E-4</v>
      </c>
      <c r="J26">
        <f>+G26</f>
        <v>6.6599999991012737E-4</v>
      </c>
      <c r="O26">
        <f ca="1">+C$11+C$12*$F26</f>
        <v>4.3745217730993173E-3</v>
      </c>
      <c r="Q26" s="2">
        <f>+C26-15018.5</f>
        <v>35732.6944</v>
      </c>
    </row>
    <row r="27" spans="1:17">
      <c r="A27" s="10" t="s">
        <v>33</v>
      </c>
      <c r="B27" s="32" t="s">
        <v>32</v>
      </c>
      <c r="C27" s="33">
        <v>50751.474800000004</v>
      </c>
      <c r="D27" s="28">
        <v>1.2999999999999999E-3</v>
      </c>
      <c r="E27">
        <f>+(C27-C$7)/C$8</f>
        <v>89.490102600945605</v>
      </c>
      <c r="F27">
        <f>ROUND(2*E27,0)/2</f>
        <v>89.5</v>
      </c>
      <c r="G27">
        <f>+C27-(C$7+F27*C$8)</f>
        <v>-5.6760000006761402E-3</v>
      </c>
      <c r="J27">
        <f>+G27</f>
        <v>-5.6760000006761402E-3</v>
      </c>
      <c r="O27">
        <f ca="1">+C$11+C$12*$F27</f>
        <v>4.3735503200222252E-3</v>
      </c>
      <c r="Q27" s="2">
        <f>+C27-15018.5</f>
        <v>35732.974800000004</v>
      </c>
    </row>
    <row r="28" spans="1:17">
      <c r="A28" s="10" t="s">
        <v>33</v>
      </c>
      <c r="B28" s="34"/>
      <c r="C28" s="33">
        <v>50753.487500000003</v>
      </c>
      <c r="D28" s="28">
        <v>2.9999999999999997E-4</v>
      </c>
      <c r="E28">
        <f>+(C28-C$7)/C$8</f>
        <v>92.999703566272132</v>
      </c>
      <c r="F28">
        <f>ROUND(2*E28,0)/2</f>
        <v>93</v>
      </c>
      <c r="G28">
        <f>+C28-(C$7+F28*C$8)</f>
        <v>-1.6999999934341758E-4</v>
      </c>
      <c r="J28">
        <f>+G28</f>
        <v>-1.6999999934341758E-4</v>
      </c>
      <c r="O28">
        <f ca="1">+C$11+C$12*$F28</f>
        <v>4.366750148482576E-3</v>
      </c>
      <c r="Q28" s="2">
        <f>+C28-15018.5</f>
        <v>35734.987500000003</v>
      </c>
    </row>
    <row r="29" spans="1:17">
      <c r="A29" s="10" t="s">
        <v>31</v>
      </c>
      <c r="B29" s="32" t="s">
        <v>32</v>
      </c>
      <c r="C29" s="33">
        <v>50754.351900000001</v>
      </c>
      <c r="D29" s="28">
        <v>8.0000000000000004E-4</v>
      </c>
      <c r="E29">
        <f>+(C29-C$7)/C$8</f>
        <v>94.506981886153014</v>
      </c>
      <c r="F29">
        <f>ROUND(2*E29,0)/2</f>
        <v>94.5</v>
      </c>
      <c r="G29">
        <f>+C29-(C$7+F29*C$8)</f>
        <v>4.0040000021690503E-3</v>
      </c>
      <c r="J29">
        <f>+G29</f>
        <v>4.0040000021690503E-3</v>
      </c>
      <c r="O29">
        <f ca="1">+C$11+C$12*$F29</f>
        <v>4.3638357892512979E-3</v>
      </c>
      <c r="Q29" s="2">
        <f>+C29-15018.5</f>
        <v>35735.851900000001</v>
      </c>
    </row>
    <row r="30" spans="1:17">
      <c r="A30" s="10" t="s">
        <v>33</v>
      </c>
      <c r="B30" s="34"/>
      <c r="C30" s="33">
        <v>50755.208299999998</v>
      </c>
      <c r="D30" s="28">
        <v>2.9999999999999997E-4</v>
      </c>
      <c r="E30">
        <f>+(C30-C$7)/C$8</f>
        <v>96.000310383542541</v>
      </c>
      <c r="F30">
        <f>ROUND(2*E30,0)/2</f>
        <v>96</v>
      </c>
      <c r="G30">
        <f>+C30-(C$7+F30*C$8)</f>
        <v>1.7799999477574602E-4</v>
      </c>
      <c r="J30">
        <f>+G30</f>
        <v>1.7799999477574602E-4</v>
      </c>
      <c r="O30">
        <f ca="1">+C$11+C$12*$F30</f>
        <v>4.3609214300200198E-3</v>
      </c>
      <c r="Q30" s="2">
        <f>+C30-15018.5</f>
        <v>35736.708299999998</v>
      </c>
    </row>
    <row r="31" spans="1:17">
      <c r="A31" s="10" t="s">
        <v>31</v>
      </c>
      <c r="B31" s="34"/>
      <c r="C31" s="33">
        <v>50756.354800000001</v>
      </c>
      <c r="D31" s="28">
        <v>1E-4</v>
      </c>
      <c r="E31">
        <f>+(C31-C$7)/C$8</f>
        <v>97.999494318931426</v>
      </c>
      <c r="F31">
        <f>ROUND(2*E31,0)/2</f>
        <v>98</v>
      </c>
      <c r="G31">
        <f>+C31-(C$7+F31*C$8)</f>
        <v>-2.9000000358792022E-4</v>
      </c>
      <c r="J31">
        <f>+G31</f>
        <v>-2.9000000358792022E-4</v>
      </c>
      <c r="O31">
        <f ca="1">+C$11+C$12*$F31</f>
        <v>4.3570356177116496E-3</v>
      </c>
      <c r="Q31" s="2">
        <f>+C31-15018.5</f>
        <v>35737.854800000001</v>
      </c>
    </row>
    <row r="32" spans="1:17">
      <c r="A32" s="10" t="s">
        <v>31</v>
      </c>
      <c r="B32" s="34"/>
      <c r="C32" s="33">
        <v>50772.415099999998</v>
      </c>
      <c r="D32" s="28">
        <v>4.0000000000000002E-4</v>
      </c>
      <c r="E32">
        <f>+(C32-C$7)/C$8</f>
        <v>126.00428608295165</v>
      </c>
      <c r="F32">
        <f>ROUND(2*E32,0)/2</f>
        <v>126</v>
      </c>
      <c r="G32">
        <f>+C32-(C$7+F32*C$8)</f>
        <v>2.4579999953857623E-3</v>
      </c>
      <c r="J32">
        <f>+G32</f>
        <v>2.4579999953857623E-3</v>
      </c>
      <c r="O32">
        <f ca="1">+C$11+C$12*$F32</f>
        <v>4.3026342453944596E-3</v>
      </c>
      <c r="Q32" s="2">
        <f>+C32-15018.5</f>
        <v>35753.915099999998</v>
      </c>
    </row>
    <row r="33" spans="1:17">
      <c r="A33" s="10" t="s">
        <v>31</v>
      </c>
      <c r="B33" s="34"/>
      <c r="C33" s="33">
        <v>50944.456100000003</v>
      </c>
      <c r="D33" s="28">
        <v>2.0000000000000001E-4</v>
      </c>
      <c r="E33">
        <f>+(C33-C$7)/C$8</f>
        <v>425.9969624261534</v>
      </c>
      <c r="F33">
        <f>ROUND(2*E33,0)/2</f>
        <v>426</v>
      </c>
      <c r="G33">
        <f>+C33-(C$7+F33*C$8)</f>
        <v>-1.74200000037672E-3</v>
      </c>
      <c r="J33">
        <f>+G33</f>
        <v>-1.74200000037672E-3</v>
      </c>
      <c r="O33">
        <f ca="1">+C$11+C$12*$F33</f>
        <v>3.719762399138851E-3</v>
      </c>
      <c r="Q33" s="2">
        <f>+C33-15018.5</f>
        <v>35925.956100000003</v>
      </c>
    </row>
    <row r="34" spans="1:17">
      <c r="A34" s="10" t="s">
        <v>31</v>
      </c>
      <c r="B34" s="34"/>
      <c r="C34" s="33">
        <v>50948.464899999999</v>
      </c>
      <c r="D34" s="28">
        <v>5.0000000000000001E-4</v>
      </c>
      <c r="E34">
        <f>+(C34-C$7)/C$8</f>
        <v>432.98721847513815</v>
      </c>
      <c r="F34">
        <f>ROUND(2*E34,0)/2</f>
        <v>433</v>
      </c>
      <c r="G34">
        <f>+C34-(C$7+F34*C$8)</f>
        <v>-7.3300000003655441E-3</v>
      </c>
      <c r="J34">
        <f>+G34</f>
        <v>-7.3300000003655441E-3</v>
      </c>
      <c r="O34">
        <f ca="1">+C$11+C$12*$F34</f>
        <v>3.7061620560595535E-3</v>
      </c>
      <c r="Q34" s="2">
        <f>+C34-15018.5</f>
        <v>35929.964899999999</v>
      </c>
    </row>
    <row r="35" spans="1:17">
      <c r="A35" s="10" t="s">
        <v>31</v>
      </c>
      <c r="B35" s="34"/>
      <c r="C35" s="33">
        <v>50987.470200000003</v>
      </c>
      <c r="D35" s="28">
        <v>1E-3</v>
      </c>
      <c r="E35">
        <f>+(C35-C$7)/C$8</f>
        <v>501.00184486402497</v>
      </c>
      <c r="F35">
        <f>ROUND(2*E35,0)/2</f>
        <v>501</v>
      </c>
      <c r="G35">
        <f>+C35-(C$7+F35*C$8)</f>
        <v>1.0580000016489066E-3</v>
      </c>
      <c r="J35">
        <f>+G35</f>
        <v>1.0580000016489066E-3</v>
      </c>
      <c r="O35">
        <f ca="1">+C$11+C$12*$F35</f>
        <v>3.5740444375749487E-3</v>
      </c>
      <c r="Q35" s="2">
        <f>+C35-15018.5</f>
        <v>35968.970200000003</v>
      </c>
    </row>
    <row r="36" spans="1:17">
      <c r="A36" s="10" t="s">
        <v>31</v>
      </c>
      <c r="B36" s="32" t="s">
        <v>32</v>
      </c>
      <c r="C36" s="33">
        <v>51032.476999999999</v>
      </c>
      <c r="D36" s="28">
        <v>2.0999999999999999E-3</v>
      </c>
      <c r="E36">
        <f>+(C36-C$7)/C$8</f>
        <v>579.48145371099463</v>
      </c>
      <c r="F36">
        <f>ROUND(2*E36,0)/2</f>
        <v>579.5</v>
      </c>
      <c r="G36">
        <f>+C36-(C$7+F36*C$8)</f>
        <v>-1.0636000006343238E-2</v>
      </c>
      <c r="J36">
        <f>+G36</f>
        <v>-1.0636000006343238E-2</v>
      </c>
      <c r="O36">
        <f ca="1">+C$11+C$12*$F36</f>
        <v>3.421526304471398E-3</v>
      </c>
      <c r="Q36" s="2">
        <f>+C36-15018.5</f>
        <v>36013.976999999999</v>
      </c>
    </row>
    <row r="37" spans="1:17">
      <c r="A37" s="10" t="s">
        <v>31</v>
      </c>
      <c r="B37" s="34"/>
      <c r="C37" s="33">
        <v>51034.4948</v>
      </c>
      <c r="D37" s="28">
        <v>5.0000000000000001E-4</v>
      </c>
      <c r="E37">
        <f>+(C37-C$7)/C$8</f>
        <v>582.99994768816134</v>
      </c>
      <c r="F37">
        <f>ROUND(2*E37,0)/2</f>
        <v>583</v>
      </c>
      <c r="G37">
        <f>+C37-(C$7+F37*C$8)</f>
        <v>-3.0000002880115062E-5</v>
      </c>
      <c r="J37">
        <f>+G37</f>
        <v>-3.0000002880115062E-5</v>
      </c>
      <c r="O37">
        <f ca="1">+C$11+C$12*$F37</f>
        <v>3.4147261329317492E-3</v>
      </c>
      <c r="Q37" s="2">
        <f>+C37-15018.5</f>
        <v>36015.9948</v>
      </c>
    </row>
    <row r="38" spans="1:17">
      <c r="A38" s="10" t="s">
        <v>31</v>
      </c>
      <c r="B38" s="32" t="s">
        <v>32</v>
      </c>
      <c r="C38" s="33">
        <v>51036.503799999999</v>
      </c>
      <c r="D38" s="28">
        <v>2.3E-3</v>
      </c>
      <c r="E38">
        <f>+(C38-C$7)/C$8</f>
        <v>586.50309686058495</v>
      </c>
      <c r="F38">
        <f>ROUND(2*E38,0)/2</f>
        <v>586.5</v>
      </c>
      <c r="G38">
        <f>+C38-(C$7+F38*C$8)</f>
        <v>1.7759999973350205E-3</v>
      </c>
      <c r="J38">
        <f>+G38</f>
        <v>1.7759999973350205E-3</v>
      </c>
      <c r="O38">
        <f ca="1">+C$11+C$12*$F38</f>
        <v>3.4079259613921005E-3</v>
      </c>
      <c r="Q38" s="2">
        <f>+C38-15018.5</f>
        <v>36018.003799999999</v>
      </c>
    </row>
    <row r="39" spans="1:17">
      <c r="A39" s="10" t="s">
        <v>31</v>
      </c>
      <c r="B39" s="32" t="s">
        <v>32</v>
      </c>
      <c r="C39" s="33">
        <v>51040.502500000002</v>
      </c>
      <c r="D39" s="28">
        <v>5.3E-3</v>
      </c>
      <c r="E39">
        <f>+(C39-C$7)/C$8</f>
        <v>593.47574125869153</v>
      </c>
      <c r="F39">
        <f>ROUND(2*E39,0)/2</f>
        <v>593.5</v>
      </c>
      <c r="G39">
        <f>+C39-(C$7+F39*C$8)</f>
        <v>-1.3912000002164859E-2</v>
      </c>
      <c r="J39">
        <f>+G39</f>
        <v>-1.3912000002164859E-2</v>
      </c>
      <c r="O39">
        <f ca="1">+C$11+C$12*$F39</f>
        <v>3.394325618312803E-3</v>
      </c>
      <c r="Q39" s="2">
        <f>+C39-15018.5</f>
        <v>36022.002500000002</v>
      </c>
    </row>
    <row r="40" spans="1:17">
      <c r="A40" s="10" t="s">
        <v>31</v>
      </c>
      <c r="B40" s="34"/>
      <c r="C40" s="33">
        <v>51103.313199999997</v>
      </c>
      <c r="D40" s="28">
        <v>1E-3</v>
      </c>
      <c r="E40">
        <f>+(C40-C$7)/C$8</f>
        <v>703.00050568105473</v>
      </c>
      <c r="F40">
        <f>ROUND(2*E40,0)/2</f>
        <v>703</v>
      </c>
      <c r="G40">
        <f>+C40-(C$7+F40*C$8)</f>
        <v>2.899999963119626E-4</v>
      </c>
      <c r="J40">
        <f>+G40</f>
        <v>2.899999963119626E-4</v>
      </c>
      <c r="O40">
        <f ca="1">+C$11+C$12*$F40</f>
        <v>3.1815773944295061E-3</v>
      </c>
      <c r="Q40" s="2">
        <f>+C40-15018.5</f>
        <v>36084.813199999997</v>
      </c>
    </row>
    <row r="41" spans="1:17">
      <c r="A41" s="10" t="s">
        <v>31</v>
      </c>
      <c r="B41" s="32" t="s">
        <v>32</v>
      </c>
      <c r="C41" s="33">
        <v>51315.498699999996</v>
      </c>
      <c r="D41" s="28">
        <v>5.0000000000000001E-4</v>
      </c>
      <c r="E41">
        <f>+(C41-C$7)/C$8</f>
        <v>1072.9942631354904</v>
      </c>
      <c r="F41">
        <f>ROUND(2*E41,0)/2</f>
        <v>1073</v>
      </c>
      <c r="G41">
        <f>+C41-(C$7+F41*C$8)</f>
        <v>-3.2900000078370795E-3</v>
      </c>
      <c r="J41">
        <f>+G41</f>
        <v>-3.2900000078370795E-3</v>
      </c>
      <c r="O41">
        <f ca="1">+C$11+C$12*$F41</f>
        <v>2.4627021173809225E-3</v>
      </c>
      <c r="Q41" s="2">
        <f>+C41-15018.5</f>
        <v>36296.998699999996</v>
      </c>
    </row>
    <row r="42" spans="1:17">
      <c r="A42" s="10" t="s">
        <v>31</v>
      </c>
      <c r="B42" s="34"/>
      <c r="C42" s="33">
        <v>51391.4804</v>
      </c>
      <c r="D42" s="28">
        <v>1.1000000000000001E-3</v>
      </c>
      <c r="E42">
        <f>+(C42-C$7)/C$8</f>
        <v>1205.4856665573886</v>
      </c>
      <c r="F42">
        <f>ROUND(2*E42,0)/2</f>
        <v>1205.5</v>
      </c>
      <c r="G42">
        <f>+C42-(C$7+F42*C$8)</f>
        <v>-8.2200000033481047E-3</v>
      </c>
      <c r="J42">
        <f>+G42</f>
        <v>-8.2200000033481047E-3</v>
      </c>
      <c r="O42">
        <f ca="1">+C$11+C$12*$F42</f>
        <v>2.205267051951362E-3</v>
      </c>
      <c r="Q42" s="2">
        <f>+C42-15018.5</f>
        <v>36372.9804</v>
      </c>
    </row>
    <row r="43" spans="1:17">
      <c r="A43" s="10" t="s">
        <v>31</v>
      </c>
      <c r="B43" s="32" t="s">
        <v>32</v>
      </c>
      <c r="C43" s="33">
        <v>51393.494200000001</v>
      </c>
      <c r="D43" s="28">
        <v>1E-3</v>
      </c>
      <c r="E43">
        <f>+(C43-C$7)/C$8</f>
        <v>1208.9971856233096</v>
      </c>
      <c r="F43">
        <f>ROUND(2*E43,0)/2</f>
        <v>1209</v>
      </c>
      <c r="G43">
        <f>+C43-(C$7+F43*C$8)</f>
        <v>-1.6140000006998889E-3</v>
      </c>
      <c r="J43">
        <f>+G43</f>
        <v>-1.6140000006998889E-3</v>
      </c>
      <c r="O43">
        <f ca="1">+C$11+C$12*$F43</f>
        <v>2.1984668804117132E-3</v>
      </c>
      <c r="Q43" s="2">
        <f>+C43-15018.5</f>
        <v>36374.994200000001</v>
      </c>
    </row>
    <row r="44" spans="1:17">
      <c r="A44" s="10" t="s">
        <v>31</v>
      </c>
      <c r="B44" s="32" t="s">
        <v>32</v>
      </c>
      <c r="C44" s="33">
        <v>51416.433700000001</v>
      </c>
      <c r="D44" s="28">
        <v>5.0000000000000001E-4</v>
      </c>
      <c r="E44">
        <f>+(C44-C$7)/C$8</f>
        <v>1248.9974297452038</v>
      </c>
      <c r="F44">
        <f>ROUND(2*E44,0)/2</f>
        <v>1249</v>
      </c>
      <c r="G44">
        <f>+C44-(C$7+F44*C$8)</f>
        <v>-1.4740000042365864E-3</v>
      </c>
      <c r="J44">
        <f>+G44</f>
        <v>-1.4740000042365864E-3</v>
      </c>
      <c r="O44">
        <f ca="1">+C$11+C$12*$F44</f>
        <v>2.1207506342442988E-3</v>
      </c>
      <c r="Q44" s="2">
        <f>+C44-15018.5</f>
        <v>36397.933700000001</v>
      </c>
    </row>
    <row r="45" spans="1:17">
      <c r="A45" s="10" t="s">
        <v>31</v>
      </c>
      <c r="B45" s="32" t="s">
        <v>32</v>
      </c>
      <c r="C45" s="33">
        <v>51443.383399999999</v>
      </c>
      <c r="D45" s="28">
        <v>2.2000000000000001E-3</v>
      </c>
      <c r="E45">
        <f>+(C45-C$7)/C$8</f>
        <v>1295.9903711350203</v>
      </c>
      <c r="F45">
        <f>ROUND(2*E45,0)/2</f>
        <v>1296</v>
      </c>
      <c r="G45">
        <f>+C45-(C$7+F45*C$8)</f>
        <v>-5.5220000067492947E-3</v>
      </c>
      <c r="J45">
        <f>+G45</f>
        <v>-5.5220000067492947E-3</v>
      </c>
      <c r="O45">
        <f ca="1">+C$11+C$12*$F45</f>
        <v>2.0294340449975869E-3</v>
      </c>
      <c r="Q45" s="2">
        <f>+C45-15018.5</f>
        <v>36424.883399999999</v>
      </c>
    </row>
    <row r="46" spans="1:17">
      <c r="A46" s="10" t="s">
        <v>31</v>
      </c>
      <c r="B46" s="32" t="s">
        <v>32</v>
      </c>
      <c r="C46" s="33">
        <v>51459.448299999996</v>
      </c>
      <c r="D46" s="28">
        <v>4.0000000000000002E-4</v>
      </c>
      <c r="E46">
        <f>+(C46-C$7)/C$8</f>
        <v>1324.0031840469717</v>
      </c>
      <c r="F46">
        <f>ROUND(2*E46,0)/2</f>
        <v>1324</v>
      </c>
      <c r="G46">
        <f>+C46-(C$7+F46*C$8)</f>
        <v>1.8259999924339354E-3</v>
      </c>
      <c r="J46">
        <f>+G46</f>
        <v>1.8259999924339354E-3</v>
      </c>
      <c r="O46">
        <f ca="1">+C$11+C$12*$F46</f>
        <v>1.9750326726803969E-3</v>
      </c>
      <c r="Q46" s="2">
        <f>+C46-15018.5</f>
        <v>36440.948299999996</v>
      </c>
    </row>
    <row r="47" spans="1:17">
      <c r="A47" s="10" t="s">
        <v>31</v>
      </c>
      <c r="B47" s="34"/>
      <c r="C47" s="33">
        <v>51468.332799999996</v>
      </c>
      <c r="D47" s="28">
        <v>8.0000000000000004E-4</v>
      </c>
      <c r="E47">
        <f>+(C47-C$7)/C$8</f>
        <v>1339.4953337843665</v>
      </c>
      <c r="F47">
        <f>ROUND(2*E47,0)/2</f>
        <v>1339.5</v>
      </c>
      <c r="G47">
        <f>+C47-(C$7+F47*C$8)</f>
        <v>-2.6760000037029386E-3</v>
      </c>
      <c r="J47">
        <f>+G47</f>
        <v>-2.6760000037029386E-3</v>
      </c>
      <c r="O47">
        <f ca="1">+C$11+C$12*$F47</f>
        <v>1.9449176272905238E-3</v>
      </c>
      <c r="Q47" s="2">
        <f>+C47-15018.5</f>
        <v>36449.832799999996</v>
      </c>
    </row>
    <row r="48" spans="1:17">
      <c r="A48" s="10" t="s">
        <v>34</v>
      </c>
      <c r="B48" s="34"/>
      <c r="C48" s="33">
        <v>51705.467799999999</v>
      </c>
      <c r="D48" s="28">
        <v>5.0000000000000001E-4</v>
      </c>
      <c r="E48">
        <f>+(C48-C$7)/C$8</f>
        <v>1752.9942282609377</v>
      </c>
      <c r="F48">
        <f>ROUND(2*E48,0)/2</f>
        <v>1753</v>
      </c>
      <c r="G48">
        <f>+C48-(C$7+F48*C$8)</f>
        <v>-3.310000007331837E-3</v>
      </c>
      <c r="J48">
        <f>+G48</f>
        <v>-3.310000007331837E-3</v>
      </c>
      <c r="O48">
        <f ca="1">+C$11+C$12*$F48</f>
        <v>1.141525932534877E-3</v>
      </c>
      <c r="Q48" s="2">
        <f>+C48-15018.5</f>
        <v>36686.967799999999</v>
      </c>
    </row>
    <row r="49" spans="1:17">
      <c r="A49" s="10" t="s">
        <v>34</v>
      </c>
      <c r="B49" s="34"/>
      <c r="C49" s="33">
        <v>51705.470200000003</v>
      </c>
      <c r="D49" s="28">
        <v>5.0000000000000001E-4</v>
      </c>
      <c r="E49">
        <f>+(C49-C$7)/C$8</f>
        <v>1752.9984132076927</v>
      </c>
      <c r="F49">
        <f>ROUND(2*E49,0)/2</f>
        <v>1753</v>
      </c>
      <c r="G49">
        <f>+C49-(C$7+F49*C$8)</f>
        <v>-9.1000000247731805E-4</v>
      </c>
      <c r="J49">
        <f>+G49</f>
        <v>-9.1000000247731805E-4</v>
      </c>
      <c r="O49">
        <f ca="1">+C$11+C$12*$F49</f>
        <v>1.141525932534877E-3</v>
      </c>
      <c r="Q49" s="2">
        <f>+C49-15018.5</f>
        <v>36686.970200000003</v>
      </c>
    </row>
    <row r="50" spans="1:17">
      <c r="A50" s="10" t="s">
        <v>34</v>
      </c>
      <c r="B50" s="34"/>
      <c r="C50" s="33">
        <v>51771.422100000003</v>
      </c>
      <c r="D50" s="28">
        <v>4.0000000000000002E-4</v>
      </c>
      <c r="E50">
        <f>+(C50-C$7)/C$8</f>
        <v>1868.0005754301785</v>
      </c>
      <c r="F50">
        <f>ROUND(2*E50,0)/2</f>
        <v>1868</v>
      </c>
      <c r="G50">
        <f>+C50-(C$7+F50*C$8)</f>
        <v>3.3000000257743523E-4</v>
      </c>
      <c r="J50">
        <f>+G50</f>
        <v>3.3000000257743523E-4</v>
      </c>
      <c r="O50">
        <f ca="1">+C$11+C$12*$F50</f>
        <v>9.1809172480356027E-4</v>
      </c>
      <c r="Q50" s="2">
        <f>+C50-15018.5</f>
        <v>36752.922100000003</v>
      </c>
    </row>
    <row r="51" spans="1:17">
      <c r="A51" s="10" t="s">
        <v>34</v>
      </c>
      <c r="B51" s="32" t="s">
        <v>32</v>
      </c>
      <c r="C51" s="33">
        <v>51773.427799999998</v>
      </c>
      <c r="D51" s="28">
        <v>1.4E-3</v>
      </c>
      <c r="E51">
        <f>+(C51-C$7)/C$8</f>
        <v>1871.4979703008189</v>
      </c>
      <c r="F51">
        <f>ROUND(2*E51,0)/2</f>
        <v>1871.5</v>
      </c>
      <c r="G51">
        <f>+C51-(C$7+F51*C$8)</f>
        <v>-1.1640000084298663E-3</v>
      </c>
      <c r="J51">
        <f>+G51</f>
        <v>-1.1640000084298663E-3</v>
      </c>
      <c r="O51">
        <f ca="1">+C$11+C$12*$F51</f>
        <v>9.1129155326391152E-4</v>
      </c>
      <c r="Q51" s="2">
        <f>+C51-15018.5</f>
        <v>36754.927799999998</v>
      </c>
    </row>
    <row r="52" spans="1:17">
      <c r="A52" s="10" t="s">
        <v>34</v>
      </c>
      <c r="B52" s="32" t="s">
        <v>32</v>
      </c>
      <c r="C52" s="33">
        <v>51797.523200000003</v>
      </c>
      <c r="D52" s="28">
        <v>1.4E-3</v>
      </c>
      <c r="E52">
        <f>+(C52-C$7)/C$8</f>
        <v>1913.5137893995307</v>
      </c>
      <c r="F52">
        <f>ROUND(2*E52,0)/2</f>
        <v>1913.5</v>
      </c>
      <c r="G52">
        <f>+C52-(C$7+F52*C$8)</f>
        <v>7.9079999995883554E-3</v>
      </c>
      <c r="J52">
        <f>+G52</f>
        <v>7.9079999995883554E-3</v>
      </c>
      <c r="O52">
        <f ca="1">+C$11+C$12*$F52</f>
        <v>8.2968949478812648E-4</v>
      </c>
      <c r="Q52" s="2">
        <f>+C52-15018.5</f>
        <v>36779.023200000003</v>
      </c>
    </row>
    <row r="53" spans="1:17">
      <c r="A53" s="10" t="s">
        <v>34</v>
      </c>
      <c r="B53" s="34"/>
      <c r="C53" s="33">
        <v>51798.372000000003</v>
      </c>
      <c r="D53" s="28">
        <v>5.9999999999999995E-4</v>
      </c>
      <c r="E53">
        <f>+(C53-C$7)/C$8</f>
        <v>1914.993865565561</v>
      </c>
      <c r="F53">
        <f>ROUND(2*E53,0)/2</f>
        <v>1915</v>
      </c>
      <c r="G53">
        <f>+C53-(C$7+F53*C$8)</f>
        <v>-3.5179999977117404E-3</v>
      </c>
      <c r="J53">
        <f>+G53</f>
        <v>-3.5179999977117404E-3</v>
      </c>
      <c r="O53">
        <f ca="1">+C$11+C$12*$F53</f>
        <v>8.2677513555684838E-4</v>
      </c>
      <c r="Q53" s="2">
        <f>+C53-15018.5</f>
        <v>36779.872000000003</v>
      </c>
    </row>
    <row r="54" spans="1:17">
      <c r="A54" s="10" t="s">
        <v>34</v>
      </c>
      <c r="B54" s="34"/>
      <c r="C54" s="33">
        <v>51799.521399999998</v>
      </c>
      <c r="D54" s="28">
        <v>5.0000000000000001E-4</v>
      </c>
      <c r="E54">
        <f>+(C54-C$7)/C$8</f>
        <v>1916.9981063115883</v>
      </c>
      <c r="F54">
        <f>ROUND(2*E54,0)/2</f>
        <v>1917</v>
      </c>
      <c r="G54">
        <f>+C54-(C$7+F54*C$8)</f>
        <v>-1.0860000038519502E-3</v>
      </c>
      <c r="J54">
        <f>+G54</f>
        <v>-1.0860000038519502E-3</v>
      </c>
      <c r="O54">
        <f ca="1">+C$11+C$12*$F54</f>
        <v>8.2288932324847772E-4</v>
      </c>
      <c r="Q54" s="2">
        <f>+C54-15018.5</f>
        <v>36781.021399999998</v>
      </c>
    </row>
    <row r="55" spans="1:17">
      <c r="A55" s="10" t="s">
        <v>34</v>
      </c>
      <c r="B55" s="32" t="s">
        <v>32</v>
      </c>
      <c r="C55" s="33">
        <v>51816.435799999999</v>
      </c>
      <c r="D55" s="28">
        <v>1.1999999999999999E-3</v>
      </c>
      <c r="E55">
        <f>+(C55-C$7)/C$8</f>
        <v>1946.4922159990451</v>
      </c>
      <c r="F55">
        <f>ROUND(2*E55,0)/2</f>
        <v>1946.5</v>
      </c>
      <c r="G55">
        <f>+C55-(C$7+F55*C$8)</f>
        <v>-4.4640000051003881E-3</v>
      </c>
      <c r="J55">
        <f>+G55</f>
        <v>-4.4640000051003881E-3</v>
      </c>
      <c r="O55">
        <f ca="1">+C$11+C$12*$F55</f>
        <v>7.655735917000096E-4</v>
      </c>
      <c r="Q55" s="2">
        <f>+C55-15018.5</f>
        <v>36797.935799999999</v>
      </c>
    </row>
    <row r="56" spans="1:17">
      <c r="A56" s="10" t="s">
        <v>34</v>
      </c>
      <c r="B56" s="32" t="s">
        <v>32</v>
      </c>
      <c r="C56" s="33">
        <v>51850.2745</v>
      </c>
      <c r="D56" s="28">
        <v>2.9999999999999997E-4</v>
      </c>
      <c r="E56">
        <f>+(C56-C$7)/C$8</f>
        <v>2005.4976982792834</v>
      </c>
      <c r="F56">
        <f>ROUND(2*E56,0)/2</f>
        <v>2005.5</v>
      </c>
      <c r="G56">
        <f>+C56-(C$7+F56*C$8)</f>
        <v>-1.3200000030337833E-3</v>
      </c>
      <c r="J56">
        <f>+G56</f>
        <v>-1.3200000030337833E-3</v>
      </c>
      <c r="O56">
        <f ca="1">+C$11+C$12*$F56</f>
        <v>6.5094212860307334E-4</v>
      </c>
      <c r="Q56" s="2">
        <f>+C56-15018.5</f>
        <v>36831.7745</v>
      </c>
    </row>
    <row r="57" spans="1:17">
      <c r="A57" s="10" t="s">
        <v>34</v>
      </c>
      <c r="B57" s="32" t="s">
        <v>32</v>
      </c>
      <c r="C57" s="33">
        <v>51854.288800000002</v>
      </c>
      <c r="D57" s="28">
        <v>6.9999999999999999E-4</v>
      </c>
      <c r="E57">
        <f>+(C57-C$7)/C$8</f>
        <v>2012.4975448312407</v>
      </c>
      <c r="F57">
        <f>ROUND(2*E57,0)/2</f>
        <v>2012.5</v>
      </c>
      <c r="G57">
        <f>+C57-(C$7+F57*C$8)</f>
        <v>-1.4080000037210993E-3</v>
      </c>
      <c r="J57">
        <f>+G57</f>
        <v>-1.4080000037210993E-3</v>
      </c>
      <c r="O57">
        <f ca="1">+C$11+C$12*$F57</f>
        <v>6.3734178552377584E-4</v>
      </c>
      <c r="Q57" s="2">
        <f>+C57-15018.5</f>
        <v>36835.788800000002</v>
      </c>
    </row>
    <row r="58" spans="1:17">
      <c r="A58" s="10" t="s">
        <v>34</v>
      </c>
      <c r="B58" s="32" t="s">
        <v>32</v>
      </c>
      <c r="C58" s="33">
        <v>52050.418700000002</v>
      </c>
      <c r="D58" s="28">
        <v>1.6999999999999999E-3</v>
      </c>
      <c r="E58">
        <f>+(C58-C$7)/C$8</f>
        <v>2354.4947060423642</v>
      </c>
      <c r="F58">
        <f>ROUND(2*E58,0)/2</f>
        <v>2354.5</v>
      </c>
      <c r="G58">
        <f>+C58-(C$7+F58*C$8)</f>
        <v>-3.0360000018845312E-3</v>
      </c>
      <c r="J58">
        <f>+G58</f>
        <v>-3.0360000018845312E-3</v>
      </c>
      <c r="O58">
        <f ca="1">+C$11+C$12*$F58</f>
        <v>-2.7132119207617759E-5</v>
      </c>
      <c r="Q58" s="2">
        <f>+C58-15018.5</f>
        <v>37031.918700000002</v>
      </c>
    </row>
    <row r="59" spans="1:17">
      <c r="A59" s="10" t="s">
        <v>34</v>
      </c>
      <c r="B59" s="34"/>
      <c r="C59" s="33">
        <v>52060.455800000003</v>
      </c>
      <c r="D59" s="28">
        <v>1.1999999999999999E-3</v>
      </c>
      <c r="E59">
        <f>+(C59-C$7)/C$8</f>
        <v>2371.996676454793</v>
      </c>
      <c r="F59">
        <f>ROUND(2*E59,0)/2</f>
        <v>2372</v>
      </c>
      <c r="G59">
        <f>+C59-(C$7+F59*C$8)</f>
        <v>-1.905999997688923E-3</v>
      </c>
      <c r="J59">
        <f>+G59</f>
        <v>-1.905999997688923E-3</v>
      </c>
      <c r="O59">
        <f ca="1">+C$11+C$12*$F59</f>
        <v>-6.113297690586196E-5</v>
      </c>
      <c r="Q59" s="2">
        <f>+C59-15018.5</f>
        <v>37041.955800000003</v>
      </c>
    </row>
    <row r="60" spans="1:17">
      <c r="A60" s="10" t="s">
        <v>34</v>
      </c>
      <c r="B60" s="34"/>
      <c r="C60" s="33">
        <v>52087.410199999998</v>
      </c>
      <c r="D60" s="28">
        <v>5.0000000000000001E-4</v>
      </c>
      <c r="E60">
        <f>+(C60-C$7)/C$8</f>
        <v>2418.9978133653171</v>
      </c>
      <c r="F60">
        <f>ROUND(2*E60,0)/2</f>
        <v>2419</v>
      </c>
      <c r="G60">
        <f>+C60-(C$7+F60*C$8)</f>
        <v>-1.2540000025182962E-3</v>
      </c>
      <c r="J60">
        <f>+G60</f>
        <v>-1.2540000025182962E-3</v>
      </c>
      <c r="O60">
        <f ca="1">+C$11+C$12*$F60</f>
        <v>-1.5244956615257342E-4</v>
      </c>
      <c r="Q60" s="2">
        <f>+C60-15018.5</f>
        <v>37068.910199999998</v>
      </c>
    </row>
    <row r="61" spans="1:17">
      <c r="A61" s="10" t="s">
        <v>33</v>
      </c>
      <c r="B61" s="34"/>
      <c r="C61" s="33">
        <v>52095.437299999998</v>
      </c>
      <c r="D61" s="28">
        <v>1E-3</v>
      </c>
      <c r="E61">
        <f>+(C61-C$7)/C$8</f>
        <v>2432.9948908775045</v>
      </c>
      <c r="F61">
        <f>ROUND(2*E61,0)/2</f>
        <v>2433</v>
      </c>
      <c r="G61">
        <f>+C61-(C$7+F61*C$8)</f>
        <v>-2.9300000023795292E-3</v>
      </c>
      <c r="J61">
        <f>+G61</f>
        <v>-2.9300000023795292E-3</v>
      </c>
      <c r="O61">
        <f ca="1">+C$11+C$12*$F61</f>
        <v>-1.7965025231116843E-4</v>
      </c>
      <c r="Q61" s="2">
        <f>+C61-15018.5</f>
        <v>37076.937299999998</v>
      </c>
    </row>
    <row r="62" spans="1:17">
      <c r="A62" s="10" t="s">
        <v>34</v>
      </c>
      <c r="B62" s="32" t="s">
        <v>32</v>
      </c>
      <c r="C62" s="33">
        <v>52113.502200000003</v>
      </c>
      <c r="D62" s="28">
        <v>8.9999999999999998E-4</v>
      </c>
      <c r="E62">
        <f>+(C62-C$7)/C$8</f>
        <v>2464.495159411596</v>
      </c>
      <c r="F62">
        <f>ROUND(2*E62,0)/2</f>
        <v>2464.5</v>
      </c>
      <c r="G62">
        <f>+C62-(C$7+F62*C$8)</f>
        <v>-2.7760000011767261E-3</v>
      </c>
      <c r="J62">
        <f>+G62</f>
        <v>-2.7760000011767261E-3</v>
      </c>
      <c r="O62">
        <f ca="1">+C$11+C$12*$F62</f>
        <v>-2.4085179616800765E-4</v>
      </c>
      <c r="Q62" s="2">
        <f>+C62-15018.5</f>
        <v>37095.002200000003</v>
      </c>
    </row>
    <row r="63" spans="1:17">
      <c r="A63" s="10" t="s">
        <v>34</v>
      </c>
      <c r="B63" s="34"/>
      <c r="C63" s="33">
        <v>52122.393199999999</v>
      </c>
      <c r="D63" s="28">
        <v>8.0000000000000004E-4</v>
      </c>
      <c r="E63">
        <f>+(C63-C$7)/C$8</f>
        <v>2479.9986433797553</v>
      </c>
      <c r="F63">
        <f>ROUND(2*E63,0)/2</f>
        <v>2480</v>
      </c>
      <c r="G63">
        <f>+C63-(C$7+F63*C$8)</f>
        <v>-7.7800000144634396E-4</v>
      </c>
      <c r="J63">
        <f>+G63</f>
        <v>-7.7800000144634396E-4</v>
      </c>
      <c r="O63">
        <f ca="1">+C$11+C$12*$F63</f>
        <v>-2.7096684155788076E-4</v>
      </c>
      <c r="Q63" s="2">
        <f>+C63-15018.5</f>
        <v>37103.893199999999</v>
      </c>
    </row>
    <row r="64" spans="1:17">
      <c r="A64" s="10" t="s">
        <v>34</v>
      </c>
      <c r="B64" s="32" t="s">
        <v>32</v>
      </c>
      <c r="C64" s="33">
        <v>52136.438999999998</v>
      </c>
      <c r="D64" s="28">
        <v>1E-3</v>
      </c>
      <c r="E64">
        <f>+(C64-C$7)/C$8</f>
        <v>2504.4906954683925</v>
      </c>
      <c r="F64">
        <f>ROUND(2*E64,0)/2</f>
        <v>2504.5</v>
      </c>
      <c r="G64">
        <f>+C64-(C$7+F64*C$8)</f>
        <v>-5.336000001989305E-3</v>
      </c>
      <c r="J64">
        <f>+G64</f>
        <v>-5.336000001989305E-3</v>
      </c>
      <c r="O64">
        <f ca="1">+C$11+C$12*$F64</f>
        <v>-3.185680423354216E-4</v>
      </c>
      <c r="Q64" s="2">
        <f>+C64-15018.5</f>
        <v>37117.938999999998</v>
      </c>
    </row>
    <row r="65" spans="1:17">
      <c r="A65" s="10" t="s">
        <v>34</v>
      </c>
      <c r="B65" s="32" t="s">
        <v>32</v>
      </c>
      <c r="C65" s="33">
        <v>52194.362999999998</v>
      </c>
      <c r="D65" s="28">
        <v>1.4E-3</v>
      </c>
      <c r="E65">
        <f>+(C65-C$7)/C$8</f>
        <v>2605.494385196439</v>
      </c>
      <c r="F65">
        <f>ROUND(2*E65,0)/2</f>
        <v>2605.5</v>
      </c>
      <c r="G65">
        <f>+C65-(C$7+F65*C$8)</f>
        <v>-3.2200000059674494E-3</v>
      </c>
      <c r="J65">
        <f>+G65</f>
        <v>-3.2200000059674494E-3</v>
      </c>
      <c r="O65">
        <f ca="1">+C$11+C$12*$F65</f>
        <v>-5.1480156390814377E-4</v>
      </c>
      <c r="Q65" s="2">
        <f>+C65-15018.5</f>
        <v>37175.862999999998</v>
      </c>
    </row>
    <row r="66" spans="1:17">
      <c r="A66" s="10" t="s">
        <v>34</v>
      </c>
      <c r="B66" s="32" t="s">
        <v>32</v>
      </c>
      <c r="C66" s="33">
        <v>52209.267500000002</v>
      </c>
      <c r="D66" s="28">
        <v>4.0000000000000002E-4</v>
      </c>
      <c r="E66">
        <f>+(C66-C$7)/C$8</f>
        <v>2631.4837763564437</v>
      </c>
      <c r="F66">
        <f>ROUND(2*E66,0)/2</f>
        <v>2631.5</v>
      </c>
      <c r="G66">
        <f>+C66-(C$7+F66*C$8)</f>
        <v>-9.3039999992470257E-3</v>
      </c>
      <c r="J66">
        <f>+G66</f>
        <v>-9.3039999992470257E-3</v>
      </c>
      <c r="O66">
        <f ca="1">+C$11+C$12*$F66</f>
        <v>-5.653171239169627E-4</v>
      </c>
      <c r="Q66" s="2">
        <f>+C66-15018.5</f>
        <v>37190.767500000002</v>
      </c>
    </row>
    <row r="67" spans="1:17">
      <c r="A67" s="10" t="s">
        <v>34</v>
      </c>
      <c r="B67" s="32" t="s">
        <v>32</v>
      </c>
      <c r="C67" s="33">
        <v>52217.294600000001</v>
      </c>
      <c r="D67" s="28">
        <v>8.0000000000000004E-4</v>
      </c>
      <c r="E67">
        <f>+(C67-C$7)/C$8</f>
        <v>2645.4808538686316</v>
      </c>
      <c r="F67">
        <f>ROUND(2*E67,0)/2</f>
        <v>2645.5</v>
      </c>
      <c r="G67">
        <f>+C67-(C$7+F67*C$8)</f>
        <v>-1.0979999999108259E-2</v>
      </c>
      <c r="J67">
        <f>+G67</f>
        <v>-1.0979999999108259E-2</v>
      </c>
      <c r="O67">
        <f ca="1">+C$11+C$12*$F67</f>
        <v>-5.9251781007555772E-4</v>
      </c>
      <c r="Q67" s="2">
        <f>+C67-15018.5</f>
        <v>37198.794600000001</v>
      </c>
    </row>
    <row r="68" spans="1:17">
      <c r="A68" s="10" t="s">
        <v>33</v>
      </c>
      <c r="B68" s="34"/>
      <c r="C68" s="33">
        <v>52411.426299999999</v>
      </c>
      <c r="D68" s="28">
        <v>1.1999999999999999E-3</v>
      </c>
      <c r="E68">
        <f>+(C68-C$7)/C$8</f>
        <v>2983.9936981676842</v>
      </c>
      <c r="F68">
        <f>ROUND(2*E68,0)/2</f>
        <v>2984</v>
      </c>
      <c r="G68">
        <f>+C68-(C$7+F68*C$8)</f>
        <v>-3.6140000011073425E-3</v>
      </c>
      <c r="J68">
        <f>+G68</f>
        <v>-3.6140000011073425E-3</v>
      </c>
      <c r="O68">
        <f ca="1">+C$11+C$12*$F68</f>
        <v>-1.250191543267303E-3</v>
      </c>
      <c r="Q68" s="2">
        <f>+C68-15018.5</f>
        <v>37392.926299999999</v>
      </c>
    </row>
    <row r="69" spans="1:17">
      <c r="A69" s="10" t="s">
        <v>33</v>
      </c>
      <c r="B69" s="34"/>
      <c r="C69" s="33">
        <v>52427.484299999996</v>
      </c>
      <c r="D69" s="28">
        <v>4.0000000000000002E-4</v>
      </c>
      <c r="E69">
        <f>+(C69-C$7)/C$8</f>
        <v>3011.9944793577388</v>
      </c>
      <c r="F69">
        <f>ROUND(2*E69,0)/2</f>
        <v>3012</v>
      </c>
      <c r="G69">
        <f>+C69-(C$7+F69*C$8)</f>
        <v>-3.1660000095143914E-3</v>
      </c>
      <c r="J69">
        <f>+G69</f>
        <v>-3.1660000095143914E-3</v>
      </c>
      <c r="O69">
        <f ca="1">+C$11+C$12*$F69</f>
        <v>-1.304592915584493E-3</v>
      </c>
      <c r="Q69" s="2">
        <f>+C69-15018.5</f>
        <v>37408.984299999996</v>
      </c>
    </row>
    <row r="70" spans="1:17">
      <c r="A70" s="10" t="s">
        <v>33</v>
      </c>
      <c r="B70" s="32" t="s">
        <v>32</v>
      </c>
      <c r="C70" s="33">
        <v>52448.411699999997</v>
      </c>
      <c r="D70" s="28">
        <v>8.9999999999999998E-4</v>
      </c>
      <c r="E70">
        <f>+(C70-C$7)/C$8</f>
        <v>3048.4861687509924</v>
      </c>
      <c r="F70">
        <f>ROUND(2*E70,0)/2</f>
        <v>3048.5</v>
      </c>
      <c r="G70">
        <f>+C70-(C$7+F70*C$8)</f>
        <v>-7.9320000077132136E-3</v>
      </c>
      <c r="J70">
        <f>+G70</f>
        <v>-7.9320000077132136E-3</v>
      </c>
      <c r="O70">
        <f ca="1">+C$11+C$12*$F70</f>
        <v>-1.3755089902122587E-3</v>
      </c>
      <c r="Q70" s="2">
        <f>+C70-15018.5</f>
        <v>37429.911699999997</v>
      </c>
    </row>
    <row r="71" spans="1:17">
      <c r="A71" s="10" t="s">
        <v>33</v>
      </c>
      <c r="B71" s="32" t="s">
        <v>32</v>
      </c>
      <c r="C71" s="33">
        <v>52495.444799999997</v>
      </c>
      <c r="D71" s="28">
        <v>2.0999999999999999E-3</v>
      </c>
      <c r="E71">
        <f>+(C71-C$7)/C$8</f>
        <v>3130.4990932615287</v>
      </c>
      <c r="F71">
        <f>ROUND(2*E71,0)/2</f>
        <v>3130.5</v>
      </c>
      <c r="G71">
        <f>+C71-(C$7+F71*C$8)</f>
        <v>-5.2000000869156793E-4</v>
      </c>
      <c r="J71">
        <f>+G71</f>
        <v>-5.2000000869156793E-4</v>
      </c>
      <c r="O71">
        <f ca="1">+C$11+C$12*$F71</f>
        <v>-1.5348272948554577E-3</v>
      </c>
      <c r="Q71" s="2">
        <f>+C71-15018.5</f>
        <v>37476.944799999997</v>
      </c>
    </row>
    <row r="72" spans="1:17">
      <c r="A72" s="10" t="s">
        <v>33</v>
      </c>
      <c r="B72" s="34"/>
      <c r="C72" s="33">
        <v>52509.493600000002</v>
      </c>
      <c r="D72" s="28">
        <v>2.0000000000000001E-4</v>
      </c>
      <c r="E72">
        <f>+(C72-C$7)/C$8</f>
        <v>3154.9963765336065</v>
      </c>
      <c r="F72">
        <f>ROUND(2*E72,0)/2</f>
        <v>3155</v>
      </c>
      <c r="G72">
        <f>+C72-(C$7+F72*C$8)</f>
        <v>-2.0780000049853697E-3</v>
      </c>
      <c r="J72">
        <f>+G72</f>
        <v>-2.0780000049853697E-3</v>
      </c>
      <c r="O72">
        <f ca="1">+C$11+C$12*$F72</f>
        <v>-1.5824284956329994E-3</v>
      </c>
      <c r="Q72" s="2">
        <f>+C72-15018.5</f>
        <v>37490.993600000002</v>
      </c>
    </row>
    <row r="73" spans="1:17">
      <c r="A73" s="10" t="s">
        <v>33</v>
      </c>
      <c r="B73" s="32" t="s">
        <v>32</v>
      </c>
      <c r="C73" s="33">
        <v>52510.357400000001</v>
      </c>
      <c r="D73" s="28">
        <v>1.9E-3</v>
      </c>
      <c r="E73">
        <f>+(C73-C$7)/C$8</f>
        <v>3156.5026086168018</v>
      </c>
      <c r="F73">
        <f>ROUND(2*E73,0)/2</f>
        <v>3156.5</v>
      </c>
      <c r="G73">
        <f>+C73-(C$7+F73*C$8)</f>
        <v>1.4959999971324578E-3</v>
      </c>
      <c r="J73">
        <f>+G73</f>
        <v>1.4959999971324578E-3</v>
      </c>
      <c r="O73">
        <f ca="1">+C$11+C$12*$F73</f>
        <v>-1.5853428548642775E-3</v>
      </c>
      <c r="Q73" s="2">
        <f>+C73-15018.5</f>
        <v>37491.857400000001</v>
      </c>
    </row>
    <row r="74" spans="1:17">
      <c r="A74" s="10" t="s">
        <v>33</v>
      </c>
      <c r="B74" s="34"/>
      <c r="C74" s="33">
        <v>52524.404499999997</v>
      </c>
      <c r="D74" s="28">
        <v>3.2000000000000002E-3</v>
      </c>
      <c r="E74">
        <f>+(C74-C$7)/C$8</f>
        <v>3180.9969275515864</v>
      </c>
      <c r="F74">
        <f>ROUND(2*E74,0)/2</f>
        <v>3181</v>
      </c>
      <c r="G74">
        <f>+C74-(C$7+F74*C$8)</f>
        <v>-1.7620000071474351E-3</v>
      </c>
      <c r="J74">
        <f>+G74</f>
        <v>-1.7620000071474351E-3</v>
      </c>
      <c r="O74">
        <f ca="1">+C$11+C$12*$F74</f>
        <v>-1.6329440556418192E-3</v>
      </c>
      <c r="Q74" s="2">
        <f>+C74-15018.5</f>
        <v>37505.904499999997</v>
      </c>
    </row>
    <row r="75" spans="1:17">
      <c r="A75" s="10" t="s">
        <v>33</v>
      </c>
      <c r="B75" s="32" t="s">
        <v>32</v>
      </c>
      <c r="C75" s="33">
        <v>52526.404399999999</v>
      </c>
      <c r="D75" s="28">
        <v>3.5999999999999999E-3</v>
      </c>
      <c r="E75">
        <f>+(C75-C$7)/C$8</f>
        <v>3184.4842088009368</v>
      </c>
      <c r="F75">
        <f>ROUND(2*E75,0)/2</f>
        <v>3184.5</v>
      </c>
      <c r="G75">
        <f>+C75-(C$7+F75*C$8)</f>
        <v>-9.0560000026016496E-3</v>
      </c>
      <c r="J75">
        <f>+G75</f>
        <v>-9.0560000026016496E-3</v>
      </c>
      <c r="O75">
        <f ca="1">+C$11+C$12*$F75</f>
        <v>-1.6397442271814675E-3</v>
      </c>
      <c r="Q75" s="2">
        <f>+C75-15018.5</f>
        <v>37507.904399999999</v>
      </c>
    </row>
    <row r="76" spans="1:17">
      <c r="A76" s="10" t="s">
        <v>33</v>
      </c>
      <c r="B76" s="34"/>
      <c r="C76" s="33">
        <v>52536.446799999998</v>
      </c>
      <c r="D76" s="28">
        <v>1.1999999999999999E-3</v>
      </c>
      <c r="E76">
        <f>+(C76-C$7)/C$8</f>
        <v>3201.9954209707594</v>
      </c>
      <c r="F76">
        <f>ROUND(2*E76,0)/2</f>
        <v>3202</v>
      </c>
      <c r="G76">
        <f>+C76-(C$7+F76*C$8)</f>
        <v>-2.6260000086040236E-3</v>
      </c>
      <c r="J76">
        <f>+G76</f>
        <v>-2.6260000086040236E-3</v>
      </c>
      <c r="O76">
        <f ca="1">+C$11+C$12*$F76</f>
        <v>-1.6737450848797117E-3</v>
      </c>
      <c r="Q76" s="2">
        <f>+C76-15018.5</f>
        <v>37517.946799999998</v>
      </c>
    </row>
    <row r="77" spans="1:17">
      <c r="A77" s="10" t="s">
        <v>33</v>
      </c>
      <c r="B77" s="32" t="s">
        <v>32</v>
      </c>
      <c r="C77" s="33">
        <v>52576.303599999999</v>
      </c>
      <c r="D77" s="28">
        <v>1.1999999999999999E-3</v>
      </c>
      <c r="E77">
        <f>+(C77-C$7)/C$8</f>
        <v>3271.4948315907618</v>
      </c>
      <c r="F77">
        <f>ROUND(2*E77,0)/2</f>
        <v>3271.5</v>
      </c>
      <c r="G77">
        <f>+C77-(C$7+F77*C$8)</f>
        <v>-2.9640000066137873E-3</v>
      </c>
      <c r="J77">
        <f>+G77</f>
        <v>-2.9640000066137873E-3</v>
      </c>
      <c r="O77">
        <f ca="1">+C$11+C$12*$F77</f>
        <v>-1.8087770625955938E-3</v>
      </c>
      <c r="Q77" s="2">
        <f>+C77-15018.5</f>
        <v>37557.803599999999</v>
      </c>
    </row>
    <row r="78" spans="1:17">
      <c r="A78" s="35" t="s">
        <v>35</v>
      </c>
      <c r="B78" s="36" t="s">
        <v>32</v>
      </c>
      <c r="C78" s="37">
        <v>52815.4588</v>
      </c>
      <c r="D78" s="30">
        <v>1E-3</v>
      </c>
      <c r="E78">
        <f>+(C78-C$7)/C$8</f>
        <v>3688.5164049912419</v>
      </c>
      <c r="F78">
        <f>ROUND(2*E78,0)/2</f>
        <v>3688.5</v>
      </c>
      <c r="G78">
        <f>+C78-(C$7+F78*C$8)</f>
        <v>9.4079999980749562E-3</v>
      </c>
      <c r="J78">
        <f>+G78</f>
        <v>9.4079999980749562E-3</v>
      </c>
      <c r="O78">
        <f ca="1">+C$11+C$12*$F78</f>
        <v>-2.6189689288908897E-3</v>
      </c>
      <c r="Q78" s="2">
        <f>+C78-15018.5</f>
        <v>37796.9588</v>
      </c>
    </row>
    <row r="79" spans="1:17">
      <c r="A79" s="35" t="s">
        <v>35</v>
      </c>
      <c r="B79" s="38"/>
      <c r="C79" s="37">
        <v>52829.498399999997</v>
      </c>
      <c r="D79" s="30">
        <v>6.9999999999999999E-4</v>
      </c>
      <c r="E79">
        <f>+(C79-C$7)/C$8</f>
        <v>3712.9976459674444</v>
      </c>
      <c r="F79">
        <f>ROUND(2*E79,0)/2</f>
        <v>3713</v>
      </c>
      <c r="G79">
        <f>+C79-(C$7+F79*C$8)</f>
        <v>-1.3500000059138983E-3</v>
      </c>
      <c r="J79">
        <f>+G79</f>
        <v>-1.3500000059138983E-3</v>
      </c>
      <c r="O79">
        <f ca="1">+C$11+C$12*$F79</f>
        <v>-2.6665701296684306E-3</v>
      </c>
      <c r="Q79" s="2">
        <f>+C79-15018.5</f>
        <v>37810.998399999997</v>
      </c>
    </row>
    <row r="80" spans="1:17">
      <c r="A80" s="35" t="s">
        <v>35</v>
      </c>
      <c r="B80" s="38"/>
      <c r="C80" s="37">
        <v>52864.480900000002</v>
      </c>
      <c r="D80" s="30">
        <v>5.9999999999999995E-4</v>
      </c>
      <c r="E80">
        <f>+(C80-C$7)/C$8</f>
        <v>3773.9976041179866</v>
      </c>
      <c r="F80">
        <f>ROUND(2*E80,0)/2</f>
        <v>3774</v>
      </c>
      <c r="G80">
        <f>+C80-(C$7+F80*C$8)</f>
        <v>-1.3739999994868413E-3</v>
      </c>
      <c r="J80">
        <f>+G80</f>
        <v>-1.3739999994868413E-3</v>
      </c>
      <c r="O80">
        <f ca="1">+C$11+C$12*$F80</f>
        <v>-2.7850874050737379E-3</v>
      </c>
      <c r="Q80" s="2">
        <f>+C80-15018.5</f>
        <v>37845.980900000002</v>
      </c>
    </row>
    <row r="81" spans="1:17">
      <c r="A81" s="35" t="s">
        <v>35</v>
      </c>
      <c r="B81" s="38"/>
      <c r="C81" s="37">
        <v>52953.370600000002</v>
      </c>
      <c r="D81" s="30">
        <v>1.1999999999999999E-3</v>
      </c>
      <c r="E81">
        <f>+(C81-C$7)/C$8</f>
        <v>3928.9970461250864</v>
      </c>
      <c r="F81">
        <f>ROUND(2*E81,0)/2</f>
        <v>3929</v>
      </c>
      <c r="G81">
        <f>+C81-(C$7+F81*C$8)</f>
        <v>-1.6939999986789189E-3</v>
      </c>
      <c r="J81">
        <f>+G81</f>
        <v>-1.6939999986789189E-3</v>
      </c>
      <c r="O81">
        <f ca="1">+C$11+C$12*$F81</f>
        <v>-3.086237858972469E-3</v>
      </c>
      <c r="Q81" s="2">
        <f>+C81-15018.5</f>
        <v>37934.870600000002</v>
      </c>
    </row>
    <row r="82" spans="1:17">
      <c r="A82" s="35" t="s">
        <v>35</v>
      </c>
      <c r="B82" s="36" t="s">
        <v>32</v>
      </c>
      <c r="C82" s="37">
        <v>52955.381699999998</v>
      </c>
      <c r="D82" s="30">
        <v>1.2999999999999999E-3</v>
      </c>
      <c r="E82">
        <f>+(C82-C$7)/C$8</f>
        <v>3932.5038571259097</v>
      </c>
      <c r="F82">
        <f>ROUND(2*E82,0)/2</f>
        <v>3932.5</v>
      </c>
      <c r="G82">
        <f>+C82-(C$7+F82*C$8)</f>
        <v>2.2119999921415001E-3</v>
      </c>
      <c r="J82">
        <f>+G82</f>
        <v>2.2119999921415001E-3</v>
      </c>
      <c r="O82">
        <f ca="1">+C$11+C$12*$F82</f>
        <v>-3.0930380305121173E-3</v>
      </c>
      <c r="Q82" s="2">
        <f>+C82-15018.5</f>
        <v>37936.881699999998</v>
      </c>
    </row>
    <row r="83" spans="1:17">
      <c r="A83" s="35" t="s">
        <v>39</v>
      </c>
      <c r="B83" s="39"/>
      <c r="C83" s="40">
        <v>53250.434200000003</v>
      </c>
      <c r="D83" s="15">
        <v>4.0000000000000002E-4</v>
      </c>
      <c r="E83">
        <f>+(C83-C$7)/C$8</f>
        <v>4446.9951070997631</v>
      </c>
      <c r="F83">
        <f>ROUND(2*E83,0)/2</f>
        <v>4447</v>
      </c>
      <c r="G83">
        <f>+C83-(C$7+F83*C$8)</f>
        <v>-2.8059999967808835E-3</v>
      </c>
      <c r="J83">
        <f>+G83</f>
        <v>-2.8059999967808835E-3</v>
      </c>
      <c r="O83">
        <f ca="1">+C$11+C$12*$F83</f>
        <v>-4.0926632468404854E-3</v>
      </c>
      <c r="Q83" s="2">
        <f>+C83-15018.5</f>
        <v>38231.934200000003</v>
      </c>
    </row>
    <row r="84" spans="1:17">
      <c r="A84" s="31" t="s">
        <v>41</v>
      </c>
      <c r="B84" s="38"/>
      <c r="C84" s="40">
        <v>53618.608200000002</v>
      </c>
      <c r="D84" s="15">
        <v>2.0000000000000001E-4</v>
      </c>
      <c r="E84">
        <f>+(C84-C$7)/C$8</f>
        <v>5088.9903502102925</v>
      </c>
      <c r="F84">
        <f>ROUND(2*E84,0)/2</f>
        <v>5089</v>
      </c>
      <c r="G84">
        <f>+C84-(C$7+F84*C$8)</f>
        <v>-5.5340000035357662E-3</v>
      </c>
      <c r="J84">
        <f>+G84</f>
        <v>-5.5340000035357662E-3</v>
      </c>
      <c r="O84">
        <f ca="1">+C$11+C$12*$F84</f>
        <v>-5.3400089978274876E-3</v>
      </c>
      <c r="Q84" s="2">
        <f>+C84-15018.5</f>
        <v>38600.108200000002</v>
      </c>
    </row>
    <row r="85" spans="1:17">
      <c r="A85" s="31" t="s">
        <v>41</v>
      </c>
      <c r="B85" s="38"/>
      <c r="C85" s="40">
        <v>53621.4738</v>
      </c>
      <c r="D85" s="15">
        <v>1.2999999999999999E-3</v>
      </c>
      <c r="E85">
        <f>+(C85-C$7)/C$8</f>
        <v>5093.987176625672</v>
      </c>
      <c r="F85">
        <f>ROUND(2*E85,0)/2</f>
        <v>5094</v>
      </c>
      <c r="G85">
        <f>+C85-(C$7+F85*C$8)</f>
        <v>-7.3540000012144446E-3</v>
      </c>
      <c r="J85">
        <f>+G85</f>
        <v>-7.3540000012144446E-3</v>
      </c>
      <c r="O85">
        <f ca="1">+C$11+C$12*$F85</f>
        <v>-5.349723528598414E-3</v>
      </c>
      <c r="Q85" s="2">
        <f>+C85-15018.5</f>
        <v>38602.9738</v>
      </c>
    </row>
    <row r="86" spans="1:17">
      <c r="A86" s="31" t="s">
        <v>41</v>
      </c>
      <c r="B86" s="38"/>
      <c r="C86" s="40">
        <v>53636.387300000002</v>
      </c>
      <c r="D86" s="15">
        <v>4.0000000000000002E-4</v>
      </c>
      <c r="E86">
        <f>+(C86-C$7)/C$8</f>
        <v>5119.9922613359731</v>
      </c>
      <c r="F86">
        <f>ROUND(2*E86,0)/2</f>
        <v>5120</v>
      </c>
      <c r="G86">
        <f>+C86-(C$7+F86*C$8)</f>
        <v>-4.438000003574416E-3</v>
      </c>
      <c r="J86">
        <f>+G86</f>
        <v>-4.438000003574416E-3</v>
      </c>
      <c r="O86">
        <f ca="1">+C$11+C$12*$F86</f>
        <v>-5.4002390886072338E-3</v>
      </c>
      <c r="Q86" s="2">
        <f>+C86-15018.5</f>
        <v>38617.887300000002</v>
      </c>
    </row>
    <row r="87" spans="1:17">
      <c r="A87" s="31" t="s">
        <v>41</v>
      </c>
      <c r="B87" s="36" t="s">
        <v>32</v>
      </c>
      <c r="C87" s="40">
        <v>53654.456899999997</v>
      </c>
      <c r="D87" s="15">
        <v>1.4E-3</v>
      </c>
      <c r="E87">
        <f>+(C87-C$7)/C$8</f>
        <v>5151.5007253907597</v>
      </c>
      <c r="F87">
        <f>ROUND(2*E87,0)/2</f>
        <v>5151.5</v>
      </c>
      <c r="G87">
        <f>+C87-(C$7+F87*C$8)</f>
        <v>4.1599999531172216E-4</v>
      </c>
      <c r="J87">
        <f>+G87</f>
        <v>4.1599999531172216E-4</v>
      </c>
      <c r="O87">
        <f ca="1">+C$11+C$12*$F87</f>
        <v>-5.4614406324640721E-3</v>
      </c>
      <c r="Q87" s="2">
        <f>+C87-15018.5</f>
        <v>38635.956899999997</v>
      </c>
    </row>
    <row r="88" spans="1:17">
      <c r="A88" s="31" t="s">
        <v>47</v>
      </c>
      <c r="B88" s="36" t="s">
        <v>32</v>
      </c>
      <c r="C88" s="40">
        <v>53900.4735</v>
      </c>
      <c r="D88" s="15">
        <v>3.0999999999999999E-3</v>
      </c>
      <c r="E88">
        <f>+(C88-C$7)/C$8</f>
        <v>5580.4867127940752</v>
      </c>
      <c r="F88">
        <f>ROUND(2*E88,0)/2</f>
        <v>5580.5</v>
      </c>
      <c r="G88">
        <f>+C88-(C$7+F88*C$8)</f>
        <v>-7.6200000039534643E-3</v>
      </c>
      <c r="J88">
        <f>+G88</f>
        <v>-7.6200000039534643E-3</v>
      </c>
      <c r="O88">
        <f ca="1">+C$11+C$12*$F88</f>
        <v>-6.2949473726095929E-3</v>
      </c>
      <c r="Q88" s="2">
        <f>+C88-15018.5</f>
        <v>38881.9735</v>
      </c>
    </row>
    <row r="89" spans="1:17">
      <c r="A89" s="31" t="s">
        <v>47</v>
      </c>
      <c r="B89" s="36" t="s">
        <v>32</v>
      </c>
      <c r="C89" s="40">
        <v>53935.4542</v>
      </c>
      <c r="D89" s="15">
        <v>3.7000000000000002E-3</v>
      </c>
      <c r="E89">
        <f>+(C89-C$7)/C$8</f>
        <v>5641.483532234548</v>
      </c>
      <c r="F89">
        <f>ROUND(2*E89,0)/2</f>
        <v>5641.5</v>
      </c>
      <c r="G89">
        <f>+C89-(C$7+F89*C$8)</f>
        <v>-9.4440000029862858E-3</v>
      </c>
      <c r="J89">
        <f>+G89</f>
        <v>-9.4440000029862858E-3</v>
      </c>
      <c r="O89">
        <f ca="1">+C$11+C$12*$F89</f>
        <v>-6.4134646480148993E-3</v>
      </c>
      <c r="Q89" s="2">
        <f>+C89-15018.5</f>
        <v>38916.9542</v>
      </c>
    </row>
    <row r="90" spans="1:17">
      <c r="A90" s="31" t="s">
        <v>47</v>
      </c>
      <c r="B90" s="36" t="s">
        <v>32</v>
      </c>
      <c r="C90" s="40">
        <v>53990.511100000003</v>
      </c>
      <c r="D90" s="40">
        <v>1.6000000000000001E-3</v>
      </c>
      <c r="E90" s="41">
        <f>+(C90-C$7)/C$8</f>
        <v>5737.4877799555006</v>
      </c>
      <c r="F90">
        <f>ROUND(2*E90,0)/2</f>
        <v>5737.5</v>
      </c>
      <c r="G90">
        <f>+C90-(C$7+F90*C$8)</f>
        <v>-7.0080000004963949E-3</v>
      </c>
      <c r="J90">
        <f>+G90</f>
        <v>-7.0080000004963949E-3</v>
      </c>
      <c r="O90">
        <f ca="1">+C$11+C$12*$F90</f>
        <v>-6.5999836388166942E-3</v>
      </c>
      <c r="Q90" s="2">
        <f>+C90-15018.5</f>
        <v>38972.011100000003</v>
      </c>
    </row>
    <row r="91" spans="1:17">
      <c r="A91" s="31" t="s">
        <v>47</v>
      </c>
      <c r="B91" s="39" t="s">
        <v>27</v>
      </c>
      <c r="C91" s="40">
        <v>53991.3724</v>
      </c>
      <c r="D91" s="40">
        <v>1.1000000000000001E-3</v>
      </c>
      <c r="E91" s="41">
        <f>+(C91-C$7)/C$8</f>
        <v>5738.989652719164</v>
      </c>
      <c r="F91">
        <f>ROUND(2*E91,0)/2</f>
        <v>5739</v>
      </c>
      <c r="G91">
        <f>+C91-(C$7+F91*C$8)</f>
        <v>-5.9340000007068738E-3</v>
      </c>
      <c r="J91">
        <f>+G91</f>
        <v>-5.9340000007068738E-3</v>
      </c>
      <c r="O91">
        <f ca="1">+C$11+C$12*$F91</f>
        <v>-6.6028979980479723E-3</v>
      </c>
      <c r="Q91" s="2">
        <f>+C91-15018.5</f>
        <v>38972.8724</v>
      </c>
    </row>
    <row r="92" spans="1:17">
      <c r="A92" s="31" t="s">
        <v>47</v>
      </c>
      <c r="B92" s="36" t="s">
        <v>32</v>
      </c>
      <c r="C92" s="40">
        <v>54001.403100000003</v>
      </c>
      <c r="D92" s="40">
        <v>1.1000000000000001E-3</v>
      </c>
      <c r="E92" s="41">
        <f>+(C92-C$7)/C$8</f>
        <v>5756.480463273605</v>
      </c>
      <c r="F92">
        <f>ROUND(2*E92,0)/2</f>
        <v>5756.5</v>
      </c>
      <c r="G92">
        <f>+C92-(C$7+F92*C$8)</f>
        <v>-1.1204000002180692E-2</v>
      </c>
      <c r="J92">
        <f>+G92</f>
        <v>-1.1204000002180692E-2</v>
      </c>
      <c r="O92">
        <f ca="1">+C$11+C$12*$F92</f>
        <v>-6.6368988557462157E-3</v>
      </c>
      <c r="Q92" s="2">
        <f>+C92-15018.5</f>
        <v>38982.903100000003</v>
      </c>
    </row>
    <row r="93" spans="1:17">
      <c r="A93" s="41" t="s">
        <v>340</v>
      </c>
      <c r="B93" s="36" t="s">
        <v>27</v>
      </c>
      <c r="C93" s="40">
        <v>54296.464999999997</v>
      </c>
      <c r="D93" s="15" t="s">
        <v>58</v>
      </c>
      <c r="E93" s="41">
        <f>+(C93-C$7)/C$8</f>
        <v>6270.9881042888619</v>
      </c>
      <c r="F93">
        <f>ROUND(2*E93,0)/2</f>
        <v>6271</v>
      </c>
      <c r="G93">
        <f>+C93-(C$7+F93*C$8)</f>
        <v>-6.8220000030123629E-3</v>
      </c>
      <c r="K93">
        <f>+G93</f>
        <v>-6.8220000030123629E-3</v>
      </c>
      <c r="O93">
        <f ca="1">+C$11+C$12*$F93</f>
        <v>-7.6365240720745846E-3</v>
      </c>
      <c r="Q93" s="2">
        <f>+C93-15018.5</f>
        <v>39277.964999999997</v>
      </c>
    </row>
    <row r="94" spans="1:17">
      <c r="A94" s="41" t="s">
        <v>340</v>
      </c>
      <c r="B94" s="36" t="s">
        <v>27</v>
      </c>
      <c r="C94" s="40">
        <v>54312.522100000002</v>
      </c>
      <c r="D94" s="15" t="s">
        <v>65</v>
      </c>
      <c r="E94" s="41">
        <f>+(C94-C$7)/C$8</f>
        <v>6298.9873161239011</v>
      </c>
      <c r="F94">
        <f>ROUND(2*E94,0)/2</f>
        <v>6299</v>
      </c>
      <c r="G94">
        <f>+C94-(C$7+F94*C$8)</f>
        <v>-7.2740000032354146E-3</v>
      </c>
      <c r="K94">
        <f>+G94</f>
        <v>-7.2740000032354146E-3</v>
      </c>
      <c r="O94">
        <f ca="1">+C$11+C$12*$F94</f>
        <v>-7.6909254443917746E-3</v>
      </c>
      <c r="Q94" s="2">
        <f>+C94-15018.5</f>
        <v>39294.022100000002</v>
      </c>
    </row>
    <row r="95" spans="1:17">
      <c r="A95" s="41" t="s">
        <v>349</v>
      </c>
      <c r="B95" s="36" t="s">
        <v>32</v>
      </c>
      <c r="C95" s="40">
        <v>54313.379699999998</v>
      </c>
      <c r="D95" s="15" t="s">
        <v>65</v>
      </c>
      <c r="E95" s="41">
        <f>+(C95-C$7)/C$8</f>
        <v>6300.4827370946614</v>
      </c>
      <c r="F95">
        <f>ROUND(2*E95,0)/2</f>
        <v>6300.5</v>
      </c>
      <c r="G95">
        <f>+C95-(C$7+F95*C$8)</f>
        <v>-9.9000000045634806E-3</v>
      </c>
      <c r="K95">
        <f>+G95</f>
        <v>-9.9000000045634806E-3</v>
      </c>
      <c r="O95">
        <f ca="1">+C$11+C$12*$F95</f>
        <v>-7.6938398036230527E-3</v>
      </c>
      <c r="Q95" s="2">
        <f>+C95-15018.5</f>
        <v>39294.879699999998</v>
      </c>
    </row>
    <row r="96" spans="1:17">
      <c r="A96" s="41" t="s">
        <v>349</v>
      </c>
      <c r="B96" s="36" t="s">
        <v>27</v>
      </c>
      <c r="C96" s="40">
        <v>55096.472900000001</v>
      </c>
      <c r="D96" s="15" t="s">
        <v>65</v>
      </c>
      <c r="E96" s="41">
        <f>+(C96-C$7)/C$8</f>
        <v>7665.9841285894599</v>
      </c>
      <c r="F96">
        <f>ROUND(2*E96,0)/2</f>
        <v>7666</v>
      </c>
      <c r="G96">
        <f>+C96-(C$7+F96*C$8)</f>
        <v>-9.1020000036223792E-3</v>
      </c>
      <c r="K96">
        <f>+G96</f>
        <v>-9.1020000036223792E-3</v>
      </c>
      <c r="O96">
        <f ca="1">+C$11+C$12*$F96</f>
        <v>-1.0346878157163163E-2</v>
      </c>
      <c r="Q96" s="2">
        <f>+C96-15018.5</f>
        <v>40077.972900000001</v>
      </c>
    </row>
    <row r="97" spans="1:17">
      <c r="A97" s="10" t="s">
        <v>48</v>
      </c>
      <c r="B97" s="32" t="s">
        <v>32</v>
      </c>
      <c r="C97" s="10">
        <v>55362.852899999998</v>
      </c>
      <c r="D97" s="10">
        <v>8.9999999999999998E-4</v>
      </c>
      <c r="E97" s="41">
        <f>+(C97-C$7)/C$8</f>
        <v>8130.4783429005784</v>
      </c>
      <c r="F97">
        <f>ROUND(2*E97,0)/2</f>
        <v>8130.5</v>
      </c>
      <c r="G97">
        <f>+C97-(C$7+F97*C$8)</f>
        <v>-1.2420000006386545E-2</v>
      </c>
      <c r="K97">
        <f>+G97</f>
        <v>-1.2420000006386545E-2</v>
      </c>
      <c r="O97">
        <f ca="1">+C$11+C$12*$F97</f>
        <v>-1.1249358065782263E-2</v>
      </c>
      <c r="Q97" s="2">
        <f>+C97-15018.5</f>
        <v>40344.352899999998</v>
      </c>
    </row>
    <row r="98" spans="1:17">
      <c r="A98" s="31" t="s">
        <v>54</v>
      </c>
      <c r="B98" s="31"/>
      <c r="C98" s="40">
        <v>55393.536800000002</v>
      </c>
      <c r="D98" s="40">
        <v>2E-3</v>
      </c>
      <c r="E98" s="41">
        <f>+(C98-C$7)/C$8</f>
        <v>8183.9827126824794</v>
      </c>
      <c r="F98">
        <f>ROUND(2*E98,0)/2</f>
        <v>8184</v>
      </c>
      <c r="G98">
        <f>+C98-(C$7+F98*C$8)</f>
        <v>-9.9140000020270236E-3</v>
      </c>
      <c r="J98">
        <f>+G98</f>
        <v>-9.9140000020270236E-3</v>
      </c>
      <c r="O98">
        <f ca="1">+C$11+C$12*$F98</f>
        <v>-1.1353303545031179E-2</v>
      </c>
      <c r="Q98" s="2">
        <f>+C98-15018.5</f>
        <v>40375.036800000002</v>
      </c>
    </row>
    <row r="99" spans="1:17">
      <c r="A99" s="31" t="s">
        <v>54</v>
      </c>
      <c r="B99" s="31"/>
      <c r="C99" s="40">
        <v>55397.5507</v>
      </c>
      <c r="D99" s="40">
        <v>1.1999999999999999E-3</v>
      </c>
      <c r="E99" s="41">
        <f>+(C99-C$7)/C$8</f>
        <v>8190.9818617433039</v>
      </c>
      <c r="F99">
        <f>ROUND(2*E99,0)/2</f>
        <v>8191</v>
      </c>
      <c r="G99">
        <f>+C99-(C$7+F99*C$8)</f>
        <v>-1.0402000007161405E-2</v>
      </c>
      <c r="J99">
        <f>+G99</f>
        <v>-1.0402000007161405E-2</v>
      </c>
      <c r="O99">
        <f ca="1">+C$11+C$12*$F99</f>
        <v>-1.1366903888110479E-2</v>
      </c>
      <c r="Q99" s="2">
        <f>+C99-15018.5</f>
        <v>40379.0507</v>
      </c>
    </row>
    <row r="100" spans="1:17">
      <c r="A100" s="41" t="s">
        <v>370</v>
      </c>
      <c r="B100" s="36" t="s">
        <v>32</v>
      </c>
      <c r="C100" s="40">
        <v>55801.566599999998</v>
      </c>
      <c r="D100" s="15" t="s">
        <v>65</v>
      </c>
      <c r="E100" s="41">
        <f>+(C100-C$7)/C$8</f>
        <v>8895.4756226851932</v>
      </c>
      <c r="F100">
        <f>ROUND(2*E100,0)/2</f>
        <v>8895.5</v>
      </c>
      <c r="G100">
        <f>+C100-(C$7+F100*C$8)</f>
        <v>-1.3980000003357418E-2</v>
      </c>
      <c r="K100">
        <f>+G100</f>
        <v>-1.3980000003357418E-2</v>
      </c>
      <c r="O100">
        <f ca="1">+C$11+C$12*$F100</f>
        <v>-1.2735681273734065E-2</v>
      </c>
      <c r="Q100" s="2">
        <f>+C100-15018.5</f>
        <v>40783.066599999998</v>
      </c>
    </row>
    <row r="101" spans="1:17">
      <c r="A101" s="41" t="s">
        <v>370</v>
      </c>
      <c r="B101" s="36" t="s">
        <v>27</v>
      </c>
      <c r="C101" s="40">
        <v>55829.382599999997</v>
      </c>
      <c r="D101" s="15" t="s">
        <v>65</v>
      </c>
      <c r="E101" s="41">
        <f>+(C101-C$7)/C$8</f>
        <v>8943.9791554777366</v>
      </c>
      <c r="F101">
        <f>ROUND(2*E101,0)/2</f>
        <v>8944</v>
      </c>
      <c r="G101">
        <f>+C101-(C$7+F101*C$8)</f>
        <v>-1.195400000869995E-2</v>
      </c>
      <c r="K101">
        <f>+G101</f>
        <v>-1.195400000869995E-2</v>
      </c>
      <c r="O101">
        <f ca="1">+C$11+C$12*$F101</f>
        <v>-1.2829912222212053E-2</v>
      </c>
      <c r="Q101" s="2">
        <f>+C101-15018.5</f>
        <v>40810.882599999997</v>
      </c>
    </row>
    <row r="102" spans="1:17">
      <c r="A102" s="31" t="s">
        <v>52</v>
      </c>
      <c r="B102" s="36" t="s">
        <v>27</v>
      </c>
      <c r="C102" s="40">
        <v>56158.560700000002</v>
      </c>
      <c r="D102" s="40">
        <v>1E-4</v>
      </c>
      <c r="E102" s="41">
        <f>+(C102-C$7)/C$8</f>
        <v>9517.9761632408208</v>
      </c>
      <c r="F102">
        <f>ROUND(2*E102,0)/2</f>
        <v>9518</v>
      </c>
      <c r="G102">
        <f>+C102-(C$7+F102*C$8)</f>
        <v>-1.367000000027474E-2</v>
      </c>
      <c r="J102">
        <f>+G102</f>
        <v>-1.367000000027474E-2</v>
      </c>
      <c r="O102">
        <f ca="1">+C$11+C$12*$F102</f>
        <v>-1.394514035471445E-2</v>
      </c>
      <c r="Q102" s="2">
        <f>+C102-15018.5</f>
        <v>41140.060700000002</v>
      </c>
    </row>
    <row r="103" spans="1:17">
      <c r="A103" s="31" t="s">
        <v>52</v>
      </c>
      <c r="B103" s="36" t="s">
        <v>32</v>
      </c>
      <c r="C103" s="40">
        <v>56186.375699999997</v>
      </c>
      <c r="D103" s="40">
        <v>8.0000000000000004E-4</v>
      </c>
      <c r="E103" s="41">
        <f>+(C103-C$7)/C$8</f>
        <v>9566.4779523055458</v>
      </c>
      <c r="F103">
        <f>ROUND(2*E103,0)/2</f>
        <v>9566.5</v>
      </c>
      <c r="G103">
        <f>+C103-(C$7+F103*C$8)</f>
        <v>-1.2644000009458978E-2</v>
      </c>
      <c r="J103">
        <f>+G103</f>
        <v>-1.2644000009458978E-2</v>
      </c>
      <c r="O103">
        <f ca="1">+C$11+C$12*$F103</f>
        <v>-1.4039371303192442E-2</v>
      </c>
      <c r="Q103" s="2">
        <f>+C103-15018.5</f>
        <v>41167.875699999997</v>
      </c>
    </row>
    <row r="104" spans="1:17">
      <c r="A104" s="38" t="s">
        <v>53</v>
      </c>
      <c r="B104" s="39" t="s">
        <v>27</v>
      </c>
      <c r="C104" s="40">
        <v>56559.425300000003</v>
      </c>
      <c r="D104" s="47">
        <v>5.0000000000000001E-4</v>
      </c>
      <c r="E104" s="41">
        <f>+(C104-C$7)/C$8</f>
        <v>10216.974914731709</v>
      </c>
      <c r="F104">
        <f>ROUND(2*E104,0)/2</f>
        <v>10217</v>
      </c>
      <c r="G104">
        <f>+C104-(C$7+F104*C$8)</f>
        <v>-1.438600000255974E-2</v>
      </c>
      <c r="J104">
        <f>+G104</f>
        <v>-1.438600000255974E-2</v>
      </c>
      <c r="O104">
        <f ca="1">+C$11+C$12*$F104</f>
        <v>-1.530323175649002E-2</v>
      </c>
      <c r="Q104" s="2">
        <f>+C104-15018.5</f>
        <v>41540.925300000003</v>
      </c>
    </row>
    <row r="105" spans="1:17">
      <c r="A105" s="40" t="s">
        <v>55</v>
      </c>
      <c r="B105" s="36"/>
      <c r="C105" s="40">
        <v>56933.333299999998</v>
      </c>
      <c r="D105" s="40">
        <v>5.0000000000000001E-4</v>
      </c>
      <c r="E105" s="41">
        <f>+(C105-C$7)/C$8</f>
        <v>10868.968693110872</v>
      </c>
      <c r="F105">
        <f>ROUND(2*E105,0)/2</f>
        <v>10869</v>
      </c>
      <c r="G105">
        <f>+C105-(C$7+F105*C$8)</f>
        <v>-1.7954000002646353E-2</v>
      </c>
      <c r="J105">
        <f>+G105</f>
        <v>-1.7954000002646353E-2</v>
      </c>
      <c r="O105">
        <f ca="1">+C$11+C$12*$F105</f>
        <v>-1.6570006569018875E-2</v>
      </c>
      <c r="Q105" s="2">
        <f>+C105-15018.5</f>
        <v>41914.833299999998</v>
      </c>
    </row>
    <row r="106" spans="1:17">
      <c r="A106" s="40" t="s">
        <v>55</v>
      </c>
      <c r="B106" s="36"/>
      <c r="C106" s="40">
        <v>57219.500999999997</v>
      </c>
      <c r="D106" s="40">
        <v>2.0000000000000001E-4</v>
      </c>
      <c r="E106" s="41">
        <f>+(C106-C$7)/C$8</f>
        <v>11367.967270228975</v>
      </c>
      <c r="F106">
        <f>ROUND(2*E106,0)/2</f>
        <v>11368</v>
      </c>
      <c r="G106">
        <f>+C106-(C$7+F106*C$8)</f>
        <v>-1.8770000002405141E-2</v>
      </c>
      <c r="J106">
        <f>+G106</f>
        <v>-1.8770000002405141E-2</v>
      </c>
      <c r="O106">
        <f ca="1">+C$11+C$12*$F106</f>
        <v>-1.7539516739957371E-2</v>
      </c>
      <c r="Q106" s="2">
        <f>+C106-15018.5</f>
        <v>42201.000999999997</v>
      </c>
    </row>
    <row r="107" spans="1:17">
      <c r="A107" s="40" t="s">
        <v>55</v>
      </c>
      <c r="B107" s="36"/>
      <c r="C107" s="40">
        <v>57225.522799999999</v>
      </c>
      <c r="D107" s="40">
        <v>1.1000000000000001E-3</v>
      </c>
      <c r="E107" s="41">
        <f>+(C107-C$7)/C$8</f>
        <v>11378.467650361643</v>
      </c>
      <c r="F107">
        <f>ROUND(2*E107,0)/2</f>
        <v>11378.5</v>
      </c>
      <c r="G107">
        <f>+C107-(C$7+F107*C$8)</f>
        <v>-1.8552000001363922E-2</v>
      </c>
      <c r="J107">
        <f>+G107</f>
        <v>-1.8552000001363922E-2</v>
      </c>
      <c r="O107">
        <f ca="1">+C$11+C$12*$F107</f>
        <v>-1.7559917254576316E-2</v>
      </c>
      <c r="Q107" s="2">
        <f>+C107-15018.5</f>
        <v>42207.022799999999</v>
      </c>
    </row>
    <row r="108" spans="1:17">
      <c r="A108" s="61" t="s">
        <v>0</v>
      </c>
      <c r="B108" s="62" t="s">
        <v>32</v>
      </c>
      <c r="C108" s="63">
        <v>57240.439899999998</v>
      </c>
      <c r="D108" s="63">
        <v>2.9999999999999997E-4</v>
      </c>
      <c r="E108" s="41">
        <f>+(C108-C$7)/C$8</f>
        <v>11404.479012492056</v>
      </c>
      <c r="F108">
        <f>ROUND(2*E108,0)/2</f>
        <v>11404.5</v>
      </c>
      <c r="G108">
        <f>+C108-(C$7+F108*C$8)</f>
        <v>-1.2036000007356051E-2</v>
      </c>
      <c r="K108">
        <f>+G108</f>
        <v>-1.2036000007356051E-2</v>
      </c>
      <c r="O108">
        <f ca="1">+C$11+C$12*$F108</f>
        <v>-1.7610432814585134E-2</v>
      </c>
      <c r="Q108" s="2">
        <f>+C108-15018.5</f>
        <v>42221.939899999998</v>
      </c>
    </row>
    <row r="109" spans="1:17">
      <c r="A109" s="61" t="s">
        <v>0</v>
      </c>
      <c r="B109" s="62" t="s">
        <v>32</v>
      </c>
      <c r="C109" s="63">
        <v>57260.503100000002</v>
      </c>
      <c r="D109" s="63">
        <v>4.0000000000000002E-4</v>
      </c>
      <c r="E109" s="41">
        <f>+(C109-C$7)/C$8</f>
        <v>11439.463772310995</v>
      </c>
      <c r="F109">
        <f>ROUND(2*E109,0)/2</f>
        <v>11439.5</v>
      </c>
      <c r="G109">
        <f>+C109-(C$7+F109*C$8)</f>
        <v>-2.0776000004843809E-2</v>
      </c>
      <c r="K109">
        <f>+G109</f>
        <v>-2.0776000004843809E-2</v>
      </c>
      <c r="O109">
        <f ca="1">+C$11+C$12*$F109</f>
        <v>-1.7678434529981624E-2</v>
      </c>
      <c r="Q109" s="2">
        <f>+C109-15018.5</f>
        <v>42242.003100000002</v>
      </c>
    </row>
    <row r="110" spans="1:17">
      <c r="A110" s="61" t="s">
        <v>0</v>
      </c>
      <c r="B110" s="62" t="s">
        <v>32</v>
      </c>
      <c r="C110" s="63">
        <v>57939.508199999997</v>
      </c>
      <c r="D110" s="63">
        <v>8.0000000000000004E-4</v>
      </c>
      <c r="E110" s="41">
        <f>+(C110-C$7)/C$8</f>
        <v>12623.46384903501</v>
      </c>
      <c r="F110">
        <f>ROUND(2*E110,0)/2</f>
        <v>12623.5</v>
      </c>
      <c r="G110">
        <f>+C110-(C$7+F110*C$8)</f>
        <v>-2.0732000004500151E-2</v>
      </c>
      <c r="K110">
        <f>+G110</f>
        <v>-2.0732000004500151E-2</v>
      </c>
      <c r="O110">
        <f ca="1">+C$11+C$12*$F110</f>
        <v>-1.997883541653709E-2</v>
      </c>
      <c r="Q110" s="2">
        <f>+C110-15018.5</f>
        <v>42921.008199999997</v>
      </c>
    </row>
    <row r="111" spans="1:17">
      <c r="A111" s="61" t="s">
        <v>0</v>
      </c>
      <c r="B111" s="62" t="s">
        <v>27</v>
      </c>
      <c r="C111" s="63">
        <v>57952.412700000001</v>
      </c>
      <c r="D111" s="63">
        <v>2.0000000000000001E-4</v>
      </c>
      <c r="E111" s="41">
        <f>+(C111-C$7)/C$8</f>
        <v>12645.965784572887</v>
      </c>
      <c r="F111">
        <f>ROUND(2*E111,0)/2</f>
        <v>12646</v>
      </c>
      <c r="G111">
        <f>+C111-(C$7+F111*C$8)</f>
        <v>-1.96219999997993E-2</v>
      </c>
      <c r="K111">
        <f>+G111</f>
        <v>-1.96219999997993E-2</v>
      </c>
      <c r="O111">
        <f ca="1">+C$11+C$12*$F111</f>
        <v>-2.002255080500626E-2</v>
      </c>
      <c r="Q111" s="2">
        <f>+C111-15018.5</f>
        <v>42933.912700000001</v>
      </c>
    </row>
    <row r="112" spans="1:17">
      <c r="A112" s="61" t="s">
        <v>1</v>
      </c>
      <c r="B112" s="64" t="s">
        <v>27</v>
      </c>
      <c r="C112" s="61">
        <v>58414.64</v>
      </c>
      <c r="D112" s="61">
        <v>2.0000000000000001E-4</v>
      </c>
      <c r="E112" s="41">
        <f>+(C112-C$7)/C$8</f>
        <v>13451.964382615724</v>
      </c>
      <c r="F112">
        <f>ROUND(2*E112,0)/2</f>
        <v>13452</v>
      </c>
      <c r="G112">
        <f>+C112-(C$7+F112*C$8)</f>
        <v>-2.0426000002771616E-2</v>
      </c>
      <c r="K112">
        <f>+G112</f>
        <v>-2.0426000002771616E-2</v>
      </c>
      <c r="O112">
        <f ca="1">+C$11+C$12*$F112</f>
        <v>-2.1588533165279662E-2</v>
      </c>
      <c r="Q112" s="2">
        <f>+C112-15018.5</f>
        <v>43396.14</v>
      </c>
    </row>
    <row r="113" spans="1:17" ht="12" customHeight="1">
      <c r="A113" s="65" t="s">
        <v>400</v>
      </c>
      <c r="B113" s="66" t="s">
        <v>32</v>
      </c>
      <c r="C113" s="67">
        <v>58702.816299999999</v>
      </c>
      <c r="D113" s="67">
        <v>5.0000000000000001E-4</v>
      </c>
      <c r="E113" s="41">
        <f>+(C113-C$7)/C$8</f>
        <v>13954.465411415133</v>
      </c>
      <c r="F113">
        <f>ROUND(2*E113,0)/2</f>
        <v>13954.5</v>
      </c>
      <c r="G113">
        <f>+C113-(C$7+F113*C$8)</f>
        <v>-1.9836000006762333E-2</v>
      </c>
      <c r="K113">
        <f>+G113</f>
        <v>-1.9836000006762333E-2</v>
      </c>
      <c r="O113">
        <f ca="1">+C$11+C$12*$F113</f>
        <v>-2.2564843507757806E-2</v>
      </c>
      <c r="Q113" s="2">
        <f>+C113-15018.5</f>
        <v>43684.316299999999</v>
      </c>
    </row>
    <row r="114" spans="1:17" ht="12" customHeight="1">
      <c r="A114" s="68" t="s">
        <v>402</v>
      </c>
      <c r="B114" s="69" t="s">
        <v>32</v>
      </c>
      <c r="C114" s="70">
        <v>58702.816299999999</v>
      </c>
      <c r="D114" s="71">
        <v>5.0000000000000001E-4</v>
      </c>
      <c r="E114" s="41">
        <f>+(C114-C$7)/C$8</f>
        <v>13954.465411415133</v>
      </c>
      <c r="F114">
        <f>ROUND(2*E114,0)/2</f>
        <v>13954.5</v>
      </c>
      <c r="G114">
        <f>+C114-(C$7+F114*C$8)</f>
        <v>-1.9836000006762333E-2</v>
      </c>
      <c r="K114">
        <f>+G114</f>
        <v>-1.9836000006762333E-2</v>
      </c>
      <c r="O114">
        <f ca="1">+C$11+C$12*$F114</f>
        <v>-2.2564843507757806E-2</v>
      </c>
      <c r="Q114" s="2">
        <f>+C114-15018.5</f>
        <v>43684.316299999999</v>
      </c>
    </row>
    <row r="115" spans="1:17" ht="12" customHeight="1">
      <c r="A115" s="71" t="s">
        <v>403</v>
      </c>
      <c r="B115" s="69" t="s">
        <v>27</v>
      </c>
      <c r="C115" s="70">
        <v>58715.431900000003</v>
      </c>
      <c r="D115" s="71">
        <v>3.5000000000000001E-3</v>
      </c>
      <c r="E115" s="41">
        <f>+(C115-C$7)/C$8</f>
        <v>13976.463583988394</v>
      </c>
      <c r="F115">
        <f>ROUND(2*E115,0)/2</f>
        <v>13976.5</v>
      </c>
      <c r="G115">
        <f>+C115-(C$7+F115*C$8)</f>
        <v>-2.0883999997749925E-2</v>
      </c>
      <c r="K115">
        <f>+G115</f>
        <v>-2.0883999997749925E-2</v>
      </c>
      <c r="O115">
        <f ca="1">+C$11+C$12*$F115</f>
        <v>-2.2607587443149883E-2</v>
      </c>
      <c r="Q115" s="2">
        <f>+C115-15018.5</f>
        <v>43696.931900000003</v>
      </c>
    </row>
    <row r="116" spans="1:17" ht="12" customHeight="1">
      <c r="A116" s="71" t="s">
        <v>403</v>
      </c>
      <c r="B116" s="69" t="s">
        <v>27</v>
      </c>
      <c r="C116" s="70">
        <v>58758.440499999997</v>
      </c>
      <c r="D116" s="71">
        <v>3.5000000000000001E-3</v>
      </c>
      <c r="E116" s="41">
        <f>+(C116-C$7)/C$8</f>
        <v>14051.458875923294</v>
      </c>
      <c r="F116">
        <f>ROUND(2*E116,0)/2</f>
        <v>14051.5</v>
      </c>
      <c r="G116">
        <f>+C116-(C$7+F116*C$8)</f>
        <v>-2.3584000009577721E-2</v>
      </c>
      <c r="K116">
        <f>+G116</f>
        <v>-2.3584000009577721E-2</v>
      </c>
      <c r="O116">
        <f ca="1">+C$11+C$12*$F116</f>
        <v>-2.2753305404713785E-2</v>
      </c>
      <c r="Q116" s="2">
        <f>+C116-15018.5</f>
        <v>43739.940499999997</v>
      </c>
    </row>
    <row r="117" spans="1:17" ht="12" customHeight="1">
      <c r="A117" s="71" t="s">
        <v>403</v>
      </c>
      <c r="B117" s="69" t="s">
        <v>27</v>
      </c>
      <c r="C117" s="70">
        <v>59018.515399999997</v>
      </c>
      <c r="D117" s="71">
        <v>3.5000000000000001E-3</v>
      </c>
      <c r="E117" s="41">
        <f>+(C117-C$7)/C$8</f>
        <v>14504.958712012878</v>
      </c>
      <c r="F117">
        <f>ROUND(2*E117,0)/2</f>
        <v>14505</v>
      </c>
      <c r="G117">
        <f>+C117-(C$7+F117*C$8)</f>
        <v>-2.3678000005020294E-2</v>
      </c>
      <c r="K117">
        <f>+G117</f>
        <v>-2.3678000005020294E-2</v>
      </c>
      <c r="O117">
        <f ca="1">+C$11+C$12*$F117</f>
        <v>-2.3634413345636845E-2</v>
      </c>
      <c r="Q117" s="2">
        <f>+C117-15018.5</f>
        <v>44000.015399999997</v>
      </c>
    </row>
    <row r="118" spans="1:17" ht="12" customHeight="1">
      <c r="A118" s="71" t="s">
        <v>403</v>
      </c>
      <c r="B118" s="69" t="s">
        <v>27</v>
      </c>
      <c r="C118" s="70">
        <v>59026.543899999997</v>
      </c>
      <c r="D118" s="71">
        <v>3.5000000000000001E-3</v>
      </c>
      <c r="E118" s="41">
        <f>+(C118-C$7)/C$8</f>
        <v>14518.958230744003</v>
      </c>
      <c r="F118">
        <f>ROUND(2*E118,0)/2</f>
        <v>14519</v>
      </c>
      <c r="G118">
        <f>+C118-(C$7+F118*C$8)</f>
        <v>-2.3954000003868714E-2</v>
      </c>
      <c r="K118">
        <f>+G118</f>
        <v>-2.3954000003868714E-2</v>
      </c>
      <c r="O118">
        <f ca="1">+C$11+C$12*$F118</f>
        <v>-2.3661614031795442E-2</v>
      </c>
      <c r="Q118" s="2">
        <f>+C118-15018.5</f>
        <v>44008.043899999997</v>
      </c>
    </row>
    <row r="119" spans="1:17" ht="12" customHeight="1">
      <c r="A119" s="65" t="s">
        <v>401</v>
      </c>
      <c r="B119" s="66" t="s">
        <v>27</v>
      </c>
      <c r="C119" s="67">
        <v>59035.719400000002</v>
      </c>
      <c r="D119" s="67">
        <v>1.1000000000000001E-3</v>
      </c>
      <c r="E119" s="41">
        <f>+(C119-C$7)/C$8</f>
        <v>14534.957805274425</v>
      </c>
      <c r="F119">
        <f>ROUND(2*E119,0)/2</f>
        <v>14535</v>
      </c>
      <c r="G119">
        <f>+C119-(C$7+F119*C$8)</f>
        <v>-2.4197999999159947E-2</v>
      </c>
      <c r="K119">
        <f>+G119</f>
        <v>-2.4197999999159947E-2</v>
      </c>
      <c r="O119">
        <f ca="1">+C$11+C$12*$F119</f>
        <v>-2.3692700530262407E-2</v>
      </c>
      <c r="Q119" s="2">
        <f>+C119-15018.5</f>
        <v>44017.219400000002</v>
      </c>
    </row>
    <row r="120" spans="1:17" ht="12" customHeight="1">
      <c r="A120" s="71" t="s">
        <v>404</v>
      </c>
      <c r="B120" s="69" t="s">
        <v>27</v>
      </c>
      <c r="C120" s="70">
        <v>59035.719400000002</v>
      </c>
      <c r="D120" s="71">
        <v>1.1000000000000001E-3</v>
      </c>
      <c r="E120" s="41">
        <f>+(C120-C$7)/C$8</f>
        <v>14534.957805274425</v>
      </c>
      <c r="F120">
        <f>ROUND(2*E120,0)/2</f>
        <v>14535</v>
      </c>
      <c r="G120">
        <f>+C120-(C$7+F120*C$8)</f>
        <v>-2.4197999999159947E-2</v>
      </c>
      <c r="K120">
        <f>+G120</f>
        <v>-2.4197999999159947E-2</v>
      </c>
      <c r="O120">
        <f ca="1">+C$11+C$12*$F120</f>
        <v>-2.3692700530262407E-2</v>
      </c>
      <c r="Q120" s="2">
        <f>+C120-15018.5</f>
        <v>44017.219400000002</v>
      </c>
    </row>
    <row r="121" spans="1:17" ht="12" customHeight="1">
      <c r="A121" s="71" t="s">
        <v>403</v>
      </c>
      <c r="B121" s="69" t="s">
        <v>27</v>
      </c>
      <c r="C121" s="70">
        <v>59037.440199999997</v>
      </c>
      <c r="D121" s="71">
        <v>3.5000000000000001E-3</v>
      </c>
      <c r="E121" s="41">
        <f>+(C121-C$7)/C$8</f>
        <v>14537.958412091697</v>
      </c>
      <c r="F121">
        <f>ROUND(2*E121,0)/2</f>
        <v>14538</v>
      </c>
      <c r="G121">
        <f>+C121-(C$7+F121*C$8)</f>
        <v>-2.3850000005040783E-2</v>
      </c>
      <c r="K121">
        <f>+G121</f>
        <v>-2.3850000005040783E-2</v>
      </c>
      <c r="O121">
        <f ca="1">+C$11+C$12*$F121</f>
        <v>-2.3698529248724964E-2</v>
      </c>
      <c r="Q121" s="2">
        <f>+C121-15018.5</f>
        <v>44018.940199999997</v>
      </c>
    </row>
    <row r="122" spans="1:17" ht="12" customHeight="1">
      <c r="A122" s="71" t="s">
        <v>403</v>
      </c>
      <c r="B122" s="69" t="s">
        <v>27</v>
      </c>
      <c r="C122" s="70">
        <v>59054.644200000002</v>
      </c>
      <c r="D122" s="71">
        <v>3.5000000000000001E-3</v>
      </c>
      <c r="E122" s="41">
        <f>+(C122-C$7)/C$8</f>
        <v>14567.957505353244</v>
      </c>
      <c r="F122">
        <f>ROUND(2*E122,0)/2</f>
        <v>14568</v>
      </c>
      <c r="G122">
        <f>+C122-(C$7+F122*C$8)</f>
        <v>-2.4369999999180436E-2</v>
      </c>
      <c r="K122">
        <f>+G122</f>
        <v>-2.4369999999180436E-2</v>
      </c>
      <c r="O122">
        <f ca="1">+C$11+C$12*$F122</f>
        <v>-2.3756816433350526E-2</v>
      </c>
      <c r="Q122" s="2">
        <f>+C122-15018.5</f>
        <v>44036.144200000002</v>
      </c>
    </row>
    <row r="123" spans="1:17" ht="12" customHeight="1">
      <c r="A123" s="71" t="s">
        <v>403</v>
      </c>
      <c r="B123" s="69" t="s">
        <v>27</v>
      </c>
      <c r="C123" s="70">
        <v>59059.518900000003</v>
      </c>
      <c r="D123" s="71">
        <v>3.5000000000000001E-3</v>
      </c>
      <c r="E123" s="41">
        <f>+(C123-C$7)/C$8</f>
        <v>14576.457655313836</v>
      </c>
      <c r="F123">
        <f>ROUND(2*E123,0)/2</f>
        <v>14576.5</v>
      </c>
      <c r="G123">
        <f>+C123-(C$7+F123*C$8)</f>
        <v>-2.4283999999170192E-2</v>
      </c>
      <c r="K123">
        <f>+G123</f>
        <v>-2.4283999999170192E-2</v>
      </c>
      <c r="O123">
        <f ca="1">+C$11+C$12*$F123</f>
        <v>-2.3773331135661102E-2</v>
      </c>
      <c r="Q123" s="2">
        <f>+C123-15018.5</f>
        <v>44041.018900000003</v>
      </c>
    </row>
    <row r="124" spans="1:17" ht="12" customHeight="1">
      <c r="A124" s="71" t="s">
        <v>403</v>
      </c>
      <c r="B124" s="69" t="s">
        <v>27</v>
      </c>
      <c r="C124" s="70">
        <v>59076.436999999998</v>
      </c>
      <c r="D124" s="71">
        <v>3.5000000000000001E-3</v>
      </c>
      <c r="E124" s="41">
        <f>+(C124-C$7)/C$8</f>
        <v>14605.958216794183</v>
      </c>
      <c r="F124">
        <f>ROUND(2*E124,0)/2</f>
        <v>14606</v>
      </c>
      <c r="G124">
        <f>+C124-(C$7+F124*C$8)</f>
        <v>-2.3962000006577E-2</v>
      </c>
      <c r="K124">
        <f>+G124</f>
        <v>-2.3962000006577E-2</v>
      </c>
      <c r="O124">
        <f ca="1">+C$11+C$12*$F124</f>
        <v>-2.3830646867209569E-2</v>
      </c>
      <c r="Q124" s="2">
        <f>+C124-15018.5</f>
        <v>44057.936999999998</v>
      </c>
    </row>
    <row r="125" spans="1:17" ht="12" customHeight="1">
      <c r="A125" s="71" t="s">
        <v>403</v>
      </c>
      <c r="B125" s="69" t="s">
        <v>27</v>
      </c>
      <c r="C125" s="70">
        <v>59090.485399999998</v>
      </c>
      <c r="D125" s="71">
        <v>3.5000000000000001E-3</v>
      </c>
      <c r="E125" s="41">
        <f>+(C125-C$7)/C$8</f>
        <v>14630.454802575128</v>
      </c>
      <c r="F125">
        <f>ROUND(2*E125,0)/2</f>
        <v>14630.5</v>
      </c>
      <c r="G125">
        <f>+C125-(C$7+F125*C$8)</f>
        <v>-2.5920000007317867E-2</v>
      </c>
      <c r="K125">
        <f>+G125</f>
        <v>-2.5920000007317867E-2</v>
      </c>
      <c r="O125">
        <f ca="1">+C$11+C$12*$F125</f>
        <v>-2.387824806798711E-2</v>
      </c>
      <c r="Q125" s="2">
        <f>+C125-15018.5</f>
        <v>44071.985399999998</v>
      </c>
    </row>
    <row r="126" spans="1:17" ht="12" customHeight="1">
      <c r="A126" s="71" t="s">
        <v>403</v>
      </c>
      <c r="B126" s="69" t="s">
        <v>27</v>
      </c>
      <c r="C126" s="70">
        <v>59097.369400000003</v>
      </c>
      <c r="D126" s="71">
        <v>3.5000000000000001E-3</v>
      </c>
      <c r="E126" s="41">
        <f>+(C126-C$7)/C$8</f>
        <v>14642.4586248265</v>
      </c>
      <c r="F126">
        <f>ROUND(2*E126,0)/2</f>
        <v>14642.5</v>
      </c>
      <c r="G126">
        <f>+C126-(C$7+F126*C$8)</f>
        <v>-2.3728000000119209E-2</v>
      </c>
      <c r="K126">
        <f>+G126</f>
        <v>-2.3728000000119209E-2</v>
      </c>
      <c r="O126">
        <f ca="1">+C$11+C$12*$F126</f>
        <v>-2.3901562941837335E-2</v>
      </c>
      <c r="Q126" s="2">
        <f>+C126-15018.5</f>
        <v>44078.869400000003</v>
      </c>
    </row>
    <row r="127" spans="1:17" ht="12" customHeight="1">
      <c r="A127" s="71" t="s">
        <v>403</v>
      </c>
      <c r="B127" s="69" t="s">
        <v>27</v>
      </c>
      <c r="C127" s="70">
        <v>59122.315799999997</v>
      </c>
      <c r="D127" s="71">
        <v>3.5000000000000001E-3</v>
      </c>
      <c r="E127" s="41">
        <f>+(C127-C$7)/C$8</f>
        <v>14685.958356292405</v>
      </c>
      <c r="F127">
        <f>ROUND(2*E127,0)/2</f>
        <v>14686</v>
      </c>
      <c r="G127">
        <f>+C127-(C$7+F127*C$8)</f>
        <v>-2.388200000859797E-2</v>
      </c>
      <c r="K127">
        <f>+G127</f>
        <v>-2.388200000859797E-2</v>
      </c>
      <c r="O127">
        <f ca="1">+C$11+C$12*$F127</f>
        <v>-2.3986079359544398E-2</v>
      </c>
      <c r="Q127" s="2">
        <f>+C127-15018.5</f>
        <v>44103.815799999997</v>
      </c>
    </row>
    <row r="128" spans="1:17" ht="12" customHeight="1">
      <c r="A128" s="71" t="s">
        <v>403</v>
      </c>
      <c r="B128" s="69" t="s">
        <v>27</v>
      </c>
      <c r="C128" s="70">
        <v>59415.6489</v>
      </c>
      <c r="D128" s="71">
        <v>3.5000000000000001E-3</v>
      </c>
      <c r="E128" s="41">
        <f>+(C128-C$7)/C$8</f>
        <v>15197.451440667914</v>
      </c>
      <c r="F128">
        <f>ROUND(2*E128,0)/2</f>
        <v>15197.5</v>
      </c>
      <c r="G128">
        <f>+C128-(C$7+F128*C$8)</f>
        <v>-2.7848000005178619E-2</v>
      </c>
      <c r="K128">
        <f>+G128</f>
        <v>-2.7848000005178619E-2</v>
      </c>
      <c r="O128">
        <f ca="1">+C$11+C$12*$F128</f>
        <v>-2.4979875857410211E-2</v>
      </c>
      <c r="Q128" s="2">
        <f>+C128-15018.5</f>
        <v>44397.1489</v>
      </c>
    </row>
    <row r="129" spans="1:17" ht="12" customHeight="1">
      <c r="A129" s="71" t="s">
        <v>403</v>
      </c>
      <c r="B129" s="69" t="s">
        <v>27</v>
      </c>
      <c r="C129" s="70">
        <v>59417.657800000001</v>
      </c>
      <c r="D129" s="71">
        <v>3.5000000000000001E-3</v>
      </c>
      <c r="E129" s="41">
        <f>+(C129-C$7)/C$8</f>
        <v>15200.95441546756</v>
      </c>
      <c r="F129">
        <f>ROUND(2*E129,0)/2</f>
        <v>15201</v>
      </c>
      <c r="G129">
        <f>+C129-(C$7+F129*C$8)</f>
        <v>-2.6142000002437271E-2</v>
      </c>
      <c r="K129">
        <f>+G129</f>
        <v>-2.6142000002437271E-2</v>
      </c>
      <c r="O129">
        <f ca="1">+C$11+C$12*$F129</f>
        <v>-2.4986676028949859E-2</v>
      </c>
      <c r="Q129" s="2">
        <f>+C129-15018.5</f>
        <v>44399.157800000001</v>
      </c>
    </row>
    <row r="130" spans="1:17" ht="12" customHeight="1">
      <c r="A130" s="71" t="s">
        <v>403</v>
      </c>
      <c r="B130" s="69" t="s">
        <v>27</v>
      </c>
      <c r="C130" s="70">
        <v>59432.569000000003</v>
      </c>
      <c r="D130" s="71">
        <v>3.5000000000000001E-3</v>
      </c>
      <c r="E130" s="41">
        <f>+(C130-C$7)/C$8</f>
        <v>15226.955489603895</v>
      </c>
      <c r="F130">
        <f>ROUND(2*E130,0)/2</f>
        <v>15227</v>
      </c>
      <c r="G130">
        <f>+C130-(C$7+F130*C$8)</f>
        <v>-2.5525999997626059E-2</v>
      </c>
      <c r="K130">
        <f>+G130</f>
        <v>-2.5525999997626059E-2</v>
      </c>
      <c r="O130">
        <f ca="1">+C$11+C$12*$F130</f>
        <v>-2.5037191588958677E-2</v>
      </c>
      <c r="Q130" s="2">
        <f>+C130-15018.5</f>
        <v>44414.069000000003</v>
      </c>
    </row>
    <row r="131" spans="1:17" ht="12" customHeight="1">
      <c r="A131" s="71" t="s">
        <v>403</v>
      </c>
      <c r="B131" s="69" t="s">
        <v>27</v>
      </c>
      <c r="C131" s="70">
        <v>59454.360999999997</v>
      </c>
      <c r="D131" s="71">
        <v>3.5000000000000001E-3</v>
      </c>
      <c r="E131" s="41">
        <f>+(C131-C$7)/C$8</f>
        <v>15264.954806062584</v>
      </c>
      <c r="F131">
        <f>ROUND(2*E131,0)/2</f>
        <v>15265</v>
      </c>
      <c r="G131">
        <f>+C131-(C$7+F131*C$8)</f>
        <v>-2.5918000006640796E-2</v>
      </c>
      <c r="K131">
        <f>+G131</f>
        <v>-2.5918000006640796E-2</v>
      </c>
      <c r="O131">
        <f ca="1">+C$11+C$12*$F131</f>
        <v>-2.511102202281772E-2</v>
      </c>
      <c r="Q131" s="2">
        <f>+C131-15018.5</f>
        <v>44435.860999999997</v>
      </c>
    </row>
    <row r="132" spans="1:17" ht="12" customHeight="1">
      <c r="A132" s="71" t="s">
        <v>403</v>
      </c>
      <c r="B132" s="69" t="s">
        <v>27</v>
      </c>
      <c r="C132" s="70">
        <v>59468.412700000001</v>
      </c>
      <c r="D132" s="71">
        <v>3.5000000000000001E-3</v>
      </c>
      <c r="E132" s="41">
        <f>+(C132-C$7)/C$8</f>
        <v>15289.457146145312</v>
      </c>
      <c r="F132">
        <f>ROUND(2*E132,0)/2</f>
        <v>15289.5</v>
      </c>
      <c r="G132">
        <f>+C132-(C$7+F132*C$8)</f>
        <v>-2.4576000003435183E-2</v>
      </c>
      <c r="K132">
        <f>+G132</f>
        <v>-2.4576000003435183E-2</v>
      </c>
      <c r="O132">
        <f ca="1">+C$11+C$12*$F132</f>
        <v>-2.5158623223595262E-2</v>
      </c>
      <c r="Q132" s="2">
        <f>+C132-15018.5</f>
        <v>44449.912700000001</v>
      </c>
    </row>
    <row r="133" spans="1:17" ht="12" customHeight="1">
      <c r="A133" s="71" t="s">
        <v>403</v>
      </c>
      <c r="B133" s="69" t="s">
        <v>27</v>
      </c>
      <c r="C133" s="70">
        <v>59476.443099999997</v>
      </c>
      <c r="D133" s="71">
        <v>3.5000000000000001E-3</v>
      </c>
      <c r="E133" s="41">
        <f>+(C133-C$7)/C$8</f>
        <v>15303.45997795927</v>
      </c>
      <c r="F133">
        <f>ROUND(2*E133,0)/2</f>
        <v>15303.5</v>
      </c>
      <c r="G133">
        <f>+C133-(C$7+F133*C$8)</f>
        <v>-2.2952000006625894E-2</v>
      </c>
      <c r="K133">
        <f>+G133</f>
        <v>-2.2952000006625894E-2</v>
      </c>
      <c r="O133">
        <f ca="1">+C$11+C$12*$F133</f>
        <v>-2.5185823909753859E-2</v>
      </c>
      <c r="Q133" s="2">
        <f>+C133-15018.5</f>
        <v>44457.943099999997</v>
      </c>
    </row>
    <row r="134" spans="1:17" ht="12" customHeight="1"/>
    <row r="135" spans="1:17" ht="12" customHeight="1"/>
    <row r="136" spans="1:17" ht="12" customHeight="1"/>
    <row r="137" spans="1:17" ht="12" customHeight="1"/>
    <row r="138" spans="1:17" ht="12" customHeight="1"/>
  </sheetData>
  <protectedRanges>
    <protectedRange sqref="A113:D114" name="Range1"/>
  </protectedRanges>
  <sortState xmlns:xlrd2="http://schemas.microsoft.com/office/spreadsheetml/2017/richdata2" ref="A21:Q133">
    <sortCondition ref="C21:C133"/>
  </sortState>
  <phoneticPr fontId="7" type="noConversion"/>
  <hyperlinks>
    <hyperlink ref="H64436" r:id="rId1" display="http://vsolj.cetus-net.org/bulletin.html"/>
    <hyperlink ref="H64429" r:id="rId2" display="https://www.aavso.org/ejaavso"/>
    <hyperlink ref="I64436" r:id="rId3" display="http://vsolj.cetus-net.org/bulletin.html"/>
    <hyperlink ref="AQ58087" r:id="rId4" display="http://cdsbib.u-strasbg.fr/cgi-bin/cdsbib?1990RMxAA..21..381G"/>
    <hyperlink ref="H64433" r:id="rId5" display="https://www.aavso.org/ejaavso"/>
    <hyperlink ref="AP5451" r:id="rId6" display="http://cdsbib.u-strasbg.fr/cgi-bin/cdsbib?1990RMxAA..21..381G"/>
    <hyperlink ref="AP5454" r:id="rId7" display="http://cdsbib.u-strasbg.fr/cgi-bin/cdsbib?1990RMxAA..21..381G"/>
    <hyperlink ref="AP5452" r:id="rId8" display="http://cdsbib.u-strasbg.fr/cgi-bin/cdsbib?1990RMxAA..21..381G"/>
    <hyperlink ref="AP5436" r:id="rId9" display="http://cdsbib.u-strasbg.fr/cgi-bin/cdsbib?1990RMxAA..21..381G"/>
    <hyperlink ref="AQ5665" r:id="rId10" display="http://cdsbib.u-strasbg.fr/cgi-bin/cdsbib?1990RMxAA..21..381G"/>
    <hyperlink ref="AQ5669" r:id="rId11" display="http://cdsbib.u-strasbg.fr/cgi-bin/cdsbib?1990RMxAA..21..381G"/>
    <hyperlink ref="AQ65349" r:id="rId12" display="http://cdsbib.u-strasbg.fr/cgi-bin/cdsbib?1990RMxAA..21..381G"/>
    <hyperlink ref="I2557" r:id="rId13" display="http://vsolj.cetus-net.org/bulletin.html"/>
    <hyperlink ref="H2557" r:id="rId14" display="http://vsolj.cetus-net.org/bulletin.html"/>
    <hyperlink ref="AQ474" r:id="rId15" display="http://cdsbib.u-strasbg.fr/cgi-bin/cdsbib?1990RMxAA..21..381G"/>
    <hyperlink ref="AQ473" r:id="rId16" display="http://cdsbib.u-strasbg.fr/cgi-bin/cdsbib?1990RMxAA..21..381G"/>
    <hyperlink ref="AP3727" r:id="rId17" display="http://cdsbib.u-strasbg.fr/cgi-bin/cdsbib?1990RMxAA..21..381G"/>
    <hyperlink ref="AP3745" r:id="rId18" display="http://cdsbib.u-strasbg.fr/cgi-bin/cdsbib?1990RMxAA..21..381G"/>
    <hyperlink ref="AP3746" r:id="rId19" display="http://cdsbib.u-strasbg.fr/cgi-bin/cdsbib?1990RMxAA..21..381G"/>
    <hyperlink ref="AP374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3"/>
  <sheetViews>
    <sheetView topLeftCell="A64" workbookViewId="0">
      <selection activeCell="A90" sqref="A90:D96"/>
    </sheetView>
  </sheetViews>
  <sheetFormatPr defaultRowHeight="12.75"/>
  <cols>
    <col min="1" max="1" width="19.7109375" style="15" customWidth="1"/>
    <col min="2" max="2" width="4.42578125" style="16" customWidth="1"/>
    <col min="3" max="3" width="12.7109375" style="1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8" t="s">
        <v>56</v>
      </c>
      <c r="I1" s="49" t="s">
        <v>57</v>
      </c>
      <c r="J1" s="50" t="s">
        <v>58</v>
      </c>
    </row>
    <row r="2" spans="1:16">
      <c r="I2" s="51" t="s">
        <v>37</v>
      </c>
      <c r="J2" s="52" t="s">
        <v>59</v>
      </c>
    </row>
    <row r="3" spans="1:16">
      <c r="A3" s="53" t="s">
        <v>60</v>
      </c>
      <c r="I3" s="51" t="s">
        <v>61</v>
      </c>
      <c r="J3" s="52" t="s">
        <v>62</v>
      </c>
    </row>
    <row r="4" spans="1:16">
      <c r="I4" s="51" t="s">
        <v>63</v>
      </c>
      <c r="J4" s="52" t="s">
        <v>62</v>
      </c>
    </row>
    <row r="5" spans="1:16" ht="13.5" thickBot="1">
      <c r="I5" s="54" t="s">
        <v>64</v>
      </c>
      <c r="J5" s="55" t="s">
        <v>65</v>
      </c>
    </row>
    <row r="10" spans="1:16" ht="13.5" thickBot="1"/>
    <row r="11" spans="1:16" ht="12.75" customHeight="1" thickBot="1">
      <c r="A11" s="15" t="str">
        <f t="shared" ref="A11:A42" si="0">P11</f>
        <v>BAVM 132 </v>
      </c>
      <c r="B11" s="11" t="str">
        <f t="shared" ref="B11:B42" si="1">IF(H11=INT(H11),"I","II")</f>
        <v>II</v>
      </c>
      <c r="C11" s="15">
        <f t="shared" ref="C11:C42" si="2">1*G11</f>
        <v>50700.440399999999</v>
      </c>
      <c r="D11" s="16" t="str">
        <f t="shared" ref="D11:D42" si="3">VLOOKUP(F11,I$1:J$5,2,FALSE)</f>
        <v>vis</v>
      </c>
      <c r="E11" s="56">
        <f>VLOOKUP(C11,Active!C$21:E$973,3,FALSE)</f>
        <v>0.49999999999405953</v>
      </c>
      <c r="F11" s="11" t="s">
        <v>64</v>
      </c>
      <c r="G11" s="16" t="str">
        <f t="shared" ref="G11:G42" si="4">MID(I11,3,LEN(I11)-3)</f>
        <v>50700.4404</v>
      </c>
      <c r="H11" s="15">
        <f t="shared" ref="H11:H42" si="5">1*K11</f>
        <v>-97.5</v>
      </c>
      <c r="I11" s="57" t="s">
        <v>66</v>
      </c>
      <c r="J11" s="58" t="s">
        <v>67</v>
      </c>
      <c r="K11" s="57">
        <v>-97.5</v>
      </c>
      <c r="L11" s="57" t="s">
        <v>68</v>
      </c>
      <c r="M11" s="58" t="s">
        <v>69</v>
      </c>
      <c r="N11" s="58" t="s">
        <v>70</v>
      </c>
      <c r="O11" s="59" t="s">
        <v>71</v>
      </c>
      <c r="P11" s="60" t="s">
        <v>72</v>
      </c>
    </row>
    <row r="12" spans="1:16" ht="12.75" customHeight="1" thickBot="1">
      <c r="A12" s="15" t="str">
        <f t="shared" si="0"/>
        <v>BAVM 241 (=IBVS 6157) </v>
      </c>
      <c r="B12" s="11" t="str">
        <f t="shared" si="1"/>
        <v>I</v>
      </c>
      <c r="C12" s="15">
        <f t="shared" si="2"/>
        <v>56933.333299999998</v>
      </c>
      <c r="D12" s="16" t="str">
        <f t="shared" si="3"/>
        <v>vis</v>
      </c>
      <c r="E12" s="56">
        <f>VLOOKUP(C12,Active!C$21:E$973,3,FALSE)</f>
        <v>10868.968693110872</v>
      </c>
      <c r="F12" s="11" t="s">
        <v>64</v>
      </c>
      <c r="G12" s="16" t="str">
        <f t="shared" si="4"/>
        <v>56933.3333</v>
      </c>
      <c r="H12" s="15">
        <f t="shared" si="5"/>
        <v>10771</v>
      </c>
      <c r="I12" s="57" t="s">
        <v>387</v>
      </c>
      <c r="J12" s="58" t="s">
        <v>388</v>
      </c>
      <c r="K12" s="57" t="s">
        <v>389</v>
      </c>
      <c r="L12" s="57" t="s">
        <v>390</v>
      </c>
      <c r="M12" s="58" t="s">
        <v>299</v>
      </c>
      <c r="N12" s="58" t="s">
        <v>70</v>
      </c>
      <c r="O12" s="59" t="s">
        <v>391</v>
      </c>
      <c r="P12" s="60" t="s">
        <v>392</v>
      </c>
    </row>
    <row r="13" spans="1:16" ht="12.75" customHeight="1" thickBot="1">
      <c r="A13" s="15" t="str">
        <f t="shared" si="0"/>
        <v>BAVM 241 (=IBVS 6157) </v>
      </c>
      <c r="B13" s="11" t="str">
        <f t="shared" si="1"/>
        <v>I</v>
      </c>
      <c r="C13" s="15">
        <f t="shared" si="2"/>
        <v>57219.500999999997</v>
      </c>
      <c r="D13" s="16" t="str">
        <f t="shared" si="3"/>
        <v>vis</v>
      </c>
      <c r="E13" s="56">
        <f>VLOOKUP(C13,Active!C$21:E$973,3,FALSE)</f>
        <v>11367.967270228975</v>
      </c>
      <c r="F13" s="11" t="s">
        <v>64</v>
      </c>
      <c r="G13" s="16" t="str">
        <f t="shared" si="4"/>
        <v>57219.501</v>
      </c>
      <c r="H13" s="15">
        <f t="shared" si="5"/>
        <v>11270</v>
      </c>
      <c r="I13" s="57" t="s">
        <v>393</v>
      </c>
      <c r="J13" s="58" t="s">
        <v>394</v>
      </c>
      <c r="K13" s="57" t="s">
        <v>395</v>
      </c>
      <c r="L13" s="57" t="s">
        <v>396</v>
      </c>
      <c r="M13" s="58" t="s">
        <v>299</v>
      </c>
      <c r="N13" s="58" t="s">
        <v>111</v>
      </c>
      <c r="O13" s="59" t="s">
        <v>71</v>
      </c>
      <c r="P13" s="60" t="s">
        <v>392</v>
      </c>
    </row>
    <row r="14" spans="1:16" ht="12.75" customHeight="1" thickBot="1">
      <c r="A14" s="15" t="str">
        <f t="shared" si="0"/>
        <v>BAVM 241 (=IBVS 6157) </v>
      </c>
      <c r="B14" s="11" t="str">
        <f t="shared" si="1"/>
        <v>II</v>
      </c>
      <c r="C14" s="15">
        <f t="shared" si="2"/>
        <v>57225.522799999999</v>
      </c>
      <c r="D14" s="16" t="str">
        <f t="shared" si="3"/>
        <v>vis</v>
      </c>
      <c r="E14" s="56">
        <f>VLOOKUP(C14,Active!C$21:E$973,3,FALSE)</f>
        <v>11378.467650361643</v>
      </c>
      <c r="F14" s="11" t="s">
        <v>64</v>
      </c>
      <c r="G14" s="16" t="str">
        <f t="shared" si="4"/>
        <v>57225.5228</v>
      </c>
      <c r="H14" s="15">
        <f t="shared" si="5"/>
        <v>11280.5</v>
      </c>
      <c r="I14" s="57" t="s">
        <v>397</v>
      </c>
      <c r="J14" s="58" t="s">
        <v>398</v>
      </c>
      <c r="K14" s="57" t="s">
        <v>399</v>
      </c>
      <c r="L14" s="57" t="s">
        <v>208</v>
      </c>
      <c r="M14" s="58" t="s">
        <v>299</v>
      </c>
      <c r="N14" s="58" t="s">
        <v>111</v>
      </c>
      <c r="O14" s="59" t="s">
        <v>71</v>
      </c>
      <c r="P14" s="60" t="s">
        <v>392</v>
      </c>
    </row>
    <row r="15" spans="1:16" ht="12.75" customHeight="1" thickBot="1">
      <c r="A15" s="15" t="str">
        <f t="shared" si="0"/>
        <v>BAVM 132 </v>
      </c>
      <c r="B15" s="11" t="str">
        <f t="shared" si="1"/>
        <v>I</v>
      </c>
      <c r="C15" s="15">
        <f t="shared" si="2"/>
        <v>50749.472999999998</v>
      </c>
      <c r="D15" s="16" t="str">
        <f t="shared" si="3"/>
        <v>vis</v>
      </c>
      <c r="E15" s="56">
        <f>VLOOKUP(C15,Active!C$21:E$973,3,FALSE)</f>
        <v>85.999508268748968</v>
      </c>
      <c r="F15" s="11" t="s">
        <v>64</v>
      </c>
      <c r="G15" s="16" t="str">
        <f t="shared" si="4"/>
        <v>50749.4730</v>
      </c>
      <c r="H15" s="15">
        <f t="shared" si="5"/>
        <v>-12</v>
      </c>
      <c r="I15" s="57" t="s">
        <v>76</v>
      </c>
      <c r="J15" s="58" t="s">
        <v>77</v>
      </c>
      <c r="K15" s="57">
        <v>-12</v>
      </c>
      <c r="L15" s="57" t="s">
        <v>78</v>
      </c>
      <c r="M15" s="58" t="s">
        <v>69</v>
      </c>
      <c r="N15" s="58" t="s">
        <v>70</v>
      </c>
      <c r="O15" s="59" t="s">
        <v>71</v>
      </c>
      <c r="P15" s="60" t="s">
        <v>72</v>
      </c>
    </row>
    <row r="16" spans="1:16" ht="12.75" customHeight="1" thickBot="1">
      <c r="A16" s="15" t="str">
        <f t="shared" si="0"/>
        <v>BAVM 132 </v>
      </c>
      <c r="B16" s="11" t="str">
        <f t="shared" si="1"/>
        <v>II</v>
      </c>
      <c r="C16" s="15">
        <f t="shared" si="2"/>
        <v>50750.339399999997</v>
      </c>
      <c r="D16" s="16" t="str">
        <f t="shared" si="3"/>
        <v>vis</v>
      </c>
      <c r="E16" s="56">
        <f>VLOOKUP(C16,Active!C$21:E$973,3,FALSE)</f>
        <v>87.510274044252682</v>
      </c>
      <c r="F16" s="11" t="s">
        <v>64</v>
      </c>
      <c r="G16" s="16" t="str">
        <f t="shared" si="4"/>
        <v>50750.3394</v>
      </c>
      <c r="H16" s="15">
        <f t="shared" si="5"/>
        <v>-10.5</v>
      </c>
      <c r="I16" s="57" t="s">
        <v>79</v>
      </c>
      <c r="J16" s="58" t="s">
        <v>80</v>
      </c>
      <c r="K16" s="57">
        <v>-10.5</v>
      </c>
      <c r="L16" s="57" t="s">
        <v>81</v>
      </c>
      <c r="M16" s="58" t="s">
        <v>69</v>
      </c>
      <c r="N16" s="58" t="s">
        <v>70</v>
      </c>
      <c r="O16" s="59" t="s">
        <v>71</v>
      </c>
      <c r="P16" s="60" t="s">
        <v>72</v>
      </c>
    </row>
    <row r="17" spans="1:16" ht="12.75" customHeight="1" thickBot="1">
      <c r="A17" s="15" t="str">
        <f t="shared" si="0"/>
        <v>BAVM 158 </v>
      </c>
      <c r="B17" s="11" t="str">
        <f t="shared" si="1"/>
        <v>I</v>
      </c>
      <c r="C17" s="15">
        <f t="shared" si="2"/>
        <v>50751.1944</v>
      </c>
      <c r="D17" s="16" t="str">
        <f t="shared" si="3"/>
        <v>vis</v>
      </c>
      <c r="E17" s="56">
        <f>VLOOKUP(C17,Active!C$21:E$973,3,FALSE)</f>
        <v>89.00116132271765</v>
      </c>
      <c r="F17" s="11" t="s">
        <v>64</v>
      </c>
      <c r="G17" s="16" t="str">
        <f t="shared" si="4"/>
        <v>50751.1944</v>
      </c>
      <c r="H17" s="15">
        <f t="shared" si="5"/>
        <v>-9</v>
      </c>
      <c r="I17" s="57" t="s">
        <v>82</v>
      </c>
      <c r="J17" s="58" t="s">
        <v>83</v>
      </c>
      <c r="K17" s="57">
        <v>-9</v>
      </c>
      <c r="L17" s="57" t="s">
        <v>84</v>
      </c>
      <c r="M17" s="58" t="s">
        <v>69</v>
      </c>
      <c r="N17" s="58" t="s">
        <v>70</v>
      </c>
      <c r="O17" s="59" t="s">
        <v>71</v>
      </c>
      <c r="P17" s="60" t="s">
        <v>85</v>
      </c>
    </row>
    <row r="18" spans="1:16" ht="12.75" customHeight="1" thickBot="1">
      <c r="A18" s="15" t="str">
        <f t="shared" si="0"/>
        <v>BAVM 158 </v>
      </c>
      <c r="B18" s="11" t="str">
        <f t="shared" si="1"/>
        <v>II</v>
      </c>
      <c r="C18" s="15">
        <f t="shared" si="2"/>
        <v>50751.474800000004</v>
      </c>
      <c r="D18" s="16" t="str">
        <f t="shared" si="3"/>
        <v>vis</v>
      </c>
      <c r="E18" s="56">
        <f>VLOOKUP(C18,Active!C$21:E$973,3,FALSE)</f>
        <v>89.490102600945605</v>
      </c>
      <c r="F18" s="11" t="s">
        <v>64</v>
      </c>
      <c r="G18" s="16" t="str">
        <f t="shared" si="4"/>
        <v>50751.4748</v>
      </c>
      <c r="H18" s="15">
        <f t="shared" si="5"/>
        <v>-8.5</v>
      </c>
      <c r="I18" s="57" t="s">
        <v>86</v>
      </c>
      <c r="J18" s="58" t="s">
        <v>87</v>
      </c>
      <c r="K18" s="57">
        <v>-8.5</v>
      </c>
      <c r="L18" s="57" t="s">
        <v>88</v>
      </c>
      <c r="M18" s="58" t="s">
        <v>69</v>
      </c>
      <c r="N18" s="58" t="s">
        <v>70</v>
      </c>
      <c r="O18" s="59" t="s">
        <v>71</v>
      </c>
      <c r="P18" s="60" t="s">
        <v>85</v>
      </c>
    </row>
    <row r="19" spans="1:16" ht="12.75" customHeight="1" thickBot="1">
      <c r="A19" s="15" t="str">
        <f t="shared" si="0"/>
        <v>BAVM 158 </v>
      </c>
      <c r="B19" s="11" t="str">
        <f t="shared" si="1"/>
        <v>I</v>
      </c>
      <c r="C19" s="15">
        <f t="shared" si="2"/>
        <v>50753.487500000003</v>
      </c>
      <c r="D19" s="16" t="str">
        <f t="shared" si="3"/>
        <v>vis</v>
      </c>
      <c r="E19" s="56">
        <f>VLOOKUP(C19,Active!C$21:E$973,3,FALSE)</f>
        <v>92.999703566272132</v>
      </c>
      <c r="F19" s="11" t="s">
        <v>64</v>
      </c>
      <c r="G19" s="16" t="str">
        <f t="shared" si="4"/>
        <v>50753.4875</v>
      </c>
      <c r="H19" s="15">
        <f t="shared" si="5"/>
        <v>-5</v>
      </c>
      <c r="I19" s="57" t="s">
        <v>89</v>
      </c>
      <c r="J19" s="58" t="s">
        <v>90</v>
      </c>
      <c r="K19" s="57">
        <v>-5</v>
      </c>
      <c r="L19" s="57" t="s">
        <v>68</v>
      </c>
      <c r="M19" s="58" t="s">
        <v>69</v>
      </c>
      <c r="N19" s="58" t="s">
        <v>70</v>
      </c>
      <c r="O19" s="59" t="s">
        <v>71</v>
      </c>
      <c r="P19" s="60" t="s">
        <v>85</v>
      </c>
    </row>
    <row r="20" spans="1:16" ht="12.75" customHeight="1" thickBot="1">
      <c r="A20" s="15" t="str">
        <f t="shared" si="0"/>
        <v>BAVM 132 </v>
      </c>
      <c r="B20" s="11" t="str">
        <f t="shared" si="1"/>
        <v>II</v>
      </c>
      <c r="C20" s="15">
        <f t="shared" si="2"/>
        <v>50754.351900000001</v>
      </c>
      <c r="D20" s="16" t="str">
        <f t="shared" si="3"/>
        <v>vis</v>
      </c>
      <c r="E20" s="56">
        <f>VLOOKUP(C20,Active!C$21:E$973,3,FALSE)</f>
        <v>94.506981886153014</v>
      </c>
      <c r="F20" s="11" t="s">
        <v>64</v>
      </c>
      <c r="G20" s="16" t="str">
        <f t="shared" si="4"/>
        <v>50754.3519</v>
      </c>
      <c r="H20" s="15">
        <f t="shared" si="5"/>
        <v>-3.5</v>
      </c>
      <c r="I20" s="57" t="s">
        <v>91</v>
      </c>
      <c r="J20" s="58" t="s">
        <v>92</v>
      </c>
      <c r="K20" s="57">
        <v>-3.5</v>
      </c>
      <c r="L20" s="57" t="s">
        <v>93</v>
      </c>
      <c r="M20" s="58" t="s">
        <v>69</v>
      </c>
      <c r="N20" s="58" t="s">
        <v>70</v>
      </c>
      <c r="O20" s="59" t="s">
        <v>71</v>
      </c>
      <c r="P20" s="60" t="s">
        <v>72</v>
      </c>
    </row>
    <row r="21" spans="1:16" ht="12.75" customHeight="1" thickBot="1">
      <c r="A21" s="15" t="str">
        <f t="shared" si="0"/>
        <v>BAVM 158 </v>
      </c>
      <c r="B21" s="11" t="str">
        <f t="shared" si="1"/>
        <v>I</v>
      </c>
      <c r="C21" s="15">
        <f t="shared" si="2"/>
        <v>50755.208299999998</v>
      </c>
      <c r="D21" s="16" t="str">
        <f t="shared" si="3"/>
        <v>vis</v>
      </c>
      <c r="E21" s="56">
        <f>VLOOKUP(C21,Active!C$21:E$973,3,FALSE)</f>
        <v>96.000310383542541</v>
      </c>
      <c r="F21" s="11" t="s">
        <v>64</v>
      </c>
      <c r="G21" s="16" t="str">
        <f t="shared" si="4"/>
        <v>50755.2083</v>
      </c>
      <c r="H21" s="15">
        <f t="shared" si="5"/>
        <v>-2</v>
      </c>
      <c r="I21" s="57" t="s">
        <v>94</v>
      </c>
      <c r="J21" s="58" t="s">
        <v>95</v>
      </c>
      <c r="K21" s="57">
        <v>-2</v>
      </c>
      <c r="L21" s="57" t="s">
        <v>96</v>
      </c>
      <c r="M21" s="58" t="s">
        <v>69</v>
      </c>
      <c r="N21" s="58" t="s">
        <v>70</v>
      </c>
      <c r="O21" s="59" t="s">
        <v>71</v>
      </c>
      <c r="P21" s="60" t="s">
        <v>85</v>
      </c>
    </row>
    <row r="22" spans="1:16" ht="12.75" customHeight="1" thickBot="1">
      <c r="A22" s="15" t="str">
        <f t="shared" si="0"/>
        <v>BAVM 132 </v>
      </c>
      <c r="B22" s="11" t="str">
        <f t="shared" si="1"/>
        <v>I</v>
      </c>
      <c r="C22" s="15">
        <f t="shared" si="2"/>
        <v>50756.354800000001</v>
      </c>
      <c r="D22" s="16" t="str">
        <f t="shared" si="3"/>
        <v>vis</v>
      </c>
      <c r="E22" s="56">
        <f>VLOOKUP(C22,Active!C$21:E$973,3,FALSE)</f>
        <v>97.999494318931426</v>
      </c>
      <c r="F22" s="11" t="s">
        <v>64</v>
      </c>
      <c r="G22" s="16" t="str">
        <f t="shared" si="4"/>
        <v>50756.3548</v>
      </c>
      <c r="H22" s="15">
        <f t="shared" si="5"/>
        <v>0</v>
      </c>
      <c r="I22" s="57" t="s">
        <v>97</v>
      </c>
      <c r="J22" s="58" t="s">
        <v>98</v>
      </c>
      <c r="K22" s="57">
        <v>0</v>
      </c>
      <c r="L22" s="57" t="s">
        <v>78</v>
      </c>
      <c r="M22" s="58" t="s">
        <v>69</v>
      </c>
      <c r="N22" s="58" t="s">
        <v>70</v>
      </c>
      <c r="O22" s="59" t="s">
        <v>71</v>
      </c>
      <c r="P22" s="60" t="s">
        <v>72</v>
      </c>
    </row>
    <row r="23" spans="1:16" ht="12.75" customHeight="1" thickBot="1">
      <c r="A23" s="15" t="str">
        <f t="shared" si="0"/>
        <v>BAVM 132 </v>
      </c>
      <c r="B23" s="11" t="str">
        <f t="shared" si="1"/>
        <v>I</v>
      </c>
      <c r="C23" s="15">
        <f t="shared" si="2"/>
        <v>50772.415099999998</v>
      </c>
      <c r="D23" s="16" t="str">
        <f t="shared" si="3"/>
        <v>vis</v>
      </c>
      <c r="E23" s="56">
        <f>VLOOKUP(C23,Active!C$21:E$973,3,FALSE)</f>
        <v>126.00428608295165</v>
      </c>
      <c r="F23" s="11" t="s">
        <v>64</v>
      </c>
      <c r="G23" s="16" t="str">
        <f t="shared" si="4"/>
        <v>50772.4151</v>
      </c>
      <c r="H23" s="15">
        <f t="shared" si="5"/>
        <v>28</v>
      </c>
      <c r="I23" s="57" t="s">
        <v>99</v>
      </c>
      <c r="J23" s="58" t="s">
        <v>100</v>
      </c>
      <c r="K23" s="57">
        <v>28</v>
      </c>
      <c r="L23" s="57" t="s">
        <v>101</v>
      </c>
      <c r="M23" s="58" t="s">
        <v>69</v>
      </c>
      <c r="N23" s="58" t="s">
        <v>70</v>
      </c>
      <c r="O23" s="59" t="s">
        <v>71</v>
      </c>
      <c r="P23" s="60" t="s">
        <v>72</v>
      </c>
    </row>
    <row r="24" spans="1:16" ht="12.75" customHeight="1" thickBot="1">
      <c r="A24" s="15" t="str">
        <f t="shared" si="0"/>
        <v>BAVM 132 </v>
      </c>
      <c r="B24" s="11" t="str">
        <f t="shared" si="1"/>
        <v>I</v>
      </c>
      <c r="C24" s="15">
        <f t="shared" si="2"/>
        <v>50944.456100000003</v>
      </c>
      <c r="D24" s="16" t="str">
        <f t="shared" si="3"/>
        <v>vis</v>
      </c>
      <c r="E24" s="56">
        <f>VLOOKUP(C24,Active!C$21:E$973,3,FALSE)</f>
        <v>425.9969624261534</v>
      </c>
      <c r="F24" s="11" t="s">
        <v>64</v>
      </c>
      <c r="G24" s="16" t="str">
        <f t="shared" si="4"/>
        <v>50944.4561</v>
      </c>
      <c r="H24" s="15">
        <f t="shared" si="5"/>
        <v>328</v>
      </c>
      <c r="I24" s="57" t="s">
        <v>102</v>
      </c>
      <c r="J24" s="58" t="s">
        <v>103</v>
      </c>
      <c r="K24" s="57">
        <v>328</v>
      </c>
      <c r="L24" s="57" t="s">
        <v>104</v>
      </c>
      <c r="M24" s="58" t="s">
        <v>69</v>
      </c>
      <c r="N24" s="58" t="s">
        <v>70</v>
      </c>
      <c r="O24" s="59" t="s">
        <v>71</v>
      </c>
      <c r="P24" s="60" t="s">
        <v>72</v>
      </c>
    </row>
    <row r="25" spans="1:16" ht="12.75" customHeight="1" thickBot="1">
      <c r="A25" s="15" t="str">
        <f t="shared" si="0"/>
        <v>BAVM 132 </v>
      </c>
      <c r="B25" s="11" t="str">
        <f t="shared" si="1"/>
        <v>I</v>
      </c>
      <c r="C25" s="15">
        <f t="shared" si="2"/>
        <v>50948.464899999999</v>
      </c>
      <c r="D25" s="16" t="str">
        <f t="shared" si="3"/>
        <v>vis</v>
      </c>
      <c r="E25" s="56">
        <f>VLOOKUP(C25,Active!C$21:E$973,3,FALSE)</f>
        <v>432.98721847513815</v>
      </c>
      <c r="F25" s="11" t="s">
        <v>64</v>
      </c>
      <c r="G25" s="16" t="str">
        <f t="shared" si="4"/>
        <v>50948.4649</v>
      </c>
      <c r="H25" s="15">
        <f t="shared" si="5"/>
        <v>335</v>
      </c>
      <c r="I25" s="57" t="s">
        <v>105</v>
      </c>
      <c r="J25" s="58" t="s">
        <v>106</v>
      </c>
      <c r="K25" s="57">
        <v>335</v>
      </c>
      <c r="L25" s="57" t="s">
        <v>107</v>
      </c>
      <c r="M25" s="58" t="s">
        <v>69</v>
      </c>
      <c r="N25" s="58" t="s">
        <v>70</v>
      </c>
      <c r="O25" s="59" t="s">
        <v>71</v>
      </c>
      <c r="P25" s="60" t="s">
        <v>72</v>
      </c>
    </row>
    <row r="26" spans="1:16" ht="12.75" customHeight="1" thickBot="1">
      <c r="A26" s="15" t="str">
        <f t="shared" si="0"/>
        <v>BAVM 132 </v>
      </c>
      <c r="B26" s="11" t="str">
        <f t="shared" si="1"/>
        <v>I</v>
      </c>
      <c r="C26" s="15">
        <f t="shared" si="2"/>
        <v>50987.470200000003</v>
      </c>
      <c r="D26" s="16" t="str">
        <f t="shared" si="3"/>
        <v>vis</v>
      </c>
      <c r="E26" s="56">
        <f>VLOOKUP(C26,Active!C$21:E$973,3,FALSE)</f>
        <v>501.00184486402497</v>
      </c>
      <c r="F26" s="11" t="s">
        <v>64</v>
      </c>
      <c r="G26" s="16" t="str">
        <f t="shared" si="4"/>
        <v>50987.4702</v>
      </c>
      <c r="H26" s="15">
        <f t="shared" si="5"/>
        <v>403</v>
      </c>
      <c r="I26" s="57" t="s">
        <v>108</v>
      </c>
      <c r="J26" s="58" t="s">
        <v>109</v>
      </c>
      <c r="K26" s="57">
        <v>403</v>
      </c>
      <c r="L26" s="57" t="s">
        <v>110</v>
      </c>
      <c r="M26" s="58" t="s">
        <v>69</v>
      </c>
      <c r="N26" s="58" t="s">
        <v>111</v>
      </c>
      <c r="O26" s="59" t="s">
        <v>112</v>
      </c>
      <c r="P26" s="60" t="s">
        <v>72</v>
      </c>
    </row>
    <row r="27" spans="1:16" ht="12.75" customHeight="1" thickBot="1">
      <c r="A27" s="15" t="str">
        <f t="shared" si="0"/>
        <v>BAVM 132 </v>
      </c>
      <c r="B27" s="11" t="str">
        <f t="shared" si="1"/>
        <v>II</v>
      </c>
      <c r="C27" s="15">
        <f t="shared" si="2"/>
        <v>51032.476999999999</v>
      </c>
      <c r="D27" s="16" t="str">
        <f t="shared" si="3"/>
        <v>vis</v>
      </c>
      <c r="E27" s="56">
        <f>VLOOKUP(C27,Active!C$21:E$973,3,FALSE)</f>
        <v>579.48145371099463</v>
      </c>
      <c r="F27" s="11" t="s">
        <v>64</v>
      </c>
      <c r="G27" s="16" t="str">
        <f t="shared" si="4"/>
        <v>51032.4770</v>
      </c>
      <c r="H27" s="15">
        <f t="shared" si="5"/>
        <v>481.5</v>
      </c>
      <c r="I27" s="57" t="s">
        <v>113</v>
      </c>
      <c r="J27" s="58" t="s">
        <v>114</v>
      </c>
      <c r="K27" s="57" t="s">
        <v>115</v>
      </c>
      <c r="L27" s="57" t="s">
        <v>116</v>
      </c>
      <c r="M27" s="58" t="s">
        <v>69</v>
      </c>
      <c r="N27" s="58" t="s">
        <v>70</v>
      </c>
      <c r="O27" s="59" t="s">
        <v>71</v>
      </c>
      <c r="P27" s="60" t="s">
        <v>72</v>
      </c>
    </row>
    <row r="28" spans="1:16" ht="12.75" customHeight="1" thickBot="1">
      <c r="A28" s="15" t="str">
        <f t="shared" si="0"/>
        <v>BAVM 132 </v>
      </c>
      <c r="B28" s="11" t="str">
        <f t="shared" si="1"/>
        <v>I</v>
      </c>
      <c r="C28" s="15">
        <f t="shared" si="2"/>
        <v>51034.4948</v>
      </c>
      <c r="D28" s="16" t="str">
        <f t="shared" si="3"/>
        <v>vis</v>
      </c>
      <c r="E28" s="56">
        <f>VLOOKUP(C28,Active!C$21:E$973,3,FALSE)</f>
        <v>582.99994768816134</v>
      </c>
      <c r="F28" s="11" t="s">
        <v>64</v>
      </c>
      <c r="G28" s="16" t="str">
        <f t="shared" si="4"/>
        <v>51034.4948</v>
      </c>
      <c r="H28" s="15">
        <f t="shared" si="5"/>
        <v>485</v>
      </c>
      <c r="I28" s="57" t="s">
        <v>117</v>
      </c>
      <c r="J28" s="58" t="s">
        <v>118</v>
      </c>
      <c r="K28" s="57" t="s">
        <v>119</v>
      </c>
      <c r="L28" s="57" t="s">
        <v>120</v>
      </c>
      <c r="M28" s="58" t="s">
        <v>69</v>
      </c>
      <c r="N28" s="58" t="s">
        <v>70</v>
      </c>
      <c r="O28" s="59" t="s">
        <v>71</v>
      </c>
      <c r="P28" s="60" t="s">
        <v>72</v>
      </c>
    </row>
    <row r="29" spans="1:16" ht="12.75" customHeight="1" thickBot="1">
      <c r="A29" s="15" t="str">
        <f t="shared" si="0"/>
        <v>BAVM 132 </v>
      </c>
      <c r="B29" s="11" t="str">
        <f t="shared" si="1"/>
        <v>II</v>
      </c>
      <c r="C29" s="15">
        <f t="shared" si="2"/>
        <v>51036.503799999999</v>
      </c>
      <c r="D29" s="16" t="str">
        <f t="shared" si="3"/>
        <v>vis</v>
      </c>
      <c r="E29" s="56">
        <f>VLOOKUP(C29,Active!C$21:E$973,3,FALSE)</f>
        <v>586.50309686058495</v>
      </c>
      <c r="F29" s="11" t="s">
        <v>64</v>
      </c>
      <c r="G29" s="16" t="str">
        <f t="shared" si="4"/>
        <v>51036.5038</v>
      </c>
      <c r="H29" s="15">
        <f t="shared" si="5"/>
        <v>488.5</v>
      </c>
      <c r="I29" s="57" t="s">
        <v>121</v>
      </c>
      <c r="J29" s="58" t="s">
        <v>122</v>
      </c>
      <c r="K29" s="57" t="s">
        <v>123</v>
      </c>
      <c r="L29" s="57" t="s">
        <v>124</v>
      </c>
      <c r="M29" s="58" t="s">
        <v>69</v>
      </c>
      <c r="N29" s="58" t="s">
        <v>70</v>
      </c>
      <c r="O29" s="59" t="s">
        <v>71</v>
      </c>
      <c r="P29" s="60" t="s">
        <v>72</v>
      </c>
    </row>
    <row r="30" spans="1:16" ht="12.75" customHeight="1" thickBot="1">
      <c r="A30" s="15" t="str">
        <f t="shared" si="0"/>
        <v>BAVM 132 </v>
      </c>
      <c r="B30" s="11" t="str">
        <f t="shared" si="1"/>
        <v>II</v>
      </c>
      <c r="C30" s="15">
        <f t="shared" si="2"/>
        <v>51040.502500000002</v>
      </c>
      <c r="D30" s="16" t="str">
        <f t="shared" si="3"/>
        <v>vis</v>
      </c>
      <c r="E30" s="56">
        <f>VLOOKUP(C30,Active!C$21:E$973,3,FALSE)</f>
        <v>593.47574125869153</v>
      </c>
      <c r="F30" s="11" t="s">
        <v>64</v>
      </c>
      <c r="G30" s="16" t="str">
        <f t="shared" si="4"/>
        <v>51040.5025</v>
      </c>
      <c r="H30" s="15">
        <f t="shared" si="5"/>
        <v>495.5</v>
      </c>
      <c r="I30" s="57" t="s">
        <v>125</v>
      </c>
      <c r="J30" s="58" t="s">
        <v>126</v>
      </c>
      <c r="K30" s="57" t="s">
        <v>127</v>
      </c>
      <c r="L30" s="57" t="s">
        <v>128</v>
      </c>
      <c r="M30" s="58" t="s">
        <v>69</v>
      </c>
      <c r="N30" s="58" t="s">
        <v>70</v>
      </c>
      <c r="O30" s="59" t="s">
        <v>71</v>
      </c>
      <c r="P30" s="60" t="s">
        <v>72</v>
      </c>
    </row>
    <row r="31" spans="1:16" ht="12.75" customHeight="1" thickBot="1">
      <c r="A31" s="15" t="str">
        <f t="shared" si="0"/>
        <v>BAVM 132 </v>
      </c>
      <c r="B31" s="11" t="str">
        <f t="shared" si="1"/>
        <v>I</v>
      </c>
      <c r="C31" s="15">
        <f t="shared" si="2"/>
        <v>51103.313199999997</v>
      </c>
      <c r="D31" s="16" t="str">
        <f t="shared" si="3"/>
        <v>vis</v>
      </c>
      <c r="E31" s="56">
        <f>VLOOKUP(C31,Active!C$21:E$973,3,FALSE)</f>
        <v>703.00050568105473</v>
      </c>
      <c r="F31" s="11" t="s">
        <v>64</v>
      </c>
      <c r="G31" s="16" t="str">
        <f t="shared" si="4"/>
        <v>51103.3132</v>
      </c>
      <c r="H31" s="15">
        <f t="shared" si="5"/>
        <v>605</v>
      </c>
      <c r="I31" s="57" t="s">
        <v>129</v>
      </c>
      <c r="J31" s="58" t="s">
        <v>130</v>
      </c>
      <c r="K31" s="57" t="s">
        <v>131</v>
      </c>
      <c r="L31" s="57" t="s">
        <v>132</v>
      </c>
      <c r="M31" s="58" t="s">
        <v>69</v>
      </c>
      <c r="N31" s="58" t="s">
        <v>64</v>
      </c>
      <c r="O31" s="59" t="s">
        <v>112</v>
      </c>
      <c r="P31" s="60" t="s">
        <v>72</v>
      </c>
    </row>
    <row r="32" spans="1:16" ht="12.75" customHeight="1" thickBot="1">
      <c r="A32" s="15" t="str">
        <f t="shared" si="0"/>
        <v>BAVM 132 </v>
      </c>
      <c r="B32" s="11" t="str">
        <f t="shared" si="1"/>
        <v>I</v>
      </c>
      <c r="C32" s="15">
        <f t="shared" si="2"/>
        <v>51315.498699999996</v>
      </c>
      <c r="D32" s="16" t="str">
        <f t="shared" si="3"/>
        <v>vis</v>
      </c>
      <c r="E32" s="56">
        <f>VLOOKUP(C32,Active!C$21:E$973,3,FALSE)</f>
        <v>1072.9942631354904</v>
      </c>
      <c r="F32" s="11" t="s">
        <v>64</v>
      </c>
      <c r="G32" s="16" t="str">
        <f t="shared" si="4"/>
        <v>51315.4987</v>
      </c>
      <c r="H32" s="15">
        <f t="shared" si="5"/>
        <v>975</v>
      </c>
      <c r="I32" s="57" t="s">
        <v>133</v>
      </c>
      <c r="J32" s="58" t="s">
        <v>134</v>
      </c>
      <c r="K32" s="57" t="s">
        <v>135</v>
      </c>
      <c r="L32" s="57" t="s">
        <v>136</v>
      </c>
      <c r="M32" s="58" t="s">
        <v>69</v>
      </c>
      <c r="N32" s="58" t="s">
        <v>70</v>
      </c>
      <c r="O32" s="59" t="s">
        <v>71</v>
      </c>
      <c r="P32" s="60" t="s">
        <v>72</v>
      </c>
    </row>
    <row r="33" spans="1:16" ht="12.75" customHeight="1" thickBot="1">
      <c r="A33" s="15" t="str">
        <f t="shared" si="0"/>
        <v>BAVM 132 </v>
      </c>
      <c r="B33" s="11" t="str">
        <f t="shared" si="1"/>
        <v>II</v>
      </c>
      <c r="C33" s="15">
        <f t="shared" si="2"/>
        <v>51391.4804</v>
      </c>
      <c r="D33" s="16" t="str">
        <f t="shared" si="3"/>
        <v>vis</v>
      </c>
      <c r="E33" s="56">
        <f>VLOOKUP(C33,Active!C$21:E$973,3,FALSE)</f>
        <v>1205.4856665573886</v>
      </c>
      <c r="F33" s="11" t="s">
        <v>64</v>
      </c>
      <c r="G33" s="16" t="str">
        <f t="shared" si="4"/>
        <v>51391.4804</v>
      </c>
      <c r="H33" s="15">
        <f t="shared" si="5"/>
        <v>1107.5</v>
      </c>
      <c r="I33" s="57" t="s">
        <v>137</v>
      </c>
      <c r="J33" s="58" t="s">
        <v>138</v>
      </c>
      <c r="K33" s="57" t="s">
        <v>139</v>
      </c>
      <c r="L33" s="57" t="s">
        <v>140</v>
      </c>
      <c r="M33" s="58" t="s">
        <v>69</v>
      </c>
      <c r="N33" s="58" t="s">
        <v>70</v>
      </c>
      <c r="O33" s="59" t="s">
        <v>71</v>
      </c>
      <c r="P33" s="60" t="s">
        <v>72</v>
      </c>
    </row>
    <row r="34" spans="1:16" ht="12.75" customHeight="1" thickBot="1">
      <c r="A34" s="15" t="str">
        <f t="shared" si="0"/>
        <v>BAVM 132 </v>
      </c>
      <c r="B34" s="11" t="str">
        <f t="shared" si="1"/>
        <v>I</v>
      </c>
      <c r="C34" s="15">
        <f t="shared" si="2"/>
        <v>51393.494200000001</v>
      </c>
      <c r="D34" s="16" t="str">
        <f t="shared" si="3"/>
        <v>vis</v>
      </c>
      <c r="E34" s="56">
        <f>VLOOKUP(C34,Active!C$21:E$973,3,FALSE)</f>
        <v>1208.9971856233096</v>
      </c>
      <c r="F34" s="11" t="s">
        <v>64</v>
      </c>
      <c r="G34" s="16" t="str">
        <f t="shared" si="4"/>
        <v>51393.4942</v>
      </c>
      <c r="H34" s="15">
        <f t="shared" si="5"/>
        <v>1111</v>
      </c>
      <c r="I34" s="57" t="s">
        <v>141</v>
      </c>
      <c r="J34" s="58" t="s">
        <v>142</v>
      </c>
      <c r="K34" s="57" t="s">
        <v>143</v>
      </c>
      <c r="L34" s="57" t="s">
        <v>144</v>
      </c>
      <c r="M34" s="58" t="s">
        <v>69</v>
      </c>
      <c r="N34" s="58" t="s">
        <v>70</v>
      </c>
      <c r="O34" s="59" t="s">
        <v>71</v>
      </c>
      <c r="P34" s="60" t="s">
        <v>72</v>
      </c>
    </row>
    <row r="35" spans="1:16" ht="12.75" customHeight="1" thickBot="1">
      <c r="A35" s="15" t="str">
        <f t="shared" si="0"/>
        <v>BAVM 132 </v>
      </c>
      <c r="B35" s="11" t="str">
        <f t="shared" si="1"/>
        <v>I</v>
      </c>
      <c r="C35" s="15">
        <f t="shared" si="2"/>
        <v>51416.433700000001</v>
      </c>
      <c r="D35" s="16" t="str">
        <f t="shared" si="3"/>
        <v>vis</v>
      </c>
      <c r="E35" s="56">
        <f>VLOOKUP(C35,Active!C$21:E$973,3,FALSE)</f>
        <v>1248.9974297452038</v>
      </c>
      <c r="F35" s="11" t="s">
        <v>64</v>
      </c>
      <c r="G35" s="16" t="str">
        <f t="shared" si="4"/>
        <v>51416.4337</v>
      </c>
      <c r="H35" s="15">
        <f t="shared" si="5"/>
        <v>1151</v>
      </c>
      <c r="I35" s="57" t="s">
        <v>145</v>
      </c>
      <c r="J35" s="58" t="s">
        <v>146</v>
      </c>
      <c r="K35" s="57" t="s">
        <v>147</v>
      </c>
      <c r="L35" s="57" t="s">
        <v>148</v>
      </c>
      <c r="M35" s="58" t="s">
        <v>69</v>
      </c>
      <c r="N35" s="58" t="s">
        <v>70</v>
      </c>
      <c r="O35" s="59" t="s">
        <v>71</v>
      </c>
      <c r="P35" s="60" t="s">
        <v>72</v>
      </c>
    </row>
    <row r="36" spans="1:16" ht="12.75" customHeight="1" thickBot="1">
      <c r="A36" s="15" t="str">
        <f t="shared" si="0"/>
        <v>BAVM 132 </v>
      </c>
      <c r="B36" s="11" t="str">
        <f t="shared" si="1"/>
        <v>I</v>
      </c>
      <c r="C36" s="15">
        <f t="shared" si="2"/>
        <v>51443.383399999999</v>
      </c>
      <c r="D36" s="16" t="str">
        <f t="shared" si="3"/>
        <v>vis</v>
      </c>
      <c r="E36" s="56">
        <f>VLOOKUP(C36,Active!C$21:E$973,3,FALSE)</f>
        <v>1295.9903711350203</v>
      </c>
      <c r="F36" s="11" t="s">
        <v>64</v>
      </c>
      <c r="G36" s="16" t="str">
        <f t="shared" si="4"/>
        <v>51443.3834</v>
      </c>
      <c r="H36" s="15">
        <f t="shared" si="5"/>
        <v>1198</v>
      </c>
      <c r="I36" s="57" t="s">
        <v>149</v>
      </c>
      <c r="J36" s="58" t="s">
        <v>150</v>
      </c>
      <c r="K36" s="57" t="s">
        <v>151</v>
      </c>
      <c r="L36" s="57" t="s">
        <v>152</v>
      </c>
      <c r="M36" s="58" t="s">
        <v>69</v>
      </c>
      <c r="N36" s="58" t="s">
        <v>70</v>
      </c>
      <c r="O36" s="59" t="s">
        <v>71</v>
      </c>
      <c r="P36" s="60" t="s">
        <v>72</v>
      </c>
    </row>
    <row r="37" spans="1:16" ht="12.75" customHeight="1" thickBot="1">
      <c r="A37" s="15" t="str">
        <f t="shared" si="0"/>
        <v>BAVM 132 </v>
      </c>
      <c r="B37" s="11" t="str">
        <f t="shared" si="1"/>
        <v>I</v>
      </c>
      <c r="C37" s="15">
        <f t="shared" si="2"/>
        <v>51459.448299999996</v>
      </c>
      <c r="D37" s="16" t="str">
        <f t="shared" si="3"/>
        <v>vis</v>
      </c>
      <c r="E37" s="56">
        <f>VLOOKUP(C37,Active!C$21:E$973,3,FALSE)</f>
        <v>1324.0031840469717</v>
      </c>
      <c r="F37" s="11" t="s">
        <v>64</v>
      </c>
      <c r="G37" s="16" t="str">
        <f t="shared" si="4"/>
        <v>51459.4483</v>
      </c>
      <c r="H37" s="15">
        <f t="shared" si="5"/>
        <v>1226</v>
      </c>
      <c r="I37" s="57" t="s">
        <v>153</v>
      </c>
      <c r="J37" s="58" t="s">
        <v>154</v>
      </c>
      <c r="K37" s="57" t="s">
        <v>155</v>
      </c>
      <c r="L37" s="57" t="s">
        <v>156</v>
      </c>
      <c r="M37" s="58" t="s">
        <v>69</v>
      </c>
      <c r="N37" s="58" t="s">
        <v>70</v>
      </c>
      <c r="O37" s="59" t="s">
        <v>71</v>
      </c>
      <c r="P37" s="60" t="s">
        <v>72</v>
      </c>
    </row>
    <row r="38" spans="1:16" ht="12.75" customHeight="1" thickBot="1">
      <c r="A38" s="15" t="str">
        <f t="shared" si="0"/>
        <v>BAVM 132 </v>
      </c>
      <c r="B38" s="11" t="str">
        <f t="shared" si="1"/>
        <v>II</v>
      </c>
      <c r="C38" s="15">
        <f t="shared" si="2"/>
        <v>51468.332799999996</v>
      </c>
      <c r="D38" s="16" t="str">
        <f t="shared" si="3"/>
        <v>vis</v>
      </c>
      <c r="E38" s="56">
        <f>VLOOKUP(C38,Active!C$21:E$973,3,FALSE)</f>
        <v>1339.4953337843665</v>
      </c>
      <c r="F38" s="11" t="s">
        <v>64</v>
      </c>
      <c r="G38" s="16" t="str">
        <f t="shared" si="4"/>
        <v>51468.3328</v>
      </c>
      <c r="H38" s="15">
        <f t="shared" si="5"/>
        <v>1241.5</v>
      </c>
      <c r="I38" s="57" t="s">
        <v>157</v>
      </c>
      <c r="J38" s="58" t="s">
        <v>158</v>
      </c>
      <c r="K38" s="57" t="s">
        <v>159</v>
      </c>
      <c r="L38" s="57" t="s">
        <v>78</v>
      </c>
      <c r="M38" s="58" t="s">
        <v>69</v>
      </c>
      <c r="N38" s="58" t="s">
        <v>70</v>
      </c>
      <c r="O38" s="59" t="s">
        <v>71</v>
      </c>
      <c r="P38" s="60" t="s">
        <v>72</v>
      </c>
    </row>
    <row r="39" spans="1:16" ht="12.75" customHeight="1" thickBot="1">
      <c r="A39" s="15" t="str">
        <f t="shared" si="0"/>
        <v>BAVM 152 </v>
      </c>
      <c r="B39" s="11" t="str">
        <f t="shared" si="1"/>
        <v>I</v>
      </c>
      <c r="C39" s="15">
        <f t="shared" si="2"/>
        <v>51705.467799999999</v>
      </c>
      <c r="D39" s="16" t="str">
        <f t="shared" si="3"/>
        <v>vis</v>
      </c>
      <c r="E39" s="56">
        <f>VLOOKUP(C39,Active!C$21:E$973,3,FALSE)</f>
        <v>1752.9942282609377</v>
      </c>
      <c r="F39" s="11" t="s">
        <v>64</v>
      </c>
      <c r="G39" s="16" t="str">
        <f t="shared" si="4"/>
        <v>51705.4678</v>
      </c>
      <c r="H39" s="15">
        <f t="shared" si="5"/>
        <v>1655</v>
      </c>
      <c r="I39" s="57" t="s">
        <v>160</v>
      </c>
      <c r="J39" s="58" t="s">
        <v>161</v>
      </c>
      <c r="K39" s="57" t="s">
        <v>162</v>
      </c>
      <c r="L39" s="57" t="s">
        <v>163</v>
      </c>
      <c r="M39" s="58" t="s">
        <v>69</v>
      </c>
      <c r="N39" s="58" t="s">
        <v>64</v>
      </c>
      <c r="O39" s="59" t="s">
        <v>112</v>
      </c>
      <c r="P39" s="60" t="s">
        <v>164</v>
      </c>
    </row>
    <row r="40" spans="1:16" ht="12.75" customHeight="1" thickBot="1">
      <c r="A40" s="15" t="str">
        <f t="shared" si="0"/>
        <v>BAVM 152 </v>
      </c>
      <c r="B40" s="11" t="str">
        <f t="shared" si="1"/>
        <v>I</v>
      </c>
      <c r="C40" s="15">
        <f t="shared" si="2"/>
        <v>51705.470200000003</v>
      </c>
      <c r="D40" s="16" t="str">
        <f t="shared" si="3"/>
        <v>vis</v>
      </c>
      <c r="E40" s="56">
        <f>VLOOKUP(C40,Active!C$21:E$973,3,FALSE)</f>
        <v>1752.9984132076927</v>
      </c>
      <c r="F40" s="11" t="s">
        <v>64</v>
      </c>
      <c r="G40" s="16" t="str">
        <f t="shared" si="4"/>
        <v>51705.4702</v>
      </c>
      <c r="H40" s="15">
        <f t="shared" si="5"/>
        <v>1655</v>
      </c>
      <c r="I40" s="57" t="s">
        <v>165</v>
      </c>
      <c r="J40" s="58" t="s">
        <v>166</v>
      </c>
      <c r="K40" s="57" t="s">
        <v>162</v>
      </c>
      <c r="L40" s="57" t="s">
        <v>167</v>
      </c>
      <c r="M40" s="58" t="s">
        <v>69</v>
      </c>
      <c r="N40" s="58" t="s">
        <v>70</v>
      </c>
      <c r="O40" s="59" t="s">
        <v>71</v>
      </c>
      <c r="P40" s="60" t="s">
        <v>164</v>
      </c>
    </row>
    <row r="41" spans="1:16" ht="12.75" customHeight="1" thickBot="1">
      <c r="A41" s="15" t="str">
        <f t="shared" si="0"/>
        <v>BAVM 152 </v>
      </c>
      <c r="B41" s="11" t="str">
        <f t="shared" si="1"/>
        <v>I</v>
      </c>
      <c r="C41" s="15">
        <f t="shared" si="2"/>
        <v>51771.422100000003</v>
      </c>
      <c r="D41" s="16" t="str">
        <f t="shared" si="3"/>
        <v>vis</v>
      </c>
      <c r="E41" s="56">
        <f>VLOOKUP(C41,Active!C$21:E$973,3,FALSE)</f>
        <v>1868.0005754301785</v>
      </c>
      <c r="F41" s="11" t="s">
        <v>64</v>
      </c>
      <c r="G41" s="16" t="str">
        <f t="shared" si="4"/>
        <v>51771.4221</v>
      </c>
      <c r="H41" s="15">
        <f t="shared" si="5"/>
        <v>1770</v>
      </c>
      <c r="I41" s="57" t="s">
        <v>168</v>
      </c>
      <c r="J41" s="58" t="s">
        <v>169</v>
      </c>
      <c r="K41" s="57" t="s">
        <v>170</v>
      </c>
      <c r="L41" s="57" t="s">
        <v>171</v>
      </c>
      <c r="M41" s="58" t="s">
        <v>69</v>
      </c>
      <c r="N41" s="58" t="s">
        <v>70</v>
      </c>
      <c r="O41" s="59" t="s">
        <v>71</v>
      </c>
      <c r="P41" s="60" t="s">
        <v>164</v>
      </c>
    </row>
    <row r="42" spans="1:16" ht="12.75" customHeight="1" thickBot="1">
      <c r="A42" s="15" t="str">
        <f t="shared" si="0"/>
        <v>BAVM 152 </v>
      </c>
      <c r="B42" s="11" t="str">
        <f t="shared" si="1"/>
        <v>II</v>
      </c>
      <c r="C42" s="15">
        <f t="shared" si="2"/>
        <v>51773.427799999998</v>
      </c>
      <c r="D42" s="16" t="str">
        <f t="shared" si="3"/>
        <v>vis</v>
      </c>
      <c r="E42" s="56">
        <f>VLOOKUP(C42,Active!C$21:E$973,3,FALSE)</f>
        <v>1871.4979703008189</v>
      </c>
      <c r="F42" s="11" t="s">
        <v>64</v>
      </c>
      <c r="G42" s="16" t="str">
        <f t="shared" si="4"/>
        <v>51773.4278</v>
      </c>
      <c r="H42" s="15">
        <f t="shared" si="5"/>
        <v>1773.5</v>
      </c>
      <c r="I42" s="57" t="s">
        <v>172</v>
      </c>
      <c r="J42" s="58" t="s">
        <v>173</v>
      </c>
      <c r="K42" s="57" t="s">
        <v>174</v>
      </c>
      <c r="L42" s="57" t="s">
        <v>175</v>
      </c>
      <c r="M42" s="58" t="s">
        <v>69</v>
      </c>
      <c r="N42" s="58" t="s">
        <v>70</v>
      </c>
      <c r="O42" s="59" t="s">
        <v>71</v>
      </c>
      <c r="P42" s="60" t="s">
        <v>164</v>
      </c>
    </row>
    <row r="43" spans="1:16" ht="12.75" customHeight="1" thickBot="1">
      <c r="A43" s="15" t="str">
        <f t="shared" ref="A43:A74" si="6">P43</f>
        <v>BAVM 152 </v>
      </c>
      <c r="B43" s="11" t="str">
        <f t="shared" ref="B43:B74" si="7">IF(H43=INT(H43),"I","II")</f>
        <v>II</v>
      </c>
      <c r="C43" s="15">
        <f t="shared" ref="C43:C74" si="8">1*G43</f>
        <v>51797.523200000003</v>
      </c>
      <c r="D43" s="16" t="str">
        <f t="shared" ref="D43:D74" si="9">VLOOKUP(F43,I$1:J$5,2,FALSE)</f>
        <v>vis</v>
      </c>
      <c r="E43" s="56">
        <f>VLOOKUP(C43,Active!C$21:E$973,3,FALSE)</f>
        <v>1913.5137893995307</v>
      </c>
      <c r="F43" s="11" t="s">
        <v>64</v>
      </c>
      <c r="G43" s="16" t="str">
        <f t="shared" ref="G43:G74" si="10">MID(I43,3,LEN(I43)-3)</f>
        <v>51797.5232</v>
      </c>
      <c r="H43" s="15">
        <f t="shared" ref="H43:H74" si="11">1*K43</f>
        <v>1815.5</v>
      </c>
      <c r="I43" s="57" t="s">
        <v>176</v>
      </c>
      <c r="J43" s="58" t="s">
        <v>177</v>
      </c>
      <c r="K43" s="57" t="s">
        <v>178</v>
      </c>
      <c r="L43" s="57" t="s">
        <v>179</v>
      </c>
      <c r="M43" s="58" t="s">
        <v>69</v>
      </c>
      <c r="N43" s="58" t="s">
        <v>70</v>
      </c>
      <c r="O43" s="59" t="s">
        <v>71</v>
      </c>
      <c r="P43" s="60" t="s">
        <v>164</v>
      </c>
    </row>
    <row r="44" spans="1:16" ht="12.75" customHeight="1" thickBot="1">
      <c r="A44" s="15" t="str">
        <f t="shared" si="6"/>
        <v>BAVM 152 </v>
      </c>
      <c r="B44" s="11" t="str">
        <f t="shared" si="7"/>
        <v>I</v>
      </c>
      <c r="C44" s="15">
        <f t="shared" si="8"/>
        <v>51798.372000000003</v>
      </c>
      <c r="D44" s="16" t="str">
        <f t="shared" si="9"/>
        <v>vis</v>
      </c>
      <c r="E44" s="56">
        <f>VLOOKUP(C44,Active!C$21:E$973,3,FALSE)</f>
        <v>1914.993865565561</v>
      </c>
      <c r="F44" s="11" t="s">
        <v>64</v>
      </c>
      <c r="G44" s="16" t="str">
        <f t="shared" si="10"/>
        <v>51798.3720</v>
      </c>
      <c r="H44" s="15">
        <f t="shared" si="11"/>
        <v>1817</v>
      </c>
      <c r="I44" s="57" t="s">
        <v>180</v>
      </c>
      <c r="J44" s="58" t="s">
        <v>181</v>
      </c>
      <c r="K44" s="57" t="s">
        <v>182</v>
      </c>
      <c r="L44" s="57" t="s">
        <v>183</v>
      </c>
      <c r="M44" s="58" t="s">
        <v>69</v>
      </c>
      <c r="N44" s="58" t="s">
        <v>70</v>
      </c>
      <c r="O44" s="59" t="s">
        <v>71</v>
      </c>
      <c r="P44" s="60" t="s">
        <v>164</v>
      </c>
    </row>
    <row r="45" spans="1:16" ht="12.75" customHeight="1" thickBot="1">
      <c r="A45" s="15" t="str">
        <f t="shared" si="6"/>
        <v>BAVM 152 </v>
      </c>
      <c r="B45" s="11" t="str">
        <f t="shared" si="7"/>
        <v>I</v>
      </c>
      <c r="C45" s="15">
        <f t="shared" si="8"/>
        <v>51799.521399999998</v>
      </c>
      <c r="D45" s="16" t="str">
        <f t="shared" si="9"/>
        <v>vis</v>
      </c>
      <c r="E45" s="56">
        <f>VLOOKUP(C45,Active!C$21:E$973,3,FALSE)</f>
        <v>1916.9981063115883</v>
      </c>
      <c r="F45" s="11" t="s">
        <v>64</v>
      </c>
      <c r="G45" s="16" t="str">
        <f t="shared" si="10"/>
        <v>51799.5214</v>
      </c>
      <c r="H45" s="15">
        <f t="shared" si="11"/>
        <v>1819</v>
      </c>
      <c r="I45" s="57" t="s">
        <v>184</v>
      </c>
      <c r="J45" s="58" t="s">
        <v>185</v>
      </c>
      <c r="K45" s="57" t="s">
        <v>186</v>
      </c>
      <c r="L45" s="57" t="s">
        <v>187</v>
      </c>
      <c r="M45" s="58" t="s">
        <v>69</v>
      </c>
      <c r="N45" s="58" t="s">
        <v>70</v>
      </c>
      <c r="O45" s="59" t="s">
        <v>71</v>
      </c>
      <c r="P45" s="60" t="s">
        <v>164</v>
      </c>
    </row>
    <row r="46" spans="1:16" ht="12.75" customHeight="1" thickBot="1">
      <c r="A46" s="15" t="str">
        <f t="shared" si="6"/>
        <v>BAVM 152 </v>
      </c>
      <c r="B46" s="11" t="str">
        <f t="shared" si="7"/>
        <v>II</v>
      </c>
      <c r="C46" s="15">
        <f t="shared" si="8"/>
        <v>51816.435799999999</v>
      </c>
      <c r="D46" s="16" t="str">
        <f t="shared" si="9"/>
        <v>vis</v>
      </c>
      <c r="E46" s="56">
        <f>VLOOKUP(C46,Active!C$21:E$973,3,FALSE)</f>
        <v>1946.4922159990451</v>
      </c>
      <c r="F46" s="11" t="s">
        <v>64</v>
      </c>
      <c r="G46" s="16" t="str">
        <f t="shared" si="10"/>
        <v>51816.4358</v>
      </c>
      <c r="H46" s="15">
        <f t="shared" si="11"/>
        <v>1848.5</v>
      </c>
      <c r="I46" s="57" t="s">
        <v>188</v>
      </c>
      <c r="J46" s="58" t="s">
        <v>189</v>
      </c>
      <c r="K46" s="57" t="s">
        <v>190</v>
      </c>
      <c r="L46" s="57" t="s">
        <v>191</v>
      </c>
      <c r="M46" s="58" t="s">
        <v>69</v>
      </c>
      <c r="N46" s="58" t="s">
        <v>70</v>
      </c>
      <c r="O46" s="59" t="s">
        <v>71</v>
      </c>
      <c r="P46" s="60" t="s">
        <v>164</v>
      </c>
    </row>
    <row r="47" spans="1:16" ht="12.75" customHeight="1" thickBot="1">
      <c r="A47" s="15" t="str">
        <f t="shared" si="6"/>
        <v>BAVM 152 </v>
      </c>
      <c r="B47" s="11" t="str">
        <f t="shared" si="7"/>
        <v>II</v>
      </c>
      <c r="C47" s="15">
        <f t="shared" si="8"/>
        <v>51850.2745</v>
      </c>
      <c r="D47" s="16" t="str">
        <f t="shared" si="9"/>
        <v>vis</v>
      </c>
      <c r="E47" s="56">
        <f>VLOOKUP(C47,Active!C$21:E$973,3,FALSE)</f>
        <v>2005.4976982792834</v>
      </c>
      <c r="F47" s="11" t="s">
        <v>64</v>
      </c>
      <c r="G47" s="16" t="str">
        <f t="shared" si="10"/>
        <v>51850.2745</v>
      </c>
      <c r="H47" s="15">
        <f t="shared" si="11"/>
        <v>1907.5</v>
      </c>
      <c r="I47" s="57" t="s">
        <v>192</v>
      </c>
      <c r="J47" s="58" t="s">
        <v>193</v>
      </c>
      <c r="K47" s="57" t="s">
        <v>194</v>
      </c>
      <c r="L47" s="57" t="s">
        <v>187</v>
      </c>
      <c r="M47" s="58" t="s">
        <v>69</v>
      </c>
      <c r="N47" s="58" t="s">
        <v>70</v>
      </c>
      <c r="O47" s="59" t="s">
        <v>71</v>
      </c>
      <c r="P47" s="60" t="s">
        <v>164</v>
      </c>
    </row>
    <row r="48" spans="1:16" ht="12.75" customHeight="1" thickBot="1">
      <c r="A48" s="15" t="str">
        <f t="shared" si="6"/>
        <v>BAVM 152 </v>
      </c>
      <c r="B48" s="11" t="str">
        <f t="shared" si="7"/>
        <v>II</v>
      </c>
      <c r="C48" s="15">
        <f t="shared" si="8"/>
        <v>51854.288800000002</v>
      </c>
      <c r="D48" s="16" t="str">
        <f t="shared" si="9"/>
        <v>vis</v>
      </c>
      <c r="E48" s="56">
        <f>VLOOKUP(C48,Active!C$21:E$973,3,FALSE)</f>
        <v>2012.4975448312407</v>
      </c>
      <c r="F48" s="11" t="s">
        <v>64</v>
      </c>
      <c r="G48" s="16" t="str">
        <f t="shared" si="10"/>
        <v>51854.2888</v>
      </c>
      <c r="H48" s="15">
        <f t="shared" si="11"/>
        <v>1914.5</v>
      </c>
      <c r="I48" s="57" t="s">
        <v>195</v>
      </c>
      <c r="J48" s="58" t="s">
        <v>196</v>
      </c>
      <c r="K48" s="57" t="s">
        <v>197</v>
      </c>
      <c r="L48" s="57" t="s">
        <v>167</v>
      </c>
      <c r="M48" s="58" t="s">
        <v>69</v>
      </c>
      <c r="N48" s="58" t="s">
        <v>70</v>
      </c>
      <c r="O48" s="59" t="s">
        <v>71</v>
      </c>
      <c r="P48" s="60" t="s">
        <v>164</v>
      </c>
    </row>
    <row r="49" spans="1:16" ht="12.75" customHeight="1" thickBot="1">
      <c r="A49" s="15" t="str">
        <f t="shared" si="6"/>
        <v>BAVM 152 </v>
      </c>
      <c r="B49" s="11" t="str">
        <f t="shared" si="7"/>
        <v>II</v>
      </c>
      <c r="C49" s="15">
        <f t="shared" si="8"/>
        <v>52050.418700000002</v>
      </c>
      <c r="D49" s="16" t="str">
        <f t="shared" si="9"/>
        <v>vis</v>
      </c>
      <c r="E49" s="56">
        <f>VLOOKUP(C49,Active!C$21:E$973,3,FALSE)</f>
        <v>2354.4947060423642</v>
      </c>
      <c r="F49" s="11" t="s">
        <v>64</v>
      </c>
      <c r="G49" s="16" t="str">
        <f t="shared" si="10"/>
        <v>52050.4187</v>
      </c>
      <c r="H49" s="15">
        <f t="shared" si="11"/>
        <v>2256.5</v>
      </c>
      <c r="I49" s="57" t="s">
        <v>198</v>
      </c>
      <c r="J49" s="58" t="s">
        <v>199</v>
      </c>
      <c r="K49" s="57" t="s">
        <v>200</v>
      </c>
      <c r="L49" s="57" t="s">
        <v>201</v>
      </c>
      <c r="M49" s="58" t="s">
        <v>69</v>
      </c>
      <c r="N49" s="58" t="s">
        <v>70</v>
      </c>
      <c r="O49" s="59" t="s">
        <v>71</v>
      </c>
      <c r="P49" s="60" t="s">
        <v>164</v>
      </c>
    </row>
    <row r="50" spans="1:16" ht="12.75" customHeight="1" thickBot="1">
      <c r="A50" s="15" t="str">
        <f t="shared" si="6"/>
        <v>BAVM 152 </v>
      </c>
      <c r="B50" s="11" t="str">
        <f t="shared" si="7"/>
        <v>I</v>
      </c>
      <c r="C50" s="15">
        <f t="shared" si="8"/>
        <v>52060.455800000003</v>
      </c>
      <c r="D50" s="16" t="str">
        <f t="shared" si="9"/>
        <v>vis</v>
      </c>
      <c r="E50" s="56">
        <f>VLOOKUP(C50,Active!C$21:E$973,3,FALSE)</f>
        <v>2371.996676454793</v>
      </c>
      <c r="F50" s="11" t="s">
        <v>64</v>
      </c>
      <c r="G50" s="16" t="str">
        <f t="shared" si="10"/>
        <v>52060.4558</v>
      </c>
      <c r="H50" s="15">
        <f t="shared" si="11"/>
        <v>2274</v>
      </c>
      <c r="I50" s="57" t="s">
        <v>202</v>
      </c>
      <c r="J50" s="58" t="s">
        <v>203</v>
      </c>
      <c r="K50" s="57" t="s">
        <v>204</v>
      </c>
      <c r="L50" s="57" t="s">
        <v>101</v>
      </c>
      <c r="M50" s="58" t="s">
        <v>69</v>
      </c>
      <c r="N50" s="58" t="s">
        <v>70</v>
      </c>
      <c r="O50" s="59" t="s">
        <v>71</v>
      </c>
      <c r="P50" s="60" t="s">
        <v>164</v>
      </c>
    </row>
    <row r="51" spans="1:16" ht="12.75" customHeight="1" thickBot="1">
      <c r="A51" s="15" t="str">
        <f t="shared" si="6"/>
        <v>BAVM 152 </v>
      </c>
      <c r="B51" s="11" t="str">
        <f t="shared" si="7"/>
        <v>I</v>
      </c>
      <c r="C51" s="15">
        <f t="shared" si="8"/>
        <v>52087.410199999998</v>
      </c>
      <c r="D51" s="16" t="str">
        <f t="shared" si="9"/>
        <v>vis</v>
      </c>
      <c r="E51" s="56">
        <f>VLOOKUP(C51,Active!C$21:E$973,3,FALSE)</f>
        <v>2418.9978133653171</v>
      </c>
      <c r="F51" s="11" t="s">
        <v>64</v>
      </c>
      <c r="G51" s="16" t="str">
        <f t="shared" si="10"/>
        <v>52087.4102</v>
      </c>
      <c r="H51" s="15">
        <f t="shared" si="11"/>
        <v>2321</v>
      </c>
      <c r="I51" s="57" t="s">
        <v>205</v>
      </c>
      <c r="J51" s="58" t="s">
        <v>206</v>
      </c>
      <c r="K51" s="57" t="s">
        <v>207</v>
      </c>
      <c r="L51" s="57" t="s">
        <v>208</v>
      </c>
      <c r="M51" s="58" t="s">
        <v>69</v>
      </c>
      <c r="N51" s="58" t="s">
        <v>70</v>
      </c>
      <c r="O51" s="59" t="s">
        <v>71</v>
      </c>
      <c r="P51" s="60" t="s">
        <v>164</v>
      </c>
    </row>
    <row r="52" spans="1:16" ht="12.75" customHeight="1" thickBot="1">
      <c r="A52" s="15" t="str">
        <f t="shared" si="6"/>
        <v>BAVM 158 </v>
      </c>
      <c r="B52" s="11" t="str">
        <f t="shared" si="7"/>
        <v>I</v>
      </c>
      <c r="C52" s="15">
        <f t="shared" si="8"/>
        <v>52095.437299999998</v>
      </c>
      <c r="D52" s="16" t="str">
        <f t="shared" si="9"/>
        <v>vis</v>
      </c>
      <c r="E52" s="56">
        <f>VLOOKUP(C52,Active!C$21:E$973,3,FALSE)</f>
        <v>2432.9948908775045</v>
      </c>
      <c r="F52" s="11" t="s">
        <v>64</v>
      </c>
      <c r="G52" s="16" t="str">
        <f t="shared" si="10"/>
        <v>52095.4373</v>
      </c>
      <c r="H52" s="15">
        <f t="shared" si="11"/>
        <v>2335</v>
      </c>
      <c r="I52" s="57" t="s">
        <v>209</v>
      </c>
      <c r="J52" s="58" t="s">
        <v>210</v>
      </c>
      <c r="K52" s="57" t="s">
        <v>211</v>
      </c>
      <c r="L52" s="57" t="s">
        <v>212</v>
      </c>
      <c r="M52" s="58" t="s">
        <v>69</v>
      </c>
      <c r="N52" s="58" t="s">
        <v>64</v>
      </c>
      <c r="O52" s="59" t="s">
        <v>112</v>
      </c>
      <c r="P52" s="60" t="s">
        <v>85</v>
      </c>
    </row>
    <row r="53" spans="1:16" ht="12.75" customHeight="1" thickBot="1">
      <c r="A53" s="15" t="str">
        <f t="shared" si="6"/>
        <v>BAVM 152 </v>
      </c>
      <c r="B53" s="11" t="str">
        <f t="shared" si="7"/>
        <v>II</v>
      </c>
      <c r="C53" s="15">
        <f t="shared" si="8"/>
        <v>52113.502200000003</v>
      </c>
      <c r="D53" s="16" t="str">
        <f t="shared" si="9"/>
        <v>vis</v>
      </c>
      <c r="E53" s="56">
        <f>VLOOKUP(C53,Active!C$21:E$973,3,FALSE)</f>
        <v>2464.495159411596</v>
      </c>
      <c r="F53" s="11" t="s">
        <v>64</v>
      </c>
      <c r="G53" s="16" t="str">
        <f t="shared" si="10"/>
        <v>52113.5022</v>
      </c>
      <c r="H53" s="15">
        <f t="shared" si="11"/>
        <v>2366.5</v>
      </c>
      <c r="I53" s="57" t="s">
        <v>213</v>
      </c>
      <c r="J53" s="58" t="s">
        <v>214</v>
      </c>
      <c r="K53" s="57" t="s">
        <v>215</v>
      </c>
      <c r="L53" s="57" t="s">
        <v>110</v>
      </c>
      <c r="M53" s="58" t="s">
        <v>69</v>
      </c>
      <c r="N53" s="58" t="s">
        <v>111</v>
      </c>
      <c r="O53" s="59" t="s">
        <v>71</v>
      </c>
      <c r="P53" s="60" t="s">
        <v>164</v>
      </c>
    </row>
    <row r="54" spans="1:16" ht="12.75" customHeight="1" thickBot="1">
      <c r="A54" s="15" t="str">
        <f t="shared" si="6"/>
        <v>BAVM 152 </v>
      </c>
      <c r="B54" s="11" t="str">
        <f t="shared" si="7"/>
        <v>I</v>
      </c>
      <c r="C54" s="15">
        <f t="shared" si="8"/>
        <v>52122.393199999999</v>
      </c>
      <c r="D54" s="16" t="str">
        <f t="shared" si="9"/>
        <v>vis</v>
      </c>
      <c r="E54" s="56">
        <f>VLOOKUP(C54,Active!C$21:E$973,3,FALSE)</f>
        <v>2479.9986433797553</v>
      </c>
      <c r="F54" s="11" t="s">
        <v>64</v>
      </c>
      <c r="G54" s="16" t="str">
        <f t="shared" si="10"/>
        <v>52122.3932</v>
      </c>
      <c r="H54" s="15">
        <f t="shared" si="11"/>
        <v>2382</v>
      </c>
      <c r="I54" s="57" t="s">
        <v>216</v>
      </c>
      <c r="J54" s="58" t="s">
        <v>217</v>
      </c>
      <c r="K54" s="57" t="s">
        <v>218</v>
      </c>
      <c r="L54" s="57" t="s">
        <v>219</v>
      </c>
      <c r="M54" s="58" t="s">
        <v>69</v>
      </c>
      <c r="N54" s="58" t="s">
        <v>111</v>
      </c>
      <c r="O54" s="59" t="s">
        <v>71</v>
      </c>
      <c r="P54" s="60" t="s">
        <v>164</v>
      </c>
    </row>
    <row r="55" spans="1:16" ht="12.75" customHeight="1" thickBot="1">
      <c r="A55" s="15" t="str">
        <f t="shared" si="6"/>
        <v>BAVM 152 </v>
      </c>
      <c r="B55" s="11" t="str">
        <f t="shared" si="7"/>
        <v>II</v>
      </c>
      <c r="C55" s="15">
        <f t="shared" si="8"/>
        <v>52136.438999999998</v>
      </c>
      <c r="D55" s="16" t="str">
        <f t="shared" si="9"/>
        <v>vis</v>
      </c>
      <c r="E55" s="56">
        <f>VLOOKUP(C55,Active!C$21:E$973,3,FALSE)</f>
        <v>2504.4906954683925</v>
      </c>
      <c r="F55" s="11" t="s">
        <v>64</v>
      </c>
      <c r="G55" s="16" t="str">
        <f t="shared" si="10"/>
        <v>52136.4390</v>
      </c>
      <c r="H55" s="15">
        <f t="shared" si="11"/>
        <v>2406.5</v>
      </c>
      <c r="I55" s="57" t="s">
        <v>220</v>
      </c>
      <c r="J55" s="58" t="s">
        <v>221</v>
      </c>
      <c r="K55" s="57" t="s">
        <v>222</v>
      </c>
      <c r="L55" s="57" t="s">
        <v>223</v>
      </c>
      <c r="M55" s="58" t="s">
        <v>69</v>
      </c>
      <c r="N55" s="58" t="s">
        <v>111</v>
      </c>
      <c r="O55" s="59" t="s">
        <v>71</v>
      </c>
      <c r="P55" s="60" t="s">
        <v>164</v>
      </c>
    </row>
    <row r="56" spans="1:16" ht="12.75" customHeight="1" thickBot="1">
      <c r="A56" s="15" t="str">
        <f t="shared" si="6"/>
        <v>BAVM 152 </v>
      </c>
      <c r="B56" s="11" t="str">
        <f t="shared" si="7"/>
        <v>II</v>
      </c>
      <c r="C56" s="15">
        <f t="shared" si="8"/>
        <v>52194.362999999998</v>
      </c>
      <c r="D56" s="16" t="str">
        <f t="shared" si="9"/>
        <v>vis</v>
      </c>
      <c r="E56" s="56">
        <f>VLOOKUP(C56,Active!C$21:E$973,3,FALSE)</f>
        <v>2605.494385196439</v>
      </c>
      <c r="F56" s="11" t="s">
        <v>64</v>
      </c>
      <c r="G56" s="16" t="str">
        <f t="shared" si="10"/>
        <v>52194.3630</v>
      </c>
      <c r="H56" s="15">
        <f t="shared" si="11"/>
        <v>2507.5</v>
      </c>
      <c r="I56" s="57" t="s">
        <v>224</v>
      </c>
      <c r="J56" s="58" t="s">
        <v>225</v>
      </c>
      <c r="K56" s="57" t="s">
        <v>226</v>
      </c>
      <c r="L56" s="57" t="s">
        <v>212</v>
      </c>
      <c r="M56" s="58" t="s">
        <v>69</v>
      </c>
      <c r="N56" s="58" t="s">
        <v>111</v>
      </c>
      <c r="O56" s="59" t="s">
        <v>71</v>
      </c>
      <c r="P56" s="60" t="s">
        <v>164</v>
      </c>
    </row>
    <row r="57" spans="1:16" ht="12.75" customHeight="1" thickBot="1">
      <c r="A57" s="15" t="str">
        <f t="shared" si="6"/>
        <v>BAVM 152 </v>
      </c>
      <c r="B57" s="11" t="str">
        <f t="shared" si="7"/>
        <v>II</v>
      </c>
      <c r="C57" s="15">
        <f t="shared" si="8"/>
        <v>52209.267500000002</v>
      </c>
      <c r="D57" s="16" t="str">
        <f t="shared" si="9"/>
        <v>vis</v>
      </c>
      <c r="E57" s="56">
        <f>VLOOKUP(C57,Active!C$21:E$973,3,FALSE)</f>
        <v>2631.4837763564437</v>
      </c>
      <c r="F57" s="11" t="s">
        <v>64</v>
      </c>
      <c r="G57" s="16" t="str">
        <f t="shared" si="10"/>
        <v>52209.2675</v>
      </c>
      <c r="H57" s="15">
        <f t="shared" si="11"/>
        <v>2533.5</v>
      </c>
      <c r="I57" s="57" t="s">
        <v>227</v>
      </c>
      <c r="J57" s="58" t="s">
        <v>228</v>
      </c>
      <c r="K57" s="57" t="s">
        <v>229</v>
      </c>
      <c r="L57" s="57" t="s">
        <v>230</v>
      </c>
      <c r="M57" s="58" t="s">
        <v>69</v>
      </c>
      <c r="N57" s="58" t="s">
        <v>111</v>
      </c>
      <c r="O57" s="59" t="s">
        <v>71</v>
      </c>
      <c r="P57" s="60" t="s">
        <v>164</v>
      </c>
    </row>
    <row r="58" spans="1:16" ht="12.75" customHeight="1" thickBot="1">
      <c r="A58" s="15" t="str">
        <f t="shared" si="6"/>
        <v>BAVM 152 </v>
      </c>
      <c r="B58" s="11" t="str">
        <f t="shared" si="7"/>
        <v>II</v>
      </c>
      <c r="C58" s="15">
        <f t="shared" si="8"/>
        <v>52217.294600000001</v>
      </c>
      <c r="D58" s="16" t="str">
        <f t="shared" si="9"/>
        <v>vis</v>
      </c>
      <c r="E58" s="56">
        <f>VLOOKUP(C58,Active!C$21:E$973,3,FALSE)</f>
        <v>2645.4808538686316</v>
      </c>
      <c r="F58" s="11" t="s">
        <v>64</v>
      </c>
      <c r="G58" s="16" t="str">
        <f t="shared" si="10"/>
        <v>52217.2946</v>
      </c>
      <c r="H58" s="15">
        <f t="shared" si="11"/>
        <v>2547.5</v>
      </c>
      <c r="I58" s="57" t="s">
        <v>231</v>
      </c>
      <c r="J58" s="58" t="s">
        <v>232</v>
      </c>
      <c r="K58" s="57" t="s">
        <v>233</v>
      </c>
      <c r="L58" s="57" t="s">
        <v>140</v>
      </c>
      <c r="M58" s="58" t="s">
        <v>69</v>
      </c>
      <c r="N58" s="58" t="s">
        <v>111</v>
      </c>
      <c r="O58" s="59" t="s">
        <v>71</v>
      </c>
      <c r="P58" s="60" t="s">
        <v>164</v>
      </c>
    </row>
    <row r="59" spans="1:16" ht="12.75" customHeight="1" thickBot="1">
      <c r="A59" s="15" t="str">
        <f t="shared" si="6"/>
        <v>BAVM 158 </v>
      </c>
      <c r="B59" s="11" t="str">
        <f t="shared" si="7"/>
        <v>I</v>
      </c>
      <c r="C59" s="15">
        <f t="shared" si="8"/>
        <v>52411.426299999999</v>
      </c>
      <c r="D59" s="16" t="str">
        <f t="shared" si="9"/>
        <v>vis</v>
      </c>
      <c r="E59" s="56">
        <f>VLOOKUP(C59,Active!C$21:E$973,3,FALSE)</f>
        <v>2983.9936981676842</v>
      </c>
      <c r="F59" s="11" t="s">
        <v>64</v>
      </c>
      <c r="G59" s="16" t="str">
        <f t="shared" si="10"/>
        <v>52411.4263</v>
      </c>
      <c r="H59" s="15">
        <f t="shared" si="11"/>
        <v>2886</v>
      </c>
      <c r="I59" s="57" t="s">
        <v>234</v>
      </c>
      <c r="J59" s="58" t="s">
        <v>235</v>
      </c>
      <c r="K59" s="57" t="s">
        <v>236</v>
      </c>
      <c r="L59" s="57" t="s">
        <v>237</v>
      </c>
      <c r="M59" s="58" t="s">
        <v>69</v>
      </c>
      <c r="N59" s="58" t="s">
        <v>111</v>
      </c>
      <c r="O59" s="59" t="s">
        <v>71</v>
      </c>
      <c r="P59" s="60" t="s">
        <v>85</v>
      </c>
    </row>
    <row r="60" spans="1:16" ht="12.75" customHeight="1" thickBot="1">
      <c r="A60" s="15" t="str">
        <f t="shared" si="6"/>
        <v>BAVM 158 </v>
      </c>
      <c r="B60" s="11" t="str">
        <f t="shared" si="7"/>
        <v>I</v>
      </c>
      <c r="C60" s="15">
        <f t="shared" si="8"/>
        <v>52427.484299999996</v>
      </c>
      <c r="D60" s="16" t="str">
        <f t="shared" si="9"/>
        <v>vis</v>
      </c>
      <c r="E60" s="56">
        <f>VLOOKUP(C60,Active!C$21:E$973,3,FALSE)</f>
        <v>3011.9944793577388</v>
      </c>
      <c r="F60" s="11" t="s">
        <v>64</v>
      </c>
      <c r="G60" s="16" t="str">
        <f t="shared" si="10"/>
        <v>52427.4843</v>
      </c>
      <c r="H60" s="15">
        <f t="shared" si="11"/>
        <v>2914</v>
      </c>
      <c r="I60" s="57" t="s">
        <v>238</v>
      </c>
      <c r="J60" s="58" t="s">
        <v>239</v>
      </c>
      <c r="K60" s="57" t="s">
        <v>240</v>
      </c>
      <c r="L60" s="57" t="s">
        <v>187</v>
      </c>
      <c r="M60" s="58" t="s">
        <v>69</v>
      </c>
      <c r="N60" s="58" t="s">
        <v>64</v>
      </c>
      <c r="O60" s="59" t="s">
        <v>112</v>
      </c>
      <c r="P60" s="60" t="s">
        <v>85</v>
      </c>
    </row>
    <row r="61" spans="1:16" ht="12.75" customHeight="1" thickBot="1">
      <c r="A61" s="15" t="str">
        <f t="shared" si="6"/>
        <v>BAVM 158 </v>
      </c>
      <c r="B61" s="11" t="str">
        <f t="shared" si="7"/>
        <v>II</v>
      </c>
      <c r="C61" s="15">
        <f t="shared" si="8"/>
        <v>52448.411699999997</v>
      </c>
      <c r="D61" s="16" t="str">
        <f t="shared" si="9"/>
        <v>vis</v>
      </c>
      <c r="E61" s="56">
        <f>VLOOKUP(C61,Active!C$21:E$973,3,FALSE)</f>
        <v>3048.4861687509924</v>
      </c>
      <c r="F61" s="11" t="s">
        <v>64</v>
      </c>
      <c r="G61" s="16" t="str">
        <f t="shared" si="10"/>
        <v>52448.4117</v>
      </c>
      <c r="H61" s="15">
        <f t="shared" si="11"/>
        <v>2950.5</v>
      </c>
      <c r="I61" s="57" t="s">
        <v>241</v>
      </c>
      <c r="J61" s="58" t="s">
        <v>242</v>
      </c>
      <c r="K61" s="57" t="s">
        <v>243</v>
      </c>
      <c r="L61" s="57" t="s">
        <v>244</v>
      </c>
      <c r="M61" s="58" t="s">
        <v>69</v>
      </c>
      <c r="N61" s="58" t="s">
        <v>111</v>
      </c>
      <c r="O61" s="59" t="s">
        <v>71</v>
      </c>
      <c r="P61" s="60" t="s">
        <v>85</v>
      </c>
    </row>
    <row r="62" spans="1:16" ht="12.75" customHeight="1" thickBot="1">
      <c r="A62" s="15" t="str">
        <f t="shared" si="6"/>
        <v>BAVM 158 </v>
      </c>
      <c r="B62" s="11" t="str">
        <f t="shared" si="7"/>
        <v>II</v>
      </c>
      <c r="C62" s="15">
        <f t="shared" si="8"/>
        <v>52495.444799999997</v>
      </c>
      <c r="D62" s="16" t="str">
        <f t="shared" si="9"/>
        <v>vis</v>
      </c>
      <c r="E62" s="56">
        <f>VLOOKUP(C62,Active!C$21:E$973,3,FALSE)</f>
        <v>3130.4990932615287</v>
      </c>
      <c r="F62" s="11" t="s">
        <v>64</v>
      </c>
      <c r="G62" s="16" t="str">
        <f t="shared" si="10"/>
        <v>52495.4448</v>
      </c>
      <c r="H62" s="15">
        <f t="shared" si="11"/>
        <v>3032.5</v>
      </c>
      <c r="I62" s="57" t="s">
        <v>245</v>
      </c>
      <c r="J62" s="58" t="s">
        <v>246</v>
      </c>
      <c r="K62" s="57" t="s">
        <v>247</v>
      </c>
      <c r="L62" s="57" t="s">
        <v>248</v>
      </c>
      <c r="M62" s="58" t="s">
        <v>69</v>
      </c>
      <c r="N62" s="58" t="s">
        <v>111</v>
      </c>
      <c r="O62" s="59" t="s">
        <v>71</v>
      </c>
      <c r="P62" s="60" t="s">
        <v>85</v>
      </c>
    </row>
    <row r="63" spans="1:16" ht="12.75" customHeight="1" thickBot="1">
      <c r="A63" s="15" t="str">
        <f t="shared" si="6"/>
        <v>BAVM 158 </v>
      </c>
      <c r="B63" s="11" t="str">
        <f t="shared" si="7"/>
        <v>I</v>
      </c>
      <c r="C63" s="15">
        <f t="shared" si="8"/>
        <v>52509.493600000002</v>
      </c>
      <c r="D63" s="16" t="str">
        <f t="shared" si="9"/>
        <v>vis</v>
      </c>
      <c r="E63" s="56">
        <f>VLOOKUP(C63,Active!C$21:E$973,3,FALSE)</f>
        <v>3154.9963765336065</v>
      </c>
      <c r="F63" s="11" t="s">
        <v>64</v>
      </c>
      <c r="G63" s="16" t="str">
        <f t="shared" si="10"/>
        <v>52509.4936</v>
      </c>
      <c r="H63" s="15">
        <f t="shared" si="11"/>
        <v>3057</v>
      </c>
      <c r="I63" s="57" t="s">
        <v>249</v>
      </c>
      <c r="J63" s="58" t="s">
        <v>250</v>
      </c>
      <c r="K63" s="57" t="s">
        <v>251</v>
      </c>
      <c r="L63" s="57" t="s">
        <v>219</v>
      </c>
      <c r="M63" s="58" t="s">
        <v>69</v>
      </c>
      <c r="N63" s="58" t="s">
        <v>70</v>
      </c>
      <c r="O63" s="59" t="s">
        <v>71</v>
      </c>
      <c r="P63" s="60" t="s">
        <v>85</v>
      </c>
    </row>
    <row r="64" spans="1:16" ht="12.75" customHeight="1" thickBot="1">
      <c r="A64" s="15" t="str">
        <f t="shared" si="6"/>
        <v>BAVM 158 </v>
      </c>
      <c r="B64" s="11" t="str">
        <f t="shared" si="7"/>
        <v>II</v>
      </c>
      <c r="C64" s="15">
        <f t="shared" si="8"/>
        <v>52510.357400000001</v>
      </c>
      <c r="D64" s="16" t="str">
        <f t="shared" si="9"/>
        <v>vis</v>
      </c>
      <c r="E64" s="56">
        <f>VLOOKUP(C64,Active!C$21:E$973,3,FALSE)</f>
        <v>3156.5026086168018</v>
      </c>
      <c r="F64" s="11" t="s">
        <v>64</v>
      </c>
      <c r="G64" s="16" t="str">
        <f t="shared" si="10"/>
        <v>52510.3574</v>
      </c>
      <c r="H64" s="15">
        <f t="shared" si="11"/>
        <v>3058.5</v>
      </c>
      <c r="I64" s="57" t="s">
        <v>252</v>
      </c>
      <c r="J64" s="58" t="s">
        <v>253</v>
      </c>
      <c r="K64" s="57" t="s">
        <v>254</v>
      </c>
      <c r="L64" s="57" t="s">
        <v>255</v>
      </c>
      <c r="M64" s="58" t="s">
        <v>69</v>
      </c>
      <c r="N64" s="58" t="s">
        <v>70</v>
      </c>
      <c r="O64" s="59" t="s">
        <v>71</v>
      </c>
      <c r="P64" s="60" t="s">
        <v>85</v>
      </c>
    </row>
    <row r="65" spans="1:16" ht="12.75" customHeight="1" thickBot="1">
      <c r="A65" s="15" t="str">
        <f t="shared" si="6"/>
        <v>BAVM 158 </v>
      </c>
      <c r="B65" s="11" t="str">
        <f t="shared" si="7"/>
        <v>I</v>
      </c>
      <c r="C65" s="15">
        <f t="shared" si="8"/>
        <v>52524.404499999997</v>
      </c>
      <c r="D65" s="16" t="str">
        <f t="shared" si="9"/>
        <v>vis</v>
      </c>
      <c r="E65" s="56">
        <f>VLOOKUP(C65,Active!C$21:E$973,3,FALSE)</f>
        <v>3180.9969275515864</v>
      </c>
      <c r="F65" s="11" t="s">
        <v>64</v>
      </c>
      <c r="G65" s="16" t="str">
        <f t="shared" si="10"/>
        <v>52524.4045</v>
      </c>
      <c r="H65" s="15">
        <f t="shared" si="11"/>
        <v>3083</v>
      </c>
      <c r="I65" s="57" t="s">
        <v>256</v>
      </c>
      <c r="J65" s="58" t="s">
        <v>257</v>
      </c>
      <c r="K65" s="57" t="s">
        <v>258</v>
      </c>
      <c r="L65" s="57" t="s">
        <v>156</v>
      </c>
      <c r="M65" s="58" t="s">
        <v>69</v>
      </c>
      <c r="N65" s="58" t="s">
        <v>70</v>
      </c>
      <c r="O65" s="59" t="s">
        <v>259</v>
      </c>
      <c r="P65" s="60" t="s">
        <v>85</v>
      </c>
    </row>
    <row r="66" spans="1:16" ht="12.75" customHeight="1" thickBot="1">
      <c r="A66" s="15" t="str">
        <f t="shared" si="6"/>
        <v>BAVM 158 </v>
      </c>
      <c r="B66" s="11" t="str">
        <f t="shared" si="7"/>
        <v>II</v>
      </c>
      <c r="C66" s="15">
        <f t="shared" si="8"/>
        <v>52526.404399999999</v>
      </c>
      <c r="D66" s="16" t="str">
        <f t="shared" si="9"/>
        <v>vis</v>
      </c>
      <c r="E66" s="56">
        <f>VLOOKUP(C66,Active!C$21:E$973,3,FALSE)</f>
        <v>3184.4842088009368</v>
      </c>
      <c r="F66" s="11" t="s">
        <v>64</v>
      </c>
      <c r="G66" s="16" t="str">
        <f t="shared" si="10"/>
        <v>52526.4044</v>
      </c>
      <c r="H66" s="15">
        <f t="shared" si="11"/>
        <v>3086.5</v>
      </c>
      <c r="I66" s="57" t="s">
        <v>260</v>
      </c>
      <c r="J66" s="58" t="s">
        <v>261</v>
      </c>
      <c r="K66" s="57" t="s">
        <v>262</v>
      </c>
      <c r="L66" s="57" t="s">
        <v>75</v>
      </c>
      <c r="M66" s="58" t="s">
        <v>69</v>
      </c>
      <c r="N66" s="58" t="s">
        <v>70</v>
      </c>
      <c r="O66" s="59" t="s">
        <v>259</v>
      </c>
      <c r="P66" s="60" t="s">
        <v>85</v>
      </c>
    </row>
    <row r="67" spans="1:16" ht="12.75" customHeight="1" thickBot="1">
      <c r="A67" s="15" t="str">
        <f t="shared" si="6"/>
        <v>BAVM 158 </v>
      </c>
      <c r="B67" s="11" t="str">
        <f t="shared" si="7"/>
        <v>I</v>
      </c>
      <c r="C67" s="15">
        <f t="shared" si="8"/>
        <v>52536.446799999998</v>
      </c>
      <c r="D67" s="16" t="str">
        <f t="shared" si="9"/>
        <v>vis</v>
      </c>
      <c r="E67" s="56">
        <f>VLOOKUP(C67,Active!C$21:E$973,3,FALSE)</f>
        <v>3201.9954209707594</v>
      </c>
      <c r="F67" s="11" t="s">
        <v>64</v>
      </c>
      <c r="G67" s="16" t="str">
        <f t="shared" si="10"/>
        <v>52536.4468</v>
      </c>
      <c r="H67" s="15">
        <f t="shared" si="11"/>
        <v>3104</v>
      </c>
      <c r="I67" s="57" t="s">
        <v>263</v>
      </c>
      <c r="J67" s="58" t="s">
        <v>264</v>
      </c>
      <c r="K67" s="57" t="s">
        <v>265</v>
      </c>
      <c r="L67" s="57" t="s">
        <v>266</v>
      </c>
      <c r="M67" s="58" t="s">
        <v>69</v>
      </c>
      <c r="N67" s="58" t="s">
        <v>70</v>
      </c>
      <c r="O67" s="59" t="s">
        <v>259</v>
      </c>
      <c r="P67" s="60" t="s">
        <v>85</v>
      </c>
    </row>
    <row r="68" spans="1:16" ht="12.75" customHeight="1" thickBot="1">
      <c r="A68" s="15" t="str">
        <f t="shared" si="6"/>
        <v>BAVM 158 </v>
      </c>
      <c r="B68" s="11" t="str">
        <f t="shared" si="7"/>
        <v>II</v>
      </c>
      <c r="C68" s="15">
        <f t="shared" si="8"/>
        <v>52576.303599999999</v>
      </c>
      <c r="D68" s="16" t="str">
        <f t="shared" si="9"/>
        <v>vis</v>
      </c>
      <c r="E68" s="56">
        <f>VLOOKUP(C68,Active!C$21:E$973,3,FALSE)</f>
        <v>3271.4948315907618</v>
      </c>
      <c r="F68" s="11" t="s">
        <v>64</v>
      </c>
      <c r="G68" s="16" t="str">
        <f t="shared" si="10"/>
        <v>52576.3036</v>
      </c>
      <c r="H68" s="15">
        <f t="shared" si="11"/>
        <v>3173.5</v>
      </c>
      <c r="I68" s="57" t="s">
        <v>267</v>
      </c>
      <c r="J68" s="58" t="s">
        <v>268</v>
      </c>
      <c r="K68" s="57" t="s">
        <v>269</v>
      </c>
      <c r="L68" s="57" t="s">
        <v>208</v>
      </c>
      <c r="M68" s="58" t="s">
        <v>69</v>
      </c>
      <c r="N68" s="58" t="s">
        <v>70</v>
      </c>
      <c r="O68" s="59" t="s">
        <v>71</v>
      </c>
      <c r="P68" s="60" t="s">
        <v>85</v>
      </c>
    </row>
    <row r="69" spans="1:16" ht="12.75" customHeight="1" thickBot="1">
      <c r="A69" s="15" t="str">
        <f t="shared" si="6"/>
        <v>BAVM 172 </v>
      </c>
      <c r="B69" s="11" t="str">
        <f t="shared" si="7"/>
        <v>II</v>
      </c>
      <c r="C69" s="15">
        <f t="shared" si="8"/>
        <v>52815.4588</v>
      </c>
      <c r="D69" s="16" t="str">
        <f t="shared" si="9"/>
        <v>vis</v>
      </c>
      <c r="E69" s="56">
        <f>VLOOKUP(C69,Active!C$21:E$973,3,FALSE)</f>
        <v>3688.5164049912419</v>
      </c>
      <c r="F69" s="11" t="s">
        <v>64</v>
      </c>
      <c r="G69" s="16" t="str">
        <f t="shared" si="10"/>
        <v>52815.4588</v>
      </c>
      <c r="H69" s="15">
        <f t="shared" si="11"/>
        <v>3590.5</v>
      </c>
      <c r="I69" s="57" t="s">
        <v>270</v>
      </c>
      <c r="J69" s="58" t="s">
        <v>271</v>
      </c>
      <c r="K69" s="57" t="s">
        <v>272</v>
      </c>
      <c r="L69" s="57" t="s">
        <v>273</v>
      </c>
      <c r="M69" s="58" t="s">
        <v>69</v>
      </c>
      <c r="N69" s="58" t="s">
        <v>64</v>
      </c>
      <c r="O69" s="59" t="s">
        <v>112</v>
      </c>
      <c r="P69" s="60" t="s">
        <v>274</v>
      </c>
    </row>
    <row r="70" spans="1:16" ht="12.75" customHeight="1" thickBot="1">
      <c r="A70" s="15" t="str">
        <f t="shared" si="6"/>
        <v>BAVM 172 </v>
      </c>
      <c r="B70" s="11" t="str">
        <f t="shared" si="7"/>
        <v>I</v>
      </c>
      <c r="C70" s="15">
        <f t="shared" si="8"/>
        <v>52829.498399999997</v>
      </c>
      <c r="D70" s="16" t="str">
        <f t="shared" si="9"/>
        <v>vis</v>
      </c>
      <c r="E70" s="56">
        <f>VLOOKUP(C70,Active!C$21:E$973,3,FALSE)</f>
        <v>3712.9976459674444</v>
      </c>
      <c r="F70" s="11" t="s">
        <v>64</v>
      </c>
      <c r="G70" s="16" t="str">
        <f t="shared" si="10"/>
        <v>52829.4984</v>
      </c>
      <c r="H70" s="15">
        <f t="shared" si="11"/>
        <v>3615</v>
      </c>
      <c r="I70" s="57" t="s">
        <v>275</v>
      </c>
      <c r="J70" s="58" t="s">
        <v>276</v>
      </c>
      <c r="K70" s="57" t="s">
        <v>277</v>
      </c>
      <c r="L70" s="57" t="s">
        <v>278</v>
      </c>
      <c r="M70" s="58" t="s">
        <v>69</v>
      </c>
      <c r="N70" s="58" t="s">
        <v>70</v>
      </c>
      <c r="O70" s="59" t="s">
        <v>279</v>
      </c>
      <c r="P70" s="60" t="s">
        <v>274</v>
      </c>
    </row>
    <row r="71" spans="1:16" ht="12.75" customHeight="1" thickBot="1">
      <c r="A71" s="15" t="str">
        <f t="shared" si="6"/>
        <v>BAVM 172 </v>
      </c>
      <c r="B71" s="11" t="str">
        <f t="shared" si="7"/>
        <v>I</v>
      </c>
      <c r="C71" s="15">
        <f t="shared" si="8"/>
        <v>52864.480900000002</v>
      </c>
      <c r="D71" s="16" t="str">
        <f t="shared" si="9"/>
        <v>vis</v>
      </c>
      <c r="E71" s="56">
        <f>VLOOKUP(C71,Active!C$21:E$973,3,FALSE)</f>
        <v>3773.9976041179866</v>
      </c>
      <c r="F71" s="11" t="s">
        <v>64</v>
      </c>
      <c r="G71" s="16" t="str">
        <f t="shared" si="10"/>
        <v>52864.4809</v>
      </c>
      <c r="H71" s="15">
        <f t="shared" si="11"/>
        <v>3676</v>
      </c>
      <c r="I71" s="57" t="s">
        <v>280</v>
      </c>
      <c r="J71" s="58" t="s">
        <v>281</v>
      </c>
      <c r="K71" s="57" t="s">
        <v>282</v>
      </c>
      <c r="L71" s="57" t="s">
        <v>283</v>
      </c>
      <c r="M71" s="58" t="s">
        <v>69</v>
      </c>
      <c r="N71" s="58" t="s">
        <v>70</v>
      </c>
      <c r="O71" s="59" t="s">
        <v>71</v>
      </c>
      <c r="P71" s="60" t="s">
        <v>274</v>
      </c>
    </row>
    <row r="72" spans="1:16" ht="12.75" customHeight="1" thickBot="1">
      <c r="A72" s="15" t="str">
        <f t="shared" si="6"/>
        <v>BAVM 172 </v>
      </c>
      <c r="B72" s="11" t="str">
        <f t="shared" si="7"/>
        <v>I</v>
      </c>
      <c r="C72" s="15">
        <f t="shared" si="8"/>
        <v>52953.370600000002</v>
      </c>
      <c r="D72" s="16" t="str">
        <f t="shared" si="9"/>
        <v>vis</v>
      </c>
      <c r="E72" s="56">
        <f>VLOOKUP(C72,Active!C$21:E$973,3,FALSE)</f>
        <v>3928.9970461250864</v>
      </c>
      <c r="F72" s="11" t="s">
        <v>64</v>
      </c>
      <c r="G72" s="16" t="str">
        <f t="shared" si="10"/>
        <v>52953.3706</v>
      </c>
      <c r="H72" s="15">
        <f t="shared" si="11"/>
        <v>3831</v>
      </c>
      <c r="I72" s="57" t="s">
        <v>284</v>
      </c>
      <c r="J72" s="58" t="s">
        <v>285</v>
      </c>
      <c r="K72" s="57" t="s">
        <v>286</v>
      </c>
      <c r="L72" s="57" t="s">
        <v>283</v>
      </c>
      <c r="M72" s="58" t="s">
        <v>69</v>
      </c>
      <c r="N72" s="58" t="s">
        <v>70</v>
      </c>
      <c r="O72" s="59" t="s">
        <v>71</v>
      </c>
      <c r="P72" s="60" t="s">
        <v>274</v>
      </c>
    </row>
    <row r="73" spans="1:16" ht="12.75" customHeight="1" thickBot="1">
      <c r="A73" s="15" t="str">
        <f t="shared" si="6"/>
        <v>BAVM 172 </v>
      </c>
      <c r="B73" s="11" t="str">
        <f t="shared" si="7"/>
        <v>II</v>
      </c>
      <c r="C73" s="15">
        <f t="shared" si="8"/>
        <v>52955.381699999998</v>
      </c>
      <c r="D73" s="16" t="str">
        <f t="shared" si="9"/>
        <v>vis</v>
      </c>
      <c r="E73" s="56">
        <f>VLOOKUP(C73,Active!C$21:E$973,3,FALSE)</f>
        <v>3932.5038571259097</v>
      </c>
      <c r="F73" s="11" t="s">
        <v>64</v>
      </c>
      <c r="G73" s="16" t="str">
        <f t="shared" si="10"/>
        <v>52955.3817</v>
      </c>
      <c r="H73" s="15">
        <f t="shared" si="11"/>
        <v>3834.5</v>
      </c>
      <c r="I73" s="57" t="s">
        <v>287</v>
      </c>
      <c r="J73" s="58" t="s">
        <v>288</v>
      </c>
      <c r="K73" s="57" t="s">
        <v>289</v>
      </c>
      <c r="L73" s="57" t="s">
        <v>290</v>
      </c>
      <c r="M73" s="58" t="s">
        <v>69</v>
      </c>
      <c r="N73" s="58" t="s">
        <v>70</v>
      </c>
      <c r="O73" s="59" t="s">
        <v>71</v>
      </c>
      <c r="P73" s="60" t="s">
        <v>274</v>
      </c>
    </row>
    <row r="74" spans="1:16" ht="12.75" customHeight="1" thickBot="1">
      <c r="A74" s="15" t="str">
        <f t="shared" si="6"/>
        <v>BAVM 173 </v>
      </c>
      <c r="B74" s="11" t="str">
        <f t="shared" si="7"/>
        <v>I</v>
      </c>
      <c r="C74" s="15">
        <f t="shared" si="8"/>
        <v>53250.434200000003</v>
      </c>
      <c r="D74" s="16" t="str">
        <f t="shared" si="9"/>
        <v>vis</v>
      </c>
      <c r="E74" s="56">
        <f>VLOOKUP(C74,Active!C$21:E$973,3,FALSE)</f>
        <v>4446.9951070997631</v>
      </c>
      <c r="F74" s="11" t="s">
        <v>64</v>
      </c>
      <c r="G74" s="16" t="str">
        <f t="shared" si="10"/>
        <v>53250.4342</v>
      </c>
      <c r="H74" s="15">
        <f t="shared" si="11"/>
        <v>4349</v>
      </c>
      <c r="I74" s="57" t="s">
        <v>291</v>
      </c>
      <c r="J74" s="58" t="s">
        <v>292</v>
      </c>
      <c r="K74" s="57" t="s">
        <v>293</v>
      </c>
      <c r="L74" s="57" t="s">
        <v>278</v>
      </c>
      <c r="M74" s="58" t="s">
        <v>69</v>
      </c>
      <c r="N74" s="58" t="s">
        <v>111</v>
      </c>
      <c r="O74" s="59" t="s">
        <v>71</v>
      </c>
      <c r="P74" s="60" t="s">
        <v>294</v>
      </c>
    </row>
    <row r="75" spans="1:16" ht="12.75" customHeight="1" thickBot="1">
      <c r="A75" s="15" t="str">
        <f t="shared" ref="A75:A96" si="12">P75</f>
        <v>BAVM 178 </v>
      </c>
      <c r="B75" s="11" t="str">
        <f t="shared" ref="B75:B96" si="13">IF(H75=INT(H75),"I","II")</f>
        <v>I</v>
      </c>
      <c r="C75" s="15">
        <f t="shared" ref="C75:C96" si="14">1*G75</f>
        <v>53618.608200000002</v>
      </c>
      <c r="D75" s="16" t="str">
        <f t="shared" ref="D75:D96" si="15">VLOOKUP(F75,I$1:J$5,2,FALSE)</f>
        <v>vis</v>
      </c>
      <c r="E75" s="56">
        <f>VLOOKUP(C75,Active!C$21:E$973,3,FALSE)</f>
        <v>5088.9903502102925</v>
      </c>
      <c r="F75" s="11" t="s">
        <v>64</v>
      </c>
      <c r="G75" s="16" t="str">
        <f t="shared" ref="G75:G96" si="16">MID(I75,3,LEN(I75)-3)</f>
        <v>53618.6082</v>
      </c>
      <c r="H75" s="15">
        <f t="shared" ref="H75:H96" si="17">1*K75</f>
        <v>4991</v>
      </c>
      <c r="I75" s="57" t="s">
        <v>295</v>
      </c>
      <c r="J75" s="58" t="s">
        <v>296</v>
      </c>
      <c r="K75" s="57" t="s">
        <v>297</v>
      </c>
      <c r="L75" s="57" t="s">
        <v>298</v>
      </c>
      <c r="M75" s="58" t="s">
        <v>299</v>
      </c>
      <c r="N75" s="58" t="s">
        <v>111</v>
      </c>
      <c r="O75" s="59" t="s">
        <v>300</v>
      </c>
      <c r="P75" s="60" t="s">
        <v>301</v>
      </c>
    </row>
    <row r="76" spans="1:16" ht="12.75" customHeight="1" thickBot="1">
      <c r="A76" s="15" t="str">
        <f t="shared" si="12"/>
        <v>BAVM 178 </v>
      </c>
      <c r="B76" s="11" t="str">
        <f t="shared" si="13"/>
        <v>I</v>
      </c>
      <c r="C76" s="15">
        <f t="shared" si="14"/>
        <v>53621.4738</v>
      </c>
      <c r="D76" s="16" t="str">
        <f t="shared" si="15"/>
        <v>vis</v>
      </c>
      <c r="E76" s="56">
        <f>VLOOKUP(C76,Active!C$21:E$973,3,FALSE)</f>
        <v>5093.987176625672</v>
      </c>
      <c r="F76" s="11" t="s">
        <v>64</v>
      </c>
      <c r="G76" s="16" t="str">
        <f t="shared" si="16"/>
        <v>53621.4738</v>
      </c>
      <c r="H76" s="15">
        <f t="shared" si="17"/>
        <v>4996</v>
      </c>
      <c r="I76" s="57" t="s">
        <v>302</v>
      </c>
      <c r="J76" s="58" t="s">
        <v>303</v>
      </c>
      <c r="K76" s="57" t="s">
        <v>304</v>
      </c>
      <c r="L76" s="57" t="s">
        <v>167</v>
      </c>
      <c r="M76" s="58" t="s">
        <v>299</v>
      </c>
      <c r="N76" s="58" t="s">
        <v>111</v>
      </c>
      <c r="O76" s="59" t="s">
        <v>300</v>
      </c>
      <c r="P76" s="60" t="s">
        <v>301</v>
      </c>
    </row>
    <row r="77" spans="1:16" ht="12.75" customHeight="1" thickBot="1">
      <c r="A77" s="15" t="str">
        <f t="shared" si="12"/>
        <v>BAVM 178 </v>
      </c>
      <c r="B77" s="11" t="str">
        <f t="shared" si="13"/>
        <v>I</v>
      </c>
      <c r="C77" s="15">
        <f t="shared" si="14"/>
        <v>53636.387300000002</v>
      </c>
      <c r="D77" s="16" t="str">
        <f t="shared" si="15"/>
        <v>vis</v>
      </c>
      <c r="E77" s="56">
        <f>VLOOKUP(C77,Active!C$21:E$973,3,FALSE)</f>
        <v>5119.9922613359731</v>
      </c>
      <c r="F77" s="11" t="s">
        <v>64</v>
      </c>
      <c r="G77" s="16" t="str">
        <f t="shared" si="16"/>
        <v>53636.3873</v>
      </c>
      <c r="H77" s="15">
        <f t="shared" si="17"/>
        <v>5022</v>
      </c>
      <c r="I77" s="57" t="s">
        <v>305</v>
      </c>
      <c r="J77" s="58" t="s">
        <v>306</v>
      </c>
      <c r="K77" s="57" t="s">
        <v>307</v>
      </c>
      <c r="L77" s="57" t="s">
        <v>308</v>
      </c>
      <c r="M77" s="58" t="s">
        <v>299</v>
      </c>
      <c r="N77" s="58" t="s">
        <v>111</v>
      </c>
      <c r="O77" s="59" t="s">
        <v>309</v>
      </c>
      <c r="P77" s="60" t="s">
        <v>301</v>
      </c>
    </row>
    <row r="78" spans="1:16" ht="12.75" customHeight="1" thickBot="1">
      <c r="A78" s="15" t="str">
        <f t="shared" si="12"/>
        <v>BAVM 178 </v>
      </c>
      <c r="B78" s="11" t="str">
        <f t="shared" si="13"/>
        <v>II</v>
      </c>
      <c r="C78" s="15">
        <f t="shared" si="14"/>
        <v>53654.456899999997</v>
      </c>
      <c r="D78" s="16" t="str">
        <f t="shared" si="15"/>
        <v>vis</v>
      </c>
      <c r="E78" s="56">
        <f>VLOOKUP(C78,Active!C$21:E$973,3,FALSE)</f>
        <v>5151.5007253907597</v>
      </c>
      <c r="F78" s="11" t="s">
        <v>64</v>
      </c>
      <c r="G78" s="16" t="str">
        <f t="shared" si="16"/>
        <v>53654.4569</v>
      </c>
      <c r="H78" s="15">
        <f t="shared" si="17"/>
        <v>5053.5</v>
      </c>
      <c r="I78" s="57" t="s">
        <v>310</v>
      </c>
      <c r="J78" s="58" t="s">
        <v>311</v>
      </c>
      <c r="K78" s="57" t="s">
        <v>312</v>
      </c>
      <c r="L78" s="57" t="s">
        <v>313</v>
      </c>
      <c r="M78" s="58" t="s">
        <v>299</v>
      </c>
      <c r="N78" s="58" t="s">
        <v>111</v>
      </c>
      <c r="O78" s="59" t="s">
        <v>309</v>
      </c>
      <c r="P78" s="60" t="s">
        <v>301</v>
      </c>
    </row>
    <row r="79" spans="1:16" ht="12.75" customHeight="1" thickBot="1">
      <c r="A79" s="15" t="str">
        <f t="shared" si="12"/>
        <v>BAVM 183 </v>
      </c>
      <c r="B79" s="11" t="str">
        <f t="shared" si="13"/>
        <v>II</v>
      </c>
      <c r="C79" s="15">
        <f t="shared" si="14"/>
        <v>53900.4735</v>
      </c>
      <c r="D79" s="16" t="str">
        <f t="shared" si="15"/>
        <v>vis</v>
      </c>
      <c r="E79" s="56">
        <f>VLOOKUP(C79,Active!C$21:E$973,3,FALSE)</f>
        <v>5580.4867127940752</v>
      </c>
      <c r="F79" s="11" t="s">
        <v>64</v>
      </c>
      <c r="G79" s="16" t="str">
        <f t="shared" si="16"/>
        <v>53900.4735</v>
      </c>
      <c r="H79" s="15">
        <f t="shared" si="17"/>
        <v>5482.5</v>
      </c>
      <c r="I79" s="57" t="s">
        <v>314</v>
      </c>
      <c r="J79" s="58" t="s">
        <v>315</v>
      </c>
      <c r="K79" s="57" t="s">
        <v>316</v>
      </c>
      <c r="L79" s="57" t="s">
        <v>317</v>
      </c>
      <c r="M79" s="58" t="s">
        <v>299</v>
      </c>
      <c r="N79" s="58" t="s">
        <v>111</v>
      </c>
      <c r="O79" s="59" t="s">
        <v>318</v>
      </c>
      <c r="P79" s="60" t="s">
        <v>319</v>
      </c>
    </row>
    <row r="80" spans="1:16" ht="12.75" customHeight="1" thickBot="1">
      <c r="A80" s="15" t="str">
        <f t="shared" si="12"/>
        <v>BAVM 183 </v>
      </c>
      <c r="B80" s="11" t="str">
        <f t="shared" si="13"/>
        <v>II</v>
      </c>
      <c r="C80" s="15">
        <f t="shared" si="14"/>
        <v>53935.4542</v>
      </c>
      <c r="D80" s="16" t="str">
        <f t="shared" si="15"/>
        <v>CCD</v>
      </c>
      <c r="E80" s="56">
        <f>VLOOKUP(C80,Active!C$21:E$973,3,FALSE)</f>
        <v>5641.483532234548</v>
      </c>
      <c r="F80" s="11" t="str">
        <f>LEFT(M80,1)</f>
        <v>C</v>
      </c>
      <c r="G80" s="16" t="str">
        <f t="shared" si="16"/>
        <v>53935.4542</v>
      </c>
      <c r="H80" s="15">
        <f t="shared" si="17"/>
        <v>5543.5</v>
      </c>
      <c r="I80" s="57" t="s">
        <v>320</v>
      </c>
      <c r="J80" s="58" t="s">
        <v>321</v>
      </c>
      <c r="K80" s="57" t="s">
        <v>322</v>
      </c>
      <c r="L80" s="57" t="s">
        <v>323</v>
      </c>
      <c r="M80" s="58" t="s">
        <v>299</v>
      </c>
      <c r="N80" s="58" t="s">
        <v>111</v>
      </c>
      <c r="O80" s="59" t="s">
        <v>324</v>
      </c>
      <c r="P80" s="60" t="s">
        <v>319</v>
      </c>
    </row>
    <row r="81" spans="1:16" ht="12.75" customHeight="1" thickBot="1">
      <c r="A81" s="15" t="str">
        <f t="shared" si="12"/>
        <v>BAVM 183 </v>
      </c>
      <c r="B81" s="11" t="str">
        <f t="shared" si="13"/>
        <v>II</v>
      </c>
      <c r="C81" s="15">
        <f t="shared" si="14"/>
        <v>53990.511100000003</v>
      </c>
      <c r="D81" s="16" t="str">
        <f t="shared" si="15"/>
        <v>CCD</v>
      </c>
      <c r="E81" s="56">
        <f>VLOOKUP(C81,Active!C$21:E$973,3,FALSE)</f>
        <v>5737.4877799555006</v>
      </c>
      <c r="F81" s="11" t="str">
        <f>LEFT(M81,1)</f>
        <v>C</v>
      </c>
      <c r="G81" s="16" t="str">
        <f t="shared" si="16"/>
        <v>53990.5111</v>
      </c>
      <c r="H81" s="15">
        <f t="shared" si="17"/>
        <v>5639.5</v>
      </c>
      <c r="I81" s="57" t="s">
        <v>325</v>
      </c>
      <c r="J81" s="58" t="s">
        <v>326</v>
      </c>
      <c r="K81" s="57" t="s">
        <v>327</v>
      </c>
      <c r="L81" s="57" t="s">
        <v>328</v>
      </c>
      <c r="M81" s="58" t="s">
        <v>299</v>
      </c>
      <c r="N81" s="58" t="s">
        <v>111</v>
      </c>
      <c r="O81" s="59" t="s">
        <v>318</v>
      </c>
      <c r="P81" s="60" t="s">
        <v>319</v>
      </c>
    </row>
    <row r="82" spans="1:16" ht="12.75" customHeight="1" thickBot="1">
      <c r="A82" s="15" t="str">
        <f t="shared" si="12"/>
        <v>BAVM 183 </v>
      </c>
      <c r="B82" s="11" t="str">
        <f t="shared" si="13"/>
        <v>I</v>
      </c>
      <c r="C82" s="15">
        <f t="shared" si="14"/>
        <v>53991.3724</v>
      </c>
      <c r="D82" s="16" t="str">
        <f t="shared" si="15"/>
        <v>CCD</v>
      </c>
      <c r="E82" s="56">
        <f>VLOOKUP(C82,Active!C$21:E$973,3,FALSE)</f>
        <v>5738.989652719164</v>
      </c>
      <c r="F82" s="11" t="str">
        <f>LEFT(M82,1)</f>
        <v>C</v>
      </c>
      <c r="G82" s="16" t="str">
        <f t="shared" si="16"/>
        <v>53991.3724</v>
      </c>
      <c r="H82" s="15">
        <f t="shared" si="17"/>
        <v>5641</v>
      </c>
      <c r="I82" s="57" t="s">
        <v>329</v>
      </c>
      <c r="J82" s="58" t="s">
        <v>330</v>
      </c>
      <c r="K82" s="57" t="s">
        <v>331</v>
      </c>
      <c r="L82" s="57" t="s">
        <v>332</v>
      </c>
      <c r="M82" s="58" t="s">
        <v>299</v>
      </c>
      <c r="N82" s="58" t="s">
        <v>111</v>
      </c>
      <c r="O82" s="59" t="s">
        <v>318</v>
      </c>
      <c r="P82" s="60" t="s">
        <v>319</v>
      </c>
    </row>
    <row r="83" spans="1:16" ht="12.75" customHeight="1" thickBot="1">
      <c r="A83" s="15" t="str">
        <f t="shared" si="12"/>
        <v>BAVM 183 </v>
      </c>
      <c r="B83" s="11" t="str">
        <f t="shared" si="13"/>
        <v>II</v>
      </c>
      <c r="C83" s="15">
        <f t="shared" si="14"/>
        <v>54001.403100000003</v>
      </c>
      <c r="D83" s="16" t="str">
        <f t="shared" si="15"/>
        <v>CCD</v>
      </c>
      <c r="E83" s="56">
        <f>VLOOKUP(C83,Active!C$21:E$973,3,FALSE)</f>
        <v>5756.480463273605</v>
      </c>
      <c r="F83" s="11" t="str">
        <f>LEFT(M83,1)</f>
        <v>C</v>
      </c>
      <c r="G83" s="16" t="str">
        <f t="shared" si="16"/>
        <v>54001.4031</v>
      </c>
      <c r="H83" s="15">
        <f t="shared" si="17"/>
        <v>5658.5</v>
      </c>
      <c r="I83" s="57" t="s">
        <v>333</v>
      </c>
      <c r="J83" s="58" t="s">
        <v>334</v>
      </c>
      <c r="K83" s="57" t="s">
        <v>335</v>
      </c>
      <c r="L83" s="57" t="s">
        <v>78</v>
      </c>
      <c r="M83" s="58" t="s">
        <v>299</v>
      </c>
      <c r="N83" s="58" t="s">
        <v>111</v>
      </c>
      <c r="O83" s="59" t="s">
        <v>318</v>
      </c>
      <c r="P83" s="60" t="s">
        <v>319</v>
      </c>
    </row>
    <row r="84" spans="1:16" ht="12.75" customHeight="1" thickBot="1">
      <c r="A84" s="15" t="str">
        <f t="shared" si="12"/>
        <v>IBVS 5945 </v>
      </c>
      <c r="B84" s="11" t="str">
        <f t="shared" si="13"/>
        <v>II</v>
      </c>
      <c r="C84" s="15">
        <f t="shared" si="14"/>
        <v>55362.852899999998</v>
      </c>
      <c r="D84" s="16" t="str">
        <f t="shared" si="15"/>
        <v>vis</v>
      </c>
      <c r="E84" s="56">
        <f>VLOOKUP(C84,Active!C$21:E$973,3,FALSE)</f>
        <v>8130.4783429005784</v>
      </c>
      <c r="F84" s="11" t="s">
        <v>64</v>
      </c>
      <c r="G84" s="16" t="str">
        <f t="shared" si="16"/>
        <v>55362.8529</v>
      </c>
      <c r="H84" s="15">
        <f t="shared" si="17"/>
        <v>8032.5</v>
      </c>
      <c r="I84" s="57" t="s">
        <v>354</v>
      </c>
      <c r="J84" s="58" t="s">
        <v>355</v>
      </c>
      <c r="K84" s="57" t="s">
        <v>356</v>
      </c>
      <c r="L84" s="57" t="s">
        <v>357</v>
      </c>
      <c r="M84" s="58" t="s">
        <v>299</v>
      </c>
      <c r="N84" s="58" t="s">
        <v>64</v>
      </c>
      <c r="O84" s="59" t="s">
        <v>358</v>
      </c>
      <c r="P84" s="60" t="s">
        <v>359</v>
      </c>
    </row>
    <row r="85" spans="1:16" ht="12.75" customHeight="1" thickBot="1">
      <c r="A85" s="15" t="str">
        <f t="shared" si="12"/>
        <v>BAVM 215 </v>
      </c>
      <c r="B85" s="11" t="str">
        <f t="shared" si="13"/>
        <v>I</v>
      </c>
      <c r="C85" s="15">
        <f t="shared" si="14"/>
        <v>55393.536800000002</v>
      </c>
      <c r="D85" s="16" t="str">
        <f t="shared" si="15"/>
        <v>vis</v>
      </c>
      <c r="E85" s="56">
        <f>VLOOKUP(C85,Active!C$21:E$973,3,FALSE)</f>
        <v>8183.9827126824794</v>
      </c>
      <c r="F85" s="11" t="s">
        <v>64</v>
      </c>
      <c r="G85" s="16" t="str">
        <f t="shared" si="16"/>
        <v>55393.5368</v>
      </c>
      <c r="H85" s="15">
        <f t="shared" si="17"/>
        <v>8086</v>
      </c>
      <c r="I85" s="57" t="s">
        <v>360</v>
      </c>
      <c r="J85" s="58" t="s">
        <v>361</v>
      </c>
      <c r="K85" s="57" t="s">
        <v>362</v>
      </c>
      <c r="L85" s="57" t="s">
        <v>283</v>
      </c>
      <c r="M85" s="58" t="s">
        <v>299</v>
      </c>
      <c r="N85" s="58" t="s">
        <v>111</v>
      </c>
      <c r="O85" s="59" t="s">
        <v>279</v>
      </c>
      <c r="P85" s="60" t="s">
        <v>363</v>
      </c>
    </row>
    <row r="86" spans="1:16" ht="12.75" customHeight="1" thickBot="1">
      <c r="A86" s="15" t="str">
        <f t="shared" si="12"/>
        <v>BAVM 215 </v>
      </c>
      <c r="B86" s="11" t="str">
        <f t="shared" si="13"/>
        <v>I</v>
      </c>
      <c r="C86" s="15">
        <f t="shared" si="14"/>
        <v>55397.5507</v>
      </c>
      <c r="D86" s="16" t="str">
        <f t="shared" si="15"/>
        <v>vis</v>
      </c>
      <c r="E86" s="56">
        <f>VLOOKUP(C86,Active!C$21:E$973,3,FALSE)</f>
        <v>8190.9818617433039</v>
      </c>
      <c r="F86" s="11" t="s">
        <v>64</v>
      </c>
      <c r="G86" s="16" t="str">
        <f t="shared" si="16"/>
        <v>55397.5507</v>
      </c>
      <c r="H86" s="15">
        <f t="shared" si="17"/>
        <v>8093</v>
      </c>
      <c r="I86" s="57" t="s">
        <v>364</v>
      </c>
      <c r="J86" s="58" t="s">
        <v>365</v>
      </c>
      <c r="K86" s="57" t="s">
        <v>366</v>
      </c>
      <c r="L86" s="57" t="s">
        <v>308</v>
      </c>
      <c r="M86" s="58" t="s">
        <v>299</v>
      </c>
      <c r="N86" s="58" t="s">
        <v>111</v>
      </c>
      <c r="O86" s="59" t="s">
        <v>279</v>
      </c>
      <c r="P86" s="60" t="s">
        <v>363</v>
      </c>
    </row>
    <row r="87" spans="1:16" ht="12.75" customHeight="1" thickBot="1">
      <c r="A87" s="15" t="str">
        <f t="shared" si="12"/>
        <v>BAVM 231 </v>
      </c>
      <c r="B87" s="11" t="str">
        <f t="shared" si="13"/>
        <v>I</v>
      </c>
      <c r="C87" s="15">
        <f t="shared" si="14"/>
        <v>56158.560700000002</v>
      </c>
      <c r="D87" s="16" t="str">
        <f t="shared" si="15"/>
        <v>vis</v>
      </c>
      <c r="E87" s="56">
        <f>VLOOKUP(C87,Active!C$21:E$973,3,FALSE)</f>
        <v>9517.9761632408208</v>
      </c>
      <c r="F87" s="11" t="s">
        <v>64</v>
      </c>
      <c r="G87" s="16" t="str">
        <f t="shared" si="16"/>
        <v>56158.5607</v>
      </c>
      <c r="H87" s="15">
        <f t="shared" si="17"/>
        <v>9420</v>
      </c>
      <c r="I87" s="57" t="s">
        <v>375</v>
      </c>
      <c r="J87" s="58" t="s">
        <v>376</v>
      </c>
      <c r="K87" s="57" t="s">
        <v>377</v>
      </c>
      <c r="L87" s="57" t="s">
        <v>378</v>
      </c>
      <c r="M87" s="58" t="s">
        <v>299</v>
      </c>
      <c r="N87" s="58" t="s">
        <v>111</v>
      </c>
      <c r="O87" s="59" t="s">
        <v>71</v>
      </c>
      <c r="P87" s="60" t="s">
        <v>379</v>
      </c>
    </row>
    <row r="88" spans="1:16" ht="12.75" customHeight="1" thickBot="1">
      <c r="A88" s="15" t="str">
        <f t="shared" si="12"/>
        <v>BAVM 231 </v>
      </c>
      <c r="B88" s="11" t="str">
        <f t="shared" si="13"/>
        <v>II</v>
      </c>
      <c r="C88" s="15">
        <f t="shared" si="14"/>
        <v>56186.375699999997</v>
      </c>
      <c r="D88" s="16" t="str">
        <f t="shared" si="15"/>
        <v>vis</v>
      </c>
      <c r="E88" s="56">
        <f>VLOOKUP(C88,Active!C$21:E$973,3,FALSE)</f>
        <v>9566.4779523055458</v>
      </c>
      <c r="F88" s="11" t="s">
        <v>64</v>
      </c>
      <c r="G88" s="16" t="str">
        <f t="shared" si="16"/>
        <v>56186.3757</v>
      </c>
      <c r="H88" s="15">
        <f t="shared" si="17"/>
        <v>9468.5</v>
      </c>
      <c r="I88" s="57" t="s">
        <v>380</v>
      </c>
      <c r="J88" s="58" t="s">
        <v>381</v>
      </c>
      <c r="K88" s="57" t="s">
        <v>382</v>
      </c>
      <c r="L88" s="57" t="s">
        <v>278</v>
      </c>
      <c r="M88" s="58" t="s">
        <v>299</v>
      </c>
      <c r="N88" s="58" t="s">
        <v>111</v>
      </c>
      <c r="O88" s="59" t="s">
        <v>71</v>
      </c>
      <c r="P88" s="60" t="s">
        <v>379</v>
      </c>
    </row>
    <row r="89" spans="1:16" ht="12.75" customHeight="1" thickBot="1">
      <c r="A89" s="15" t="str">
        <f t="shared" si="12"/>
        <v>BAVM 234 </v>
      </c>
      <c r="B89" s="11" t="str">
        <f t="shared" si="13"/>
        <v>I</v>
      </c>
      <c r="C89" s="15">
        <f t="shared" si="14"/>
        <v>56559.425300000003</v>
      </c>
      <c r="D89" s="16" t="str">
        <f t="shared" si="15"/>
        <v>vis</v>
      </c>
      <c r="E89" s="56">
        <f>VLOOKUP(C89,Active!C$21:E$973,3,FALSE)</f>
        <v>10216.974914731709</v>
      </c>
      <c r="F89" s="11" t="s">
        <v>64</v>
      </c>
      <c r="G89" s="16" t="str">
        <f t="shared" si="16"/>
        <v>56559.4253</v>
      </c>
      <c r="H89" s="15">
        <f t="shared" si="17"/>
        <v>10119</v>
      </c>
      <c r="I89" s="57" t="s">
        <v>383</v>
      </c>
      <c r="J89" s="58" t="s">
        <v>384</v>
      </c>
      <c r="K89" s="57" t="s">
        <v>385</v>
      </c>
      <c r="L89" s="57" t="s">
        <v>374</v>
      </c>
      <c r="M89" s="58" t="s">
        <v>299</v>
      </c>
      <c r="N89" s="58" t="s">
        <v>111</v>
      </c>
      <c r="O89" s="59" t="s">
        <v>71</v>
      </c>
      <c r="P89" s="60" t="s">
        <v>386</v>
      </c>
    </row>
    <row r="90" spans="1:16" ht="12.75" customHeight="1" thickBot="1">
      <c r="A90" s="15" t="str">
        <f t="shared" si="12"/>
        <v>BAVM 132 </v>
      </c>
      <c r="B90" s="11" t="str">
        <f t="shared" si="13"/>
        <v>I</v>
      </c>
      <c r="C90" s="15">
        <f t="shared" si="14"/>
        <v>50703.5916</v>
      </c>
      <c r="D90" s="16" t="str">
        <f t="shared" si="15"/>
        <v>vis</v>
      </c>
      <c r="E90" s="56">
        <f>VLOOKUP(C90,Active!C$21:E$973,3,FALSE)</f>
        <v>5.9948350782181157</v>
      </c>
      <c r="F90" s="11" t="s">
        <v>64</v>
      </c>
      <c r="G90" s="16" t="str">
        <f t="shared" si="16"/>
        <v>50703.5916</v>
      </c>
      <c r="H90" s="15">
        <f t="shared" si="17"/>
        <v>-92</v>
      </c>
      <c r="I90" s="57" t="s">
        <v>73</v>
      </c>
      <c r="J90" s="58" t="s">
        <v>74</v>
      </c>
      <c r="K90" s="57">
        <v>-92</v>
      </c>
      <c r="L90" s="57" t="s">
        <v>75</v>
      </c>
      <c r="M90" s="58" t="s">
        <v>69</v>
      </c>
      <c r="N90" s="58" t="s">
        <v>70</v>
      </c>
      <c r="O90" s="59" t="s">
        <v>71</v>
      </c>
      <c r="P90" s="60" t="s">
        <v>72</v>
      </c>
    </row>
    <row r="91" spans="1:16" ht="12.75" customHeight="1" thickBot="1">
      <c r="A91" s="15" t="str">
        <f t="shared" si="12"/>
        <v>BAVM 193 </v>
      </c>
      <c r="B91" s="11" t="str">
        <f t="shared" si="13"/>
        <v>I</v>
      </c>
      <c r="C91" s="15">
        <f t="shared" si="14"/>
        <v>54296.464999999997</v>
      </c>
      <c r="D91" s="16" t="str">
        <f t="shared" si="15"/>
        <v>CCD</v>
      </c>
      <c r="E91" s="56">
        <f>VLOOKUP(C91,Active!C$21:E$973,3,FALSE)</f>
        <v>6270.9881042888619</v>
      </c>
      <c r="F91" s="11" t="str">
        <f>LEFT(M91,1)</f>
        <v>C</v>
      </c>
      <c r="G91" s="16" t="str">
        <f t="shared" si="16"/>
        <v>54296.4650</v>
      </c>
      <c r="H91" s="15">
        <f t="shared" si="17"/>
        <v>6173</v>
      </c>
      <c r="I91" s="57" t="s">
        <v>336</v>
      </c>
      <c r="J91" s="58" t="s">
        <v>337</v>
      </c>
      <c r="K91" s="57" t="s">
        <v>338</v>
      </c>
      <c r="L91" s="57" t="s">
        <v>339</v>
      </c>
      <c r="M91" s="58" t="s">
        <v>299</v>
      </c>
      <c r="N91" s="58" t="s">
        <v>111</v>
      </c>
      <c r="O91" s="59" t="s">
        <v>279</v>
      </c>
      <c r="P91" s="60" t="s">
        <v>340</v>
      </c>
    </row>
    <row r="92" spans="1:16" ht="12.75" customHeight="1" thickBot="1">
      <c r="A92" s="15" t="str">
        <f t="shared" si="12"/>
        <v>BAVM 193 </v>
      </c>
      <c r="B92" s="11" t="str">
        <f t="shared" si="13"/>
        <v>I</v>
      </c>
      <c r="C92" s="15">
        <f t="shared" si="14"/>
        <v>54312.522100000002</v>
      </c>
      <c r="D92" s="16" t="str">
        <f t="shared" si="15"/>
        <v>vis</v>
      </c>
      <c r="E92" s="56">
        <f>VLOOKUP(C92,Active!C$21:E$973,3,FALSE)</f>
        <v>6298.9873161239011</v>
      </c>
      <c r="F92" s="11" t="s">
        <v>64</v>
      </c>
      <c r="G92" s="16" t="str">
        <f t="shared" si="16"/>
        <v>54312.5221</v>
      </c>
      <c r="H92" s="15">
        <f t="shared" si="17"/>
        <v>6201</v>
      </c>
      <c r="I92" s="57" t="s">
        <v>341</v>
      </c>
      <c r="J92" s="58" t="s">
        <v>342</v>
      </c>
      <c r="K92" s="57" t="s">
        <v>343</v>
      </c>
      <c r="L92" s="57" t="s">
        <v>344</v>
      </c>
      <c r="M92" s="58" t="s">
        <v>299</v>
      </c>
      <c r="N92" s="58" t="s">
        <v>111</v>
      </c>
      <c r="O92" s="59" t="s">
        <v>71</v>
      </c>
      <c r="P92" s="60" t="s">
        <v>340</v>
      </c>
    </row>
    <row r="93" spans="1:16" ht="12.75" customHeight="1" thickBot="1">
      <c r="A93" s="15" t="str">
        <f t="shared" si="12"/>
        <v>BAVM 212 </v>
      </c>
      <c r="B93" s="11" t="str">
        <f t="shared" si="13"/>
        <v>II</v>
      </c>
      <c r="C93" s="15">
        <f t="shared" si="14"/>
        <v>54313.379699999998</v>
      </c>
      <c r="D93" s="16" t="str">
        <f t="shared" si="15"/>
        <v>vis</v>
      </c>
      <c r="E93" s="56">
        <f>VLOOKUP(C93,Active!C$21:E$973,3,FALSE)</f>
        <v>6300.4827370946614</v>
      </c>
      <c r="F93" s="11" t="s">
        <v>64</v>
      </c>
      <c r="G93" s="16" t="str">
        <f t="shared" si="16"/>
        <v>54313.3797</v>
      </c>
      <c r="H93" s="15">
        <f t="shared" si="17"/>
        <v>6202.5</v>
      </c>
      <c r="I93" s="57" t="s">
        <v>345</v>
      </c>
      <c r="J93" s="58" t="s">
        <v>346</v>
      </c>
      <c r="K93" s="57" t="s">
        <v>347</v>
      </c>
      <c r="L93" s="57" t="s">
        <v>348</v>
      </c>
      <c r="M93" s="58" t="s">
        <v>299</v>
      </c>
      <c r="N93" s="58" t="s">
        <v>111</v>
      </c>
      <c r="O93" s="59" t="s">
        <v>71</v>
      </c>
      <c r="P93" s="60" t="s">
        <v>349</v>
      </c>
    </row>
    <row r="94" spans="1:16" ht="12.75" customHeight="1" thickBot="1">
      <c r="A94" s="15" t="str">
        <f t="shared" si="12"/>
        <v>BAVM 212 </v>
      </c>
      <c r="B94" s="11" t="str">
        <f t="shared" si="13"/>
        <v>I</v>
      </c>
      <c r="C94" s="15">
        <f t="shared" si="14"/>
        <v>55096.472900000001</v>
      </c>
      <c r="D94" s="16" t="str">
        <f t="shared" si="15"/>
        <v>vis</v>
      </c>
      <c r="E94" s="56">
        <f>VLOOKUP(C94,Active!C$21:E$973,3,FALSE)</f>
        <v>7665.9841285894599</v>
      </c>
      <c r="F94" s="11" t="s">
        <v>64</v>
      </c>
      <c r="G94" s="16" t="str">
        <f t="shared" si="16"/>
        <v>55096.4729</v>
      </c>
      <c r="H94" s="15">
        <f t="shared" si="17"/>
        <v>7568</v>
      </c>
      <c r="I94" s="57" t="s">
        <v>350</v>
      </c>
      <c r="J94" s="58" t="s">
        <v>351</v>
      </c>
      <c r="K94" s="57" t="s">
        <v>352</v>
      </c>
      <c r="L94" s="57" t="s">
        <v>353</v>
      </c>
      <c r="M94" s="58" t="s">
        <v>299</v>
      </c>
      <c r="N94" s="58" t="s">
        <v>111</v>
      </c>
      <c r="O94" s="59" t="s">
        <v>279</v>
      </c>
      <c r="P94" s="60" t="s">
        <v>349</v>
      </c>
    </row>
    <row r="95" spans="1:16" ht="12.75" customHeight="1" thickBot="1">
      <c r="A95" s="15" t="str">
        <f t="shared" si="12"/>
        <v>BAVM 225 </v>
      </c>
      <c r="B95" s="11" t="str">
        <f t="shared" si="13"/>
        <v>II</v>
      </c>
      <c r="C95" s="15">
        <f t="shared" si="14"/>
        <v>55801.566599999998</v>
      </c>
      <c r="D95" s="16" t="str">
        <f t="shared" si="15"/>
        <v>vis</v>
      </c>
      <c r="E95" s="56">
        <f>VLOOKUP(C95,Active!C$21:E$973,3,FALSE)</f>
        <v>8895.4756226851932</v>
      </c>
      <c r="F95" s="11" t="s">
        <v>64</v>
      </c>
      <c r="G95" s="16" t="str">
        <f t="shared" si="16"/>
        <v>55801.5666</v>
      </c>
      <c r="H95" s="15">
        <f t="shared" si="17"/>
        <v>8797.5</v>
      </c>
      <c r="I95" s="57" t="s">
        <v>367</v>
      </c>
      <c r="J95" s="58" t="s">
        <v>368</v>
      </c>
      <c r="K95" s="57" t="s">
        <v>369</v>
      </c>
      <c r="L95" s="57" t="s">
        <v>317</v>
      </c>
      <c r="M95" s="58" t="s">
        <v>299</v>
      </c>
      <c r="N95" s="58" t="s">
        <v>111</v>
      </c>
      <c r="O95" s="59" t="s">
        <v>279</v>
      </c>
      <c r="P95" s="60" t="s">
        <v>370</v>
      </c>
    </row>
    <row r="96" spans="1:16" ht="12.75" customHeight="1" thickBot="1">
      <c r="A96" s="15" t="str">
        <f t="shared" si="12"/>
        <v>BAVM 225 </v>
      </c>
      <c r="B96" s="11" t="str">
        <f t="shared" si="13"/>
        <v>I</v>
      </c>
      <c r="C96" s="15">
        <f t="shared" si="14"/>
        <v>55829.382599999997</v>
      </c>
      <c r="D96" s="16" t="str">
        <f t="shared" si="15"/>
        <v>vis</v>
      </c>
      <c r="E96" s="56">
        <f>VLOOKUP(C96,Active!C$21:E$973,3,FALSE)</f>
        <v>8943.9791554777366</v>
      </c>
      <c r="F96" s="11" t="s">
        <v>64</v>
      </c>
      <c r="G96" s="16" t="str">
        <f t="shared" si="16"/>
        <v>55829.3826</v>
      </c>
      <c r="H96" s="15">
        <f t="shared" si="17"/>
        <v>8846</v>
      </c>
      <c r="I96" s="57" t="s">
        <v>371</v>
      </c>
      <c r="J96" s="58" t="s">
        <v>372</v>
      </c>
      <c r="K96" s="57" t="s">
        <v>373</v>
      </c>
      <c r="L96" s="57" t="s">
        <v>374</v>
      </c>
      <c r="M96" s="58" t="s">
        <v>299</v>
      </c>
      <c r="N96" s="58" t="s">
        <v>70</v>
      </c>
      <c r="O96" s="59" t="s">
        <v>71</v>
      </c>
      <c r="P96" s="60" t="s">
        <v>370</v>
      </c>
    </row>
    <row r="97" spans="2:6">
      <c r="B97" s="11"/>
      <c r="F97" s="11"/>
    </row>
    <row r="98" spans="2:6">
      <c r="B98" s="11"/>
      <c r="F98" s="11"/>
    </row>
    <row r="99" spans="2:6">
      <c r="B99" s="11"/>
      <c r="F99" s="11"/>
    </row>
    <row r="100" spans="2:6">
      <c r="B100" s="11"/>
      <c r="F100" s="11"/>
    </row>
    <row r="101" spans="2:6">
      <c r="B101" s="11"/>
      <c r="F101" s="11"/>
    </row>
    <row r="102" spans="2:6">
      <c r="B102" s="11"/>
      <c r="F102" s="11"/>
    </row>
    <row r="103" spans="2:6">
      <c r="B103" s="11"/>
      <c r="F103" s="11"/>
    </row>
    <row r="104" spans="2:6">
      <c r="B104" s="11"/>
      <c r="F104" s="11"/>
    </row>
    <row r="105" spans="2:6">
      <c r="B105" s="11"/>
      <c r="F105" s="11"/>
    </row>
    <row r="106" spans="2:6">
      <c r="B106" s="11"/>
      <c r="F106" s="11"/>
    </row>
    <row r="107" spans="2:6">
      <c r="B107" s="11"/>
      <c r="F107" s="11"/>
    </row>
    <row r="108" spans="2:6">
      <c r="B108" s="11"/>
      <c r="F108" s="11"/>
    </row>
    <row r="109" spans="2:6">
      <c r="B109" s="11"/>
      <c r="F109" s="11"/>
    </row>
    <row r="110" spans="2:6">
      <c r="B110" s="11"/>
      <c r="F110" s="11"/>
    </row>
    <row r="111" spans="2:6">
      <c r="B111" s="11"/>
      <c r="F111" s="11"/>
    </row>
    <row r="112" spans="2:6">
      <c r="B112" s="11"/>
      <c r="F112" s="11"/>
    </row>
    <row r="113" spans="2:6">
      <c r="B113" s="11"/>
      <c r="F113" s="11"/>
    </row>
    <row r="114" spans="2:6">
      <c r="B114" s="11"/>
      <c r="F114" s="11"/>
    </row>
    <row r="115" spans="2:6">
      <c r="B115" s="11"/>
      <c r="F115" s="11"/>
    </row>
    <row r="116" spans="2:6">
      <c r="B116" s="11"/>
      <c r="F116" s="11"/>
    </row>
    <row r="117" spans="2:6">
      <c r="B117" s="11"/>
      <c r="F117" s="11"/>
    </row>
    <row r="118" spans="2:6">
      <c r="B118" s="11"/>
      <c r="F118" s="11"/>
    </row>
    <row r="119" spans="2:6">
      <c r="B119" s="11"/>
      <c r="F119" s="11"/>
    </row>
    <row r="120" spans="2:6">
      <c r="B120" s="11"/>
      <c r="F120" s="11"/>
    </row>
    <row r="121" spans="2:6">
      <c r="B121" s="11"/>
      <c r="F121" s="11"/>
    </row>
    <row r="122" spans="2:6">
      <c r="B122" s="11"/>
      <c r="F122" s="11"/>
    </row>
    <row r="123" spans="2:6">
      <c r="B123" s="11"/>
      <c r="F123" s="11"/>
    </row>
    <row r="124" spans="2:6">
      <c r="B124" s="11"/>
      <c r="F124" s="11"/>
    </row>
    <row r="125" spans="2:6">
      <c r="B125" s="11"/>
      <c r="F125" s="11"/>
    </row>
    <row r="126" spans="2:6">
      <c r="B126" s="11"/>
      <c r="F126" s="11"/>
    </row>
    <row r="127" spans="2:6">
      <c r="B127" s="11"/>
      <c r="F127" s="11"/>
    </row>
    <row r="128" spans="2:6">
      <c r="B128" s="11"/>
      <c r="F128" s="11"/>
    </row>
    <row r="129" spans="2:6">
      <c r="B129" s="11"/>
      <c r="F129" s="11"/>
    </row>
    <row r="130" spans="2:6">
      <c r="B130" s="11"/>
      <c r="F130" s="11"/>
    </row>
    <row r="131" spans="2:6">
      <c r="B131" s="11"/>
      <c r="F131" s="11"/>
    </row>
    <row r="132" spans="2:6">
      <c r="B132" s="11"/>
      <c r="F132" s="11"/>
    </row>
    <row r="133" spans="2:6">
      <c r="B133" s="11"/>
      <c r="F133" s="11"/>
    </row>
    <row r="134" spans="2:6">
      <c r="B134" s="11"/>
      <c r="F134" s="11"/>
    </row>
    <row r="135" spans="2:6">
      <c r="B135" s="11"/>
      <c r="F135" s="11"/>
    </row>
    <row r="136" spans="2:6">
      <c r="B136" s="11"/>
      <c r="F136" s="11"/>
    </row>
    <row r="137" spans="2:6">
      <c r="B137" s="11"/>
      <c r="F137" s="11"/>
    </row>
    <row r="138" spans="2:6">
      <c r="B138" s="11"/>
      <c r="F138" s="11"/>
    </row>
    <row r="139" spans="2:6">
      <c r="B139" s="11"/>
      <c r="F139" s="11"/>
    </row>
    <row r="140" spans="2:6">
      <c r="B140" s="11"/>
      <c r="F140" s="11"/>
    </row>
    <row r="141" spans="2:6">
      <c r="B141" s="11"/>
      <c r="F141" s="11"/>
    </row>
    <row r="142" spans="2:6">
      <c r="B142" s="11"/>
      <c r="F142" s="11"/>
    </row>
    <row r="143" spans="2:6">
      <c r="B143" s="11"/>
      <c r="F143" s="11"/>
    </row>
    <row r="144" spans="2:6">
      <c r="B144" s="11"/>
      <c r="F144" s="11"/>
    </row>
    <row r="145" spans="2:6">
      <c r="B145" s="11"/>
      <c r="F145" s="11"/>
    </row>
    <row r="146" spans="2:6">
      <c r="B146" s="11"/>
      <c r="F146" s="11"/>
    </row>
    <row r="147" spans="2:6">
      <c r="B147" s="11"/>
      <c r="F147" s="11"/>
    </row>
    <row r="148" spans="2:6">
      <c r="B148" s="11"/>
      <c r="F148" s="11"/>
    </row>
    <row r="149" spans="2:6">
      <c r="B149" s="11"/>
      <c r="F149" s="11"/>
    </row>
    <row r="150" spans="2:6">
      <c r="B150" s="11"/>
      <c r="F150" s="11"/>
    </row>
    <row r="151" spans="2:6">
      <c r="B151" s="11"/>
      <c r="F151" s="11"/>
    </row>
    <row r="152" spans="2:6">
      <c r="B152" s="11"/>
      <c r="F152" s="11"/>
    </row>
    <row r="153" spans="2:6">
      <c r="B153" s="11"/>
      <c r="F153" s="11"/>
    </row>
    <row r="154" spans="2:6">
      <c r="B154" s="11"/>
      <c r="F154" s="11"/>
    </row>
    <row r="155" spans="2:6">
      <c r="B155" s="11"/>
      <c r="F155" s="11"/>
    </row>
    <row r="156" spans="2:6">
      <c r="B156" s="11"/>
      <c r="F156" s="11"/>
    </row>
    <row r="157" spans="2:6">
      <c r="B157" s="11"/>
      <c r="F157" s="11"/>
    </row>
    <row r="158" spans="2:6">
      <c r="B158" s="11"/>
      <c r="F158" s="11"/>
    </row>
    <row r="159" spans="2:6">
      <c r="B159" s="11"/>
      <c r="F159" s="11"/>
    </row>
    <row r="160" spans="2:6">
      <c r="B160" s="11"/>
      <c r="F160" s="11"/>
    </row>
    <row r="161" spans="2:6">
      <c r="B161" s="11"/>
      <c r="F161" s="11"/>
    </row>
    <row r="162" spans="2:6">
      <c r="B162" s="11"/>
      <c r="F162" s="11"/>
    </row>
    <row r="163" spans="2:6">
      <c r="B163" s="11"/>
      <c r="F163" s="11"/>
    </row>
    <row r="164" spans="2:6">
      <c r="B164" s="11"/>
      <c r="F164" s="11"/>
    </row>
    <row r="165" spans="2:6">
      <c r="B165" s="11"/>
      <c r="F165" s="11"/>
    </row>
    <row r="166" spans="2:6">
      <c r="B166" s="11"/>
      <c r="F166" s="11"/>
    </row>
    <row r="167" spans="2:6">
      <c r="B167" s="11"/>
      <c r="F167" s="11"/>
    </row>
    <row r="168" spans="2:6">
      <c r="B168" s="11"/>
      <c r="F168" s="11"/>
    </row>
    <row r="169" spans="2:6">
      <c r="B169" s="11"/>
      <c r="F169" s="11"/>
    </row>
    <row r="170" spans="2:6">
      <c r="B170" s="11"/>
      <c r="F170" s="11"/>
    </row>
    <row r="171" spans="2:6">
      <c r="B171" s="11"/>
      <c r="F171" s="11"/>
    </row>
    <row r="172" spans="2:6">
      <c r="B172" s="11"/>
      <c r="F172" s="11"/>
    </row>
    <row r="173" spans="2:6">
      <c r="B173" s="11"/>
      <c r="F173" s="11"/>
    </row>
    <row r="174" spans="2:6">
      <c r="B174" s="11"/>
      <c r="F174" s="11"/>
    </row>
    <row r="175" spans="2:6">
      <c r="B175" s="11"/>
      <c r="F175" s="11"/>
    </row>
    <row r="176" spans="2:6">
      <c r="B176" s="11"/>
      <c r="F176" s="11"/>
    </row>
    <row r="177" spans="2:6">
      <c r="B177" s="11"/>
      <c r="F177" s="11"/>
    </row>
    <row r="178" spans="2:6">
      <c r="B178" s="11"/>
      <c r="F178" s="11"/>
    </row>
    <row r="179" spans="2:6">
      <c r="B179" s="11"/>
      <c r="F179" s="11"/>
    </row>
    <row r="180" spans="2:6">
      <c r="B180" s="11"/>
      <c r="F180" s="11"/>
    </row>
    <row r="181" spans="2:6">
      <c r="B181" s="11"/>
      <c r="F181" s="11"/>
    </row>
    <row r="182" spans="2:6">
      <c r="B182" s="11"/>
      <c r="F182" s="11"/>
    </row>
    <row r="183" spans="2:6">
      <c r="B183" s="11"/>
      <c r="F183" s="11"/>
    </row>
    <row r="184" spans="2:6">
      <c r="B184" s="11"/>
      <c r="F184" s="11"/>
    </row>
    <row r="185" spans="2:6">
      <c r="B185" s="11"/>
      <c r="F185" s="11"/>
    </row>
    <row r="186" spans="2:6">
      <c r="B186" s="11"/>
      <c r="F186" s="11"/>
    </row>
    <row r="187" spans="2:6">
      <c r="B187" s="11"/>
      <c r="F187" s="11"/>
    </row>
    <row r="188" spans="2:6">
      <c r="B188" s="11"/>
      <c r="F188" s="11"/>
    </row>
    <row r="189" spans="2:6">
      <c r="B189" s="11"/>
      <c r="F189" s="11"/>
    </row>
    <row r="190" spans="2:6">
      <c r="B190" s="11"/>
      <c r="F190" s="11"/>
    </row>
    <row r="191" spans="2:6">
      <c r="B191" s="11"/>
      <c r="F191" s="11"/>
    </row>
    <row r="192" spans="2:6">
      <c r="B192" s="11"/>
      <c r="F192" s="11"/>
    </row>
    <row r="193" spans="2:6">
      <c r="B193" s="11"/>
      <c r="F193" s="11"/>
    </row>
    <row r="194" spans="2:6">
      <c r="B194" s="11"/>
      <c r="F194" s="11"/>
    </row>
    <row r="195" spans="2:6">
      <c r="B195" s="11"/>
      <c r="F195" s="11"/>
    </row>
    <row r="196" spans="2:6">
      <c r="B196" s="11"/>
      <c r="F196" s="11"/>
    </row>
    <row r="197" spans="2:6">
      <c r="B197" s="11"/>
      <c r="F197" s="11"/>
    </row>
    <row r="198" spans="2:6">
      <c r="B198" s="11"/>
      <c r="F198" s="11"/>
    </row>
    <row r="199" spans="2:6">
      <c r="B199" s="11"/>
      <c r="F199" s="11"/>
    </row>
    <row r="200" spans="2:6">
      <c r="B200" s="11"/>
      <c r="F200" s="11"/>
    </row>
    <row r="201" spans="2:6">
      <c r="B201" s="11"/>
      <c r="F201" s="11"/>
    </row>
    <row r="202" spans="2:6">
      <c r="B202" s="11"/>
      <c r="F202" s="11"/>
    </row>
    <row r="203" spans="2:6">
      <c r="B203" s="11"/>
      <c r="F203" s="11"/>
    </row>
    <row r="204" spans="2:6">
      <c r="B204" s="11"/>
      <c r="F204" s="11"/>
    </row>
    <row r="205" spans="2:6">
      <c r="B205" s="11"/>
      <c r="F205" s="11"/>
    </row>
    <row r="206" spans="2:6">
      <c r="B206" s="11"/>
      <c r="F206" s="11"/>
    </row>
    <row r="207" spans="2:6">
      <c r="B207" s="11"/>
      <c r="F207" s="11"/>
    </row>
    <row r="208" spans="2:6">
      <c r="B208" s="11"/>
      <c r="F208" s="11"/>
    </row>
    <row r="209" spans="2:6">
      <c r="B209" s="11"/>
      <c r="F209" s="11"/>
    </row>
    <row r="210" spans="2:6">
      <c r="B210" s="11"/>
      <c r="F210" s="11"/>
    </row>
    <row r="211" spans="2:6">
      <c r="B211" s="11"/>
      <c r="F211" s="11"/>
    </row>
    <row r="212" spans="2:6">
      <c r="B212" s="11"/>
      <c r="F212" s="11"/>
    </row>
    <row r="213" spans="2:6">
      <c r="B213" s="11"/>
      <c r="F213" s="11"/>
    </row>
    <row r="214" spans="2:6">
      <c r="B214" s="11"/>
      <c r="F214" s="11"/>
    </row>
    <row r="215" spans="2:6">
      <c r="B215" s="11"/>
      <c r="F215" s="11"/>
    </row>
    <row r="216" spans="2:6">
      <c r="B216" s="11"/>
      <c r="F216" s="11"/>
    </row>
    <row r="217" spans="2:6">
      <c r="B217" s="11"/>
      <c r="F217" s="11"/>
    </row>
    <row r="218" spans="2:6">
      <c r="B218" s="11"/>
      <c r="F218" s="11"/>
    </row>
    <row r="219" spans="2:6">
      <c r="B219" s="11"/>
      <c r="F219" s="11"/>
    </row>
    <row r="220" spans="2:6">
      <c r="B220" s="11"/>
      <c r="F220" s="11"/>
    </row>
    <row r="221" spans="2:6">
      <c r="B221" s="11"/>
      <c r="F221" s="11"/>
    </row>
    <row r="222" spans="2:6">
      <c r="B222" s="11"/>
      <c r="F222" s="11"/>
    </row>
    <row r="223" spans="2:6">
      <c r="B223" s="11"/>
      <c r="F223" s="11"/>
    </row>
    <row r="224" spans="2:6">
      <c r="B224" s="11"/>
      <c r="F224" s="11"/>
    </row>
    <row r="225" spans="2:6">
      <c r="B225" s="11"/>
      <c r="F225" s="11"/>
    </row>
    <row r="226" spans="2:6">
      <c r="B226" s="11"/>
      <c r="F226" s="11"/>
    </row>
    <row r="227" spans="2:6">
      <c r="B227" s="11"/>
      <c r="F227" s="11"/>
    </row>
    <row r="228" spans="2:6">
      <c r="B228" s="11"/>
      <c r="F228" s="11"/>
    </row>
    <row r="229" spans="2:6">
      <c r="B229" s="11"/>
      <c r="F229" s="11"/>
    </row>
    <row r="230" spans="2:6">
      <c r="B230" s="11"/>
      <c r="F230" s="11"/>
    </row>
    <row r="231" spans="2:6">
      <c r="B231" s="11"/>
      <c r="F231" s="11"/>
    </row>
    <row r="232" spans="2:6">
      <c r="B232" s="11"/>
      <c r="F232" s="11"/>
    </row>
    <row r="233" spans="2:6">
      <c r="B233" s="11"/>
      <c r="F233" s="11"/>
    </row>
    <row r="234" spans="2:6">
      <c r="B234" s="11"/>
      <c r="F234" s="11"/>
    </row>
    <row r="235" spans="2:6">
      <c r="B235" s="11"/>
      <c r="F235" s="11"/>
    </row>
    <row r="236" spans="2:6">
      <c r="B236" s="11"/>
      <c r="F236" s="11"/>
    </row>
    <row r="237" spans="2:6">
      <c r="B237" s="11"/>
      <c r="F237" s="11"/>
    </row>
    <row r="238" spans="2:6">
      <c r="B238" s="11"/>
      <c r="F238" s="11"/>
    </row>
    <row r="239" spans="2:6">
      <c r="B239" s="11"/>
      <c r="F239" s="11"/>
    </row>
    <row r="240" spans="2:6">
      <c r="B240" s="11"/>
      <c r="F240" s="11"/>
    </row>
    <row r="241" spans="2:6">
      <c r="B241" s="11"/>
      <c r="F241" s="11"/>
    </row>
    <row r="242" spans="2:6">
      <c r="B242" s="11"/>
      <c r="F242" s="11"/>
    </row>
    <row r="243" spans="2:6">
      <c r="B243" s="11"/>
      <c r="F243" s="11"/>
    </row>
    <row r="244" spans="2:6">
      <c r="B244" s="11"/>
      <c r="F244" s="11"/>
    </row>
    <row r="245" spans="2:6">
      <c r="B245" s="11"/>
      <c r="F245" s="11"/>
    </row>
    <row r="246" spans="2:6">
      <c r="B246" s="11"/>
      <c r="F246" s="11"/>
    </row>
    <row r="247" spans="2:6">
      <c r="B247" s="11"/>
      <c r="F247" s="11"/>
    </row>
    <row r="248" spans="2:6">
      <c r="B248" s="11"/>
      <c r="F248" s="11"/>
    </row>
    <row r="249" spans="2:6">
      <c r="B249" s="11"/>
      <c r="F249" s="11"/>
    </row>
    <row r="250" spans="2:6">
      <c r="B250" s="11"/>
      <c r="F250" s="11"/>
    </row>
    <row r="251" spans="2:6">
      <c r="B251" s="11"/>
      <c r="F251" s="11"/>
    </row>
    <row r="252" spans="2:6">
      <c r="B252" s="11"/>
      <c r="F252" s="11"/>
    </row>
    <row r="253" spans="2:6">
      <c r="B253" s="11"/>
      <c r="F253" s="11"/>
    </row>
    <row r="254" spans="2:6">
      <c r="B254" s="11"/>
      <c r="F254" s="11"/>
    </row>
    <row r="255" spans="2:6">
      <c r="B255" s="11"/>
      <c r="F255" s="11"/>
    </row>
    <row r="256" spans="2:6">
      <c r="B256" s="11"/>
      <c r="F256" s="11"/>
    </row>
    <row r="257" spans="2:6">
      <c r="B257" s="11"/>
      <c r="F257" s="11"/>
    </row>
    <row r="258" spans="2:6">
      <c r="B258" s="11"/>
      <c r="F258" s="11"/>
    </row>
    <row r="259" spans="2:6">
      <c r="B259" s="11"/>
      <c r="F259" s="11"/>
    </row>
    <row r="260" spans="2:6">
      <c r="B260" s="11"/>
      <c r="F260" s="11"/>
    </row>
    <row r="261" spans="2:6">
      <c r="B261" s="11"/>
      <c r="F261" s="11"/>
    </row>
    <row r="262" spans="2:6">
      <c r="B262" s="11"/>
      <c r="F262" s="11"/>
    </row>
    <row r="263" spans="2:6">
      <c r="B263" s="11"/>
      <c r="F263" s="11"/>
    </row>
    <row r="264" spans="2:6">
      <c r="B264" s="11"/>
      <c r="F264" s="11"/>
    </row>
    <row r="265" spans="2:6">
      <c r="B265" s="11"/>
      <c r="F265" s="11"/>
    </row>
    <row r="266" spans="2:6">
      <c r="B266" s="11"/>
      <c r="F266" s="11"/>
    </row>
    <row r="267" spans="2:6">
      <c r="B267" s="11"/>
      <c r="F267" s="11"/>
    </row>
    <row r="268" spans="2:6">
      <c r="B268" s="11"/>
      <c r="F268" s="11"/>
    </row>
    <row r="269" spans="2:6">
      <c r="B269" s="11"/>
      <c r="F269" s="11"/>
    </row>
    <row r="270" spans="2:6">
      <c r="B270" s="11"/>
      <c r="F270" s="11"/>
    </row>
    <row r="271" spans="2:6">
      <c r="B271" s="11"/>
      <c r="F271" s="11"/>
    </row>
    <row r="272" spans="2:6">
      <c r="B272" s="11"/>
      <c r="F272" s="11"/>
    </row>
    <row r="273" spans="2:6">
      <c r="B273" s="11"/>
      <c r="F273" s="11"/>
    </row>
    <row r="274" spans="2:6">
      <c r="B274" s="11"/>
      <c r="F274" s="11"/>
    </row>
    <row r="275" spans="2:6">
      <c r="B275" s="11"/>
      <c r="F275" s="11"/>
    </row>
    <row r="276" spans="2:6">
      <c r="B276" s="11"/>
      <c r="F276" s="11"/>
    </row>
    <row r="277" spans="2:6">
      <c r="B277" s="11"/>
      <c r="F277" s="11"/>
    </row>
    <row r="278" spans="2:6">
      <c r="B278" s="11"/>
      <c r="F278" s="11"/>
    </row>
    <row r="279" spans="2:6">
      <c r="B279" s="11"/>
      <c r="F279" s="11"/>
    </row>
    <row r="280" spans="2:6">
      <c r="B280" s="11"/>
      <c r="F280" s="11"/>
    </row>
    <row r="281" spans="2:6">
      <c r="B281" s="11"/>
      <c r="F281" s="11"/>
    </row>
    <row r="282" spans="2:6">
      <c r="B282" s="11"/>
      <c r="F282" s="11"/>
    </row>
    <row r="283" spans="2:6">
      <c r="B283" s="11"/>
      <c r="F283" s="11"/>
    </row>
    <row r="284" spans="2:6">
      <c r="B284" s="11"/>
      <c r="F284" s="11"/>
    </row>
    <row r="285" spans="2:6">
      <c r="B285" s="11"/>
      <c r="F285" s="11"/>
    </row>
    <row r="286" spans="2:6">
      <c r="B286" s="11"/>
      <c r="F286" s="11"/>
    </row>
    <row r="287" spans="2:6">
      <c r="B287" s="11"/>
      <c r="F287" s="11"/>
    </row>
    <row r="288" spans="2:6">
      <c r="B288" s="11"/>
      <c r="F288" s="11"/>
    </row>
    <row r="289" spans="2:6">
      <c r="B289" s="11"/>
      <c r="F289" s="11"/>
    </row>
    <row r="290" spans="2:6">
      <c r="B290" s="11"/>
      <c r="F290" s="11"/>
    </row>
    <row r="291" spans="2:6">
      <c r="B291" s="11"/>
      <c r="F291" s="11"/>
    </row>
    <row r="292" spans="2:6">
      <c r="B292" s="11"/>
      <c r="F292" s="11"/>
    </row>
    <row r="293" spans="2:6">
      <c r="B293" s="11"/>
      <c r="F293" s="11"/>
    </row>
    <row r="294" spans="2:6">
      <c r="B294" s="11"/>
      <c r="F294" s="11"/>
    </row>
    <row r="295" spans="2:6">
      <c r="B295" s="11"/>
      <c r="F295" s="11"/>
    </row>
    <row r="296" spans="2:6">
      <c r="B296" s="11"/>
      <c r="F296" s="11"/>
    </row>
    <row r="297" spans="2:6">
      <c r="B297" s="11"/>
      <c r="F297" s="11"/>
    </row>
    <row r="298" spans="2:6">
      <c r="B298" s="11"/>
      <c r="F298" s="11"/>
    </row>
    <row r="299" spans="2:6">
      <c r="B299" s="11"/>
      <c r="F299" s="11"/>
    </row>
    <row r="300" spans="2:6">
      <c r="B300" s="11"/>
      <c r="F300" s="11"/>
    </row>
    <row r="301" spans="2:6">
      <c r="B301" s="11"/>
      <c r="F301" s="11"/>
    </row>
    <row r="302" spans="2:6">
      <c r="B302" s="11"/>
      <c r="F302" s="11"/>
    </row>
    <row r="303" spans="2:6">
      <c r="B303" s="11"/>
      <c r="F303" s="11"/>
    </row>
    <row r="304" spans="2:6">
      <c r="B304" s="11"/>
      <c r="F304" s="11"/>
    </row>
    <row r="305" spans="2:6">
      <c r="B305" s="11"/>
      <c r="F305" s="11"/>
    </row>
    <row r="306" spans="2:6">
      <c r="B306" s="11"/>
      <c r="F306" s="11"/>
    </row>
    <row r="307" spans="2:6">
      <c r="B307" s="11"/>
      <c r="F307" s="11"/>
    </row>
    <row r="308" spans="2:6">
      <c r="B308" s="11"/>
      <c r="F308" s="11"/>
    </row>
    <row r="309" spans="2:6">
      <c r="B309" s="11"/>
      <c r="F309" s="11"/>
    </row>
    <row r="310" spans="2:6">
      <c r="B310" s="11"/>
      <c r="F310" s="11"/>
    </row>
    <row r="311" spans="2:6">
      <c r="B311" s="11"/>
      <c r="F311" s="11"/>
    </row>
    <row r="312" spans="2:6">
      <c r="B312" s="11"/>
      <c r="F312" s="11"/>
    </row>
    <row r="313" spans="2:6">
      <c r="B313" s="11"/>
      <c r="F313" s="11"/>
    </row>
    <row r="314" spans="2:6">
      <c r="B314" s="11"/>
      <c r="F314" s="11"/>
    </row>
    <row r="315" spans="2:6">
      <c r="B315" s="11"/>
      <c r="F315" s="11"/>
    </row>
    <row r="316" spans="2:6">
      <c r="B316" s="11"/>
      <c r="F316" s="11"/>
    </row>
    <row r="317" spans="2:6">
      <c r="B317" s="11"/>
      <c r="F317" s="11"/>
    </row>
    <row r="318" spans="2:6">
      <c r="B318" s="11"/>
      <c r="F318" s="11"/>
    </row>
    <row r="319" spans="2:6">
      <c r="B319" s="11"/>
      <c r="F319" s="11"/>
    </row>
    <row r="320" spans="2:6">
      <c r="B320" s="11"/>
      <c r="F320" s="11"/>
    </row>
    <row r="321" spans="2:6">
      <c r="B321" s="11"/>
      <c r="F321" s="11"/>
    </row>
    <row r="322" spans="2:6">
      <c r="B322" s="11"/>
      <c r="F322" s="11"/>
    </row>
    <row r="323" spans="2:6">
      <c r="B323" s="11"/>
      <c r="F323" s="11"/>
    </row>
    <row r="324" spans="2:6">
      <c r="B324" s="11"/>
      <c r="F324" s="11"/>
    </row>
    <row r="325" spans="2:6">
      <c r="B325" s="11"/>
      <c r="F325" s="11"/>
    </row>
    <row r="326" spans="2:6">
      <c r="B326" s="11"/>
      <c r="F326" s="11"/>
    </row>
    <row r="327" spans="2:6">
      <c r="B327" s="11"/>
      <c r="F327" s="11"/>
    </row>
    <row r="328" spans="2:6">
      <c r="B328" s="11"/>
      <c r="F328" s="11"/>
    </row>
    <row r="329" spans="2:6">
      <c r="B329" s="11"/>
      <c r="F329" s="11"/>
    </row>
    <row r="330" spans="2:6">
      <c r="B330" s="11"/>
      <c r="F330" s="11"/>
    </row>
    <row r="331" spans="2:6">
      <c r="B331" s="11"/>
      <c r="F331" s="11"/>
    </row>
    <row r="332" spans="2:6">
      <c r="B332" s="11"/>
      <c r="F332" s="11"/>
    </row>
    <row r="333" spans="2:6">
      <c r="B333" s="11"/>
      <c r="F333" s="11"/>
    </row>
    <row r="334" spans="2:6">
      <c r="B334" s="11"/>
      <c r="F334" s="11"/>
    </row>
    <row r="335" spans="2:6">
      <c r="B335" s="11"/>
      <c r="F335" s="11"/>
    </row>
    <row r="336" spans="2:6">
      <c r="B336" s="11"/>
      <c r="F336" s="11"/>
    </row>
    <row r="337" spans="2:6">
      <c r="B337" s="11"/>
      <c r="F337" s="11"/>
    </row>
    <row r="338" spans="2:6">
      <c r="B338" s="11"/>
      <c r="F338" s="11"/>
    </row>
    <row r="339" spans="2:6">
      <c r="B339" s="11"/>
      <c r="F339" s="11"/>
    </row>
    <row r="340" spans="2:6">
      <c r="B340" s="11"/>
      <c r="F340" s="11"/>
    </row>
    <row r="341" spans="2:6">
      <c r="B341" s="11"/>
      <c r="F341" s="11"/>
    </row>
    <row r="342" spans="2:6">
      <c r="B342" s="11"/>
      <c r="F342" s="11"/>
    </row>
    <row r="343" spans="2:6">
      <c r="B343" s="11"/>
      <c r="F343" s="11"/>
    </row>
    <row r="344" spans="2:6">
      <c r="B344" s="11"/>
      <c r="F344" s="11"/>
    </row>
    <row r="345" spans="2:6">
      <c r="B345" s="11"/>
      <c r="F345" s="11"/>
    </row>
    <row r="346" spans="2:6">
      <c r="B346" s="11"/>
      <c r="F346" s="11"/>
    </row>
    <row r="347" spans="2:6">
      <c r="B347" s="11"/>
      <c r="F347" s="11"/>
    </row>
    <row r="348" spans="2:6">
      <c r="B348" s="11"/>
      <c r="F348" s="11"/>
    </row>
    <row r="349" spans="2:6">
      <c r="B349" s="11"/>
      <c r="F349" s="11"/>
    </row>
    <row r="350" spans="2:6">
      <c r="B350" s="11"/>
      <c r="F350" s="11"/>
    </row>
    <row r="351" spans="2:6">
      <c r="B351" s="11"/>
      <c r="F351" s="11"/>
    </row>
    <row r="352" spans="2:6">
      <c r="B352" s="11"/>
      <c r="F352" s="11"/>
    </row>
    <row r="353" spans="2:6">
      <c r="B353" s="11"/>
      <c r="F353" s="11"/>
    </row>
    <row r="354" spans="2:6">
      <c r="B354" s="11"/>
      <c r="F354" s="11"/>
    </row>
    <row r="355" spans="2:6">
      <c r="B355" s="11"/>
      <c r="F355" s="11"/>
    </row>
    <row r="356" spans="2:6">
      <c r="B356" s="11"/>
      <c r="F356" s="11"/>
    </row>
    <row r="357" spans="2:6">
      <c r="B357" s="11"/>
      <c r="F357" s="11"/>
    </row>
    <row r="358" spans="2:6">
      <c r="B358" s="11"/>
      <c r="F358" s="11"/>
    </row>
    <row r="359" spans="2:6">
      <c r="B359" s="11"/>
      <c r="F359" s="11"/>
    </row>
    <row r="360" spans="2:6">
      <c r="B360" s="11"/>
      <c r="F360" s="11"/>
    </row>
    <row r="361" spans="2:6">
      <c r="B361" s="11"/>
      <c r="F361" s="11"/>
    </row>
    <row r="362" spans="2:6">
      <c r="B362" s="11"/>
      <c r="F362" s="11"/>
    </row>
    <row r="363" spans="2:6">
      <c r="B363" s="11"/>
      <c r="F363" s="11"/>
    </row>
    <row r="364" spans="2:6">
      <c r="B364" s="11"/>
      <c r="F364" s="11"/>
    </row>
    <row r="365" spans="2:6">
      <c r="B365" s="11"/>
      <c r="F365" s="11"/>
    </row>
    <row r="366" spans="2:6">
      <c r="B366" s="11"/>
      <c r="F366" s="11"/>
    </row>
    <row r="367" spans="2:6">
      <c r="B367" s="11"/>
      <c r="F367" s="11"/>
    </row>
    <row r="368" spans="2:6">
      <c r="B368" s="11"/>
      <c r="F368" s="11"/>
    </row>
    <row r="369" spans="2:6">
      <c r="B369" s="11"/>
      <c r="F369" s="11"/>
    </row>
    <row r="370" spans="2:6">
      <c r="B370" s="11"/>
      <c r="F370" s="11"/>
    </row>
    <row r="371" spans="2:6">
      <c r="B371" s="11"/>
      <c r="F371" s="11"/>
    </row>
    <row r="372" spans="2:6">
      <c r="B372" s="11"/>
      <c r="F372" s="11"/>
    </row>
    <row r="373" spans="2:6">
      <c r="B373" s="11"/>
      <c r="F373" s="11"/>
    </row>
    <row r="374" spans="2:6">
      <c r="B374" s="11"/>
      <c r="F374" s="11"/>
    </row>
    <row r="375" spans="2:6">
      <c r="B375" s="11"/>
      <c r="F375" s="11"/>
    </row>
    <row r="376" spans="2:6">
      <c r="B376" s="11"/>
      <c r="F376" s="11"/>
    </row>
    <row r="377" spans="2:6">
      <c r="B377" s="11"/>
      <c r="F377" s="11"/>
    </row>
    <row r="378" spans="2:6">
      <c r="B378" s="11"/>
      <c r="F378" s="11"/>
    </row>
    <row r="379" spans="2:6">
      <c r="B379" s="11"/>
      <c r="F379" s="11"/>
    </row>
    <row r="380" spans="2:6">
      <c r="B380" s="11"/>
      <c r="F380" s="11"/>
    </row>
    <row r="381" spans="2:6">
      <c r="B381" s="11"/>
      <c r="F381" s="11"/>
    </row>
    <row r="382" spans="2:6">
      <c r="B382" s="11"/>
      <c r="F382" s="11"/>
    </row>
    <row r="383" spans="2:6">
      <c r="B383" s="11"/>
      <c r="F383" s="11"/>
    </row>
    <row r="384" spans="2:6">
      <c r="B384" s="11"/>
      <c r="F384" s="11"/>
    </row>
    <row r="385" spans="2:6">
      <c r="B385" s="11"/>
      <c r="F385" s="11"/>
    </row>
    <row r="386" spans="2:6">
      <c r="B386" s="11"/>
      <c r="F386" s="11"/>
    </row>
    <row r="387" spans="2:6">
      <c r="B387" s="11"/>
      <c r="F387" s="11"/>
    </row>
    <row r="388" spans="2:6">
      <c r="B388" s="11"/>
      <c r="F388" s="11"/>
    </row>
    <row r="389" spans="2:6">
      <c r="B389" s="11"/>
      <c r="F389" s="11"/>
    </row>
    <row r="390" spans="2:6">
      <c r="B390" s="11"/>
      <c r="F390" s="11"/>
    </row>
    <row r="391" spans="2:6">
      <c r="B391" s="11"/>
      <c r="F391" s="11"/>
    </row>
    <row r="392" spans="2:6">
      <c r="B392" s="11"/>
      <c r="F392" s="11"/>
    </row>
    <row r="393" spans="2:6">
      <c r="B393" s="11"/>
      <c r="F393" s="11"/>
    </row>
    <row r="394" spans="2:6">
      <c r="B394" s="11"/>
      <c r="F394" s="11"/>
    </row>
    <row r="395" spans="2:6">
      <c r="B395" s="11"/>
      <c r="F395" s="11"/>
    </row>
    <row r="396" spans="2:6">
      <c r="B396" s="11"/>
      <c r="F396" s="11"/>
    </row>
    <row r="397" spans="2:6">
      <c r="B397" s="11"/>
      <c r="F397" s="11"/>
    </row>
    <row r="398" spans="2:6">
      <c r="B398" s="11"/>
      <c r="F398" s="11"/>
    </row>
    <row r="399" spans="2:6">
      <c r="B399" s="11"/>
      <c r="F399" s="11"/>
    </row>
    <row r="400" spans="2:6">
      <c r="B400" s="11"/>
      <c r="F400" s="11"/>
    </row>
    <row r="401" spans="2:6">
      <c r="B401" s="11"/>
      <c r="F401" s="11"/>
    </row>
    <row r="402" spans="2:6">
      <c r="B402" s="11"/>
      <c r="F402" s="11"/>
    </row>
    <row r="403" spans="2:6">
      <c r="B403" s="11"/>
      <c r="F403" s="11"/>
    </row>
    <row r="404" spans="2:6">
      <c r="B404" s="11"/>
      <c r="F404" s="11"/>
    </row>
    <row r="405" spans="2:6">
      <c r="B405" s="11"/>
      <c r="F405" s="11"/>
    </row>
    <row r="406" spans="2:6">
      <c r="B406" s="11"/>
      <c r="F406" s="11"/>
    </row>
    <row r="407" spans="2:6">
      <c r="B407" s="11"/>
      <c r="F407" s="11"/>
    </row>
    <row r="408" spans="2:6">
      <c r="B408" s="11"/>
      <c r="F408" s="11"/>
    </row>
    <row r="409" spans="2:6">
      <c r="B409" s="11"/>
      <c r="F409" s="11"/>
    </row>
    <row r="410" spans="2:6">
      <c r="B410" s="11"/>
      <c r="F410" s="11"/>
    </row>
    <row r="411" spans="2:6">
      <c r="B411" s="11"/>
      <c r="F411" s="11"/>
    </row>
    <row r="412" spans="2:6">
      <c r="B412" s="11"/>
      <c r="F412" s="11"/>
    </row>
    <row r="413" spans="2:6">
      <c r="B413" s="11"/>
      <c r="F413" s="11"/>
    </row>
    <row r="414" spans="2:6">
      <c r="B414" s="11"/>
      <c r="F414" s="11"/>
    </row>
    <row r="415" spans="2:6">
      <c r="B415" s="11"/>
      <c r="F415" s="11"/>
    </row>
    <row r="416" spans="2:6">
      <c r="B416" s="11"/>
      <c r="F416" s="11"/>
    </row>
    <row r="417" spans="2:6">
      <c r="B417" s="11"/>
      <c r="F417" s="11"/>
    </row>
    <row r="418" spans="2:6">
      <c r="B418" s="11"/>
      <c r="F418" s="11"/>
    </row>
    <row r="419" spans="2:6">
      <c r="B419" s="11"/>
      <c r="F419" s="11"/>
    </row>
    <row r="420" spans="2:6">
      <c r="B420" s="11"/>
      <c r="F420" s="11"/>
    </row>
    <row r="421" spans="2:6">
      <c r="B421" s="11"/>
      <c r="F421" s="11"/>
    </row>
    <row r="422" spans="2:6">
      <c r="B422" s="11"/>
      <c r="F422" s="11"/>
    </row>
    <row r="423" spans="2:6">
      <c r="B423" s="11"/>
      <c r="F423" s="11"/>
    </row>
    <row r="424" spans="2:6">
      <c r="B424" s="11"/>
      <c r="F424" s="11"/>
    </row>
    <row r="425" spans="2:6">
      <c r="B425" s="11"/>
      <c r="F425" s="11"/>
    </row>
    <row r="426" spans="2:6">
      <c r="B426" s="11"/>
      <c r="F426" s="11"/>
    </row>
    <row r="427" spans="2:6">
      <c r="B427" s="11"/>
      <c r="F427" s="11"/>
    </row>
    <row r="428" spans="2:6">
      <c r="B428" s="11"/>
      <c r="F428" s="11"/>
    </row>
    <row r="429" spans="2:6">
      <c r="B429" s="11"/>
      <c r="F429" s="11"/>
    </row>
    <row r="430" spans="2:6">
      <c r="B430" s="11"/>
      <c r="F430" s="11"/>
    </row>
    <row r="431" spans="2:6">
      <c r="B431" s="11"/>
      <c r="F431" s="11"/>
    </row>
    <row r="432" spans="2:6">
      <c r="B432" s="11"/>
      <c r="F432" s="11"/>
    </row>
    <row r="433" spans="2:6">
      <c r="B433" s="11"/>
      <c r="F433" s="11"/>
    </row>
    <row r="434" spans="2:6">
      <c r="B434" s="11"/>
      <c r="F434" s="11"/>
    </row>
    <row r="435" spans="2:6">
      <c r="B435" s="11"/>
      <c r="F435" s="11"/>
    </row>
    <row r="436" spans="2:6">
      <c r="B436" s="11"/>
      <c r="F436" s="11"/>
    </row>
    <row r="437" spans="2:6">
      <c r="B437" s="11"/>
      <c r="F437" s="11"/>
    </row>
    <row r="438" spans="2:6">
      <c r="B438" s="11"/>
      <c r="F438" s="11"/>
    </row>
    <row r="439" spans="2:6">
      <c r="B439" s="11"/>
      <c r="F439" s="11"/>
    </row>
    <row r="440" spans="2:6">
      <c r="B440" s="11"/>
      <c r="F440" s="11"/>
    </row>
    <row r="441" spans="2:6">
      <c r="B441" s="11"/>
      <c r="F441" s="11"/>
    </row>
    <row r="442" spans="2:6">
      <c r="B442" s="11"/>
      <c r="F442" s="11"/>
    </row>
    <row r="443" spans="2:6">
      <c r="B443" s="11"/>
      <c r="F443" s="11"/>
    </row>
    <row r="444" spans="2:6">
      <c r="B444" s="11"/>
      <c r="F444" s="11"/>
    </row>
    <row r="445" spans="2:6">
      <c r="B445" s="11"/>
      <c r="F445" s="11"/>
    </row>
    <row r="446" spans="2:6">
      <c r="B446" s="11"/>
      <c r="F446" s="11"/>
    </row>
    <row r="447" spans="2:6">
      <c r="B447" s="11"/>
      <c r="F447" s="11"/>
    </row>
    <row r="448" spans="2:6">
      <c r="B448" s="11"/>
      <c r="F448" s="11"/>
    </row>
    <row r="449" spans="2:6">
      <c r="B449" s="11"/>
      <c r="F449" s="11"/>
    </row>
    <row r="450" spans="2:6">
      <c r="B450" s="11"/>
      <c r="F450" s="11"/>
    </row>
    <row r="451" spans="2:6">
      <c r="B451" s="11"/>
      <c r="F451" s="11"/>
    </row>
    <row r="452" spans="2:6">
      <c r="B452" s="11"/>
      <c r="F452" s="11"/>
    </row>
    <row r="453" spans="2:6">
      <c r="B453" s="11"/>
      <c r="F453" s="11"/>
    </row>
    <row r="454" spans="2:6">
      <c r="B454" s="11"/>
      <c r="F454" s="11"/>
    </row>
    <row r="455" spans="2:6">
      <c r="B455" s="11"/>
      <c r="F455" s="11"/>
    </row>
    <row r="456" spans="2:6">
      <c r="B456" s="11"/>
      <c r="F456" s="11"/>
    </row>
    <row r="457" spans="2:6">
      <c r="B457" s="11"/>
      <c r="F457" s="11"/>
    </row>
    <row r="458" spans="2:6">
      <c r="B458" s="11"/>
      <c r="F458" s="11"/>
    </row>
    <row r="459" spans="2:6">
      <c r="B459" s="11"/>
      <c r="F459" s="11"/>
    </row>
    <row r="460" spans="2:6">
      <c r="B460" s="11"/>
      <c r="F460" s="11"/>
    </row>
    <row r="461" spans="2:6">
      <c r="B461" s="11"/>
      <c r="F461" s="11"/>
    </row>
    <row r="462" spans="2:6">
      <c r="B462" s="11"/>
      <c r="F462" s="11"/>
    </row>
    <row r="463" spans="2:6">
      <c r="B463" s="11"/>
      <c r="F463" s="11"/>
    </row>
    <row r="464" spans="2:6">
      <c r="B464" s="11"/>
      <c r="F464" s="11"/>
    </row>
    <row r="465" spans="2:6">
      <c r="B465" s="11"/>
      <c r="F465" s="11"/>
    </row>
    <row r="466" spans="2:6">
      <c r="B466" s="11"/>
      <c r="F466" s="11"/>
    </row>
    <row r="467" spans="2:6">
      <c r="B467" s="11"/>
      <c r="F467" s="11"/>
    </row>
    <row r="468" spans="2:6">
      <c r="B468" s="11"/>
      <c r="F468" s="11"/>
    </row>
    <row r="469" spans="2:6">
      <c r="B469" s="11"/>
      <c r="F469" s="11"/>
    </row>
    <row r="470" spans="2:6">
      <c r="B470" s="11"/>
      <c r="F470" s="11"/>
    </row>
    <row r="471" spans="2:6">
      <c r="B471" s="11"/>
      <c r="F471" s="11"/>
    </row>
    <row r="472" spans="2:6">
      <c r="B472" s="11"/>
      <c r="F472" s="11"/>
    </row>
    <row r="473" spans="2:6">
      <c r="B473" s="11"/>
      <c r="F473" s="11"/>
    </row>
    <row r="474" spans="2:6">
      <c r="B474" s="11"/>
      <c r="F474" s="11"/>
    </row>
    <row r="475" spans="2:6">
      <c r="B475" s="11"/>
      <c r="F475" s="11"/>
    </row>
    <row r="476" spans="2:6">
      <c r="B476" s="11"/>
      <c r="F476" s="11"/>
    </row>
    <row r="477" spans="2:6">
      <c r="B477" s="11"/>
      <c r="F477" s="11"/>
    </row>
    <row r="478" spans="2:6">
      <c r="B478" s="11"/>
      <c r="F478" s="11"/>
    </row>
    <row r="479" spans="2:6">
      <c r="B479" s="11"/>
      <c r="F479" s="11"/>
    </row>
    <row r="480" spans="2:6">
      <c r="B480" s="11"/>
      <c r="F480" s="11"/>
    </row>
    <row r="481" spans="2:6">
      <c r="B481" s="11"/>
      <c r="F481" s="11"/>
    </row>
    <row r="482" spans="2:6">
      <c r="B482" s="11"/>
      <c r="F482" s="11"/>
    </row>
    <row r="483" spans="2:6">
      <c r="B483" s="11"/>
      <c r="F483" s="11"/>
    </row>
    <row r="484" spans="2:6">
      <c r="B484" s="11"/>
      <c r="F484" s="11"/>
    </row>
    <row r="485" spans="2:6">
      <c r="B485" s="11"/>
      <c r="F485" s="11"/>
    </row>
    <row r="486" spans="2:6">
      <c r="B486" s="11"/>
      <c r="F486" s="11"/>
    </row>
    <row r="487" spans="2:6">
      <c r="B487" s="11"/>
      <c r="F487" s="11"/>
    </row>
    <row r="488" spans="2:6">
      <c r="B488" s="11"/>
      <c r="F488" s="11"/>
    </row>
    <row r="489" spans="2:6">
      <c r="B489" s="11"/>
      <c r="F489" s="11"/>
    </row>
    <row r="490" spans="2:6">
      <c r="B490" s="11"/>
      <c r="F490" s="11"/>
    </row>
    <row r="491" spans="2:6">
      <c r="B491" s="11"/>
      <c r="F491" s="11"/>
    </row>
    <row r="492" spans="2:6">
      <c r="B492" s="11"/>
      <c r="F492" s="11"/>
    </row>
    <row r="493" spans="2:6">
      <c r="B493" s="11"/>
      <c r="F493" s="11"/>
    </row>
    <row r="494" spans="2:6">
      <c r="B494" s="11"/>
      <c r="F494" s="11"/>
    </row>
    <row r="495" spans="2:6">
      <c r="B495" s="11"/>
      <c r="F495" s="11"/>
    </row>
    <row r="496" spans="2:6">
      <c r="B496" s="11"/>
      <c r="F496" s="11"/>
    </row>
    <row r="497" spans="2:6">
      <c r="B497" s="11"/>
      <c r="F497" s="11"/>
    </row>
    <row r="498" spans="2:6">
      <c r="B498" s="11"/>
      <c r="F498" s="11"/>
    </row>
    <row r="499" spans="2:6">
      <c r="B499" s="11"/>
      <c r="F499" s="11"/>
    </row>
    <row r="500" spans="2:6">
      <c r="B500" s="11"/>
      <c r="F500" s="11"/>
    </row>
    <row r="501" spans="2:6">
      <c r="B501" s="11"/>
      <c r="F501" s="11"/>
    </row>
    <row r="502" spans="2:6">
      <c r="B502" s="11"/>
      <c r="F502" s="11"/>
    </row>
    <row r="503" spans="2:6">
      <c r="B503" s="11"/>
      <c r="F503" s="11"/>
    </row>
    <row r="504" spans="2:6">
      <c r="B504" s="11"/>
      <c r="F504" s="11"/>
    </row>
    <row r="505" spans="2:6">
      <c r="B505" s="11"/>
      <c r="F505" s="11"/>
    </row>
    <row r="506" spans="2:6">
      <c r="B506" s="11"/>
      <c r="F506" s="11"/>
    </row>
    <row r="507" spans="2:6">
      <c r="B507" s="11"/>
      <c r="F507" s="11"/>
    </row>
    <row r="508" spans="2:6">
      <c r="B508" s="11"/>
      <c r="F508" s="11"/>
    </row>
    <row r="509" spans="2:6">
      <c r="B509" s="11"/>
      <c r="F509" s="11"/>
    </row>
    <row r="510" spans="2:6">
      <c r="B510" s="11"/>
      <c r="F510" s="11"/>
    </row>
    <row r="511" spans="2:6">
      <c r="B511" s="11"/>
      <c r="F511" s="11"/>
    </row>
    <row r="512" spans="2:6">
      <c r="B512" s="11"/>
      <c r="F512" s="11"/>
    </row>
    <row r="513" spans="2:6">
      <c r="B513" s="11"/>
      <c r="F513" s="11"/>
    </row>
    <row r="514" spans="2:6">
      <c r="B514" s="11"/>
      <c r="F514" s="11"/>
    </row>
    <row r="515" spans="2:6">
      <c r="B515" s="11"/>
      <c r="F515" s="11"/>
    </row>
    <row r="516" spans="2:6">
      <c r="B516" s="11"/>
      <c r="F516" s="11"/>
    </row>
    <row r="517" spans="2:6">
      <c r="B517" s="11"/>
      <c r="F517" s="11"/>
    </row>
    <row r="518" spans="2:6">
      <c r="B518" s="11"/>
      <c r="F518" s="11"/>
    </row>
    <row r="519" spans="2:6">
      <c r="B519" s="11"/>
      <c r="F519" s="11"/>
    </row>
    <row r="520" spans="2:6">
      <c r="B520" s="11"/>
      <c r="F520" s="11"/>
    </row>
    <row r="521" spans="2:6">
      <c r="B521" s="11"/>
      <c r="F521" s="11"/>
    </row>
    <row r="522" spans="2:6">
      <c r="B522" s="11"/>
      <c r="F522" s="11"/>
    </row>
    <row r="523" spans="2:6">
      <c r="B523" s="11"/>
      <c r="F523" s="11"/>
    </row>
    <row r="524" spans="2:6">
      <c r="B524" s="11"/>
      <c r="F524" s="11"/>
    </row>
    <row r="525" spans="2:6">
      <c r="B525" s="11"/>
      <c r="F525" s="11"/>
    </row>
    <row r="526" spans="2:6">
      <c r="B526" s="11"/>
      <c r="F526" s="11"/>
    </row>
    <row r="527" spans="2:6">
      <c r="B527" s="11"/>
      <c r="F527" s="11"/>
    </row>
    <row r="528" spans="2:6">
      <c r="B528" s="11"/>
      <c r="F528" s="11"/>
    </row>
    <row r="529" spans="2:6">
      <c r="B529" s="11"/>
      <c r="F529" s="11"/>
    </row>
    <row r="530" spans="2:6">
      <c r="B530" s="11"/>
      <c r="F530" s="11"/>
    </row>
    <row r="531" spans="2:6">
      <c r="B531" s="11"/>
      <c r="F531" s="11"/>
    </row>
    <row r="532" spans="2:6">
      <c r="B532" s="11"/>
      <c r="F532" s="11"/>
    </row>
    <row r="533" spans="2:6">
      <c r="B533" s="11"/>
      <c r="F533" s="11"/>
    </row>
    <row r="534" spans="2:6">
      <c r="B534" s="11"/>
      <c r="F534" s="11"/>
    </row>
    <row r="535" spans="2:6">
      <c r="B535" s="11"/>
      <c r="F535" s="11"/>
    </row>
    <row r="536" spans="2:6">
      <c r="B536" s="11"/>
      <c r="F536" s="11"/>
    </row>
    <row r="537" spans="2:6">
      <c r="B537" s="11"/>
      <c r="F537" s="11"/>
    </row>
    <row r="538" spans="2:6">
      <c r="B538" s="11"/>
      <c r="F538" s="11"/>
    </row>
    <row r="539" spans="2:6">
      <c r="B539" s="11"/>
      <c r="F539" s="11"/>
    </row>
    <row r="540" spans="2:6">
      <c r="B540" s="11"/>
      <c r="F540" s="11"/>
    </row>
    <row r="541" spans="2:6">
      <c r="B541" s="11"/>
      <c r="F541" s="11"/>
    </row>
    <row r="542" spans="2:6">
      <c r="B542" s="11"/>
      <c r="F542" s="11"/>
    </row>
    <row r="543" spans="2:6">
      <c r="B543" s="11"/>
      <c r="F543" s="11"/>
    </row>
    <row r="544" spans="2:6">
      <c r="B544" s="11"/>
      <c r="F544" s="11"/>
    </row>
    <row r="545" spans="2:6">
      <c r="B545" s="11"/>
      <c r="F545" s="11"/>
    </row>
    <row r="546" spans="2:6">
      <c r="B546" s="11"/>
      <c r="F546" s="11"/>
    </row>
    <row r="547" spans="2:6">
      <c r="B547" s="11"/>
      <c r="F547" s="11"/>
    </row>
    <row r="548" spans="2:6">
      <c r="B548" s="11"/>
      <c r="F548" s="11"/>
    </row>
    <row r="549" spans="2:6">
      <c r="B549" s="11"/>
      <c r="F549" s="11"/>
    </row>
    <row r="550" spans="2:6">
      <c r="B550" s="11"/>
      <c r="F550" s="11"/>
    </row>
    <row r="551" spans="2:6">
      <c r="B551" s="11"/>
      <c r="F551" s="11"/>
    </row>
    <row r="552" spans="2:6">
      <c r="B552" s="11"/>
      <c r="F552" s="11"/>
    </row>
    <row r="553" spans="2:6">
      <c r="B553" s="11"/>
      <c r="F553" s="11"/>
    </row>
    <row r="554" spans="2:6">
      <c r="B554" s="11"/>
      <c r="F554" s="11"/>
    </row>
    <row r="555" spans="2:6">
      <c r="B555" s="11"/>
      <c r="F555" s="11"/>
    </row>
    <row r="556" spans="2:6">
      <c r="B556" s="11"/>
      <c r="F556" s="11"/>
    </row>
    <row r="557" spans="2:6">
      <c r="B557" s="11"/>
      <c r="F557" s="11"/>
    </row>
    <row r="558" spans="2:6">
      <c r="B558" s="11"/>
      <c r="F558" s="11"/>
    </row>
    <row r="559" spans="2:6">
      <c r="B559" s="11"/>
      <c r="F559" s="11"/>
    </row>
    <row r="560" spans="2:6">
      <c r="B560" s="11"/>
      <c r="F560" s="11"/>
    </row>
    <row r="561" spans="2:6">
      <c r="B561" s="11"/>
      <c r="F561" s="11"/>
    </row>
    <row r="562" spans="2:6">
      <c r="B562" s="11"/>
      <c r="F562" s="11"/>
    </row>
    <row r="563" spans="2:6">
      <c r="B563" s="11"/>
      <c r="F563" s="11"/>
    </row>
    <row r="564" spans="2:6">
      <c r="B564" s="11"/>
      <c r="F564" s="11"/>
    </row>
    <row r="565" spans="2:6">
      <c r="B565" s="11"/>
      <c r="F565" s="11"/>
    </row>
    <row r="566" spans="2:6">
      <c r="B566" s="11"/>
      <c r="F566" s="11"/>
    </row>
    <row r="567" spans="2:6">
      <c r="B567" s="11"/>
      <c r="F567" s="11"/>
    </row>
    <row r="568" spans="2:6">
      <c r="B568" s="11"/>
      <c r="F568" s="11"/>
    </row>
    <row r="569" spans="2:6">
      <c r="B569" s="11"/>
      <c r="F569" s="11"/>
    </row>
    <row r="570" spans="2:6">
      <c r="B570" s="11"/>
      <c r="F570" s="11"/>
    </row>
    <row r="571" spans="2:6">
      <c r="B571" s="11"/>
      <c r="F571" s="11"/>
    </row>
    <row r="572" spans="2:6">
      <c r="B572" s="11"/>
      <c r="F572" s="11"/>
    </row>
    <row r="573" spans="2:6">
      <c r="B573" s="11"/>
      <c r="F573" s="11"/>
    </row>
    <row r="574" spans="2:6">
      <c r="B574" s="11"/>
      <c r="F574" s="11"/>
    </row>
    <row r="575" spans="2:6">
      <c r="B575" s="11"/>
      <c r="F575" s="11"/>
    </row>
    <row r="576" spans="2:6">
      <c r="B576" s="11"/>
      <c r="F576" s="11"/>
    </row>
    <row r="577" spans="2:6">
      <c r="B577" s="11"/>
      <c r="F577" s="11"/>
    </row>
    <row r="578" spans="2:6">
      <c r="B578" s="11"/>
      <c r="F578" s="11"/>
    </row>
    <row r="579" spans="2:6">
      <c r="B579" s="11"/>
      <c r="F579" s="11"/>
    </row>
    <row r="580" spans="2:6">
      <c r="B580" s="11"/>
      <c r="F580" s="11"/>
    </row>
    <row r="581" spans="2:6">
      <c r="B581" s="11"/>
      <c r="F581" s="11"/>
    </row>
    <row r="582" spans="2:6">
      <c r="B582" s="11"/>
      <c r="F582" s="11"/>
    </row>
    <row r="583" spans="2:6">
      <c r="B583" s="11"/>
      <c r="F583" s="11"/>
    </row>
    <row r="584" spans="2:6">
      <c r="B584" s="11"/>
      <c r="F584" s="11"/>
    </row>
    <row r="585" spans="2:6">
      <c r="B585" s="11"/>
      <c r="F585" s="11"/>
    </row>
    <row r="586" spans="2:6">
      <c r="B586" s="11"/>
      <c r="F586" s="11"/>
    </row>
    <row r="587" spans="2:6">
      <c r="B587" s="11"/>
      <c r="F587" s="11"/>
    </row>
    <row r="588" spans="2:6">
      <c r="B588" s="11"/>
      <c r="F588" s="11"/>
    </row>
    <row r="589" spans="2:6">
      <c r="B589" s="11"/>
      <c r="F589" s="11"/>
    </row>
    <row r="590" spans="2:6">
      <c r="B590" s="11"/>
      <c r="F590" s="11"/>
    </row>
    <row r="591" spans="2:6">
      <c r="B591" s="11"/>
      <c r="F591" s="11"/>
    </row>
    <row r="592" spans="2:6">
      <c r="B592" s="11"/>
      <c r="F592" s="11"/>
    </row>
    <row r="593" spans="2:6">
      <c r="B593" s="11"/>
      <c r="F593" s="11"/>
    </row>
    <row r="594" spans="2:6">
      <c r="B594" s="11"/>
      <c r="F594" s="11"/>
    </row>
    <row r="595" spans="2:6">
      <c r="B595" s="11"/>
      <c r="F595" s="11"/>
    </row>
    <row r="596" spans="2:6">
      <c r="B596" s="11"/>
      <c r="F596" s="11"/>
    </row>
    <row r="597" spans="2:6">
      <c r="B597" s="11"/>
      <c r="F597" s="11"/>
    </row>
    <row r="598" spans="2:6">
      <c r="B598" s="11"/>
      <c r="F598" s="11"/>
    </row>
    <row r="599" spans="2:6">
      <c r="B599" s="11"/>
      <c r="F599" s="11"/>
    </row>
    <row r="600" spans="2:6">
      <c r="B600" s="11"/>
      <c r="F600" s="11"/>
    </row>
    <row r="601" spans="2:6">
      <c r="B601" s="11"/>
      <c r="F601" s="11"/>
    </row>
    <row r="602" spans="2:6">
      <c r="B602" s="11"/>
      <c r="F602" s="11"/>
    </row>
    <row r="603" spans="2:6">
      <c r="B603" s="11"/>
      <c r="F603" s="11"/>
    </row>
    <row r="604" spans="2:6">
      <c r="B604" s="11"/>
      <c r="F604" s="11"/>
    </row>
    <row r="605" spans="2:6">
      <c r="B605" s="11"/>
      <c r="F605" s="11"/>
    </row>
    <row r="606" spans="2:6">
      <c r="B606" s="11"/>
      <c r="F606" s="11"/>
    </row>
    <row r="607" spans="2:6">
      <c r="B607" s="11"/>
      <c r="F607" s="11"/>
    </row>
    <row r="608" spans="2:6">
      <c r="B608" s="11"/>
      <c r="F608" s="11"/>
    </row>
    <row r="609" spans="2:6">
      <c r="B609" s="11"/>
      <c r="F609" s="11"/>
    </row>
    <row r="610" spans="2:6">
      <c r="B610" s="11"/>
      <c r="F610" s="11"/>
    </row>
    <row r="611" spans="2:6">
      <c r="B611" s="11"/>
      <c r="F611" s="11"/>
    </row>
    <row r="612" spans="2:6">
      <c r="B612" s="11"/>
      <c r="F612" s="11"/>
    </row>
    <row r="613" spans="2:6">
      <c r="B613" s="11"/>
      <c r="F613" s="11"/>
    </row>
    <row r="614" spans="2:6">
      <c r="B614" s="11"/>
      <c r="F614" s="11"/>
    </row>
    <row r="615" spans="2:6">
      <c r="B615" s="11"/>
      <c r="F615" s="11"/>
    </row>
    <row r="616" spans="2:6">
      <c r="B616" s="11"/>
      <c r="F616" s="11"/>
    </row>
    <row r="617" spans="2:6">
      <c r="B617" s="11"/>
      <c r="F617" s="11"/>
    </row>
    <row r="618" spans="2:6">
      <c r="B618" s="11"/>
      <c r="F618" s="11"/>
    </row>
    <row r="619" spans="2:6">
      <c r="B619" s="11"/>
      <c r="F619" s="11"/>
    </row>
    <row r="620" spans="2:6">
      <c r="B620" s="11"/>
      <c r="F620" s="11"/>
    </row>
    <row r="621" spans="2:6">
      <c r="B621" s="11"/>
      <c r="F621" s="11"/>
    </row>
    <row r="622" spans="2:6">
      <c r="B622" s="11"/>
      <c r="F622" s="11"/>
    </row>
    <row r="623" spans="2:6">
      <c r="B623" s="11"/>
      <c r="F623" s="11"/>
    </row>
    <row r="624" spans="2:6">
      <c r="B624" s="11"/>
      <c r="F624" s="11"/>
    </row>
    <row r="625" spans="2:6">
      <c r="B625" s="11"/>
      <c r="F625" s="11"/>
    </row>
    <row r="626" spans="2:6">
      <c r="B626" s="11"/>
      <c r="F626" s="11"/>
    </row>
    <row r="627" spans="2:6">
      <c r="B627" s="11"/>
      <c r="F627" s="11"/>
    </row>
    <row r="628" spans="2:6">
      <c r="B628" s="11"/>
      <c r="F628" s="11"/>
    </row>
    <row r="629" spans="2:6">
      <c r="B629" s="11"/>
      <c r="F629" s="11"/>
    </row>
    <row r="630" spans="2:6">
      <c r="B630" s="11"/>
      <c r="F630" s="11"/>
    </row>
    <row r="631" spans="2:6">
      <c r="B631" s="11"/>
      <c r="F631" s="11"/>
    </row>
    <row r="632" spans="2:6">
      <c r="B632" s="11"/>
      <c r="F632" s="11"/>
    </row>
    <row r="633" spans="2:6">
      <c r="B633" s="11"/>
      <c r="F633" s="11"/>
    </row>
    <row r="634" spans="2:6">
      <c r="B634" s="11"/>
      <c r="F634" s="11"/>
    </row>
    <row r="635" spans="2:6">
      <c r="B635" s="11"/>
      <c r="F635" s="11"/>
    </row>
    <row r="636" spans="2:6">
      <c r="B636" s="11"/>
      <c r="F636" s="11"/>
    </row>
    <row r="637" spans="2:6">
      <c r="B637" s="11"/>
      <c r="F637" s="11"/>
    </row>
    <row r="638" spans="2:6">
      <c r="B638" s="11"/>
      <c r="F638" s="11"/>
    </row>
    <row r="639" spans="2:6">
      <c r="B639" s="11"/>
      <c r="F639" s="11"/>
    </row>
    <row r="640" spans="2:6">
      <c r="B640" s="11"/>
      <c r="F640" s="11"/>
    </row>
    <row r="641" spans="2:6">
      <c r="B641" s="11"/>
      <c r="F641" s="11"/>
    </row>
    <row r="642" spans="2:6">
      <c r="B642" s="11"/>
      <c r="F642" s="11"/>
    </row>
    <row r="643" spans="2:6">
      <c r="B643" s="11"/>
      <c r="F643" s="11"/>
    </row>
    <row r="644" spans="2:6">
      <c r="B644" s="11"/>
      <c r="F644" s="11"/>
    </row>
    <row r="645" spans="2:6">
      <c r="B645" s="11"/>
      <c r="F645" s="11"/>
    </row>
    <row r="646" spans="2:6">
      <c r="B646" s="11"/>
      <c r="F646" s="11"/>
    </row>
    <row r="647" spans="2:6">
      <c r="B647" s="11"/>
      <c r="F647" s="11"/>
    </row>
    <row r="648" spans="2:6">
      <c r="B648" s="11"/>
      <c r="F648" s="11"/>
    </row>
    <row r="649" spans="2:6">
      <c r="B649" s="11"/>
      <c r="F649" s="11"/>
    </row>
    <row r="650" spans="2:6">
      <c r="B650" s="11"/>
      <c r="F650" s="11"/>
    </row>
    <row r="651" spans="2:6">
      <c r="B651" s="11"/>
      <c r="F651" s="11"/>
    </row>
    <row r="652" spans="2:6">
      <c r="B652" s="11"/>
      <c r="F652" s="11"/>
    </row>
    <row r="653" spans="2:6">
      <c r="B653" s="11"/>
      <c r="F653" s="11"/>
    </row>
    <row r="654" spans="2:6">
      <c r="B654" s="11"/>
      <c r="F654" s="11"/>
    </row>
    <row r="655" spans="2:6">
      <c r="B655" s="11"/>
      <c r="F655" s="11"/>
    </row>
    <row r="656" spans="2:6">
      <c r="B656" s="11"/>
      <c r="F656" s="11"/>
    </row>
    <row r="657" spans="2:6">
      <c r="B657" s="11"/>
      <c r="F657" s="11"/>
    </row>
    <row r="658" spans="2:6">
      <c r="B658" s="11"/>
      <c r="F658" s="11"/>
    </row>
    <row r="659" spans="2:6">
      <c r="B659" s="11"/>
      <c r="F659" s="11"/>
    </row>
    <row r="660" spans="2:6">
      <c r="B660" s="11"/>
      <c r="F660" s="11"/>
    </row>
    <row r="661" spans="2:6">
      <c r="B661" s="11"/>
      <c r="F661" s="11"/>
    </row>
    <row r="662" spans="2:6">
      <c r="B662" s="11"/>
      <c r="F662" s="11"/>
    </row>
    <row r="663" spans="2:6">
      <c r="B663" s="11"/>
      <c r="F663" s="11"/>
    </row>
    <row r="664" spans="2:6">
      <c r="B664" s="11"/>
      <c r="F664" s="11"/>
    </row>
    <row r="665" spans="2:6">
      <c r="B665" s="11"/>
      <c r="F665" s="11"/>
    </row>
    <row r="666" spans="2:6">
      <c r="B666" s="11"/>
      <c r="F666" s="11"/>
    </row>
    <row r="667" spans="2:6">
      <c r="B667" s="11"/>
      <c r="F667" s="11"/>
    </row>
    <row r="668" spans="2:6">
      <c r="B668" s="11"/>
      <c r="F668" s="11"/>
    </row>
    <row r="669" spans="2:6">
      <c r="B669" s="11"/>
      <c r="F669" s="11"/>
    </row>
    <row r="670" spans="2:6">
      <c r="B670" s="11"/>
      <c r="F670" s="11"/>
    </row>
    <row r="671" spans="2:6">
      <c r="B671" s="11"/>
      <c r="F671" s="11"/>
    </row>
    <row r="672" spans="2:6">
      <c r="B672" s="11"/>
      <c r="F672" s="11"/>
    </row>
    <row r="673" spans="2:6">
      <c r="B673" s="11"/>
      <c r="F673" s="11"/>
    </row>
    <row r="674" spans="2:6">
      <c r="B674" s="11"/>
      <c r="F674" s="11"/>
    </row>
    <row r="675" spans="2:6">
      <c r="B675" s="11"/>
      <c r="F675" s="11"/>
    </row>
    <row r="676" spans="2:6">
      <c r="B676" s="11"/>
      <c r="F676" s="11"/>
    </row>
    <row r="677" spans="2:6">
      <c r="B677" s="11"/>
      <c r="F677" s="11"/>
    </row>
    <row r="678" spans="2:6">
      <c r="B678" s="11"/>
      <c r="F678" s="11"/>
    </row>
    <row r="679" spans="2:6">
      <c r="B679" s="11"/>
      <c r="F679" s="11"/>
    </row>
    <row r="680" spans="2:6">
      <c r="B680" s="11"/>
      <c r="F680" s="11"/>
    </row>
    <row r="681" spans="2:6">
      <c r="B681" s="11"/>
      <c r="F681" s="11"/>
    </row>
    <row r="682" spans="2:6">
      <c r="B682" s="11"/>
      <c r="F682" s="11"/>
    </row>
    <row r="683" spans="2:6">
      <c r="B683" s="11"/>
      <c r="F683" s="11"/>
    </row>
    <row r="684" spans="2:6">
      <c r="B684" s="11"/>
      <c r="F684" s="11"/>
    </row>
    <row r="685" spans="2:6">
      <c r="B685" s="11"/>
      <c r="F685" s="11"/>
    </row>
    <row r="686" spans="2:6">
      <c r="B686" s="11"/>
      <c r="F686" s="11"/>
    </row>
    <row r="687" spans="2:6">
      <c r="B687" s="11"/>
      <c r="F687" s="11"/>
    </row>
    <row r="688" spans="2:6">
      <c r="B688" s="11"/>
      <c r="F688" s="11"/>
    </row>
    <row r="689" spans="2:6">
      <c r="B689" s="11"/>
      <c r="F689" s="11"/>
    </row>
    <row r="690" spans="2:6">
      <c r="B690" s="11"/>
      <c r="F690" s="11"/>
    </row>
    <row r="691" spans="2:6">
      <c r="B691" s="11"/>
      <c r="F691" s="11"/>
    </row>
    <row r="692" spans="2:6">
      <c r="B692" s="11"/>
      <c r="F692" s="11"/>
    </row>
    <row r="693" spans="2:6">
      <c r="B693" s="11"/>
      <c r="F693" s="11"/>
    </row>
    <row r="694" spans="2:6">
      <c r="B694" s="11"/>
      <c r="F694" s="11"/>
    </row>
    <row r="695" spans="2:6">
      <c r="B695" s="11"/>
      <c r="F695" s="11"/>
    </row>
    <row r="696" spans="2:6">
      <c r="B696" s="11"/>
      <c r="F696" s="11"/>
    </row>
    <row r="697" spans="2:6">
      <c r="B697" s="11"/>
      <c r="F697" s="11"/>
    </row>
    <row r="698" spans="2:6">
      <c r="B698" s="11"/>
      <c r="F698" s="11"/>
    </row>
    <row r="699" spans="2:6">
      <c r="B699" s="11"/>
      <c r="F699" s="11"/>
    </row>
    <row r="700" spans="2:6">
      <c r="B700" s="11"/>
      <c r="F700" s="11"/>
    </row>
    <row r="701" spans="2:6">
      <c r="B701" s="11"/>
      <c r="F701" s="11"/>
    </row>
    <row r="702" spans="2:6">
      <c r="B702" s="11"/>
      <c r="F702" s="11"/>
    </row>
    <row r="703" spans="2:6">
      <c r="B703" s="11"/>
      <c r="F703" s="11"/>
    </row>
    <row r="704" spans="2:6">
      <c r="B704" s="11"/>
      <c r="F704" s="11"/>
    </row>
    <row r="705" spans="2:6">
      <c r="B705" s="11"/>
      <c r="F705" s="11"/>
    </row>
    <row r="706" spans="2:6">
      <c r="B706" s="11"/>
      <c r="F706" s="11"/>
    </row>
    <row r="707" spans="2:6">
      <c r="B707" s="11"/>
      <c r="F707" s="11"/>
    </row>
    <row r="708" spans="2:6">
      <c r="B708" s="11"/>
      <c r="F708" s="11"/>
    </row>
    <row r="709" spans="2:6">
      <c r="B709" s="11"/>
      <c r="F709" s="11"/>
    </row>
    <row r="710" spans="2:6">
      <c r="B710" s="11"/>
      <c r="F710" s="11"/>
    </row>
    <row r="711" spans="2:6">
      <c r="B711" s="11"/>
      <c r="F711" s="11"/>
    </row>
    <row r="712" spans="2:6">
      <c r="B712" s="11"/>
      <c r="F712" s="11"/>
    </row>
    <row r="713" spans="2:6">
      <c r="B713" s="11"/>
      <c r="F713" s="11"/>
    </row>
    <row r="714" spans="2:6">
      <c r="B714" s="11"/>
      <c r="F714" s="11"/>
    </row>
    <row r="715" spans="2:6">
      <c r="B715" s="11"/>
      <c r="F715" s="11"/>
    </row>
    <row r="716" spans="2:6">
      <c r="B716" s="11"/>
      <c r="F716" s="11"/>
    </row>
    <row r="717" spans="2:6">
      <c r="B717" s="11"/>
      <c r="F717" s="11"/>
    </row>
    <row r="718" spans="2:6">
      <c r="B718" s="11"/>
      <c r="F718" s="11"/>
    </row>
    <row r="719" spans="2:6">
      <c r="B719" s="11"/>
      <c r="F719" s="11"/>
    </row>
    <row r="720" spans="2:6">
      <c r="B720" s="11"/>
      <c r="F720" s="11"/>
    </row>
    <row r="721" spans="2:6">
      <c r="B721" s="11"/>
      <c r="F721" s="11"/>
    </row>
    <row r="722" spans="2:6">
      <c r="B722" s="11"/>
      <c r="F722" s="11"/>
    </row>
    <row r="723" spans="2:6">
      <c r="B723" s="11"/>
      <c r="F723" s="11"/>
    </row>
    <row r="724" spans="2:6">
      <c r="B724" s="11"/>
      <c r="F724" s="11"/>
    </row>
    <row r="725" spans="2:6">
      <c r="B725" s="11"/>
      <c r="F725" s="11"/>
    </row>
    <row r="726" spans="2:6">
      <c r="B726" s="11"/>
      <c r="F726" s="11"/>
    </row>
    <row r="727" spans="2:6">
      <c r="B727" s="11"/>
      <c r="F727" s="11"/>
    </row>
    <row r="728" spans="2:6">
      <c r="B728" s="11"/>
      <c r="F728" s="11"/>
    </row>
    <row r="729" spans="2:6">
      <c r="B729" s="11"/>
      <c r="F729" s="11"/>
    </row>
    <row r="730" spans="2:6">
      <c r="B730" s="11"/>
      <c r="F730" s="11"/>
    </row>
    <row r="731" spans="2:6">
      <c r="B731" s="11"/>
      <c r="F731" s="11"/>
    </row>
    <row r="732" spans="2:6">
      <c r="B732" s="11"/>
      <c r="F732" s="11"/>
    </row>
    <row r="733" spans="2:6">
      <c r="B733" s="11"/>
      <c r="F733" s="11"/>
    </row>
    <row r="734" spans="2:6">
      <c r="B734" s="11"/>
      <c r="F734" s="11"/>
    </row>
    <row r="735" spans="2:6">
      <c r="B735" s="11"/>
      <c r="F735" s="11"/>
    </row>
    <row r="736" spans="2:6">
      <c r="B736" s="11"/>
      <c r="F736" s="11"/>
    </row>
    <row r="737" spans="2:6">
      <c r="B737" s="11"/>
      <c r="F737" s="11"/>
    </row>
    <row r="738" spans="2:6">
      <c r="B738" s="11"/>
      <c r="F738" s="11"/>
    </row>
    <row r="739" spans="2:6">
      <c r="B739" s="11"/>
      <c r="F739" s="11"/>
    </row>
    <row r="740" spans="2:6">
      <c r="B740" s="11"/>
      <c r="F740" s="11"/>
    </row>
    <row r="741" spans="2:6">
      <c r="B741" s="11"/>
      <c r="F741" s="11"/>
    </row>
    <row r="742" spans="2:6">
      <c r="B742" s="11"/>
      <c r="F742" s="11"/>
    </row>
    <row r="743" spans="2:6">
      <c r="B743" s="11"/>
      <c r="F743" s="11"/>
    </row>
    <row r="744" spans="2:6">
      <c r="B744" s="11"/>
      <c r="F744" s="11"/>
    </row>
    <row r="745" spans="2:6">
      <c r="B745" s="11"/>
      <c r="F745" s="11"/>
    </row>
    <row r="746" spans="2:6">
      <c r="B746" s="11"/>
      <c r="F746" s="11"/>
    </row>
    <row r="747" spans="2:6">
      <c r="B747" s="11"/>
      <c r="F747" s="11"/>
    </row>
    <row r="748" spans="2:6">
      <c r="B748" s="11"/>
      <c r="F748" s="11"/>
    </row>
    <row r="749" spans="2:6">
      <c r="B749" s="11"/>
      <c r="F749" s="11"/>
    </row>
    <row r="750" spans="2:6">
      <c r="B750" s="11"/>
      <c r="F750" s="11"/>
    </row>
    <row r="751" spans="2:6">
      <c r="B751" s="11"/>
      <c r="F751" s="11"/>
    </row>
    <row r="752" spans="2:6">
      <c r="B752" s="11"/>
      <c r="F752" s="11"/>
    </row>
    <row r="753" spans="2:6">
      <c r="B753" s="11"/>
      <c r="F753" s="11"/>
    </row>
    <row r="754" spans="2:6">
      <c r="B754" s="11"/>
      <c r="F754" s="11"/>
    </row>
    <row r="755" spans="2:6">
      <c r="B755" s="11"/>
      <c r="F755" s="11"/>
    </row>
    <row r="756" spans="2:6">
      <c r="B756" s="11"/>
      <c r="F756" s="11"/>
    </row>
    <row r="757" spans="2:6">
      <c r="B757" s="11"/>
      <c r="F757" s="11"/>
    </row>
    <row r="758" spans="2:6">
      <c r="B758" s="11"/>
      <c r="F758" s="11"/>
    </row>
    <row r="759" spans="2:6">
      <c r="B759" s="11"/>
      <c r="F759" s="11"/>
    </row>
    <row r="760" spans="2:6">
      <c r="B760" s="11"/>
      <c r="F760" s="11"/>
    </row>
    <row r="761" spans="2:6">
      <c r="B761" s="11"/>
      <c r="F761" s="11"/>
    </row>
    <row r="762" spans="2:6">
      <c r="B762" s="11"/>
      <c r="F762" s="11"/>
    </row>
    <row r="763" spans="2:6">
      <c r="B763" s="11"/>
      <c r="F763" s="11"/>
    </row>
    <row r="764" spans="2:6">
      <c r="B764" s="11"/>
      <c r="F764" s="11"/>
    </row>
    <row r="765" spans="2:6">
      <c r="B765" s="11"/>
      <c r="F765" s="11"/>
    </row>
    <row r="766" spans="2:6">
      <c r="B766" s="11"/>
      <c r="F766" s="11"/>
    </row>
    <row r="767" spans="2:6">
      <c r="B767" s="11"/>
      <c r="F767" s="11"/>
    </row>
    <row r="768" spans="2:6">
      <c r="B768" s="11"/>
      <c r="F768" s="11"/>
    </row>
    <row r="769" spans="2:6">
      <c r="B769" s="11"/>
      <c r="F769" s="11"/>
    </row>
    <row r="770" spans="2:6">
      <c r="B770" s="11"/>
      <c r="F770" s="11"/>
    </row>
    <row r="771" spans="2:6">
      <c r="B771" s="11"/>
      <c r="F771" s="11"/>
    </row>
    <row r="772" spans="2:6">
      <c r="B772" s="11"/>
      <c r="F772" s="11"/>
    </row>
    <row r="773" spans="2:6">
      <c r="B773" s="11"/>
      <c r="F773" s="11"/>
    </row>
    <row r="774" spans="2:6">
      <c r="B774" s="11"/>
      <c r="F774" s="11"/>
    </row>
    <row r="775" spans="2:6">
      <c r="B775" s="11"/>
      <c r="F775" s="11"/>
    </row>
    <row r="776" spans="2:6">
      <c r="B776" s="11"/>
      <c r="F776" s="11"/>
    </row>
    <row r="777" spans="2:6">
      <c r="B777" s="11"/>
      <c r="F777" s="11"/>
    </row>
    <row r="778" spans="2:6">
      <c r="B778" s="11"/>
      <c r="F778" s="11"/>
    </row>
    <row r="779" spans="2:6">
      <c r="B779" s="11"/>
      <c r="F779" s="11"/>
    </row>
    <row r="780" spans="2:6">
      <c r="B780" s="11"/>
      <c r="F780" s="11"/>
    </row>
    <row r="781" spans="2:6">
      <c r="B781" s="11"/>
      <c r="F781" s="11"/>
    </row>
    <row r="782" spans="2:6">
      <c r="B782" s="11"/>
      <c r="F782" s="11"/>
    </row>
    <row r="783" spans="2:6">
      <c r="B783" s="11"/>
      <c r="F783" s="11"/>
    </row>
    <row r="784" spans="2:6">
      <c r="B784" s="11"/>
      <c r="F784" s="11"/>
    </row>
    <row r="785" spans="2:6">
      <c r="B785" s="11"/>
      <c r="F785" s="11"/>
    </row>
    <row r="786" spans="2:6">
      <c r="B786" s="11"/>
      <c r="F786" s="11"/>
    </row>
    <row r="787" spans="2:6">
      <c r="B787" s="11"/>
      <c r="F787" s="11"/>
    </row>
    <row r="788" spans="2:6">
      <c r="B788" s="11"/>
      <c r="F788" s="11"/>
    </row>
    <row r="789" spans="2:6">
      <c r="B789" s="11"/>
      <c r="F789" s="11"/>
    </row>
    <row r="790" spans="2:6">
      <c r="B790" s="11"/>
      <c r="F790" s="11"/>
    </row>
    <row r="791" spans="2:6">
      <c r="B791" s="11"/>
      <c r="F791" s="11"/>
    </row>
    <row r="792" spans="2:6">
      <c r="B792" s="11"/>
      <c r="F792" s="11"/>
    </row>
    <row r="793" spans="2:6">
      <c r="B793" s="11"/>
      <c r="F793" s="11"/>
    </row>
    <row r="794" spans="2:6">
      <c r="B794" s="11"/>
      <c r="F794" s="11"/>
    </row>
    <row r="795" spans="2:6">
      <c r="B795" s="11"/>
      <c r="F795" s="11"/>
    </row>
    <row r="796" spans="2:6">
      <c r="B796" s="11"/>
      <c r="F796" s="11"/>
    </row>
    <row r="797" spans="2:6">
      <c r="B797" s="11"/>
      <c r="F797" s="11"/>
    </row>
    <row r="798" spans="2:6">
      <c r="B798" s="11"/>
      <c r="F798" s="11"/>
    </row>
    <row r="799" spans="2:6">
      <c r="B799" s="11"/>
      <c r="F799" s="11"/>
    </row>
    <row r="800" spans="2:6">
      <c r="B800" s="11"/>
      <c r="F800" s="11"/>
    </row>
    <row r="801" spans="2:6">
      <c r="B801" s="11"/>
      <c r="F801" s="11"/>
    </row>
    <row r="802" spans="2:6">
      <c r="B802" s="11"/>
      <c r="F802" s="11"/>
    </row>
    <row r="803" spans="2:6">
      <c r="B803" s="11"/>
      <c r="F803" s="11"/>
    </row>
    <row r="804" spans="2:6">
      <c r="B804" s="11"/>
      <c r="F804" s="11"/>
    </row>
    <row r="805" spans="2:6">
      <c r="B805" s="11"/>
      <c r="F805" s="11"/>
    </row>
    <row r="806" spans="2:6">
      <c r="B806" s="11"/>
      <c r="F806" s="11"/>
    </row>
    <row r="807" spans="2:6">
      <c r="B807" s="11"/>
      <c r="F807" s="11"/>
    </row>
    <row r="808" spans="2:6">
      <c r="B808" s="11"/>
      <c r="F808" s="11"/>
    </row>
    <row r="809" spans="2:6">
      <c r="B809" s="11"/>
      <c r="F809" s="11"/>
    </row>
    <row r="810" spans="2:6">
      <c r="B810" s="11"/>
      <c r="F810" s="11"/>
    </row>
    <row r="811" spans="2:6">
      <c r="B811" s="11"/>
      <c r="F811" s="11"/>
    </row>
    <row r="812" spans="2:6">
      <c r="B812" s="11"/>
      <c r="F812" s="11"/>
    </row>
    <row r="813" spans="2:6">
      <c r="B813" s="11"/>
      <c r="F813" s="11"/>
    </row>
    <row r="814" spans="2:6">
      <c r="B814" s="11"/>
      <c r="F814" s="11"/>
    </row>
    <row r="815" spans="2:6">
      <c r="B815" s="11"/>
      <c r="F815" s="11"/>
    </row>
    <row r="816" spans="2:6">
      <c r="B816" s="11"/>
      <c r="F816" s="11"/>
    </row>
    <row r="817" spans="2:6">
      <c r="B817" s="11"/>
      <c r="F817" s="11"/>
    </row>
    <row r="818" spans="2:6">
      <c r="B818" s="11"/>
      <c r="F818" s="11"/>
    </row>
    <row r="819" spans="2:6">
      <c r="B819" s="11"/>
      <c r="F819" s="11"/>
    </row>
    <row r="820" spans="2:6">
      <c r="B820" s="11"/>
      <c r="F820" s="11"/>
    </row>
    <row r="821" spans="2:6">
      <c r="B821" s="11"/>
      <c r="F821" s="11"/>
    </row>
    <row r="822" spans="2:6">
      <c r="B822" s="11"/>
      <c r="F822" s="11"/>
    </row>
    <row r="823" spans="2:6">
      <c r="B823" s="11"/>
      <c r="F823" s="11"/>
    </row>
    <row r="824" spans="2:6">
      <c r="B824" s="11"/>
      <c r="F824" s="11"/>
    </row>
    <row r="825" spans="2:6">
      <c r="B825" s="11"/>
      <c r="F825" s="11"/>
    </row>
    <row r="826" spans="2:6">
      <c r="B826" s="11"/>
      <c r="F826" s="11"/>
    </row>
    <row r="827" spans="2:6">
      <c r="B827" s="11"/>
      <c r="F827" s="11"/>
    </row>
    <row r="828" spans="2:6">
      <c r="B828" s="11"/>
      <c r="F828" s="11"/>
    </row>
    <row r="829" spans="2:6">
      <c r="B829" s="11"/>
      <c r="F829" s="11"/>
    </row>
    <row r="830" spans="2:6">
      <c r="B830" s="11"/>
      <c r="F830" s="11"/>
    </row>
    <row r="831" spans="2:6">
      <c r="B831" s="11"/>
      <c r="F831" s="11"/>
    </row>
    <row r="832" spans="2:6">
      <c r="B832" s="11"/>
      <c r="F832" s="11"/>
    </row>
    <row r="833" spans="2:6">
      <c r="B833" s="11"/>
      <c r="F833" s="11"/>
    </row>
  </sheetData>
  <phoneticPr fontId="7" type="noConversion"/>
  <hyperlinks>
    <hyperlink ref="P11" r:id="rId1" display="http://www.bav-astro.de/sfs/BAVM_link.php?BAVMnr=132"/>
    <hyperlink ref="P90" r:id="rId2" display="http://www.bav-astro.de/sfs/BAVM_link.php?BAVMnr=132"/>
    <hyperlink ref="P15" r:id="rId3" display="http://www.bav-astro.de/sfs/BAVM_link.php?BAVMnr=132"/>
    <hyperlink ref="P16" r:id="rId4" display="http://www.bav-astro.de/sfs/BAVM_link.php?BAVMnr=132"/>
    <hyperlink ref="P17" r:id="rId5" display="http://www.bav-astro.de/sfs/BAVM_link.php?BAVMnr=158"/>
    <hyperlink ref="P18" r:id="rId6" display="http://www.bav-astro.de/sfs/BAVM_link.php?BAVMnr=158"/>
    <hyperlink ref="P19" r:id="rId7" display="http://www.bav-astro.de/sfs/BAVM_link.php?BAVMnr=158"/>
    <hyperlink ref="P20" r:id="rId8" display="http://www.bav-astro.de/sfs/BAVM_link.php?BAVMnr=132"/>
    <hyperlink ref="P21" r:id="rId9" display="http://www.bav-astro.de/sfs/BAVM_link.php?BAVMnr=158"/>
    <hyperlink ref="P22" r:id="rId10" display="http://www.bav-astro.de/sfs/BAVM_link.php?BAVMnr=132"/>
    <hyperlink ref="P23" r:id="rId11" display="http://www.bav-astro.de/sfs/BAVM_link.php?BAVMnr=132"/>
    <hyperlink ref="P24" r:id="rId12" display="http://www.bav-astro.de/sfs/BAVM_link.php?BAVMnr=132"/>
    <hyperlink ref="P25" r:id="rId13" display="http://www.bav-astro.de/sfs/BAVM_link.php?BAVMnr=132"/>
    <hyperlink ref="P26" r:id="rId14" display="http://www.bav-astro.de/sfs/BAVM_link.php?BAVMnr=132"/>
    <hyperlink ref="P27" r:id="rId15" display="http://www.bav-astro.de/sfs/BAVM_link.php?BAVMnr=132"/>
    <hyperlink ref="P28" r:id="rId16" display="http://www.bav-astro.de/sfs/BAVM_link.php?BAVMnr=132"/>
    <hyperlink ref="P29" r:id="rId17" display="http://www.bav-astro.de/sfs/BAVM_link.php?BAVMnr=132"/>
    <hyperlink ref="P30" r:id="rId18" display="http://www.bav-astro.de/sfs/BAVM_link.php?BAVMnr=132"/>
    <hyperlink ref="P31" r:id="rId19" display="http://www.bav-astro.de/sfs/BAVM_link.php?BAVMnr=132"/>
    <hyperlink ref="P32" r:id="rId20" display="http://www.bav-astro.de/sfs/BAVM_link.php?BAVMnr=132"/>
    <hyperlink ref="P33" r:id="rId21" display="http://www.bav-astro.de/sfs/BAVM_link.php?BAVMnr=132"/>
    <hyperlink ref="P34" r:id="rId22" display="http://www.bav-astro.de/sfs/BAVM_link.php?BAVMnr=132"/>
    <hyperlink ref="P35" r:id="rId23" display="http://www.bav-astro.de/sfs/BAVM_link.php?BAVMnr=132"/>
    <hyperlink ref="P36" r:id="rId24" display="http://www.bav-astro.de/sfs/BAVM_link.php?BAVMnr=132"/>
    <hyperlink ref="P37" r:id="rId25" display="http://www.bav-astro.de/sfs/BAVM_link.php?BAVMnr=132"/>
    <hyperlink ref="P38" r:id="rId26" display="http://www.bav-astro.de/sfs/BAVM_link.php?BAVMnr=132"/>
    <hyperlink ref="P39" r:id="rId27" display="http://www.bav-astro.de/sfs/BAVM_link.php?BAVMnr=152"/>
    <hyperlink ref="P40" r:id="rId28" display="http://www.bav-astro.de/sfs/BAVM_link.php?BAVMnr=152"/>
    <hyperlink ref="P41" r:id="rId29" display="http://www.bav-astro.de/sfs/BAVM_link.php?BAVMnr=152"/>
    <hyperlink ref="P42" r:id="rId30" display="http://www.bav-astro.de/sfs/BAVM_link.php?BAVMnr=152"/>
    <hyperlink ref="P43" r:id="rId31" display="http://www.bav-astro.de/sfs/BAVM_link.php?BAVMnr=152"/>
    <hyperlink ref="P44" r:id="rId32" display="http://www.bav-astro.de/sfs/BAVM_link.php?BAVMnr=152"/>
    <hyperlink ref="P45" r:id="rId33" display="http://www.bav-astro.de/sfs/BAVM_link.php?BAVMnr=152"/>
    <hyperlink ref="P46" r:id="rId34" display="http://www.bav-astro.de/sfs/BAVM_link.php?BAVMnr=152"/>
    <hyperlink ref="P47" r:id="rId35" display="http://www.bav-astro.de/sfs/BAVM_link.php?BAVMnr=152"/>
    <hyperlink ref="P48" r:id="rId36" display="http://www.bav-astro.de/sfs/BAVM_link.php?BAVMnr=152"/>
    <hyperlink ref="P49" r:id="rId37" display="http://www.bav-astro.de/sfs/BAVM_link.php?BAVMnr=152"/>
    <hyperlink ref="P50" r:id="rId38" display="http://www.bav-astro.de/sfs/BAVM_link.php?BAVMnr=152"/>
    <hyperlink ref="P51" r:id="rId39" display="http://www.bav-astro.de/sfs/BAVM_link.php?BAVMnr=152"/>
    <hyperlink ref="P52" r:id="rId40" display="http://www.bav-astro.de/sfs/BAVM_link.php?BAVMnr=158"/>
    <hyperlink ref="P53" r:id="rId41" display="http://www.bav-astro.de/sfs/BAVM_link.php?BAVMnr=152"/>
    <hyperlink ref="P54" r:id="rId42" display="http://www.bav-astro.de/sfs/BAVM_link.php?BAVMnr=152"/>
    <hyperlink ref="P55" r:id="rId43" display="http://www.bav-astro.de/sfs/BAVM_link.php?BAVMnr=152"/>
    <hyperlink ref="P56" r:id="rId44" display="http://www.bav-astro.de/sfs/BAVM_link.php?BAVMnr=152"/>
    <hyperlink ref="P57" r:id="rId45" display="http://www.bav-astro.de/sfs/BAVM_link.php?BAVMnr=152"/>
    <hyperlink ref="P58" r:id="rId46" display="http://www.bav-astro.de/sfs/BAVM_link.php?BAVMnr=152"/>
    <hyperlink ref="P59" r:id="rId47" display="http://www.bav-astro.de/sfs/BAVM_link.php?BAVMnr=158"/>
    <hyperlink ref="P60" r:id="rId48" display="http://www.bav-astro.de/sfs/BAVM_link.php?BAVMnr=158"/>
    <hyperlink ref="P61" r:id="rId49" display="http://www.bav-astro.de/sfs/BAVM_link.php?BAVMnr=158"/>
    <hyperlink ref="P62" r:id="rId50" display="http://www.bav-astro.de/sfs/BAVM_link.php?BAVMnr=158"/>
    <hyperlink ref="P63" r:id="rId51" display="http://www.bav-astro.de/sfs/BAVM_link.php?BAVMnr=158"/>
    <hyperlink ref="P64" r:id="rId52" display="http://www.bav-astro.de/sfs/BAVM_link.php?BAVMnr=158"/>
    <hyperlink ref="P65" r:id="rId53" display="http://www.bav-astro.de/sfs/BAVM_link.php?BAVMnr=158"/>
    <hyperlink ref="P66" r:id="rId54" display="http://www.bav-astro.de/sfs/BAVM_link.php?BAVMnr=158"/>
    <hyperlink ref="P67" r:id="rId55" display="http://www.bav-astro.de/sfs/BAVM_link.php?BAVMnr=158"/>
    <hyperlink ref="P68" r:id="rId56" display="http://www.bav-astro.de/sfs/BAVM_link.php?BAVMnr=158"/>
    <hyperlink ref="P69" r:id="rId57" display="http://www.bav-astro.de/sfs/BAVM_link.php?BAVMnr=172"/>
    <hyperlink ref="P70" r:id="rId58" display="http://www.bav-astro.de/sfs/BAVM_link.php?BAVMnr=172"/>
    <hyperlink ref="P71" r:id="rId59" display="http://www.bav-astro.de/sfs/BAVM_link.php?BAVMnr=172"/>
    <hyperlink ref="P72" r:id="rId60" display="http://www.bav-astro.de/sfs/BAVM_link.php?BAVMnr=172"/>
    <hyperlink ref="P73" r:id="rId61" display="http://www.bav-astro.de/sfs/BAVM_link.php?BAVMnr=172"/>
    <hyperlink ref="P74" r:id="rId62" display="http://www.bav-astro.de/sfs/BAVM_link.php?BAVMnr=173"/>
    <hyperlink ref="P75" r:id="rId63" display="http://www.bav-astro.de/sfs/BAVM_link.php?BAVMnr=178"/>
    <hyperlink ref="P76" r:id="rId64" display="http://www.bav-astro.de/sfs/BAVM_link.php?BAVMnr=178"/>
    <hyperlink ref="P77" r:id="rId65" display="http://www.bav-astro.de/sfs/BAVM_link.php?BAVMnr=178"/>
    <hyperlink ref="P78" r:id="rId66" display="http://www.bav-astro.de/sfs/BAVM_link.php?BAVMnr=178"/>
    <hyperlink ref="P79" r:id="rId67" display="http://www.bav-astro.de/sfs/BAVM_link.php?BAVMnr=183"/>
    <hyperlink ref="P80" r:id="rId68" display="http://www.bav-astro.de/sfs/BAVM_link.php?BAVMnr=183"/>
    <hyperlink ref="P81" r:id="rId69" display="http://www.bav-astro.de/sfs/BAVM_link.php?BAVMnr=183"/>
    <hyperlink ref="P82" r:id="rId70" display="http://www.bav-astro.de/sfs/BAVM_link.php?BAVMnr=183"/>
    <hyperlink ref="P83" r:id="rId71" display="http://www.bav-astro.de/sfs/BAVM_link.php?BAVMnr=183"/>
    <hyperlink ref="P91" r:id="rId72" display="http://www.bav-astro.de/sfs/BAVM_link.php?BAVMnr=193"/>
    <hyperlink ref="P92" r:id="rId73" display="http://www.bav-astro.de/sfs/BAVM_link.php?BAVMnr=193"/>
    <hyperlink ref="P93" r:id="rId74" display="http://www.bav-astro.de/sfs/BAVM_link.php?BAVMnr=212"/>
    <hyperlink ref="P94" r:id="rId75" display="http://www.bav-astro.de/sfs/BAVM_link.php?BAVMnr=212"/>
    <hyperlink ref="P84" r:id="rId76" display="http://www.konkoly.hu/cgi-bin/IBVS?5945"/>
    <hyperlink ref="P85" r:id="rId77" display="http://www.bav-astro.de/sfs/BAVM_link.php?BAVMnr=215"/>
    <hyperlink ref="P86" r:id="rId78" display="http://www.bav-astro.de/sfs/BAVM_link.php?BAVMnr=215"/>
    <hyperlink ref="P95" r:id="rId79" display="http://www.bav-astro.de/sfs/BAVM_link.php?BAVMnr=225"/>
    <hyperlink ref="P96" r:id="rId80" display="http://www.bav-astro.de/sfs/BAVM_link.php?BAVMnr=225"/>
    <hyperlink ref="P87" r:id="rId81" display="http://www.bav-astro.de/sfs/BAVM_link.php?BAVMnr=231"/>
    <hyperlink ref="P88" r:id="rId82" display="http://www.bav-astro.de/sfs/BAVM_link.php?BAVMnr=231"/>
    <hyperlink ref="P89" r:id="rId83" display="http://www.bav-astro.de/sfs/BAVM_link.php?BAVMnr=234"/>
    <hyperlink ref="P12" r:id="rId84" display="http://www.bav-astro.de/sfs/BAVM_link.php?BAVMnr=241"/>
    <hyperlink ref="P13" r:id="rId85" display="http://www.bav-astro.de/sfs/BAVM_link.php?BAVMnr=241"/>
    <hyperlink ref="P14" r:id="rId8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2023-01-13T05:06:52Z</dcterms:modified>
</cp:coreProperties>
</file>