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A80C58F-14F7-4856-982A-3CB2B62BC558}" xr6:coauthVersionLast="47" xr6:coauthVersionMax="47" xr10:uidLastSave="{00000000-0000-0000-0000-000000000000}"/>
  <bookViews>
    <workbookView xWindow="14745" yWindow="705" windowWidth="13470" windowHeight="1456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Q25" i="1"/>
  <c r="E14" i="1"/>
  <c r="Q24" i="1"/>
  <c r="E24" i="1"/>
  <c r="F24" i="1"/>
  <c r="G24" i="1"/>
  <c r="I24" i="1"/>
  <c r="E21" i="1"/>
  <c r="F21" i="1"/>
  <c r="G21" i="1"/>
  <c r="E22" i="1"/>
  <c r="F22" i="1"/>
  <c r="G22" i="1"/>
  <c r="I22" i="1"/>
  <c r="E23" i="1"/>
  <c r="F23" i="1"/>
  <c r="G23" i="1"/>
  <c r="H23" i="1"/>
  <c r="Q21" i="1"/>
  <c r="Q22" i="1"/>
  <c r="C17" i="1"/>
  <c r="Q23" i="1"/>
  <c r="I21" i="1"/>
  <c r="C12" i="1" l="1"/>
  <c r="C16" i="1" s="1"/>
  <c r="D18" i="1" s="1"/>
  <c r="C11" i="1"/>
  <c r="J25" i="1"/>
  <c r="E15" i="1"/>
  <c r="O24" i="1" l="1"/>
  <c r="C15" i="1"/>
  <c r="O23" i="1"/>
  <c r="O22" i="1"/>
  <c r="O21" i="1"/>
  <c r="O25" i="1"/>
  <c r="C18" i="1" l="1"/>
  <c r="E16" i="1"/>
  <c r="E17" i="1" s="1"/>
</calcChain>
</file>

<file path=xl/sharedStrings.xml><?xml version="1.0" encoding="utf-8"?>
<sst xmlns="http://schemas.openxmlformats.org/spreadsheetml/2006/main" count="57" uniqueCount="51">
  <si>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</si>
  <si>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</si>
  <si>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</si>
  <si>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</si>
  <si>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</si>
  <si>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</si>
  <si>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</si>
  <si>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</si>
  <si>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</si>
  <si>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</si>
  <si>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</si>
  <si>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</si>
  <si>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</si>
  <si>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</si>
  <si>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</si>
  <si>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</si>
  <si>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</si>
  <si>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</si>
  <si>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</si>
  <si>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</si>
  <si>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</si>
  <si>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</si>
  <si>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</si>
  <si>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</si>
  <si>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</si>
  <si>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</si>
  <si>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</si>
  <si>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</si>
  <si>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</si>
  <si>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</si>
  <si>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not avail.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</si>
  <si>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</si>
  <si>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</si>
  <si>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</si>
  <si>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</si>
  <si>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</si>
  <si>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</si>
  <si>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</si>
  <si>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EA:</t>
  </si>
  <si>
    <t xml:space="preserve">V2291 Cyg / GSC 03560-01105               </t>
  </si>
  <si>
    <t>??</t>
  </si>
  <si>
    <t>I</t>
  </si>
  <si>
    <t>IBVS 5060</t>
  </si>
  <si>
    <t xml:space="preserve">ROTSE1 J193658.15+474828.1 </t>
  </si>
  <si>
    <t xml:space="preserve">NSVS 5628840 </t>
  </si>
  <si>
    <t>NSVS 5605052</t>
  </si>
  <si>
    <t>IBVS 6070</t>
  </si>
  <si>
    <t>Add cycle</t>
  </si>
  <si>
    <t>Old Cycle</t>
  </si>
  <si>
    <t>JBAV, 79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</si>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</sst>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8" formatCode="0.000000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 Unicode MS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4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vertical="center"/>
    </xf>
    <xf numFmtId="0" fontId="10" fillId="0" borderId="0" xfId="0" applyFont="1" applyAlignment="1">
      <alignment horizontal="left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7" fillId="0" borderId="0" xfId="0" applyFont="1" applyAlignment="1"/>
    <xf numFmtId="4" fontId="15" fillId="0" borderId="0" xfId="1" applyFont="1" applyBorder="1"/>
    <xf numFmtId="0" fontId="15" fillId="0" borderId="0" xfId="0" applyFont="1" applyAlignment="1">
      <alignment vertical="center" wrapText="1"/>
    </xf>
    <xf numFmtId="178" fontId="0" fillId="0" borderId="0" xfId="0" applyNumberFormat="1" applyAlignment="1"/>
    <xf numFmtId="178" fontId="13" fillId="0" borderId="0" xfId="0" applyNumberFormat="1" applyFont="1" applyAlignment="1"/>
    <xf numFmtId="178" fontId="15" fillId="0" borderId="0" xfId="0" applyNumberFormat="1" applyFont="1" applyAlignment="1" applyProtection="1">
      <alignment vertical="center" wrapText="1"/>
      <protection locked="0"/>
    </xf>
  </cellXfs>
  <cellStyles count="9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V2291 Cyg - O-C Diagr.</a:t>
            </a:r>
          </a:p>
        </c:rich>
      </c:tx>
      <c:layout>
        <c:manualLayout>
          <c:xMode val="edge"/>
          <c:yMode val="edge"/>
          <c:x val="0.36391485467986223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8583011669492"/>
          <c:y val="0.14678942920199375"/>
          <c:w val="0.82110214351309174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-108.5</c:v>
                </c:pt>
                <c:pt idx="1">
                  <c:v>-94</c:v>
                </c:pt>
                <c:pt idx="2">
                  <c:v>0</c:v>
                </c:pt>
                <c:pt idx="3">
                  <c:v>3447</c:v>
                </c:pt>
                <c:pt idx="4">
                  <c:v>6001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A9-4FDB-9031-0F3ADEFEC80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-108.5</c:v>
                </c:pt>
                <c:pt idx="1">
                  <c:v>-94</c:v>
                </c:pt>
                <c:pt idx="2">
                  <c:v>0</c:v>
                </c:pt>
                <c:pt idx="3">
                  <c:v>3447</c:v>
                </c:pt>
                <c:pt idx="4">
                  <c:v>6001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7.7000000019324943E-3</c:v>
                </c:pt>
                <c:pt idx="1">
                  <c:v>-9.4000000026426278E-3</c:v>
                </c:pt>
                <c:pt idx="3">
                  <c:v>-5.3800000001501758E-2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A9-4FDB-9031-0F3ADEFEC80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-108.5</c:v>
                </c:pt>
                <c:pt idx="1">
                  <c:v>-94</c:v>
                </c:pt>
                <c:pt idx="2">
                  <c:v>0</c:v>
                </c:pt>
                <c:pt idx="3">
                  <c:v>3447</c:v>
                </c:pt>
                <c:pt idx="4">
                  <c:v>6001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4">
                  <c:v>-9.2999999927997123E-2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A9-4FDB-9031-0F3ADEFEC80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-108.5</c:v>
                </c:pt>
                <c:pt idx="1">
                  <c:v>-94</c:v>
                </c:pt>
                <c:pt idx="2">
                  <c:v>0</c:v>
                </c:pt>
                <c:pt idx="3">
                  <c:v>3447</c:v>
                </c:pt>
                <c:pt idx="4">
                  <c:v>6001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A9-4FDB-9031-0F3ADEFEC80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-108.5</c:v>
                </c:pt>
                <c:pt idx="1">
                  <c:v>-94</c:v>
                </c:pt>
                <c:pt idx="2">
                  <c:v>0</c:v>
                </c:pt>
                <c:pt idx="3">
                  <c:v>3447</c:v>
                </c:pt>
                <c:pt idx="4">
                  <c:v>6001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A9-4FDB-9031-0F3ADEFEC80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-108.5</c:v>
                </c:pt>
                <c:pt idx="1">
                  <c:v>-94</c:v>
                </c:pt>
                <c:pt idx="2">
                  <c:v>0</c:v>
                </c:pt>
                <c:pt idx="3">
                  <c:v>3447</c:v>
                </c:pt>
                <c:pt idx="4">
                  <c:v>6001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A9-4FDB-9031-0F3ADEFEC80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-108.5</c:v>
                </c:pt>
                <c:pt idx="1">
                  <c:v>-94</c:v>
                </c:pt>
                <c:pt idx="2">
                  <c:v>0</c:v>
                </c:pt>
                <c:pt idx="3">
                  <c:v>3447</c:v>
                </c:pt>
                <c:pt idx="4">
                  <c:v>6001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3A9-4FDB-9031-0F3ADEFEC80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-108.5</c:v>
                </c:pt>
                <c:pt idx="1">
                  <c:v>-94</c:v>
                </c:pt>
                <c:pt idx="2">
                  <c:v>0</c:v>
                </c:pt>
                <c:pt idx="3">
                  <c:v>3447</c:v>
                </c:pt>
                <c:pt idx="4">
                  <c:v>6001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8.4734449342086481E-5</c:v>
                </c:pt>
                <c:pt idx="1">
                  <c:v>-1.3588194282846224E-4</c:v>
                </c:pt>
                <c:pt idx="2">
                  <c:v>-1.5660847610375374E-3</c:v>
                </c:pt>
                <c:pt idx="3">
                  <c:v>-5.4011926403236279E-2</c:v>
                </c:pt>
                <c:pt idx="4">
                  <c:v>-9.2870841272448809E-2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3A9-4FDB-9031-0F3ADEFEC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7164840"/>
        <c:axId val="1"/>
      </c:scatterChart>
      <c:valAx>
        <c:axId val="727164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99468644401104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58715596330278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7164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77096326261969"/>
          <c:y val="0.9204921861831491"/>
          <c:w val="0.68501625370223218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47625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815FCD8-0BF8-32E9-31DE-D9EB8788A8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E11" sqref="E11"/>
    </sheetView>
  </sheetViews>
  <sheetFormatPr defaultColWidth="10.28515625" defaultRowHeight="12.75"/>
  <cols>
    <col min="1" max="1" width="14.42578125" customWidth="1"/>
    <col min="2" max="2" width="5.140625" customWidth="1"/>
    <col min="3" max="3" width="13.140625" customWidth="1"/>
    <col min="4" max="4" width="9.42578125" customWidth="1"/>
    <col min="5" max="5" width="16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5" ht="20.25">
      <c r="A1" s="1" t="s">
        <v>39</v>
      </c>
    </row>
    <row r="2" spans="1:5">
      <c r="A2" t="s">
        <v>24</v>
      </c>
      <c r="B2" s="24" t="s">
        <v>38</v>
      </c>
      <c r="C2" s="25" t="s">
        <v>43</v>
      </c>
      <c r="D2" s="3"/>
    </row>
    <row r="3" spans="1:5" ht="13.5" thickBot="1">
      <c r="C3" s="12" t="s">
        <v>44</v>
      </c>
      <c r="E3" s="12" t="s">
        <v>45</v>
      </c>
    </row>
    <row r="4" spans="1:5" ht="14.25" thickTop="1" thickBot="1">
      <c r="A4" s="5" t="s">
        <v>0</v>
      </c>
      <c r="C4" s="8" t="s">
        <v>30</v>
      </c>
      <c r="D4" s="9" t="s">
        <v>30</v>
      </c>
    </row>
    <row r="6" spans="1:5">
      <c r="A6" s="5" t="s">
        <v>1</v>
      </c>
    </row>
    <row r="7" spans="1:5">
      <c r="A7" t="s">
        <v>2</v>
      </c>
      <c r="C7">
        <v>51407.72</v>
      </c>
      <c r="D7" s="26" t="s">
        <v>29</v>
      </c>
    </row>
    <row r="8" spans="1:5">
      <c r="A8" t="s">
        <v>3</v>
      </c>
      <c r="C8">
        <v>1.3814</v>
      </c>
      <c r="D8" s="26">
        <v>5699</v>
      </c>
    </row>
    <row r="9" spans="1:5">
      <c r="A9" s="11" t="s">
        <v>32</v>
      </c>
      <c r="B9" s="12"/>
      <c r="C9" s="13">
        <v>-9.5</v>
      </c>
      <c r="D9" s="12" t="s">
        <v>33</v>
      </c>
      <c r="E9" s="12"/>
    </row>
    <row r="10" spans="1:5" ht="13.5" thickBot="1">
      <c r="A10" s="12"/>
      <c r="B10" s="12"/>
      <c r="C10" s="4" t="s">
        <v>20</v>
      </c>
      <c r="D10" s="4" t="s">
        <v>21</v>
      </c>
      <c r="E10" s="12"/>
    </row>
    <row r="11" spans="1:5">
      <c r="A11" s="12" t="s">
        <v>16</v>
      </c>
      <c r="B11" s="12"/>
      <c r="C11" s="12">
        <f>INTERCEPT(G21:G998,F21:F998)</f>
        <v>-1.5660847610375374E-3</v>
      </c>
      <c r="D11" s="3"/>
      <c r="E11" s="12"/>
    </row>
    <row r="12" spans="1:5">
      <c r="A12" s="12" t="s">
        <v>17</v>
      </c>
      <c r="B12" s="12"/>
      <c r="C12" s="12">
        <f>SLOPE(G21:G998,F21:F998)</f>
        <v>-1.5214923597968884E-5</v>
      </c>
      <c r="D12" s="3"/>
      <c r="E12" s="12"/>
    </row>
    <row r="13" spans="1:5">
      <c r="A13" s="12" t="s">
        <v>19</v>
      </c>
      <c r="B13" s="12"/>
      <c r="C13" s="3" t="s">
        <v>14</v>
      </c>
      <c r="D13" s="16" t="s">
        <v>47</v>
      </c>
      <c r="E13" s="13">
        <v>1</v>
      </c>
    </row>
    <row r="14" spans="1:5">
      <c r="A14" s="12"/>
      <c r="B14" s="12"/>
      <c r="C14" s="12"/>
      <c r="D14" s="16" t="s">
        <v>34</v>
      </c>
      <c r="E14" s="17">
        <f ca="1">NOW()+15018.5+$C$9/24</f>
        <v>60170.810279166661</v>
      </c>
    </row>
    <row r="15" spans="1:5">
      <c r="A15" s="14" t="s">
        <v>18</v>
      </c>
      <c r="B15" s="12"/>
      <c r="C15" s="15">
        <f>(C7+C11)+(C8+C12)*INT(MAX(F21:F3533))</f>
        <v>59697.408529158725</v>
      </c>
      <c r="D15" s="16" t="s">
        <v>48</v>
      </c>
      <c r="E15" s="17">
        <f ca="1">ROUND(2*(E14-$C$7)/$C$8,0)/2+E13</f>
        <v>6344.5</v>
      </c>
    </row>
    <row r="16" spans="1:5">
      <c r="A16" s="18" t="s">
        <v>4</v>
      </c>
      <c r="B16" s="12"/>
      <c r="C16" s="19">
        <f>+C8+C12</f>
        <v>1.3813847850764021</v>
      </c>
      <c r="D16" s="16" t="s">
        <v>35</v>
      </c>
      <c r="E16" s="30">
        <f ca="1">ROUND(2*(E14-$C$15)/$C$16,0)/2+E13</f>
        <v>343.5</v>
      </c>
    </row>
    <row r="17" spans="1:17" ht="13.5" thickBot="1">
      <c r="A17" s="16" t="s">
        <v>31</v>
      </c>
      <c r="B17" s="12"/>
      <c r="C17" s="12">
        <f>COUNT(C21:C2191)</f>
        <v>5</v>
      </c>
      <c r="D17" s="16" t="s">
        <v>36</v>
      </c>
      <c r="E17" s="20">
        <f ca="1">+$C$15+$C$16*E16-15018.5-$C$9/24</f>
        <v>45153.810036165807</v>
      </c>
    </row>
    <row r="18" spans="1:17" ht="14.25" thickTop="1" thickBot="1">
      <c r="A18" s="18" t="s">
        <v>5</v>
      </c>
      <c r="B18" s="12"/>
      <c r="C18" s="21">
        <f>+C15</f>
        <v>59697.408529158725</v>
      </c>
      <c r="D18" s="22">
        <f>+C16</f>
        <v>1.3813847850764021</v>
      </c>
      <c r="E18" s="23" t="s">
        <v>37</v>
      </c>
    </row>
    <row r="19" spans="1:17" ht="13.5" thickTop="1"/>
    <row r="20" spans="1:17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29</v>
      </c>
      <c r="J20" s="7" t="s">
        <v>50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>
      <c r="A21" t="s">
        <v>42</v>
      </c>
      <c r="B21" s="3" t="s">
        <v>41</v>
      </c>
      <c r="C21" s="33">
        <v>51257.845800000003</v>
      </c>
      <c r="D21" s="10">
        <v>1.5E-3</v>
      </c>
      <c r="E21">
        <f>+(C21-C$7)/C$8</f>
        <v>-108.49442594469262</v>
      </c>
      <c r="F21">
        <f>ROUND(2*E21,0)/2</f>
        <v>-108.5</v>
      </c>
      <c r="G21">
        <f>+C21-(C$7+F21*C$8)</f>
        <v>7.7000000019324943E-3</v>
      </c>
      <c r="I21">
        <f>+G21</f>
        <v>7.7000000019324943E-3</v>
      </c>
      <c r="O21">
        <f>+C$11+C$12*$F21</f>
        <v>8.4734449342086481E-5</v>
      </c>
      <c r="Q21" s="2">
        <f>+C21-15018.5</f>
        <v>36239.345800000003</v>
      </c>
    </row>
    <row r="22" spans="1:17">
      <c r="A22" t="s">
        <v>42</v>
      </c>
      <c r="C22" s="33">
        <v>51277.858999999997</v>
      </c>
      <c r="D22" s="10">
        <v>4.0000000000000001E-3</v>
      </c>
      <c r="E22">
        <f>+(C22-C$7)/C$8</f>
        <v>-94.006804690896502</v>
      </c>
      <c r="F22">
        <f>ROUND(2*E22,0)/2</f>
        <v>-94</v>
      </c>
      <c r="G22">
        <f>+C22-(C$7+F22*C$8)</f>
        <v>-9.4000000026426278E-3</v>
      </c>
      <c r="I22">
        <f>+G22</f>
        <v>-9.4000000026426278E-3</v>
      </c>
      <c r="O22">
        <f>+C$11+C$12*$F22</f>
        <v>-1.3588194282846224E-4</v>
      </c>
      <c r="Q22" s="2">
        <f>+C22-15018.5</f>
        <v>36259.358999999997</v>
      </c>
    </row>
    <row r="23" spans="1:17">
      <c r="A23" t="s">
        <v>40</v>
      </c>
      <c r="C23" s="33">
        <v>51407.72</v>
      </c>
      <c r="D23" s="10" t="s">
        <v>14</v>
      </c>
      <c r="E23">
        <f>+(C23-C$7)/C$8</f>
        <v>0</v>
      </c>
      <c r="F23">
        <f>ROUND(2*E23,0)/2</f>
        <v>0</v>
      </c>
      <c r="G23">
        <f>+C23-(C$7+F23*C$8)</f>
        <v>0</v>
      </c>
      <c r="H23">
        <f>+G23</f>
        <v>0</v>
      </c>
      <c r="O23">
        <f>+C$11+C$12*$F23</f>
        <v>-1.5660847610375374E-3</v>
      </c>
      <c r="Q23" s="2">
        <f>+C23-15018.5</f>
        <v>36389.22</v>
      </c>
    </row>
    <row r="24" spans="1:17">
      <c r="A24" s="27" t="s">
        <v>46</v>
      </c>
      <c r="B24" s="28" t="s">
        <v>41</v>
      </c>
      <c r="C24" s="34">
        <v>56169.351999999999</v>
      </c>
      <c r="D24" s="29">
        <v>1.5E-3</v>
      </c>
      <c r="E24">
        <f>+(C24-C$7)/C$8</f>
        <v>3446.9610540031836</v>
      </c>
      <c r="F24">
        <f>ROUND(2*E24,0)/2</f>
        <v>3447</v>
      </c>
      <c r="G24">
        <f>+C24-(C$7+F24*C$8)</f>
        <v>-5.3800000001501758E-2</v>
      </c>
      <c r="I24">
        <f>+G24</f>
        <v>-5.3800000001501758E-2</v>
      </c>
      <c r="O24">
        <f>+C$11+C$12*$F24</f>
        <v>-5.4011926403236279E-2</v>
      </c>
      <c r="Q24" s="2">
        <f>+C24-15018.5</f>
        <v>41150.851999999999</v>
      </c>
    </row>
    <row r="25" spans="1:17">
      <c r="A25" s="31" t="s">
        <v>49</v>
      </c>
      <c r="B25" s="31" t="s">
        <v>41</v>
      </c>
      <c r="C25" s="35">
        <v>59697.408400000073</v>
      </c>
      <c r="D25" s="32">
        <v>1.1999999999999999E-3</v>
      </c>
      <c r="E25">
        <f>+(C25-C$7)/C$8</f>
        <v>6000.9326769944055</v>
      </c>
      <c r="F25">
        <f>ROUND(2*E25,0)/2</f>
        <v>6001</v>
      </c>
      <c r="G25">
        <f>+C25-(C$7+F25*C$8)</f>
        <v>-9.2999999927997123E-2</v>
      </c>
      <c r="J25">
        <f>+G25</f>
        <v>-9.2999999927997123E-2</v>
      </c>
      <c r="O25">
        <f>+C$11+C$12*$F25</f>
        <v>-9.2870841272448809E-2</v>
      </c>
      <c r="Q25" s="2">
        <f>+C25-15018.5</f>
        <v>44678.908400000073</v>
      </c>
    </row>
    <row r="26" spans="1:17">
      <c r="C26" s="33"/>
      <c r="D26" s="10"/>
      <c r="Q26" s="2"/>
    </row>
    <row r="27" spans="1:17">
      <c r="C27" s="33"/>
      <c r="D27" s="10"/>
      <c r="Q27" s="2"/>
    </row>
    <row r="28" spans="1:17">
      <c r="C28" s="33"/>
      <c r="D28" s="10"/>
      <c r="Q28" s="2"/>
    </row>
    <row r="29" spans="1:17">
      <c r="C29" s="33"/>
      <c r="D29" s="10"/>
      <c r="Q29" s="2"/>
    </row>
    <row r="30" spans="1:17">
      <c r="C30" s="33"/>
      <c r="D30" s="10"/>
      <c r="Q30" s="2"/>
    </row>
    <row r="31" spans="1:17">
      <c r="C31" s="33"/>
      <c r="D31" s="10"/>
      <c r="Q31" s="2"/>
    </row>
    <row r="32" spans="1:17">
      <c r="C32" s="33"/>
      <c r="D32" s="10"/>
      <c r="Q32" s="2"/>
    </row>
    <row r="33" spans="3:17">
      <c r="C33" s="33"/>
      <c r="D33" s="10"/>
      <c r="Q33" s="2"/>
    </row>
    <row r="34" spans="3:17">
      <c r="C34" s="33"/>
      <c r="D34" s="10"/>
    </row>
    <row r="35" spans="3:17">
      <c r="C35" s="33"/>
      <c r="D35" s="10"/>
    </row>
    <row r="36" spans="3:17">
      <c r="C36" s="33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2023-08-14T07:26:48Z</dcterms:modified>
</cp:coreProperties>
</file>