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664EC184-E53E-4035-B53D-B11F7B76B2BB}" xr6:coauthVersionLast="47" xr6:coauthVersionMax="47" xr10:uidLastSave="{00000000-0000-0000-0000-000000000000}"/>
  <bookViews>
    <workbookView xWindow="13455" yWindow="42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0" i="1"/>
  <c r="F40" i="1"/>
  <c r="G40" i="1" s="1"/>
  <c r="K40" i="1" s="1"/>
  <c r="E28" i="1"/>
  <c r="F28" i="1"/>
  <c r="G28" i="1" s="1"/>
  <c r="K28" i="1" s="1"/>
  <c r="E29" i="1"/>
  <c r="F29" i="1"/>
  <c r="G29" i="1" s="1"/>
  <c r="K29" i="1" s="1"/>
  <c r="E30" i="1"/>
  <c r="F30" i="1"/>
  <c r="G30" i="1" s="1"/>
  <c r="K30" i="1" s="1"/>
  <c r="E31" i="1"/>
  <c r="F31" i="1" s="1"/>
  <c r="G31" i="1" s="1"/>
  <c r="K31" i="1" s="1"/>
  <c r="E32" i="1"/>
  <c r="F32" i="1"/>
  <c r="G32" i="1" s="1"/>
  <c r="K32" i="1" s="1"/>
  <c r="E33" i="1"/>
  <c r="F33" i="1"/>
  <c r="G33" i="1"/>
  <c r="K33" i="1" s="1"/>
  <c r="E34" i="1"/>
  <c r="F34" i="1" s="1"/>
  <c r="G34" i="1" s="1"/>
  <c r="K34" i="1" s="1"/>
  <c r="E35" i="1"/>
  <c r="F35" i="1" s="1"/>
  <c r="G35" i="1" s="1"/>
  <c r="K35" i="1" s="1"/>
  <c r="E36" i="1"/>
  <c r="F36" i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Q40" i="1"/>
  <c r="E27" i="1"/>
  <c r="F27" i="1" s="1"/>
  <c r="G27" i="1" s="1"/>
  <c r="K27" i="1" s="1"/>
  <c r="Q36" i="1"/>
  <c r="Q37" i="1"/>
  <c r="Q38" i="1"/>
  <c r="Q39" i="1"/>
  <c r="E21" i="1"/>
  <c r="F21" i="1" s="1"/>
  <c r="G21" i="1" s="1"/>
  <c r="K21" i="1" s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J24" i="1" s="1"/>
  <c r="E25" i="1"/>
  <c r="F25" i="1" s="1"/>
  <c r="G25" i="1" s="1"/>
  <c r="K25" i="1" s="1"/>
  <c r="D9" i="1"/>
  <c r="C9" i="1"/>
  <c r="E26" i="1"/>
  <c r="F26" i="1" s="1"/>
  <c r="G26" i="1" s="1"/>
  <c r="J26" i="1" s="1"/>
  <c r="Q27" i="1"/>
  <c r="Q28" i="1"/>
  <c r="Q29" i="1"/>
  <c r="Q30" i="1"/>
  <c r="Q31" i="1"/>
  <c r="Q32" i="1"/>
  <c r="Q33" i="1"/>
  <c r="Q34" i="1"/>
  <c r="Q35" i="1"/>
  <c r="Q26" i="1"/>
  <c r="Q24" i="1"/>
  <c r="Q25" i="1"/>
  <c r="Q22" i="1"/>
  <c r="Q23" i="1"/>
  <c r="A21" i="1"/>
  <c r="F16" i="1"/>
  <c r="F17" i="1" s="1"/>
  <c r="Q21" i="1"/>
  <c r="C17" i="1"/>
  <c r="C12" i="1"/>
  <c r="C16" i="1" l="1"/>
  <c r="D18" i="1" s="1"/>
  <c r="C11" i="1"/>
  <c r="O42" i="1" l="1"/>
  <c r="O41" i="1"/>
  <c r="O25" i="1"/>
  <c r="O22" i="1"/>
  <c r="O34" i="1"/>
  <c r="O40" i="1"/>
  <c r="O39" i="1"/>
  <c r="O21" i="1"/>
  <c r="O33" i="1"/>
  <c r="O43" i="1"/>
  <c r="O23" i="1"/>
  <c r="O30" i="1"/>
  <c r="O26" i="1"/>
  <c r="O31" i="1"/>
  <c r="O35" i="1"/>
  <c r="O27" i="1"/>
  <c r="O37" i="1"/>
  <c r="O32" i="1"/>
  <c r="O38" i="1"/>
  <c r="O24" i="1"/>
  <c r="O29" i="1"/>
  <c r="O28" i="1"/>
  <c r="O36" i="1"/>
  <c r="C15" i="1"/>
  <c r="C18" i="1" l="1"/>
  <c r="F18" i="1"/>
  <c r="F19" i="1" s="1"/>
</calcChain>
</file>

<file path=xl/sharedStrings.xml><?xml version="1.0" encoding="utf-8"?>
<sst xmlns="http://schemas.openxmlformats.org/spreadsheetml/2006/main" count="89" uniqueCount="58">
  <si>
    <t>IBVS 6244</t>
  </si>
  <si>
    <t>PE</t>
  </si>
  <si>
    <t>IBVS 6196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</si>
  <si>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</si>
  <si>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</si>
  <si>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</si>
  <si>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</si>
  <si>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</si>
  <si>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</si>
  <si>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</si>
  <si>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</si>
  <si>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</si>
  <si>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</si>
  <si>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</si>
  <si>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</si>
  <si>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</si>
  <si>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</si>
  <si>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</si>
  <si>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</si>
  <si>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</si>
  <si>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</si>
  <si>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</si>
  <si>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</si>
  <si>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</si>
  <si>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</si>
  <si>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</si>
  <si>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</si>
  <si>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</si>
  <si>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</si>
  <si>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</si>
  <si>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</si>
  <si>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</si>
  <si>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</si>
  <si>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</si>
  <si>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</si>
  <si>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</si>
  <si>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</si>
  <si>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</si>
  <si>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</si>
  <si>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</si>
  <si>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</si>
  <si>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</si>
  <si>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</si>
  <si>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V2545 Cyg</t>
  </si>
  <si>
    <t>V2545 Cyg / GSC 2685-1453</t>
  </si>
  <si>
    <t>EW</t>
  </si>
  <si>
    <t>IBVS 5645</t>
  </si>
  <si>
    <t>I</t>
  </si>
  <si>
    <t>OEJV 0094</t>
  </si>
  <si>
    <t>IBVS 6118</t>
  </si>
  <si>
    <t>IBVS 6131</t>
  </si>
  <si>
    <t>IBVS 6157</t>
  </si>
  <si>
    <t>vis</t>
  </si>
  <si>
    <t>OEJV 0179</t>
  </si>
  <si>
    <t>OEJV 0211</t>
  </si>
  <si>
    <t>RHN 2021</t>
  </si>
  <si>
    <t>as of 2021-10-12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</si>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</sst>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24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34" fillId="0" borderId="0" xfId="0" applyFont="1" applyAlignment="1"/>
    <xf numFmtId="0" fontId="17" fillId="25" borderId="0" xfId="0" applyFont="1" applyFill="1" applyAlignment="1"/>
    <xf numFmtId="0" fontId="35" fillId="0" borderId="0" xfId="0" applyFont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2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V2545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3.3999999999999998E-3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3.3999999999999998E-3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16592</c:v>
                </c:pt>
                <c:pt idx="22">
                  <c:v>16909.5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31-473F-88AB-8C152A969C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3.3999999999999998E-3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3.3999999999999998E-3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16592</c:v>
                </c:pt>
                <c:pt idx="22">
                  <c:v>16909.5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31-473F-88AB-8C152A969C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3.3999999999999998E-3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3.3999999999999998E-3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16592</c:v>
                </c:pt>
                <c:pt idx="22">
                  <c:v>16909.5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0.20767999999952735</c:v>
                </c:pt>
                <c:pt idx="5">
                  <c:v>0.21402999999554595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31-473F-88AB-8C152A969C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3.3999999999999998E-3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3.3999999999999998E-3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16592</c:v>
                </c:pt>
                <c:pt idx="22">
                  <c:v>16909.5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-3.7750000046798959E-3</c:v>
                </c:pt>
                <c:pt idx="2">
                  <c:v>8.8479999998526182E-2</c:v>
                </c:pt>
                <c:pt idx="4">
                  <c:v>0.21019999999407446</c:v>
                </c:pt>
                <c:pt idx="6">
                  <c:v>0.22626999999920372</c:v>
                </c:pt>
                <c:pt idx="7">
                  <c:v>0.23401499999454245</c:v>
                </c:pt>
                <c:pt idx="8">
                  <c:v>0.23538999999436783</c:v>
                </c:pt>
                <c:pt idx="9">
                  <c:v>0.23553499999252381</c:v>
                </c:pt>
                <c:pt idx="10">
                  <c:v>0.23473499999818159</c:v>
                </c:pt>
                <c:pt idx="11">
                  <c:v>0.23585000000457512</c:v>
                </c:pt>
                <c:pt idx="12">
                  <c:v>0.23609500000020489</c:v>
                </c:pt>
                <c:pt idx="13">
                  <c:v>0.23548000000300817</c:v>
                </c:pt>
                <c:pt idx="14">
                  <c:v>0.23564999999507563</c:v>
                </c:pt>
                <c:pt idx="15">
                  <c:v>0.24728999999933876</c:v>
                </c:pt>
                <c:pt idx="16">
                  <c:v>0.24704500000370899</c:v>
                </c:pt>
                <c:pt idx="17">
                  <c:v>0.25213499999517808</c:v>
                </c:pt>
                <c:pt idx="18">
                  <c:v>0.24893999999767402</c:v>
                </c:pt>
                <c:pt idx="19">
                  <c:v>0.25503000017488375</c:v>
                </c:pt>
                <c:pt idx="20">
                  <c:v>0.30810000000201399</c:v>
                </c:pt>
                <c:pt idx="21">
                  <c:v>0.3329200000007404</c:v>
                </c:pt>
                <c:pt idx="22">
                  <c:v>0.33899499999824911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31-473F-88AB-8C152A969C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3.3999999999999998E-3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3.3999999999999998E-3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16592</c:v>
                </c:pt>
                <c:pt idx="22">
                  <c:v>16909.5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31-473F-88AB-8C152A969C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3.3999999999999998E-3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3.3999999999999998E-3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16592</c:v>
                </c:pt>
                <c:pt idx="22">
                  <c:v>16909.5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31-473F-88AB-8C152A969C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3.3999999999999998E-3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2.8E-3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4.4000000000000003E-3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5.3E-3</c:v>
                  </c:pt>
                  <c:pt idx="16">
                    <c:v>2.7000000000000001E-3</c:v>
                  </c:pt>
                  <c:pt idx="17">
                    <c:v>1.5E-3</c:v>
                  </c:pt>
                  <c:pt idx="18">
                    <c:v>2.5999999999999999E-3</c:v>
                  </c:pt>
                  <c:pt idx="19">
                    <c:v>1.9E-3</c:v>
                  </c:pt>
                  <c:pt idx="20">
                    <c:v>2.8E-3</c:v>
                  </c:pt>
                  <c:pt idx="21">
                    <c:v>3.3999999999999998E-3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16592</c:v>
                </c:pt>
                <c:pt idx="22">
                  <c:v>16909.5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31-473F-88AB-8C152A969C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16592</c:v>
                </c:pt>
                <c:pt idx="22">
                  <c:v>16909.5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3.3629950172181455E-2</c:v>
                </c:pt>
                <c:pt idx="1">
                  <c:v>3.3673465701456434E-2</c:v>
                </c:pt>
                <c:pt idx="2">
                  <c:v>9.9112118625168763E-2</c:v>
                </c:pt>
                <c:pt idx="3">
                  <c:v>0.18816229773348431</c:v>
                </c:pt>
                <c:pt idx="4">
                  <c:v>0.20072958258809803</c:v>
                </c:pt>
                <c:pt idx="5">
                  <c:v>0.20791834802432443</c:v>
                </c:pt>
                <c:pt idx="6">
                  <c:v>0.22574230881535554</c:v>
                </c:pt>
                <c:pt idx="7">
                  <c:v>0.23861420237489411</c:v>
                </c:pt>
                <c:pt idx="8">
                  <c:v>0.23870993653929906</c:v>
                </c:pt>
                <c:pt idx="9">
                  <c:v>0.23875345206857404</c:v>
                </c:pt>
                <c:pt idx="10">
                  <c:v>0.23894492039738396</c:v>
                </c:pt>
                <c:pt idx="11">
                  <c:v>0.23964987197163859</c:v>
                </c:pt>
                <c:pt idx="12">
                  <c:v>0.23969338750091357</c:v>
                </c:pt>
                <c:pt idx="13">
                  <c:v>0.23970209060676859</c:v>
                </c:pt>
                <c:pt idx="14">
                  <c:v>0.24031130801661826</c:v>
                </c:pt>
                <c:pt idx="15">
                  <c:v>0.25275674938926207</c:v>
                </c:pt>
                <c:pt idx="16">
                  <c:v>0.25563747742726561</c:v>
                </c:pt>
                <c:pt idx="17">
                  <c:v>0.25666444391815513</c:v>
                </c:pt>
                <c:pt idx="18">
                  <c:v>0.25667314702401012</c:v>
                </c:pt>
                <c:pt idx="19">
                  <c:v>0.25681239671769007</c:v>
                </c:pt>
                <c:pt idx="20">
                  <c:v>0.30551497708224573</c:v>
                </c:pt>
                <c:pt idx="21">
                  <c:v>0.32243381486435729</c:v>
                </c:pt>
                <c:pt idx="22">
                  <c:v>0.32796028708227953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31-473F-88AB-8C152A969C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3762</c:v>
                </c:pt>
                <c:pt idx="3">
                  <c:v>8878</c:v>
                </c:pt>
                <c:pt idx="4">
                  <c:v>9600</c:v>
                </c:pt>
                <c:pt idx="5">
                  <c:v>10013</c:v>
                </c:pt>
                <c:pt idx="6">
                  <c:v>11037</c:v>
                </c:pt>
                <c:pt idx="7">
                  <c:v>11776.5</c:v>
                </c:pt>
                <c:pt idx="8">
                  <c:v>11782</c:v>
                </c:pt>
                <c:pt idx="9">
                  <c:v>11784.5</c:v>
                </c:pt>
                <c:pt idx="10">
                  <c:v>11795.5</c:v>
                </c:pt>
                <c:pt idx="11">
                  <c:v>11836</c:v>
                </c:pt>
                <c:pt idx="12">
                  <c:v>11838.5</c:v>
                </c:pt>
                <c:pt idx="13">
                  <c:v>11839</c:v>
                </c:pt>
                <c:pt idx="14">
                  <c:v>11874</c:v>
                </c:pt>
                <c:pt idx="15">
                  <c:v>12589</c:v>
                </c:pt>
                <c:pt idx="16">
                  <c:v>12754.5</c:v>
                </c:pt>
                <c:pt idx="17">
                  <c:v>12813.5</c:v>
                </c:pt>
                <c:pt idx="18">
                  <c:v>12814</c:v>
                </c:pt>
                <c:pt idx="19">
                  <c:v>12822</c:v>
                </c:pt>
                <c:pt idx="20">
                  <c:v>15620</c:v>
                </c:pt>
                <c:pt idx="21">
                  <c:v>16592</c:v>
                </c:pt>
                <c:pt idx="22">
                  <c:v>16909.5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31-473F-88AB-8C152A969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7664"/>
        <c:axId val="1"/>
      </c:scatterChart>
      <c:valAx>
        <c:axId val="867067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7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993C4C5A-CC08-1495-94D0-94702DDF7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29</v>
      </c>
      <c r="B2" t="s">
        <v>45</v>
      </c>
      <c r="C2" s="3"/>
      <c r="D2" s="3"/>
      <c r="E2" s="30" t="s">
        <v>43</v>
      </c>
      <c r="F2" t="s">
        <v>19</v>
      </c>
    </row>
    <row r="3" spans="1:6" ht="13.5" thickBot="1" x14ac:dyDescent="0.25"/>
    <row r="4" spans="1:6" ht="14.25" thickTop="1" thickBot="1" x14ac:dyDescent="0.25">
      <c r="A4" s="5" t="s">
        <v>6</v>
      </c>
      <c r="C4" s="27">
        <v>53238.645900000003</v>
      </c>
      <c r="D4" s="28">
        <v>0.36919000000000002</v>
      </c>
      <c r="E4" s="54" t="s">
        <v>56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8">
        <v>53257.479500000001</v>
      </c>
      <c r="D7" s="29" t="s">
        <v>46</v>
      </c>
    </row>
    <row r="8" spans="1:6" x14ac:dyDescent="0.2">
      <c r="A8" t="s">
        <v>9</v>
      </c>
      <c r="C8" s="8">
        <v>0.36919000000000002</v>
      </c>
      <c r="D8" s="29" t="s">
        <v>46</v>
      </c>
    </row>
    <row r="9" spans="1:6" x14ac:dyDescent="0.2">
      <c r="A9" s="24" t="s">
        <v>38</v>
      </c>
      <c r="B9" s="25">
        <v>24</v>
      </c>
      <c r="C9" s="22" t="str">
        <f>"F"&amp;B9</f>
        <v>F24</v>
      </c>
      <c r="D9" s="23" t="str">
        <f>"G"&amp;B9</f>
        <v>G24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3.3629950172181455E-2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1.740621170999131E-5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59500.441161583978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0.36920740621171</v>
      </c>
      <c r="E16" s="14" t="s">
        <v>36</v>
      </c>
      <c r="F16" s="15">
        <f ca="1">NOW()+15018.5+$C$5/24</f>
        <v>59957.773751504625</v>
      </c>
    </row>
    <row r="17" spans="1:21" ht="13.5" thickBot="1" x14ac:dyDescent="0.25">
      <c r="A17" s="14" t="s">
        <v>33</v>
      </c>
      <c r="B17" s="10"/>
      <c r="C17" s="10">
        <f>COUNT(C21:C2191)</f>
        <v>23</v>
      </c>
      <c r="E17" s="14" t="s">
        <v>41</v>
      </c>
      <c r="F17" s="15">
        <f ca="1">ROUND(2*(F16-$C$7)/$C$8,0)/2+F15</f>
        <v>18149.5</v>
      </c>
    </row>
    <row r="18" spans="1:21" ht="14.25" thickTop="1" thickBot="1" x14ac:dyDescent="0.25">
      <c r="A18" s="16" t="s">
        <v>11</v>
      </c>
      <c r="B18" s="10"/>
      <c r="C18" s="19">
        <f ca="1">+C15</f>
        <v>59500.441161583978</v>
      </c>
      <c r="D18" s="20">
        <f ca="1">+C16</f>
        <v>0.36920740621171</v>
      </c>
      <c r="E18" s="14" t="s">
        <v>42</v>
      </c>
      <c r="F18" s="23">
        <f ca="1">ROUND(2*(F16-$C$15)/$C$16,0)/2+F15</f>
        <v>1239.5</v>
      </c>
    </row>
    <row r="19" spans="1:21" ht="13.5" thickTop="1" x14ac:dyDescent="0.2">
      <c r="E19" s="14" t="s">
        <v>37</v>
      </c>
      <c r="F19" s="18">
        <f ca="1">+$C$15+$C$16*F18-15018.5-$C$5/24</f>
        <v>44939.969574916729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52</v>
      </c>
      <c r="J20" s="7" t="s">
        <v>1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tr">
        <f>D7</f>
        <v>IBVS 5645</v>
      </c>
      <c r="C21" s="8">
        <v>53257.479500000001</v>
      </c>
      <c r="D21" s="31">
        <v>1.1000000000000001E-3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3.3629950172181455E-2</v>
      </c>
      <c r="Q21" s="2">
        <f>+C21-15018.5</f>
        <v>38238.979500000001</v>
      </c>
    </row>
    <row r="22" spans="1:21" x14ac:dyDescent="0.2">
      <c r="A22" s="33" t="s">
        <v>46</v>
      </c>
      <c r="B22" s="34" t="s">
        <v>47</v>
      </c>
      <c r="C22" s="33">
        <v>53258.398699999998</v>
      </c>
      <c r="D22" s="33">
        <v>1.1999999999999999E-3</v>
      </c>
      <c r="E22">
        <f>+(C22-C$7)/C$8</f>
        <v>2.4897749126374915</v>
      </c>
      <c r="F22">
        <f>ROUND(2*E22,0)/2</f>
        <v>2.5</v>
      </c>
      <c r="G22">
        <f>+C22-(C$7+F22*C$8)</f>
        <v>-3.7750000046798959E-3</v>
      </c>
      <c r="K22">
        <f>+G22</f>
        <v>-3.7750000046798959E-3</v>
      </c>
      <c r="O22">
        <f ca="1">+C$11+C$12*$F22</f>
        <v>3.3673465701456434E-2</v>
      </c>
      <c r="Q22" s="2">
        <f>+C22-15018.5</f>
        <v>38239.898699999998</v>
      </c>
    </row>
    <row r="23" spans="1:21" x14ac:dyDescent="0.2">
      <c r="A23" s="33" t="s">
        <v>48</v>
      </c>
      <c r="B23" s="34" t="s">
        <v>47</v>
      </c>
      <c r="C23" s="33">
        <v>54646.460760000002</v>
      </c>
      <c r="D23" s="33">
        <v>5.9999999999999995E-4</v>
      </c>
      <c r="E23">
        <f>+(C23-C$7)/C$8</f>
        <v>3762.2396597957704</v>
      </c>
      <c r="F23">
        <f>ROUND(2*E23,0)/2</f>
        <v>3762</v>
      </c>
      <c r="G23">
        <f>+C23-(C$7+F23*C$8)</f>
        <v>8.8479999998526182E-2</v>
      </c>
      <c r="K23">
        <f>+G23</f>
        <v>8.8479999998526182E-2</v>
      </c>
      <c r="O23">
        <f ca="1">+C$11+C$12*$F23</f>
        <v>9.9112118625168763E-2</v>
      </c>
      <c r="Q23" s="2">
        <f>+C23-15018.5</f>
        <v>39627.960760000002</v>
      </c>
    </row>
    <row r="24" spans="1:21" x14ac:dyDescent="0.2">
      <c r="A24" s="35" t="s">
        <v>49</v>
      </c>
      <c r="B24" s="36" t="s">
        <v>47</v>
      </c>
      <c r="C24" s="37">
        <v>56535.356</v>
      </c>
      <c r="D24" s="38">
        <v>2.8E-3</v>
      </c>
      <c r="E24">
        <f>+(C24-C$7)/C$8</f>
        <v>8878.5625287792154</v>
      </c>
      <c r="F24" s="32">
        <f>ROUND(2*E24,0)/2-0.5</f>
        <v>8878</v>
      </c>
      <c r="G24">
        <f>+C24-(C$7+F24*C$8)</f>
        <v>0.20767999999952735</v>
      </c>
      <c r="J24">
        <f>+G24</f>
        <v>0.20767999999952735</v>
      </c>
      <c r="O24">
        <f ca="1">+C$11+C$12*$F24</f>
        <v>0.18816229773348431</v>
      </c>
      <c r="Q24" s="2">
        <f>+C24-15018.5</f>
        <v>41516.856</v>
      </c>
    </row>
    <row r="25" spans="1:21" x14ac:dyDescent="0.2">
      <c r="A25" s="5" t="s">
        <v>50</v>
      </c>
      <c r="C25" s="8">
        <v>56801.913699999997</v>
      </c>
      <c r="D25" s="8">
        <v>5.0000000000000001E-4</v>
      </c>
      <c r="E25">
        <f>+(C25-C$7)/C$8</f>
        <v>9600.569354532885</v>
      </c>
      <c r="F25" s="32">
        <f>ROUND(2*E25,0)/2-0.5</f>
        <v>9600</v>
      </c>
      <c r="G25">
        <f>+C25-(C$7+F25*C$8)</f>
        <v>0.21019999999407446</v>
      </c>
      <c r="K25">
        <f>+G25</f>
        <v>0.21019999999407446</v>
      </c>
      <c r="O25">
        <f ca="1">+C$11+C$12*$F25</f>
        <v>0.20072958258809803</v>
      </c>
      <c r="Q25" s="2">
        <f>+C25-15018.5</f>
        <v>41783.413699999997</v>
      </c>
    </row>
    <row r="26" spans="1:21" x14ac:dyDescent="0.2">
      <c r="A26" s="39" t="s">
        <v>51</v>
      </c>
      <c r="B26" s="40"/>
      <c r="C26" s="39">
        <v>56954.392999999996</v>
      </c>
      <c r="D26" s="39">
        <v>4.0000000000000002E-4</v>
      </c>
      <c r="E26">
        <f>+(C26-C$7)/C$8</f>
        <v>10013.579728595019</v>
      </c>
      <c r="F26" s="32">
        <f>ROUND(2*E26,0)/2-0.5</f>
        <v>10013</v>
      </c>
      <c r="G26">
        <f>+C26-(C$7+F26*C$8)</f>
        <v>0.21402999999554595</v>
      </c>
      <c r="J26">
        <f>+G26</f>
        <v>0.21402999999554595</v>
      </c>
      <c r="O26">
        <f ca="1">+C$11+C$12*$F26</f>
        <v>0.20791834802432443</v>
      </c>
      <c r="Q26" s="2">
        <f>+C26-15018.5</f>
        <v>41935.892999999996</v>
      </c>
    </row>
    <row r="27" spans="1:21" x14ac:dyDescent="0.2">
      <c r="A27" s="41" t="s">
        <v>2</v>
      </c>
      <c r="B27" s="42" t="s">
        <v>47</v>
      </c>
      <c r="C27" s="43">
        <v>57332.455800000003</v>
      </c>
      <c r="D27" s="43">
        <v>4.4000000000000003E-3</v>
      </c>
      <c r="E27">
        <f>+(C27-C$7)/C$8</f>
        <v>11037.612882255755</v>
      </c>
      <c r="F27" s="32">
        <f>ROUND(2*E27,0)/2-0.5</f>
        <v>11037</v>
      </c>
      <c r="G27">
        <f>+C27-(C$7+F27*C$8)</f>
        <v>0.22626999999920372</v>
      </c>
      <c r="K27">
        <f>+G27</f>
        <v>0.22626999999920372</v>
      </c>
      <c r="O27">
        <f ca="1">+C$11+C$12*$F27</f>
        <v>0.22574230881535554</v>
      </c>
      <c r="Q27" s="2">
        <f>+C27-15018.5</f>
        <v>42313.955800000003</v>
      </c>
    </row>
    <row r="28" spans="1:21" x14ac:dyDescent="0.2">
      <c r="A28" s="44" t="s">
        <v>53</v>
      </c>
      <c r="B28" s="45" t="s">
        <v>47</v>
      </c>
      <c r="C28" s="46">
        <v>57605.479549999996</v>
      </c>
      <c r="D28" s="46">
        <v>5.0000000000000001E-4</v>
      </c>
      <c r="E28">
        <f>+(C28-C$7)/C$8</f>
        <v>11777.133860613761</v>
      </c>
      <c r="F28" s="32">
        <f>ROUND(2*E28,0)/2-0.5</f>
        <v>11776.5</v>
      </c>
      <c r="G28">
        <f>+C28-(C$7+F28*C$8)</f>
        <v>0.23401499999454245</v>
      </c>
      <c r="K28">
        <f>+G28</f>
        <v>0.23401499999454245</v>
      </c>
      <c r="O28">
        <f ca="1">+C$11+C$12*$F28</f>
        <v>0.23861420237489411</v>
      </c>
      <c r="Q28" s="2">
        <f>+C28-15018.5</f>
        <v>42586.979549999996</v>
      </c>
    </row>
    <row r="29" spans="1:21" x14ac:dyDescent="0.2">
      <c r="A29" s="44" t="s">
        <v>53</v>
      </c>
      <c r="B29" s="45" t="s">
        <v>3</v>
      </c>
      <c r="C29" s="46">
        <v>57607.511469999998</v>
      </c>
      <c r="D29" s="46">
        <v>4.0000000000000002E-4</v>
      </c>
      <c r="E29">
        <f>+(C29-C$7)/C$8</f>
        <v>11782.637584983331</v>
      </c>
      <c r="F29" s="32">
        <f>ROUND(2*E29,0)/2-0.5</f>
        <v>11782</v>
      </c>
      <c r="G29">
        <f>+C29-(C$7+F29*C$8)</f>
        <v>0.23538999999436783</v>
      </c>
      <c r="K29">
        <f>+G29</f>
        <v>0.23538999999436783</v>
      </c>
      <c r="O29">
        <f ca="1">+C$11+C$12*$F29</f>
        <v>0.23870993653929906</v>
      </c>
      <c r="Q29" s="2">
        <f>+C29-15018.5</f>
        <v>42589.011469999998</v>
      </c>
    </row>
    <row r="30" spans="1:21" x14ac:dyDescent="0.2">
      <c r="A30" s="44" t="s">
        <v>53</v>
      </c>
      <c r="B30" s="45" t="s">
        <v>47</v>
      </c>
      <c r="C30" s="46">
        <v>57608.434589999997</v>
      </c>
      <c r="D30" s="46">
        <v>4.0000000000000002E-4</v>
      </c>
      <c r="E30">
        <f>+(C30-C$7)/C$8</f>
        <v>11785.13797773503</v>
      </c>
      <c r="F30" s="32">
        <f>ROUND(2*E30,0)/2-0.5</f>
        <v>11784.5</v>
      </c>
      <c r="G30">
        <f>+C30-(C$7+F30*C$8)</f>
        <v>0.23553499999252381</v>
      </c>
      <c r="K30">
        <f>+G30</f>
        <v>0.23553499999252381</v>
      </c>
      <c r="O30">
        <f ca="1">+C$11+C$12*$F30</f>
        <v>0.23875345206857404</v>
      </c>
      <c r="Q30" s="2">
        <f>+C30-15018.5</f>
        <v>42589.934589999997</v>
      </c>
    </row>
    <row r="31" spans="1:21" x14ac:dyDescent="0.2">
      <c r="A31" s="44" t="s">
        <v>53</v>
      </c>
      <c r="B31" s="45" t="s">
        <v>47</v>
      </c>
      <c r="C31" s="46">
        <v>57612.494879999998</v>
      </c>
      <c r="D31" s="46">
        <v>4.0000000000000002E-4</v>
      </c>
      <c r="E31">
        <f>+(C31-C$7)/C$8</f>
        <v>11796.135810829104</v>
      </c>
      <c r="F31" s="32">
        <f>ROUND(2*E31,0)/2-0.5</f>
        <v>11795.5</v>
      </c>
      <c r="G31">
        <f>+C31-(C$7+F31*C$8)</f>
        <v>0.23473499999818159</v>
      </c>
      <c r="K31">
        <f>+G31</f>
        <v>0.23473499999818159</v>
      </c>
      <c r="O31">
        <f ca="1">+C$11+C$12*$F31</f>
        <v>0.23894492039738396</v>
      </c>
      <c r="Q31" s="2">
        <f>+C31-15018.5</f>
        <v>42593.994879999998</v>
      </c>
    </row>
    <row r="32" spans="1:21" x14ac:dyDescent="0.2">
      <c r="A32" s="44" t="s">
        <v>53</v>
      </c>
      <c r="B32" s="45" t="s">
        <v>3</v>
      </c>
      <c r="C32" s="46">
        <v>57627.448190000003</v>
      </c>
      <c r="D32" s="46">
        <v>6.9999999999999999E-4</v>
      </c>
      <c r="E32">
        <f>+(C32-C$7)/C$8</f>
        <v>11836.638830954254</v>
      </c>
      <c r="F32" s="32">
        <f>ROUND(2*E32,0)/2-0.5</f>
        <v>11836</v>
      </c>
      <c r="G32">
        <f>+C32-(C$7+F32*C$8)</f>
        <v>0.23585000000457512</v>
      </c>
      <c r="K32">
        <f>+G32</f>
        <v>0.23585000000457512</v>
      </c>
      <c r="O32">
        <f ca="1">+C$11+C$12*$F32</f>
        <v>0.23964987197163859</v>
      </c>
      <c r="Q32" s="2">
        <f>+C32-15018.5</f>
        <v>42608.948190000003</v>
      </c>
    </row>
    <row r="33" spans="1:17" x14ac:dyDescent="0.2">
      <c r="A33" s="44" t="s">
        <v>53</v>
      </c>
      <c r="B33" s="45" t="s">
        <v>47</v>
      </c>
      <c r="C33" s="46">
        <v>57628.37141</v>
      </c>
      <c r="D33" s="46">
        <v>2.9999999999999997E-4</v>
      </c>
      <c r="E33">
        <f>+(C33-C$7)/C$8</f>
        <v>11839.139494569188</v>
      </c>
      <c r="F33" s="32">
        <f>ROUND(2*E33,0)/2-0.5</f>
        <v>11838.5</v>
      </c>
      <c r="G33">
        <f>+C33-(C$7+F33*C$8)</f>
        <v>0.23609500000020489</v>
      </c>
      <c r="K33">
        <f>+G33</f>
        <v>0.23609500000020489</v>
      </c>
      <c r="O33">
        <f ca="1">+C$11+C$12*$F33</f>
        <v>0.23969338750091357</v>
      </c>
      <c r="Q33" s="2">
        <f>+C33-15018.5</f>
        <v>42609.87141</v>
      </c>
    </row>
    <row r="34" spans="1:17" x14ac:dyDescent="0.2">
      <c r="A34" s="44" t="s">
        <v>53</v>
      </c>
      <c r="B34" s="45" t="s">
        <v>3</v>
      </c>
      <c r="C34" s="46">
        <v>57628.555390000001</v>
      </c>
      <c r="D34" s="46">
        <v>4.0000000000000002E-4</v>
      </c>
      <c r="E34">
        <f>+(C34-C$7)/C$8</f>
        <v>11839.637828760258</v>
      </c>
      <c r="F34" s="32">
        <f>ROUND(2*E34,0)/2-0.5</f>
        <v>11839</v>
      </c>
      <c r="G34">
        <f>+C34-(C$7+F34*C$8)</f>
        <v>0.23548000000300817</v>
      </c>
      <c r="K34">
        <f>+G34</f>
        <v>0.23548000000300817</v>
      </c>
      <c r="O34">
        <f ca="1">+C$11+C$12*$F34</f>
        <v>0.23970209060676859</v>
      </c>
      <c r="Q34" s="2">
        <f>+C34-15018.5</f>
        <v>42610.055390000001</v>
      </c>
    </row>
    <row r="35" spans="1:17" x14ac:dyDescent="0.2">
      <c r="A35" s="44" t="s">
        <v>53</v>
      </c>
      <c r="B35" s="45" t="s">
        <v>3</v>
      </c>
      <c r="C35" s="46">
        <v>57641.477209999997</v>
      </c>
      <c r="D35" s="46">
        <v>5.9999999999999995E-4</v>
      </c>
      <c r="E35">
        <f>+(C35-C$7)/C$8</f>
        <v>11874.638289227758</v>
      </c>
      <c r="F35" s="32">
        <f>ROUND(2*E35,0)/2-0.5</f>
        <v>11874</v>
      </c>
      <c r="G35">
        <f>+C35-(C$7+F35*C$8)</f>
        <v>0.23564999999507563</v>
      </c>
      <c r="K35">
        <f>+G35</f>
        <v>0.23564999999507563</v>
      </c>
      <c r="O35">
        <f ca="1">+C$11+C$12*$F35</f>
        <v>0.24031130801661826</v>
      </c>
      <c r="Q35" s="2">
        <f>+C35-15018.5</f>
        <v>42622.977209999997</v>
      </c>
    </row>
    <row r="36" spans="1:17" x14ac:dyDescent="0.2">
      <c r="A36" s="46" t="s">
        <v>0</v>
      </c>
      <c r="B36" s="47" t="s">
        <v>47</v>
      </c>
      <c r="C36" s="47">
        <v>57905.459699999999</v>
      </c>
      <c r="D36" s="47">
        <v>5.3E-3</v>
      </c>
      <c r="E36" s="48">
        <f>+(C36-C$7)/C$8</f>
        <v>12589.669817709033</v>
      </c>
      <c r="F36" s="32">
        <f>ROUND(2*E36,0)/2-0.5</f>
        <v>12589</v>
      </c>
      <c r="G36">
        <f>+C36-(C$7+F36*C$8)</f>
        <v>0.24728999999933876</v>
      </c>
      <c r="K36">
        <f>+G36</f>
        <v>0.24728999999933876</v>
      </c>
      <c r="O36">
        <f ca="1">+C$11+C$12*$F36</f>
        <v>0.25275674938926207</v>
      </c>
      <c r="Q36" s="2">
        <f>+C36-15018.5</f>
        <v>42886.959699999999</v>
      </c>
    </row>
    <row r="37" spans="1:17" x14ac:dyDescent="0.2">
      <c r="A37" s="46" t="s">
        <v>0</v>
      </c>
      <c r="B37" s="47" t="s">
        <v>47</v>
      </c>
      <c r="C37" s="47">
        <v>57966.560400000002</v>
      </c>
      <c r="D37" s="47">
        <v>2.7000000000000001E-3</v>
      </c>
      <c r="E37" s="48">
        <f>+(C37-C$7)/C$8</f>
        <v>12755.169154094099</v>
      </c>
      <c r="F37" s="32">
        <f>ROUND(2*E37,0)/2-0.5</f>
        <v>12754.5</v>
      </c>
      <c r="G37">
        <f>+C37-(C$7+F37*C$8)</f>
        <v>0.24704500000370899</v>
      </c>
      <c r="K37">
        <f>+G37</f>
        <v>0.24704500000370899</v>
      </c>
      <c r="O37">
        <f ca="1">+C$11+C$12*$F37</f>
        <v>0.25563747742726561</v>
      </c>
      <c r="Q37" s="2">
        <f>+C37-15018.5</f>
        <v>42948.060400000002</v>
      </c>
    </row>
    <row r="38" spans="1:17" x14ac:dyDescent="0.2">
      <c r="A38" s="46" t="s">
        <v>0</v>
      </c>
      <c r="B38" s="47" t="s">
        <v>47</v>
      </c>
      <c r="C38" s="47">
        <v>57988.347699999998</v>
      </c>
      <c r="D38" s="47">
        <v>1.5E-3</v>
      </c>
      <c r="E38" s="48">
        <f>+(C38-C$7)/C$8</f>
        <v>12814.182941033065</v>
      </c>
      <c r="F38" s="32">
        <f>ROUND(2*E38,0)/2-0.5</f>
        <v>12813.5</v>
      </c>
      <c r="G38">
        <f>+C38-(C$7+F38*C$8)</f>
        <v>0.25213499999517808</v>
      </c>
      <c r="K38">
        <f>+G38</f>
        <v>0.25213499999517808</v>
      </c>
      <c r="O38">
        <f ca="1">+C$11+C$12*$F38</f>
        <v>0.25666444391815513</v>
      </c>
      <c r="Q38" s="2">
        <f>+C38-15018.5</f>
        <v>42969.847699999998</v>
      </c>
    </row>
    <row r="39" spans="1:17" x14ac:dyDescent="0.2">
      <c r="A39" s="46" t="s">
        <v>0</v>
      </c>
      <c r="B39" s="47" t="s">
        <v>47</v>
      </c>
      <c r="C39" s="47">
        <v>57988.5291</v>
      </c>
      <c r="D39" s="47">
        <v>2.5999999999999999E-3</v>
      </c>
      <c r="E39" s="48">
        <f>+(C39-C$7)/C$8</f>
        <v>12814.674286952513</v>
      </c>
      <c r="F39" s="32">
        <f>ROUND(2*E39,0)/2-0.5</f>
        <v>12814</v>
      </c>
      <c r="G39">
        <f>+C39-(C$7+F39*C$8)</f>
        <v>0.24893999999767402</v>
      </c>
      <c r="K39">
        <f>+G39</f>
        <v>0.24893999999767402</v>
      </c>
      <c r="O39">
        <f ca="1">+C$11+C$12*$F39</f>
        <v>0.25667314702401012</v>
      </c>
      <c r="Q39" s="2">
        <f>+C39-15018.5</f>
        <v>42970.0291</v>
      </c>
    </row>
    <row r="40" spans="1:17" x14ac:dyDescent="0.2">
      <c r="A40" s="49" t="s">
        <v>54</v>
      </c>
      <c r="B40" s="50" t="s">
        <v>3</v>
      </c>
      <c r="C40" s="51">
        <v>57991.48871000018</v>
      </c>
      <c r="D40" s="51">
        <v>1.9E-3</v>
      </c>
      <c r="E40" s="48">
        <f>+(C40-C$7)/C$8</f>
        <v>12822.690782524387</v>
      </c>
      <c r="F40" s="32">
        <f>ROUND(2*E40,0)/2-0.5</f>
        <v>12822</v>
      </c>
      <c r="G40">
        <f>+C40-(C$7+F40*C$8)</f>
        <v>0.25503000017488375</v>
      </c>
      <c r="K40">
        <f>+G40</f>
        <v>0.25503000017488375</v>
      </c>
      <c r="O40">
        <f ca="1">+C$11+C$12*$F40</f>
        <v>0.25681239671769007</v>
      </c>
      <c r="Q40" s="2">
        <f>+C40-15018.5</f>
        <v>42972.98871000018</v>
      </c>
    </row>
    <row r="41" spans="1:17" x14ac:dyDescent="0.2">
      <c r="A41" s="55" t="s">
        <v>57</v>
      </c>
      <c r="B41" s="56" t="s">
        <v>47</v>
      </c>
      <c r="C41" s="57">
        <v>59024.535400000001</v>
      </c>
      <c r="D41" s="55">
        <v>2.8E-3</v>
      </c>
      <c r="E41" s="48">
        <f>+(C41-C$7)/C$8</f>
        <v>15620.834529645979</v>
      </c>
      <c r="F41" s="53">
        <f>ROUND(2*E41,0)/2-1</f>
        <v>15620</v>
      </c>
      <c r="G41">
        <f>+C41-(C$7+F41*C$8)</f>
        <v>0.30810000000201399</v>
      </c>
      <c r="K41">
        <f>+G41</f>
        <v>0.30810000000201399</v>
      </c>
      <c r="O41">
        <f ca="1">+C$11+C$12*$F41</f>
        <v>0.30551497708224573</v>
      </c>
      <c r="Q41" s="2">
        <f>+C41-15018.5</f>
        <v>44006.035400000001</v>
      </c>
    </row>
    <row r="42" spans="1:17" x14ac:dyDescent="0.2">
      <c r="A42" s="55" t="s">
        <v>57</v>
      </c>
      <c r="B42" s="56" t="s">
        <v>47</v>
      </c>
      <c r="C42" s="57">
        <v>59383.412900000003</v>
      </c>
      <c r="D42" s="55">
        <v>3.3999999999999998E-3</v>
      </c>
      <c r="E42" s="48">
        <f>+(C42-C$7)/C$8</f>
        <v>16592.90175790244</v>
      </c>
      <c r="F42" s="53">
        <f>ROUND(2*E42,0)/2-1</f>
        <v>16592</v>
      </c>
      <c r="G42">
        <f>+C42-(C$7+F42*C$8)</f>
        <v>0.3329200000007404</v>
      </c>
      <c r="K42">
        <f>+G42</f>
        <v>0.3329200000007404</v>
      </c>
      <c r="O42">
        <f ca="1">+C$11+C$12*$F42</f>
        <v>0.32243381486435729</v>
      </c>
      <c r="Q42" s="2">
        <f>+C42-15018.5</f>
        <v>44364.912900000003</v>
      </c>
    </row>
    <row r="43" spans="1:17" x14ac:dyDescent="0.2">
      <c r="A43" s="52" t="s">
        <v>55</v>
      </c>
      <c r="B43" s="48"/>
      <c r="C43" s="39">
        <v>59500.6368</v>
      </c>
      <c r="D43" s="39">
        <v>2.0000000000000001E-4</v>
      </c>
      <c r="E43" s="48">
        <f>+(C43-C$7)/C$8</f>
        <v>16910.418212844332</v>
      </c>
      <c r="F43" s="53">
        <f>ROUND(2*E43,0)/2-1</f>
        <v>16909.5</v>
      </c>
      <c r="G43">
        <f>+C43-(C$7+F43*C$8)</f>
        <v>0.33899499999824911</v>
      </c>
      <c r="K43">
        <f>+G43</f>
        <v>0.33899499999824911</v>
      </c>
      <c r="O43">
        <f ca="1">+C$11+C$12*$F43</f>
        <v>0.32796028708227953</v>
      </c>
      <c r="Q43" s="2">
        <f>+C43-15018.5</f>
        <v>44482.1368</v>
      </c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40:D40" name="Range1"/>
  </protectedRanges>
  <sortState xmlns:xlrd2="http://schemas.microsoft.com/office/spreadsheetml/2017/richdata2" ref="A21:S44">
    <sortCondition ref="C21:C44"/>
  </sortState>
  <phoneticPr fontId="8" type="noConversion"/>
  <hyperlinks>
    <hyperlink ref="H823" r:id="rId1" display="http://vsolj.cetus-net.org/bulletin.html"/>
    <hyperlink ref="H64560" r:id="rId2" display="http://vsolj.cetus-net.org/bulletin.html"/>
    <hyperlink ref="H64553" r:id="rId3" display="https://www.aavso.org/ejaavso"/>
    <hyperlink ref="AP704" r:id="rId4" display="http://cdsbib.u-strasbg.fr/cgi-bin/cdsbib?1990RMxAA..21..381G"/>
    <hyperlink ref="AP708" r:id="rId5" display="http://cdsbib.u-strasbg.fr/cgi-bin/cdsbib?1990RMxAA..21..381G"/>
    <hyperlink ref="AP707" r:id="rId6" display="http://cdsbib.u-strasbg.fr/cgi-bin/cdsbib?1990RMxAA..21..381G"/>
    <hyperlink ref="AP688" r:id="rId7" display="http://cdsbib.u-strasbg.fr/cgi-bin/cdsbib?1990RMxAA..21..381G"/>
    <hyperlink ref="I64560" r:id="rId8" display="http://vsolj.cetus-net.org/bulletin.html"/>
    <hyperlink ref="AQ844" r:id="rId9" display="http://cdsbib.u-strasbg.fr/cgi-bin/cdsbib?1990RMxAA..21..381G"/>
    <hyperlink ref="AQ55610" r:id="rId10" display="http://cdsbib.u-strasbg.fr/cgi-bin/cdsbib?1990RMxAA..21..381G"/>
    <hyperlink ref="AQ845" r:id="rId11" display="http://cdsbib.u-strasbg.fr/cgi-bin/cdsbib?1990RMxAA..21..381G"/>
    <hyperlink ref="H64557" r:id="rId12" display="https://www.aavso.org/ejaavso"/>
    <hyperlink ref="H1730" r:id="rId13" display="http://vsolj.cetus-net.org/bulletin.html"/>
    <hyperlink ref="AP2974" r:id="rId14" display="http://cdsbib.u-strasbg.fr/cgi-bin/cdsbib?1990RMxAA..21..381G"/>
    <hyperlink ref="AP2977" r:id="rId15" display="http://cdsbib.u-strasbg.fr/cgi-bin/cdsbib?1990RMxAA..21..381G"/>
    <hyperlink ref="AP2975" r:id="rId16" display="http://cdsbib.u-strasbg.fr/cgi-bin/cdsbib?1990RMxAA..21..381G"/>
    <hyperlink ref="AP2959" r:id="rId17" display="http://cdsbib.u-strasbg.fr/cgi-bin/cdsbib?1990RMxAA..21..381G"/>
    <hyperlink ref="I1730" r:id="rId18" display="http://vsolj.cetus-net.org/bulletin.html"/>
    <hyperlink ref="AQ3188" r:id="rId19" display="http://cdsbib.u-strasbg.fr/cgi-bin/cdsbib?1990RMxAA..21..381G"/>
    <hyperlink ref="AQ65425" r:id="rId20" display="http://cdsbib.u-strasbg.fr/cgi-bin/cdsbib?1990RMxAA..21..381G"/>
    <hyperlink ref="AQ3192" r:id="rId21" display="http://cdsbib.u-strasbg.fr/cgi-bin/cdsbib?1990RMxAA..21..381G"/>
  </hyperlinks>
  <pageMargins left="0.75" right="0.75" top="1" bottom="1" header="0.5" footer="0.5"/>
  <pageSetup orientation="portrait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2023-01-13T05:34:12Z</dcterms:modified>
</cp:coreProperties>
</file>