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94C547D-41AB-487F-9F99-E2C4BA3D8FCC}" xr6:coauthVersionLast="47" xr6:coauthVersionMax="47" xr10:uidLastSave="{00000000-0000-0000-0000-000000000000}"/>
  <bookViews>
    <workbookView xWindow="13860" yWindow="375" windowWidth="12585" windowHeight="1450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7" i="1"/>
  <c r="F27" i="1" s="1"/>
  <c r="G27" i="1" s="1"/>
  <c r="K27" i="1" s="1"/>
  <c r="Q27" i="1"/>
  <c r="E29" i="1"/>
  <c r="F29" i="1"/>
  <c r="G29" i="1" s="1"/>
  <c r="K29" i="1" s="1"/>
  <c r="Q29" i="1"/>
  <c r="E32" i="1"/>
  <c r="F32" i="1" s="1"/>
  <c r="G32" i="1" s="1"/>
  <c r="K32" i="1" s="1"/>
  <c r="Q32" i="1"/>
  <c r="E35" i="1"/>
  <c r="F35" i="1" s="1"/>
  <c r="G35" i="1" s="1"/>
  <c r="K35" i="1" s="1"/>
  <c r="Q35" i="1"/>
  <c r="E37" i="1"/>
  <c r="F37" i="1"/>
  <c r="G37" i="1" s="1"/>
  <c r="K37" i="1" s="1"/>
  <c r="Q37" i="1"/>
  <c r="E39" i="1"/>
  <c r="F39" i="1" s="1"/>
  <c r="G39" i="1" s="1"/>
  <c r="K39" i="1" s="1"/>
  <c r="Q39" i="1"/>
  <c r="E22" i="1"/>
  <c r="F22" i="1" s="1"/>
  <c r="G22" i="1" s="1"/>
  <c r="K22" i="1" s="1"/>
  <c r="Q22" i="1"/>
  <c r="E26" i="1"/>
  <c r="F26" i="1" s="1"/>
  <c r="G26" i="1" s="1"/>
  <c r="K26" i="1" s="1"/>
  <c r="Q26" i="1"/>
  <c r="E28" i="1"/>
  <c r="F28" i="1"/>
  <c r="G28" i="1" s="1"/>
  <c r="K28" i="1" s="1"/>
  <c r="Q28" i="1"/>
  <c r="E31" i="1"/>
  <c r="F31" i="1" s="1"/>
  <c r="G31" i="1" s="1"/>
  <c r="K31" i="1" s="1"/>
  <c r="Q31" i="1"/>
  <c r="E34" i="1"/>
  <c r="F34" i="1" s="1"/>
  <c r="G34" i="1" s="1"/>
  <c r="K34" i="1" s="1"/>
  <c r="Q34" i="1"/>
  <c r="E36" i="1"/>
  <c r="F36" i="1"/>
  <c r="G36" i="1" s="1"/>
  <c r="K36" i="1" s="1"/>
  <c r="Q36" i="1"/>
  <c r="E38" i="1"/>
  <c r="F38" i="1" s="1"/>
  <c r="G38" i="1" s="1"/>
  <c r="K38" i="1" s="1"/>
  <c r="Q38" i="1"/>
  <c r="E41" i="1"/>
  <c r="F41" i="1" s="1"/>
  <c r="G41" i="1" s="1"/>
  <c r="K41" i="1" s="1"/>
  <c r="Q41" i="1"/>
  <c r="E40" i="1"/>
  <c r="F40" i="1" s="1"/>
  <c r="G40" i="1" s="1"/>
  <c r="K40" i="1" s="1"/>
  <c r="Q40" i="1"/>
  <c r="Q33" i="1"/>
  <c r="E33" i="1"/>
  <c r="F33" i="1" s="1"/>
  <c r="G33" i="1" s="1"/>
  <c r="K33" i="1" s="1"/>
  <c r="Q30" i="1"/>
  <c r="E30" i="1"/>
  <c r="F30" i="1" s="1"/>
  <c r="U30" i="1" s="1"/>
  <c r="C9" i="1"/>
  <c r="D9" i="1"/>
  <c r="E24" i="1"/>
  <c r="F24" i="1" s="1"/>
  <c r="G24" i="1" s="1"/>
  <c r="K24" i="1" s="1"/>
  <c r="E25" i="1"/>
  <c r="F25" i="1" s="1"/>
  <c r="G25" i="1" s="1"/>
  <c r="K25" i="1" s="1"/>
  <c r="Q24" i="1"/>
  <c r="Q25" i="1"/>
  <c r="E21" i="1"/>
  <c r="F21" i="1" s="1"/>
  <c r="G21" i="1" s="1"/>
  <c r="H21" i="1" s="1"/>
  <c r="F17" i="1"/>
  <c r="C17" i="1"/>
  <c r="Q21" i="1"/>
  <c r="C12" i="1"/>
  <c r="C16" i="1" l="1"/>
  <c r="D18" i="1" s="1"/>
  <c r="C11" i="1"/>
  <c r="O29" i="1" l="1"/>
  <c r="O39" i="1"/>
  <c r="O27" i="1"/>
  <c r="O37" i="1"/>
  <c r="O23" i="1"/>
  <c r="O35" i="1"/>
  <c r="O32" i="1"/>
  <c r="O28" i="1"/>
  <c r="O38" i="1"/>
  <c r="O26" i="1"/>
  <c r="O36" i="1"/>
  <c r="O22" i="1"/>
  <c r="O34" i="1"/>
  <c r="O31" i="1"/>
  <c r="O41" i="1"/>
  <c r="O25" i="1"/>
  <c r="O24" i="1"/>
  <c r="O40" i="1"/>
  <c r="O30" i="1"/>
  <c r="O21" i="1"/>
  <c r="C15" i="1"/>
  <c r="O33" i="1"/>
  <c r="C18" i="1" l="1"/>
  <c r="F18" i="1"/>
  <c r="F19" i="1" s="1"/>
</calcChain>
</file>

<file path=xl/sharedStrings.xml><?xml version="1.0" encoding="utf-8"?>
<sst xmlns="http://schemas.openxmlformats.org/spreadsheetml/2006/main" count="89" uniqueCount="56">
  <si>
    <t>BAD?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</si>
  <si>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</si>
  <si>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</si>
  <si>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</si>
  <si>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</si>
  <si>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</si>
  <si>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</si>
  <si>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</si>
  <si>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</si>
  <si>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</si>
  <si>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</si>
  <si>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</si>
  <si>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</si>
  <si>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</si>
  <si>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</si>
  <si>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</si>
  <si>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</si>
  <si>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</si>
  <si>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</si>
  <si>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</si>
  <si>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</si>
  <si>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</si>
  <si>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</si>
  <si>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</si>
  <si>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</si>
  <si>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</si>
  <si>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</si>
  <si>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</si>
  <si>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</si>
  <si>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</si>
  <si>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</si>
  <si>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</si>
  <si>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</si>
  <si>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</si>
  <si>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</si>
  <si>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</si>
  <si>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</si>
  <si>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</si>
  <si>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</si>
  <si>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Cyg</t>
  </si>
  <si>
    <t>EA</t>
  </si>
  <si>
    <t>IBVS 5781</t>
  </si>
  <si>
    <t>not avail.</t>
  </si>
  <si>
    <t>I</t>
  </si>
  <si>
    <t>IBVS 5933</t>
  </si>
  <si>
    <t>II</t>
  </si>
  <si>
    <t>Eccentric orbit</t>
  </si>
  <si>
    <t>Min II phase = 0.334</t>
  </si>
  <si>
    <t>vis</t>
  </si>
  <si>
    <t>OEJV 0179</t>
  </si>
  <si>
    <t>OEJV 0074</t>
  </si>
  <si>
    <t>V2647 Cyg / GSC 3612-1565</t>
  </si>
  <si>
    <t>OEJV 0205</t>
  </si>
  <si>
    <t>IBVS, 63, 6269</t>
  </si>
  <si>
    <t>JBAV, 60</t>
  </si>
  <si>
    <t>IBVS 6269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</si>
</sst>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5" fillId="0" borderId="0" xfId="0" applyFont="1" applyAlignment="1"/>
    <xf numFmtId="0" fontId="0" fillId="24" borderId="5" xfId="0" applyFill="1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4" fillId="0" borderId="0" xfId="41" applyFont="1"/>
    <xf numFmtId="0" fontId="14" fillId="0" borderId="0" xfId="41" applyFont="1" applyAlignment="1">
      <alignment horizontal="center"/>
    </xf>
    <xf numFmtId="0" fontId="14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6" fontId="33" fillId="0" borderId="0" xfId="0" applyNumberFormat="1" applyFont="1" applyAlignment="1" applyProtection="1">
      <alignment horizontal="righ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G3612-1565 -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1B-4352-B51D-D69BDF80FD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1B-4352-B51D-D69BDF80FD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1B-4352-B51D-D69BDF80FD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6.9500000026891939E-3</c:v>
                </c:pt>
                <c:pt idx="2">
                  <c:v>6.9500000026891939E-3</c:v>
                </c:pt>
                <c:pt idx="3">
                  <c:v>6.9599999987985939E-3</c:v>
                </c:pt>
                <c:pt idx="4">
                  <c:v>7.6000000044587068E-3</c:v>
                </c:pt>
                <c:pt idx="5">
                  <c:v>7.6000000044587068E-3</c:v>
                </c:pt>
                <c:pt idx="6">
                  <c:v>7.6000000044587068E-3</c:v>
                </c:pt>
                <c:pt idx="7">
                  <c:v>-0.96481499999208609</c:v>
                </c:pt>
                <c:pt idx="8">
                  <c:v>-0.96481499999208609</c:v>
                </c:pt>
                <c:pt idx="10">
                  <c:v>1.2100000007194467E-2</c:v>
                </c:pt>
                <c:pt idx="11">
                  <c:v>1.2100000007194467E-2</c:v>
                </c:pt>
                <c:pt idx="12">
                  <c:v>1.8400000008114148E-2</c:v>
                </c:pt>
                <c:pt idx="13">
                  <c:v>1.9130000000586733E-2</c:v>
                </c:pt>
                <c:pt idx="14">
                  <c:v>1.9130000000586733E-2</c:v>
                </c:pt>
                <c:pt idx="15">
                  <c:v>-0.95670499999687308</c:v>
                </c:pt>
                <c:pt idx="16">
                  <c:v>-0.95670499999687308</c:v>
                </c:pt>
                <c:pt idx="17">
                  <c:v>-0.95543499999621417</c:v>
                </c:pt>
                <c:pt idx="18">
                  <c:v>-0.95543499999621417</c:v>
                </c:pt>
                <c:pt idx="19">
                  <c:v>2.2120000001450535E-2</c:v>
                </c:pt>
                <c:pt idx="20">
                  <c:v>2.1520000002055895E-2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1B-4352-B51D-D69BDF80FD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1B-4352-B51D-D69BDF80FD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1B-4352-B51D-D69BDF80FD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1B-4352-B51D-D69BDF80FD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-0.11542670530397314</c:v>
                </c:pt>
                <c:pt idx="1">
                  <c:v>-0.12573743530382156</c:v>
                </c:pt>
                <c:pt idx="2">
                  <c:v>-0.12573743530382156</c:v>
                </c:pt>
                <c:pt idx="3">
                  <c:v>-0.12573743530382156</c:v>
                </c:pt>
                <c:pt idx="4">
                  <c:v>-0.13192387330373059</c:v>
                </c:pt>
                <c:pt idx="5">
                  <c:v>-0.13192387330373059</c:v>
                </c:pt>
                <c:pt idx="6">
                  <c:v>-0.13192387330373059</c:v>
                </c:pt>
                <c:pt idx="7">
                  <c:v>-0.21214135270255119</c:v>
                </c:pt>
                <c:pt idx="8">
                  <c:v>-0.21214135270255119</c:v>
                </c:pt>
                <c:pt idx="9">
                  <c:v>-0.21461592790251482</c:v>
                </c:pt>
                <c:pt idx="10">
                  <c:v>-0.22265829730239659</c:v>
                </c:pt>
                <c:pt idx="11">
                  <c:v>-0.22265829730239659</c:v>
                </c:pt>
                <c:pt idx="12">
                  <c:v>-0.36288422530033493</c:v>
                </c:pt>
                <c:pt idx="13">
                  <c:v>-0.42928532649935869</c:v>
                </c:pt>
                <c:pt idx="14">
                  <c:v>-0.42928532649935869</c:v>
                </c:pt>
                <c:pt idx="15">
                  <c:v>-0.42949154109935567</c:v>
                </c:pt>
                <c:pt idx="16">
                  <c:v>-0.42949154109935567</c:v>
                </c:pt>
                <c:pt idx="17">
                  <c:v>-0.44557627989911913</c:v>
                </c:pt>
                <c:pt idx="18">
                  <c:v>-0.44557627989911913</c:v>
                </c:pt>
                <c:pt idx="19">
                  <c:v>-0.47506496769868561</c:v>
                </c:pt>
                <c:pt idx="20">
                  <c:v>-0.49651128609837031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1B-4352-B51D-D69BDF80FD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9">
                  <c:v>-0.96463499999663327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1B-4352-B51D-D69BDF80F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22272"/>
        <c:axId val="1"/>
      </c:scatterChart>
      <c:valAx>
        <c:axId val="859122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22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G3612-1565 - O-C Diagr.</a:t>
            </a:r>
          </a:p>
        </c:rich>
      </c:tx>
      <c:layout>
        <c:manualLayout>
          <c:xMode val="edge"/>
          <c:yMode val="edge"/>
          <c:x val="0.3603608332742190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333455526017508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8B-4D4F-B971-3A03EF793F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8B-4D4F-B971-3A03EF793F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8B-4D4F-B971-3A03EF793F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6.9500000026891939E-3</c:v>
                </c:pt>
                <c:pt idx="2">
                  <c:v>6.9500000026891939E-3</c:v>
                </c:pt>
                <c:pt idx="3">
                  <c:v>6.9599999987985939E-3</c:v>
                </c:pt>
                <c:pt idx="4">
                  <c:v>7.6000000044587068E-3</c:v>
                </c:pt>
                <c:pt idx="5">
                  <c:v>7.6000000044587068E-3</c:v>
                </c:pt>
                <c:pt idx="6">
                  <c:v>7.6000000044587068E-3</c:v>
                </c:pt>
                <c:pt idx="7">
                  <c:v>-0.96481499999208609</c:v>
                </c:pt>
                <c:pt idx="8">
                  <c:v>-0.96481499999208609</c:v>
                </c:pt>
                <c:pt idx="10">
                  <c:v>1.2100000007194467E-2</c:v>
                </c:pt>
                <c:pt idx="11">
                  <c:v>1.2100000007194467E-2</c:v>
                </c:pt>
                <c:pt idx="12">
                  <c:v>1.8400000008114148E-2</c:v>
                </c:pt>
                <c:pt idx="13">
                  <c:v>1.9130000000586733E-2</c:v>
                </c:pt>
                <c:pt idx="14">
                  <c:v>1.9130000000586733E-2</c:v>
                </c:pt>
                <c:pt idx="15">
                  <c:v>-0.95670499999687308</c:v>
                </c:pt>
                <c:pt idx="16">
                  <c:v>-0.95670499999687308</c:v>
                </c:pt>
                <c:pt idx="17">
                  <c:v>-0.95543499999621417</c:v>
                </c:pt>
                <c:pt idx="18">
                  <c:v>-0.95543499999621417</c:v>
                </c:pt>
                <c:pt idx="19">
                  <c:v>2.2120000001450535E-2</c:v>
                </c:pt>
                <c:pt idx="20">
                  <c:v>2.1520000002055895E-2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8B-4D4F-B971-3A03EF793F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8B-4D4F-B971-3A03EF793F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8B-4D4F-B971-3A03EF793F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8B-4D4F-B971-3A03EF793F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-0.11542670530397314</c:v>
                </c:pt>
                <c:pt idx="1">
                  <c:v>-0.12573743530382156</c:v>
                </c:pt>
                <c:pt idx="2">
                  <c:v>-0.12573743530382156</c:v>
                </c:pt>
                <c:pt idx="3">
                  <c:v>-0.12573743530382156</c:v>
                </c:pt>
                <c:pt idx="4">
                  <c:v>-0.13192387330373059</c:v>
                </c:pt>
                <c:pt idx="5">
                  <c:v>-0.13192387330373059</c:v>
                </c:pt>
                <c:pt idx="6">
                  <c:v>-0.13192387330373059</c:v>
                </c:pt>
                <c:pt idx="7">
                  <c:v>-0.21214135270255119</c:v>
                </c:pt>
                <c:pt idx="8">
                  <c:v>-0.21214135270255119</c:v>
                </c:pt>
                <c:pt idx="9">
                  <c:v>-0.21461592790251482</c:v>
                </c:pt>
                <c:pt idx="10">
                  <c:v>-0.22265829730239659</c:v>
                </c:pt>
                <c:pt idx="11">
                  <c:v>-0.22265829730239659</c:v>
                </c:pt>
                <c:pt idx="12">
                  <c:v>-0.36288422530033493</c:v>
                </c:pt>
                <c:pt idx="13">
                  <c:v>-0.42928532649935869</c:v>
                </c:pt>
                <c:pt idx="14">
                  <c:v>-0.42928532649935869</c:v>
                </c:pt>
                <c:pt idx="15">
                  <c:v>-0.42949154109935567</c:v>
                </c:pt>
                <c:pt idx="16">
                  <c:v>-0.42949154109935567</c:v>
                </c:pt>
                <c:pt idx="17">
                  <c:v>-0.44557627989911913</c:v>
                </c:pt>
                <c:pt idx="18">
                  <c:v>-0.44557627989911913</c:v>
                </c:pt>
                <c:pt idx="19">
                  <c:v>-0.47506496769868561</c:v>
                </c:pt>
                <c:pt idx="20">
                  <c:v>-0.49651128609837031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8B-4D4F-B971-3A03EF793F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9">
                  <c:v>-0.96463499999663327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8B-4D4F-B971-3A03EF793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33096"/>
        <c:axId val="1"/>
      </c:scatterChart>
      <c:valAx>
        <c:axId val="859133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33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0451948011001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A4203F9-EE1E-1C6C-6195-7E2D9A639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0</xdr:rowOff>
    </xdr:from>
    <xdr:to>
      <xdr:col>27</xdr:col>
      <xdr:colOff>142875</xdr:colOff>
      <xdr:row>19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D4519852-2B9D-E587-CCC3-08F618BBA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27</v>
      </c>
      <c r="B2" t="s">
        <v>40</v>
      </c>
      <c r="C2" s="3"/>
      <c r="D2" s="3" t="s">
        <v>39</v>
      </c>
    </row>
    <row r="3" spans="1:6" ht="13.5" thickBot="1" x14ac:dyDescent="0.25">
      <c r="A3" s="32" t="s">
        <v>46</v>
      </c>
      <c r="C3" s="33" t="s">
        <v>47</v>
      </c>
    </row>
    <row r="4" spans="1:6" ht="14.25" thickTop="1" thickBot="1" x14ac:dyDescent="0.25">
      <c r="A4" s="5" t="s">
        <v>4</v>
      </c>
      <c r="C4" s="8" t="s">
        <v>42</v>
      </c>
      <c r="D4" s="9" t="s">
        <v>42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5</v>
      </c>
    </row>
    <row r="7" spans="1:6" x14ac:dyDescent="0.2">
      <c r="A7" t="s">
        <v>6</v>
      </c>
      <c r="C7">
        <v>53671.254999999997</v>
      </c>
      <c r="D7" s="29" t="s">
        <v>31</v>
      </c>
    </row>
    <row r="8" spans="1:6" x14ac:dyDescent="0.2">
      <c r="A8" t="s">
        <v>7</v>
      </c>
      <c r="C8">
        <v>5.85527</v>
      </c>
      <c r="D8" s="28">
        <v>5681</v>
      </c>
    </row>
    <row r="9" spans="1:6" x14ac:dyDescent="0.2">
      <c r="A9" s="26" t="s">
        <v>38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-0.11542670530397314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-4.1242919999393631E-4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59081.027968713897</v>
      </c>
      <c r="E15" s="3"/>
      <c r="F15" s="12"/>
    </row>
    <row r="16" spans="1:6" x14ac:dyDescent="0.2">
      <c r="A16" s="18" t="s">
        <v>8</v>
      </c>
      <c r="B16" s="12"/>
      <c r="C16" s="19">
        <f ca="1">+C8+C12</f>
        <v>5.8548575708000063</v>
      </c>
      <c r="E16" s="12"/>
      <c r="F16" s="12"/>
    </row>
    <row r="17" spans="1:21" ht="13.5" thickBot="1" x14ac:dyDescent="0.25">
      <c r="A17" s="16" t="s">
        <v>32</v>
      </c>
      <c r="B17" s="12"/>
      <c r="C17" s="12">
        <f>COUNT(C21:C2191)</f>
        <v>21</v>
      </c>
      <c r="E17" s="16" t="s">
        <v>35</v>
      </c>
      <c r="F17" s="17">
        <f ca="1">TODAY()+15018.5-B5/24</f>
        <v>60160.5</v>
      </c>
    </row>
    <row r="18" spans="1:21" ht="14.25" thickTop="1" thickBot="1" x14ac:dyDescent="0.25">
      <c r="A18" s="18" t="s">
        <v>9</v>
      </c>
      <c r="B18" s="12"/>
      <c r="C18" s="21">
        <f ca="1">+C15</f>
        <v>59081.027968713897</v>
      </c>
      <c r="D18" s="22">
        <f ca="1">+C16</f>
        <v>5.8548575708000063</v>
      </c>
      <c r="E18" s="16" t="s">
        <v>36</v>
      </c>
      <c r="F18" s="17">
        <f ca="1">ROUND(2*(F17-C15)/C16,0)/2+1</f>
        <v>185.5</v>
      </c>
    </row>
    <row r="19" spans="1:21" ht="13.5" thickTop="1" x14ac:dyDescent="0.2">
      <c r="E19" s="16" t="s">
        <v>37</v>
      </c>
      <c r="F19" s="20">
        <f ca="1">+C15+C16*F18-15018.5-C5/24</f>
        <v>45148.999881430631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36" t="s">
        <v>0</v>
      </c>
    </row>
    <row r="21" spans="1:21" x14ac:dyDescent="0.2">
      <c r="A21" t="s">
        <v>41</v>
      </c>
      <c r="C21" s="10">
        <v>53671.254999999997</v>
      </c>
      <c r="D21" s="10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-0.11542670530397314</v>
      </c>
      <c r="Q21" s="2">
        <f>+C21-15018.5</f>
        <v>38652.754999999997</v>
      </c>
    </row>
    <row r="22" spans="1:21" x14ac:dyDescent="0.2">
      <c r="A22" s="43" t="s">
        <v>53</v>
      </c>
      <c r="B22" s="44" t="s">
        <v>45</v>
      </c>
      <c r="C22" s="45">
        <v>53817.643700000001</v>
      </c>
      <c r="D22" s="43">
        <v>0</v>
      </c>
      <c r="E22">
        <f>+(C22-C$7)/C$8</f>
        <v>25.00118696490566</v>
      </c>
      <c r="F22">
        <f>ROUND(2*E22,0)/2</f>
        <v>25</v>
      </c>
      <c r="G22">
        <f>+C22-(C$7+F22*C$8)</f>
        <v>6.9500000026891939E-3</v>
      </c>
      <c r="K22">
        <f>+G22</f>
        <v>6.9500000026891939E-3</v>
      </c>
      <c r="O22">
        <f ca="1">+C$11+C$12*$F22</f>
        <v>-0.12573743530382156</v>
      </c>
      <c r="Q22" s="2">
        <f>+C22-15018.5</f>
        <v>38799.143700000001</v>
      </c>
    </row>
    <row r="23" spans="1:21" x14ac:dyDescent="0.2">
      <c r="A23" s="46" t="s">
        <v>55</v>
      </c>
      <c r="B23" s="47" t="s">
        <v>45</v>
      </c>
      <c r="C23" s="48">
        <v>53817.643700000001</v>
      </c>
      <c r="D23" s="48"/>
      <c r="E23">
        <f>+(C23-C$7)/C$8</f>
        <v>25.00118696490566</v>
      </c>
      <c r="F23">
        <f>ROUND(2*E23,0)/2</f>
        <v>25</v>
      </c>
      <c r="G23">
        <f>+C23-(C$7+F23*C$8)</f>
        <v>6.9500000026891939E-3</v>
      </c>
      <c r="K23">
        <f>+G23</f>
        <v>6.9500000026891939E-3</v>
      </c>
      <c r="O23">
        <f ca="1">+C$11+C$12*$F23</f>
        <v>-0.12573743530382156</v>
      </c>
      <c r="Q23" s="2">
        <f>+C23-15018.5</f>
        <v>38799.143700000001</v>
      </c>
    </row>
    <row r="24" spans="1:21" x14ac:dyDescent="0.2">
      <c r="A24" s="12" t="s">
        <v>50</v>
      </c>
      <c r="B24" s="30" t="s">
        <v>43</v>
      </c>
      <c r="C24" s="31">
        <v>53817.643709999997</v>
      </c>
      <c r="D24" s="10">
        <v>4.0000000000000002E-4</v>
      </c>
      <c r="E24">
        <f>+(C24-C$7)/C$8</f>
        <v>25.001188672768166</v>
      </c>
      <c r="F24">
        <f>ROUND(2*E24,0)/2</f>
        <v>25</v>
      </c>
      <c r="G24">
        <f>+C24-(C$7+F24*C$8)</f>
        <v>6.9599999987985939E-3</v>
      </c>
      <c r="K24">
        <f>+G24</f>
        <v>6.9599999987985939E-3</v>
      </c>
      <c r="O24">
        <f ca="1">+C$11+C$12*$F24</f>
        <v>-0.12573743530382156</v>
      </c>
      <c r="Q24" s="2">
        <f>+C24-15018.5</f>
        <v>38799.143709999997</v>
      </c>
    </row>
    <row r="25" spans="1:21" x14ac:dyDescent="0.2">
      <c r="A25" s="12" t="s">
        <v>50</v>
      </c>
      <c r="B25" s="30" t="s">
        <v>43</v>
      </c>
      <c r="C25" s="31">
        <v>53905.473400000003</v>
      </c>
      <c r="D25" s="10">
        <v>4.0000000000000002E-4</v>
      </c>
      <c r="E25">
        <f>+(C25-C$7)/C$8</f>
        <v>40.001297976012246</v>
      </c>
      <c r="F25">
        <f>ROUND(2*E25,0)/2</f>
        <v>40</v>
      </c>
      <c r="G25">
        <f>+C25-(C$7+F25*C$8)</f>
        <v>7.6000000044587068E-3</v>
      </c>
      <c r="K25">
        <f>+G25</f>
        <v>7.6000000044587068E-3</v>
      </c>
      <c r="O25">
        <f ca="1">+C$11+C$12*$F25</f>
        <v>-0.13192387330373059</v>
      </c>
      <c r="Q25" s="2">
        <f>+C25-15018.5</f>
        <v>38886.973400000003</v>
      </c>
    </row>
    <row r="26" spans="1:21" x14ac:dyDescent="0.2">
      <c r="A26" s="43" t="s">
        <v>53</v>
      </c>
      <c r="B26" s="44" t="s">
        <v>43</v>
      </c>
      <c r="C26" s="45">
        <v>53905.473400000003</v>
      </c>
      <c r="D26" s="43">
        <v>0</v>
      </c>
      <c r="E26">
        <f>+(C26-C$7)/C$8</f>
        <v>40.001297976012246</v>
      </c>
      <c r="F26">
        <f>ROUND(2*E26,0)/2</f>
        <v>40</v>
      </c>
      <c r="G26">
        <f>+C26-(C$7+F26*C$8)</f>
        <v>7.6000000044587068E-3</v>
      </c>
      <c r="K26">
        <f>+G26</f>
        <v>7.6000000044587068E-3</v>
      </c>
      <c r="O26">
        <f ca="1">+C$11+C$12*$F26</f>
        <v>-0.13192387330373059</v>
      </c>
      <c r="Q26" s="2">
        <f>+C26-15018.5</f>
        <v>38886.973400000003</v>
      </c>
    </row>
    <row r="27" spans="1:21" x14ac:dyDescent="0.2">
      <c r="A27" s="46" t="s">
        <v>55</v>
      </c>
      <c r="B27" s="47" t="s">
        <v>43</v>
      </c>
      <c r="C27" s="48">
        <v>53905.473400000003</v>
      </c>
      <c r="D27" s="48"/>
      <c r="E27">
        <f>+(C27-C$7)/C$8</f>
        <v>40.001297976012246</v>
      </c>
      <c r="F27">
        <f>ROUND(2*E27,0)/2</f>
        <v>40</v>
      </c>
      <c r="G27">
        <f>+C27-(C$7+F27*C$8)</f>
        <v>7.6000000044587068E-3</v>
      </c>
      <c r="K27">
        <f>+G27</f>
        <v>7.6000000044587068E-3</v>
      </c>
      <c r="O27">
        <f ca="1">+C$11+C$12*$F27</f>
        <v>-0.13192387330373059</v>
      </c>
      <c r="Q27" s="2">
        <f>+C27-15018.5</f>
        <v>38886.973400000003</v>
      </c>
    </row>
    <row r="28" spans="1:21" x14ac:dyDescent="0.2">
      <c r="A28" s="43" t="s">
        <v>53</v>
      </c>
      <c r="B28" s="44" t="s">
        <v>43</v>
      </c>
      <c r="C28" s="45">
        <v>55043.351000000002</v>
      </c>
      <c r="D28" s="43">
        <v>0</v>
      </c>
      <c r="E28">
        <f>+(C28-C$7)/C$8</f>
        <v>234.33522279929107</v>
      </c>
      <c r="F28">
        <f>ROUND(2*E28,0)/2</f>
        <v>234.5</v>
      </c>
      <c r="G28">
        <f>+C28-(C$7+F28*C$8)</f>
        <v>-0.96481499999208609</v>
      </c>
      <c r="K28">
        <f>+G28</f>
        <v>-0.96481499999208609</v>
      </c>
      <c r="O28">
        <f ca="1">+C$11+C$12*$F28</f>
        <v>-0.21214135270255119</v>
      </c>
      <c r="Q28" s="2">
        <f>+C28-15018.5</f>
        <v>40024.851000000002</v>
      </c>
    </row>
    <row r="29" spans="1:21" x14ac:dyDescent="0.2">
      <c r="A29" s="46" t="s">
        <v>55</v>
      </c>
      <c r="B29" s="47" t="s">
        <v>43</v>
      </c>
      <c r="C29" s="48">
        <v>55043.351000000002</v>
      </c>
      <c r="D29" s="48"/>
      <c r="E29">
        <f>+(C29-C$7)/C$8</f>
        <v>234.33522279929107</v>
      </c>
      <c r="F29">
        <f>ROUND(2*E29,0)/2</f>
        <v>234.5</v>
      </c>
      <c r="G29">
        <f>+C29-(C$7+F29*C$8)</f>
        <v>-0.96481499999208609</v>
      </c>
      <c r="K29">
        <f>+G29</f>
        <v>-0.96481499999208609</v>
      </c>
      <c r="O29">
        <f ca="1">+C$11+C$12*$F29</f>
        <v>-0.21214135270255119</v>
      </c>
      <c r="Q29" s="2">
        <f>+C29-15018.5</f>
        <v>40024.851000000002</v>
      </c>
    </row>
    <row r="30" spans="1:21" x14ac:dyDescent="0.2">
      <c r="A30" s="34" t="s">
        <v>44</v>
      </c>
      <c r="B30" s="35" t="s">
        <v>45</v>
      </c>
      <c r="C30" s="34">
        <v>55078.482799999998</v>
      </c>
      <c r="D30" s="34">
        <v>8.9999999999999998E-4</v>
      </c>
      <c r="E30">
        <f>+(C30-C$7)/C$8</f>
        <v>240.33525354082741</v>
      </c>
      <c r="F30">
        <f>ROUND(2*E30,0)/2</f>
        <v>240.5</v>
      </c>
      <c r="H30" s="25"/>
      <c r="O30">
        <f ca="1">+C$11+C$12*$F30</f>
        <v>-0.21461592790251482</v>
      </c>
      <c r="Q30" s="2">
        <f>+C30-15018.5</f>
        <v>40059.982799999998</v>
      </c>
      <c r="U30">
        <f>+C30-(C$7+F30*C$8)</f>
        <v>-0.96463499999663327</v>
      </c>
    </row>
    <row r="31" spans="1:21" x14ac:dyDescent="0.2">
      <c r="A31" s="43" t="s">
        <v>53</v>
      </c>
      <c r="B31" s="44" t="s">
        <v>45</v>
      </c>
      <c r="C31" s="45">
        <v>55193.637300000002</v>
      </c>
      <c r="D31" s="43">
        <v>0</v>
      </c>
      <c r="E31">
        <f>+(C31-C$7)/C$8</f>
        <v>260.00206651443995</v>
      </c>
      <c r="F31">
        <f>ROUND(2*E31,0)/2</f>
        <v>260</v>
      </c>
      <c r="G31">
        <f>+C31-(C$7+F31*C$8)</f>
        <v>1.2100000007194467E-2</v>
      </c>
      <c r="K31">
        <f>+G31</f>
        <v>1.2100000007194467E-2</v>
      </c>
      <c r="O31">
        <f ca="1">+C$11+C$12*$F31</f>
        <v>-0.22265829730239659</v>
      </c>
      <c r="Q31" s="2">
        <f>+C31-15018.5</f>
        <v>40175.137300000002</v>
      </c>
    </row>
    <row r="32" spans="1:21" x14ac:dyDescent="0.2">
      <c r="A32" s="46" t="s">
        <v>55</v>
      </c>
      <c r="B32" s="47" t="s">
        <v>45</v>
      </c>
      <c r="C32" s="48">
        <v>55193.637300000002</v>
      </c>
      <c r="D32" s="48"/>
      <c r="E32">
        <f>+(C32-C$7)/C$8</f>
        <v>260.00206651443995</v>
      </c>
      <c r="F32">
        <f>ROUND(2*E32,0)/2</f>
        <v>260</v>
      </c>
      <c r="G32">
        <f>+C32-(C$7+F32*C$8)</f>
        <v>1.2100000007194467E-2</v>
      </c>
      <c r="K32">
        <f>+G32</f>
        <v>1.2100000007194467E-2</v>
      </c>
      <c r="O32">
        <f ca="1">+C$11+C$12*$F32</f>
        <v>-0.22265829730239659</v>
      </c>
      <c r="Q32" s="2">
        <f>+C32-15018.5</f>
        <v>40175.137300000002</v>
      </c>
    </row>
    <row r="33" spans="1:17" x14ac:dyDescent="0.2">
      <c r="A33" s="37" t="s">
        <v>49</v>
      </c>
      <c r="B33" s="38" t="s">
        <v>43</v>
      </c>
      <c r="C33" s="39">
        <v>57184.435400000002</v>
      </c>
      <c r="D33" s="39">
        <v>2.0000000000000001E-4</v>
      </c>
      <c r="E33">
        <f>+(C33-C$7)/C$8</f>
        <v>600.00314246823882</v>
      </c>
      <c r="F33">
        <f>ROUND(2*E33,0)/2</f>
        <v>600</v>
      </c>
      <c r="G33">
        <f>+C33-(C$7+F33*C$8)</f>
        <v>1.8400000008114148E-2</v>
      </c>
      <c r="K33">
        <f>+G33</f>
        <v>1.8400000008114148E-2</v>
      </c>
      <c r="O33">
        <f ca="1">+C$11+C$12*$F33</f>
        <v>-0.36288422530033493</v>
      </c>
      <c r="Q33" s="2">
        <f>+C33-15018.5</f>
        <v>42165.935400000002</v>
      </c>
    </row>
    <row r="34" spans="1:17" x14ac:dyDescent="0.2">
      <c r="A34" s="43" t="s">
        <v>53</v>
      </c>
      <c r="B34" s="44" t="s">
        <v>43</v>
      </c>
      <c r="C34" s="45">
        <v>58127.134599999998</v>
      </c>
      <c r="D34" s="43">
        <v>0</v>
      </c>
      <c r="E34">
        <f>+(C34-C$7)/C$8</f>
        <v>761.00326714224968</v>
      </c>
      <c r="F34">
        <f>ROUND(2*E34,0)/2</f>
        <v>761</v>
      </c>
      <c r="G34">
        <f>+C34-(C$7+F34*C$8)</f>
        <v>1.9130000000586733E-2</v>
      </c>
      <c r="K34">
        <f>+G34</f>
        <v>1.9130000000586733E-2</v>
      </c>
      <c r="O34">
        <f ca="1">+C$11+C$12*$F34</f>
        <v>-0.42928532649935869</v>
      </c>
      <c r="Q34" s="2">
        <f>+C34-15018.5</f>
        <v>43108.634599999998</v>
      </c>
    </row>
    <row r="35" spans="1:17" x14ac:dyDescent="0.2">
      <c r="A35" s="46" t="s">
        <v>55</v>
      </c>
      <c r="B35" s="47" t="s">
        <v>43</v>
      </c>
      <c r="C35" s="48">
        <v>58127.134599999998</v>
      </c>
      <c r="D35" s="48"/>
      <c r="E35">
        <f>+(C35-C$7)/C$8</f>
        <v>761.00326714224968</v>
      </c>
      <c r="F35">
        <f>ROUND(2*E35,0)/2</f>
        <v>761</v>
      </c>
      <c r="G35">
        <f>+C35-(C$7+F35*C$8)</f>
        <v>1.9130000000586733E-2</v>
      </c>
      <c r="K35">
        <f>+G35</f>
        <v>1.9130000000586733E-2</v>
      </c>
      <c r="O35">
        <f ca="1">+C$11+C$12*$F35</f>
        <v>-0.42928532649935869</v>
      </c>
      <c r="Q35" s="2">
        <f>+C35-15018.5</f>
        <v>43108.634599999998</v>
      </c>
    </row>
    <row r="36" spans="1:17" x14ac:dyDescent="0.2">
      <c r="A36" s="43" t="s">
        <v>53</v>
      </c>
      <c r="B36" s="44" t="s">
        <v>45</v>
      </c>
      <c r="C36" s="45">
        <v>58129.0864</v>
      </c>
      <c r="D36" s="43">
        <v>0</v>
      </c>
      <c r="E36">
        <f>+(C36-C$7)/C$8</f>
        <v>761.33660787632391</v>
      </c>
      <c r="F36">
        <f>ROUND(2*E36,0)/2</f>
        <v>761.5</v>
      </c>
      <c r="G36">
        <f>+C36-(C$7+F36*C$8)</f>
        <v>-0.95670499999687308</v>
      </c>
      <c r="K36">
        <f>+G36</f>
        <v>-0.95670499999687308</v>
      </c>
      <c r="O36">
        <f ca="1">+C$11+C$12*$F36</f>
        <v>-0.42949154109935567</v>
      </c>
      <c r="Q36" s="2">
        <f>+C36-15018.5</f>
        <v>43110.5864</v>
      </c>
    </row>
    <row r="37" spans="1:17" x14ac:dyDescent="0.2">
      <c r="A37" s="46" t="s">
        <v>55</v>
      </c>
      <c r="B37" s="47" t="s">
        <v>45</v>
      </c>
      <c r="C37" s="48">
        <v>58129.0864</v>
      </c>
      <c r="D37" s="48"/>
      <c r="E37">
        <f>+(C37-C$7)/C$8</f>
        <v>761.33660787632391</v>
      </c>
      <c r="F37">
        <f>ROUND(2*E37,0)/2</f>
        <v>761.5</v>
      </c>
      <c r="G37">
        <f>+C37-(C$7+F37*C$8)</f>
        <v>-0.95670499999687308</v>
      </c>
      <c r="K37">
        <f>+G37</f>
        <v>-0.95670499999687308</v>
      </c>
      <c r="O37">
        <f ca="1">+C$11+C$12*$F37</f>
        <v>-0.42949154109935567</v>
      </c>
      <c r="Q37" s="2">
        <f>+C37-15018.5</f>
        <v>43110.5864</v>
      </c>
    </row>
    <row r="38" spans="1:17" x14ac:dyDescent="0.2">
      <c r="A38" s="43" t="s">
        <v>53</v>
      </c>
      <c r="B38" s="44" t="s">
        <v>43</v>
      </c>
      <c r="C38" s="45">
        <v>58357.443200000002</v>
      </c>
      <c r="D38" s="43">
        <v>0</v>
      </c>
      <c r="E38">
        <f>+(C38-C$7)/C$8</f>
        <v>800.33682477494699</v>
      </c>
      <c r="F38">
        <f>ROUND(2*E38,0)/2</f>
        <v>800.5</v>
      </c>
      <c r="G38">
        <f>+C38-(C$7+F38*C$8)</f>
        <v>-0.95543499999621417</v>
      </c>
      <c r="K38">
        <f>+G38</f>
        <v>-0.95543499999621417</v>
      </c>
      <c r="O38">
        <f ca="1">+C$11+C$12*$F38</f>
        <v>-0.44557627989911913</v>
      </c>
      <c r="Q38" s="2">
        <f>+C38-15018.5</f>
        <v>43338.943200000002</v>
      </c>
    </row>
    <row r="39" spans="1:17" x14ac:dyDescent="0.2">
      <c r="A39" s="46" t="s">
        <v>55</v>
      </c>
      <c r="B39" s="47" t="s">
        <v>43</v>
      </c>
      <c r="C39" s="48">
        <v>58357.443200000002</v>
      </c>
      <c r="D39" s="48"/>
      <c r="E39">
        <f>+(C39-C$7)/C$8</f>
        <v>800.33682477494699</v>
      </c>
      <c r="F39">
        <f>ROUND(2*E39,0)/2</f>
        <v>800.5</v>
      </c>
      <c r="G39">
        <f>+C39-(C$7+F39*C$8)</f>
        <v>-0.95543499999621417</v>
      </c>
      <c r="K39">
        <f>+G39</f>
        <v>-0.95543499999621417</v>
      </c>
      <c r="O39">
        <f ca="1">+C$11+C$12*$F39</f>
        <v>-0.44557627989911913</v>
      </c>
      <c r="Q39" s="2">
        <f>+C39-15018.5</f>
        <v>43338.943200000002</v>
      </c>
    </row>
    <row r="40" spans="1:17" x14ac:dyDescent="0.2">
      <c r="A40" s="40" t="s">
        <v>52</v>
      </c>
      <c r="B40" s="41" t="s">
        <v>43</v>
      </c>
      <c r="C40" s="42">
        <v>58777.072560000001</v>
      </c>
      <c r="D40" s="42">
        <v>2.7999999999999998E-4</v>
      </c>
      <c r="E40">
        <f>+(C40-C$7)/C$8</f>
        <v>872.00377779333883</v>
      </c>
      <c r="F40">
        <f>ROUND(2*E40,0)/2</f>
        <v>872</v>
      </c>
      <c r="G40">
        <f>+C40-(C$7+F40*C$8)</f>
        <v>2.2120000001450535E-2</v>
      </c>
      <c r="K40">
        <f>+G40</f>
        <v>2.2120000001450535E-2</v>
      </c>
      <c r="O40">
        <f ca="1">+C$11+C$12*$F40</f>
        <v>-0.47506496769868561</v>
      </c>
      <c r="Q40" s="2">
        <f>+C40-15018.5</f>
        <v>43758.572560000001</v>
      </c>
    </row>
    <row r="41" spans="1:17" x14ac:dyDescent="0.2">
      <c r="A41" s="43" t="s">
        <v>54</v>
      </c>
      <c r="B41" s="44" t="s">
        <v>43</v>
      </c>
      <c r="C41" s="45">
        <v>59081.546000000002</v>
      </c>
      <c r="D41" s="43">
        <v>1.1999999999999999E-3</v>
      </c>
      <c r="E41">
        <f>+(C41-C$7)/C$8</f>
        <v>924.00367532154871</v>
      </c>
      <c r="F41">
        <f>ROUND(2*E41,0)/2</f>
        <v>924</v>
      </c>
      <c r="G41">
        <f>+C41-(C$7+F41*C$8)</f>
        <v>2.1520000002055895E-2</v>
      </c>
      <c r="K41">
        <f>+G41</f>
        <v>2.1520000002055895E-2</v>
      </c>
      <c r="O41">
        <f ca="1">+C$11+C$12*$F41</f>
        <v>-0.49651128609837031</v>
      </c>
      <c r="Q41" s="2">
        <f>+C41-15018.5</f>
        <v>44063.046000000002</v>
      </c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6:D26" name="Range1"/>
  </protectedRanges>
  <sortState xmlns:xlrd2="http://schemas.microsoft.com/office/spreadsheetml/2017/richdata2" ref="A21:V43">
    <sortCondition ref="C21:C43"/>
  </sortState>
  <phoneticPr fontId="7" type="noConversion"/>
  <hyperlinks>
    <hyperlink ref="H79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2023-08-04T06:18:31Z</dcterms:modified>
</cp:coreProperties>
</file>