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A6FDF316-6202-4AF2-B0E8-0A673896D132}" xr6:coauthVersionLast="47" xr6:coauthVersionMax="47" xr10:uidLastSave="{00000000-0000-0000-0000-000000000000}"/>
  <bookViews>
    <workbookView xWindow="14865" yWindow="1065" windowWidth="13470" windowHeight="1459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2" i="1" l="1"/>
  <c r="F32" i="1" s="1"/>
  <c r="G32" i="1" s="1"/>
  <c r="K32" i="1" s="1"/>
  <c r="Q32" i="1"/>
  <c r="E31" i="1"/>
  <c r="F31" i="1"/>
  <c r="G31" i="1"/>
  <c r="K31" i="1"/>
  <c r="Q31" i="1"/>
  <c r="E30" i="1"/>
  <c r="F30" i="1"/>
  <c r="Q28" i="1"/>
  <c r="Q29" i="1"/>
  <c r="Q30" i="1"/>
  <c r="C9" i="1"/>
  <c r="D9" i="1"/>
  <c r="F16" i="1"/>
  <c r="E24" i="1"/>
  <c r="F24" i="1"/>
  <c r="G24" i="1"/>
  <c r="K24" i="1"/>
  <c r="Q22" i="1"/>
  <c r="Q23" i="1"/>
  <c r="Q24" i="1"/>
  <c r="Q25" i="1"/>
  <c r="Q26" i="1"/>
  <c r="Q27" i="1"/>
  <c r="C21" i="1"/>
  <c r="C17" i="1"/>
  <c r="A21" i="1"/>
  <c r="C7" i="1"/>
  <c r="E28" i="1"/>
  <c r="F28" i="1"/>
  <c r="C8" i="1"/>
  <c r="E26" i="1"/>
  <c r="F26" i="1"/>
  <c r="G26" i="1"/>
  <c r="K26" i="1"/>
  <c r="E27" i="1"/>
  <c r="F27" i="1"/>
  <c r="G27" i="1"/>
  <c r="K27" i="1"/>
  <c r="E23" i="1"/>
  <c r="F23" i="1"/>
  <c r="G23" i="1"/>
  <c r="K23" i="1"/>
  <c r="E21" i="1"/>
  <c r="F21" i="1"/>
  <c r="G21" i="1"/>
  <c r="I21" i="1"/>
  <c r="E29" i="1"/>
  <c r="F29" i="1"/>
  <c r="G29" i="1"/>
  <c r="K29" i="1"/>
  <c r="Q21" i="1"/>
  <c r="G25" i="1"/>
  <c r="K25" i="1"/>
  <c r="E22" i="1"/>
  <c r="F22" i="1"/>
  <c r="G22" i="1"/>
  <c r="G28" i="1"/>
  <c r="K28" i="1"/>
  <c r="E25" i="1"/>
  <c r="F25" i="1"/>
  <c r="G30" i="1"/>
  <c r="K30" i="1"/>
  <c r="K22" i="1"/>
  <c r="C11" i="1"/>
  <c r="C12" i="1"/>
  <c r="O32" i="1" l="1"/>
  <c r="C16" i="1"/>
  <c r="D18" i="1" s="1"/>
  <c r="O31" i="1"/>
  <c r="O28" i="1"/>
  <c r="C15" i="1"/>
  <c r="F18" i="1" s="1"/>
  <c r="O29" i="1"/>
  <c r="O23" i="1"/>
  <c r="O21" i="1"/>
  <c r="O25" i="1"/>
  <c r="O24" i="1"/>
  <c r="O27" i="1"/>
  <c r="O22" i="1"/>
  <c r="O30" i="1"/>
  <c r="O26" i="1"/>
  <c r="F17" i="1"/>
  <c r="F19" i="1" l="1"/>
  <c r="C18" i="1"/>
</calcChain>
</file>

<file path=xl/sharedStrings.xml><?xml version="1.0" encoding="utf-8"?>
<sst xmlns="http://schemas.openxmlformats.org/spreadsheetml/2006/main" count="72" uniqueCount="51">
  <si>
    <t>PE</t>
  </si>
  <si>
    <t>CCD</t>
  </si>
  <si>
    <t>pg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</si>
  <si>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</si>
  <si>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</si>
  <si>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</si>
  <si>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</si>
  <si>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</si>
  <si>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</si>
  <si>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</si>
  <si>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</si>
  <si>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</si>
  <si>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</si>
  <si>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</si>
  <si>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</si>
  <si>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</si>
  <si>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</si>
  <si>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</si>
  <si>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</si>
  <si>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</si>
  <si>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</si>
  <si>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</si>
  <si>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</si>
  <si>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</si>
  <si>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</si>
  <si>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</si>
  <si>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</si>
  <si>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</si>
  <si>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</si>
  <si>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</si>
  <si>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</si>
  <si>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</si>
  <si>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</si>
  <si>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</si>
  <si>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</si>
  <si>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</si>
  <si>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G0522-0799_Del.xls</t>
  </si>
  <si>
    <t>EA</t>
  </si>
  <si>
    <t>IBVS 5557 Eph.</t>
  </si>
  <si>
    <t>IBVS 5557</t>
  </si>
  <si>
    <t>Del</t>
  </si>
  <si>
    <t>OT Del / GSC 0522-0799 / NSV 13121</t>
  </si>
  <si>
    <t>OEJV 0160</t>
  </si>
  <si>
    <t>I</t>
  </si>
  <si>
    <t>II</t>
  </si>
  <si>
    <t>Add cycle</t>
  </si>
  <si>
    <t>Old Cycle</t>
  </si>
  <si>
    <t>vis</t>
  </si>
  <si>
    <t>OEJV 0179</t>
  </si>
  <si>
    <t>JAVSO 49, 106</t>
  </si>
  <si>
    <t>JBAV,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</si>
</sst>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5" formatCode="0.000000"/>
  </numFmts>
  <fonts count="3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21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4" applyNumberFormat="0" applyFill="0" applyAlignment="0" applyProtection="0"/>
    <xf numFmtId="0" fontId="25" fillId="22" borderId="0" applyNumberFormat="0" applyBorder="0" applyAlignment="0" applyProtection="0"/>
    <xf numFmtId="0" fontId="14" fillId="0" borderId="0"/>
    <xf numFmtId="0" fontId="14" fillId="23" borderId="5" applyNumberFormat="0" applyFont="0" applyAlignment="0" applyProtection="0"/>
    <xf numFmtId="0" fontId="26" fillId="20" borderId="6" applyNumberFormat="0" applyAlignment="0" applyProtection="0"/>
    <xf numFmtId="0" fontId="27" fillId="0" borderId="0" applyNumberFormat="0" applyFill="0" applyBorder="0" applyAlignment="0" applyProtection="0"/>
    <xf numFmtId="0" fontId="5" fillId="0" borderId="7" applyNumberFormat="0" applyFont="0" applyFill="0" applyAlignment="0" applyProtection="0"/>
    <xf numFmtId="0" fontId="28" fillId="0" borderId="0" applyNumberFormat="0" applyFill="0" applyBorder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9" fillId="0" borderId="0" xfId="41" applyFont="1"/>
    <xf numFmtId="0" fontId="29" fillId="0" borderId="0" xfId="41" applyFont="1" applyAlignment="1">
      <alignment horizontal="center"/>
    </xf>
    <xf numFmtId="0" fontId="29" fillId="0" borderId="0" xfId="41" applyFont="1" applyAlignment="1">
      <alignment horizontal="left"/>
    </xf>
    <xf numFmtId="0" fontId="29" fillId="0" borderId="0" xfId="0" applyFont="1" applyAlignment="1"/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30" fillId="0" borderId="0" xfId="0" applyFont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175" fontId="0" fillId="0" borderId="0" xfId="0" applyNumberFormat="1" applyAlignment="1">
      <alignment horizontal="left"/>
    </xf>
    <xf numFmtId="175" fontId="5" fillId="0" borderId="0" xfId="0" applyNumberFormat="1" applyFont="1" applyAlignment="1">
      <alignment horizontal="left"/>
    </xf>
    <xf numFmtId="175" fontId="29" fillId="0" borderId="0" xfId="41" applyNumberFormat="1" applyFont="1" applyAlignment="1">
      <alignment horizontal="left"/>
    </xf>
    <xf numFmtId="175" fontId="29" fillId="0" borderId="0" xfId="0" applyNumberFormat="1" applyFont="1" applyAlignment="1">
      <alignment horizontal="left"/>
    </xf>
    <xf numFmtId="175" fontId="30" fillId="0" borderId="0" xfId="0" applyNumberFormat="1" applyFont="1" applyAlignment="1" applyProtection="1">
      <alignment horizontal="left" vertical="center" wrapText="1"/>
      <protection locked="0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OT Del - O-C Diagr.</a:t>
            </a:r>
          </a:p>
        </c:rich>
      </c:tx>
      <c:layout>
        <c:manualLayout>
          <c:xMode val="edge"/>
          <c:yMode val="edge"/>
          <c:x val="0.3894736842105263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1.6000000000000001E-3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2.7300000000000002E-4</c:v>
                  </c:pt>
                  <c:pt idx="11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1.6000000000000001E-3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2.7300000000000002E-4</c:v>
                  </c:pt>
                  <c:pt idx="1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5016</c:v>
                </c:pt>
                <c:pt idx="2">
                  <c:v>5016</c:v>
                </c:pt>
                <c:pt idx="3">
                  <c:v>5016</c:v>
                </c:pt>
                <c:pt idx="4">
                  <c:v>5048.5</c:v>
                </c:pt>
                <c:pt idx="5">
                  <c:v>5048.5</c:v>
                </c:pt>
                <c:pt idx="6">
                  <c:v>5048.5</c:v>
                </c:pt>
                <c:pt idx="7">
                  <c:v>7390</c:v>
                </c:pt>
                <c:pt idx="8">
                  <c:v>7390</c:v>
                </c:pt>
                <c:pt idx="9">
                  <c:v>7390</c:v>
                </c:pt>
                <c:pt idx="10">
                  <c:v>9150</c:v>
                </c:pt>
                <c:pt idx="11">
                  <c:v>10739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57D-488C-9310-827855FF624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1.6000000000000001E-3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2.7300000000000002E-4</c:v>
                  </c:pt>
                  <c:pt idx="1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1.6000000000000001E-3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2.7300000000000002E-4</c:v>
                  </c:pt>
                  <c:pt idx="1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5016</c:v>
                </c:pt>
                <c:pt idx="2">
                  <c:v>5016</c:v>
                </c:pt>
                <c:pt idx="3">
                  <c:v>5016</c:v>
                </c:pt>
                <c:pt idx="4">
                  <c:v>5048.5</c:v>
                </c:pt>
                <c:pt idx="5">
                  <c:v>5048.5</c:v>
                </c:pt>
                <c:pt idx="6">
                  <c:v>5048.5</c:v>
                </c:pt>
                <c:pt idx="7">
                  <c:v>7390</c:v>
                </c:pt>
                <c:pt idx="8">
                  <c:v>7390</c:v>
                </c:pt>
                <c:pt idx="9">
                  <c:v>7390</c:v>
                </c:pt>
                <c:pt idx="10">
                  <c:v>9150</c:v>
                </c:pt>
                <c:pt idx="11">
                  <c:v>10739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57D-488C-9310-827855FF624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1.6000000000000001E-3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2.7300000000000002E-4</c:v>
                  </c:pt>
                  <c:pt idx="1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1.6000000000000001E-3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2.7300000000000002E-4</c:v>
                  </c:pt>
                  <c:pt idx="1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5016</c:v>
                </c:pt>
                <c:pt idx="2">
                  <c:v>5016</c:v>
                </c:pt>
                <c:pt idx="3">
                  <c:v>5016</c:v>
                </c:pt>
                <c:pt idx="4">
                  <c:v>5048.5</c:v>
                </c:pt>
                <c:pt idx="5">
                  <c:v>5048.5</c:v>
                </c:pt>
                <c:pt idx="6">
                  <c:v>5048.5</c:v>
                </c:pt>
                <c:pt idx="7">
                  <c:v>7390</c:v>
                </c:pt>
                <c:pt idx="8">
                  <c:v>7390</c:v>
                </c:pt>
                <c:pt idx="9">
                  <c:v>7390</c:v>
                </c:pt>
                <c:pt idx="10">
                  <c:v>9150</c:v>
                </c:pt>
                <c:pt idx="11">
                  <c:v>10739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57D-488C-9310-827855FF624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1.6000000000000001E-3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2.7300000000000002E-4</c:v>
                  </c:pt>
                  <c:pt idx="1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1.6000000000000001E-3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2.7300000000000002E-4</c:v>
                  </c:pt>
                  <c:pt idx="1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5016</c:v>
                </c:pt>
                <c:pt idx="2">
                  <c:v>5016</c:v>
                </c:pt>
                <c:pt idx="3">
                  <c:v>5016</c:v>
                </c:pt>
                <c:pt idx="4">
                  <c:v>5048.5</c:v>
                </c:pt>
                <c:pt idx="5">
                  <c:v>5048.5</c:v>
                </c:pt>
                <c:pt idx="6">
                  <c:v>5048.5</c:v>
                </c:pt>
                <c:pt idx="7">
                  <c:v>7390</c:v>
                </c:pt>
                <c:pt idx="8">
                  <c:v>7390</c:v>
                </c:pt>
                <c:pt idx="9">
                  <c:v>7390</c:v>
                </c:pt>
                <c:pt idx="10">
                  <c:v>9150</c:v>
                </c:pt>
                <c:pt idx="11">
                  <c:v>10739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0.63218799999594921</c:v>
                </c:pt>
                <c:pt idx="2">
                  <c:v>0.63229799999680836</c:v>
                </c:pt>
                <c:pt idx="3">
                  <c:v>0.63323800000216579</c:v>
                </c:pt>
                <c:pt idx="4">
                  <c:v>0.63501049999467796</c:v>
                </c:pt>
                <c:pt idx="5">
                  <c:v>0.63583049999579089</c:v>
                </c:pt>
                <c:pt idx="6">
                  <c:v>0.63645049999468029</c:v>
                </c:pt>
                <c:pt idx="7">
                  <c:v>0.62537000000156695</c:v>
                </c:pt>
                <c:pt idx="8">
                  <c:v>0.62544999999954598</c:v>
                </c:pt>
                <c:pt idx="9">
                  <c:v>0.6254999999946449</c:v>
                </c:pt>
                <c:pt idx="10">
                  <c:v>0.6246610000016517</c:v>
                </c:pt>
                <c:pt idx="11">
                  <c:v>0.6232670000026701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57D-488C-9310-827855FF624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1.6000000000000001E-3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2.7300000000000002E-4</c:v>
                  </c:pt>
                  <c:pt idx="1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1.6000000000000001E-3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2.7300000000000002E-4</c:v>
                  </c:pt>
                  <c:pt idx="1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5016</c:v>
                </c:pt>
                <c:pt idx="2">
                  <c:v>5016</c:v>
                </c:pt>
                <c:pt idx="3">
                  <c:v>5016</c:v>
                </c:pt>
                <c:pt idx="4">
                  <c:v>5048.5</c:v>
                </c:pt>
                <c:pt idx="5">
                  <c:v>5048.5</c:v>
                </c:pt>
                <c:pt idx="6">
                  <c:v>5048.5</c:v>
                </c:pt>
                <c:pt idx="7">
                  <c:v>7390</c:v>
                </c:pt>
                <c:pt idx="8">
                  <c:v>7390</c:v>
                </c:pt>
                <c:pt idx="9">
                  <c:v>7390</c:v>
                </c:pt>
                <c:pt idx="10">
                  <c:v>9150</c:v>
                </c:pt>
                <c:pt idx="11">
                  <c:v>10739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57D-488C-9310-827855FF624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1.6000000000000001E-3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2.7300000000000002E-4</c:v>
                  </c:pt>
                  <c:pt idx="1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1.6000000000000001E-3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2.7300000000000002E-4</c:v>
                  </c:pt>
                  <c:pt idx="1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5016</c:v>
                </c:pt>
                <c:pt idx="2">
                  <c:v>5016</c:v>
                </c:pt>
                <c:pt idx="3">
                  <c:v>5016</c:v>
                </c:pt>
                <c:pt idx="4">
                  <c:v>5048.5</c:v>
                </c:pt>
                <c:pt idx="5">
                  <c:v>5048.5</c:v>
                </c:pt>
                <c:pt idx="6">
                  <c:v>5048.5</c:v>
                </c:pt>
                <c:pt idx="7">
                  <c:v>7390</c:v>
                </c:pt>
                <c:pt idx="8">
                  <c:v>7390</c:v>
                </c:pt>
                <c:pt idx="9">
                  <c:v>7390</c:v>
                </c:pt>
                <c:pt idx="10">
                  <c:v>9150</c:v>
                </c:pt>
                <c:pt idx="11">
                  <c:v>10739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57D-488C-9310-827855FF624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1.6000000000000001E-3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2.7300000000000002E-4</c:v>
                  </c:pt>
                  <c:pt idx="1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1.6000000000000001E-3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2.7300000000000002E-4</c:v>
                  </c:pt>
                  <c:pt idx="1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5016</c:v>
                </c:pt>
                <c:pt idx="2">
                  <c:v>5016</c:v>
                </c:pt>
                <c:pt idx="3">
                  <c:v>5016</c:v>
                </c:pt>
                <c:pt idx="4">
                  <c:v>5048.5</c:v>
                </c:pt>
                <c:pt idx="5">
                  <c:v>5048.5</c:v>
                </c:pt>
                <c:pt idx="6">
                  <c:v>5048.5</c:v>
                </c:pt>
                <c:pt idx="7">
                  <c:v>7390</c:v>
                </c:pt>
                <c:pt idx="8">
                  <c:v>7390</c:v>
                </c:pt>
                <c:pt idx="9">
                  <c:v>7390</c:v>
                </c:pt>
                <c:pt idx="10">
                  <c:v>9150</c:v>
                </c:pt>
                <c:pt idx="11">
                  <c:v>10739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57D-488C-9310-827855FF624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5016</c:v>
                </c:pt>
                <c:pt idx="2">
                  <c:v>5016</c:v>
                </c:pt>
                <c:pt idx="3">
                  <c:v>5016</c:v>
                </c:pt>
                <c:pt idx="4">
                  <c:v>5048.5</c:v>
                </c:pt>
                <c:pt idx="5">
                  <c:v>5048.5</c:v>
                </c:pt>
                <c:pt idx="6">
                  <c:v>5048.5</c:v>
                </c:pt>
                <c:pt idx="7">
                  <c:v>7390</c:v>
                </c:pt>
                <c:pt idx="8">
                  <c:v>7390</c:v>
                </c:pt>
                <c:pt idx="9">
                  <c:v>7390</c:v>
                </c:pt>
                <c:pt idx="10">
                  <c:v>9150</c:v>
                </c:pt>
                <c:pt idx="11">
                  <c:v>10739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0.64484692952525258</c:v>
                </c:pt>
                <c:pt idx="1">
                  <c:v>0.63345786385160952</c:v>
                </c:pt>
                <c:pt idx="2">
                  <c:v>0.63345786385160952</c:v>
                </c:pt>
                <c:pt idx="3">
                  <c:v>0.63345786385160952</c:v>
                </c:pt>
                <c:pt idx="4">
                  <c:v>0.63338407106165873</c:v>
                </c:pt>
                <c:pt idx="5">
                  <c:v>0.63338407106165873</c:v>
                </c:pt>
                <c:pt idx="6">
                  <c:v>0.63338407106165873</c:v>
                </c:pt>
                <c:pt idx="7">
                  <c:v>0.6280675843641238</c:v>
                </c:pt>
                <c:pt idx="8">
                  <c:v>0.6280675843641238</c:v>
                </c:pt>
                <c:pt idx="9">
                  <c:v>0.6280675843641238</c:v>
                </c:pt>
                <c:pt idx="10">
                  <c:v>0.62407142096986312</c:v>
                </c:pt>
                <c:pt idx="11">
                  <c:v>0.62046352117811288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57D-488C-9310-827855FF6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9554688"/>
        <c:axId val="1"/>
      </c:scatterChart>
      <c:valAx>
        <c:axId val="659554688"/>
        <c:scaling>
          <c:orientation val="minMax"/>
          <c:min val="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95546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11278195488722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OT Del - O-C Diagr.</a:t>
            </a:r>
          </a:p>
        </c:rich>
      </c:tx>
      <c:layout>
        <c:manualLayout>
          <c:xMode val="edge"/>
          <c:yMode val="edge"/>
          <c:x val="0.38888951944070049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61879255054744"/>
          <c:y val="0.13994189017784567"/>
          <c:w val="0.839340570072861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1.6000000000000001E-3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2.7300000000000002E-4</c:v>
                  </c:pt>
                  <c:pt idx="11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1.6000000000000001E-3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2.7300000000000002E-4</c:v>
                  </c:pt>
                  <c:pt idx="1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5016</c:v>
                </c:pt>
                <c:pt idx="2">
                  <c:v>5016</c:v>
                </c:pt>
                <c:pt idx="3">
                  <c:v>5016</c:v>
                </c:pt>
                <c:pt idx="4">
                  <c:v>5048.5</c:v>
                </c:pt>
                <c:pt idx="5">
                  <c:v>5048.5</c:v>
                </c:pt>
                <c:pt idx="6">
                  <c:v>5048.5</c:v>
                </c:pt>
                <c:pt idx="7">
                  <c:v>7390</c:v>
                </c:pt>
                <c:pt idx="8">
                  <c:v>7390</c:v>
                </c:pt>
                <c:pt idx="9">
                  <c:v>7390</c:v>
                </c:pt>
                <c:pt idx="10">
                  <c:v>9150</c:v>
                </c:pt>
                <c:pt idx="11">
                  <c:v>10739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99-47D1-8E4E-305CA2C384B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1.6000000000000001E-3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2.7300000000000002E-4</c:v>
                  </c:pt>
                  <c:pt idx="1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1.6000000000000001E-3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2.7300000000000002E-4</c:v>
                  </c:pt>
                  <c:pt idx="1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5016</c:v>
                </c:pt>
                <c:pt idx="2">
                  <c:v>5016</c:v>
                </c:pt>
                <c:pt idx="3">
                  <c:v>5016</c:v>
                </c:pt>
                <c:pt idx="4">
                  <c:v>5048.5</c:v>
                </c:pt>
                <c:pt idx="5">
                  <c:v>5048.5</c:v>
                </c:pt>
                <c:pt idx="6">
                  <c:v>5048.5</c:v>
                </c:pt>
                <c:pt idx="7">
                  <c:v>7390</c:v>
                </c:pt>
                <c:pt idx="8">
                  <c:v>7390</c:v>
                </c:pt>
                <c:pt idx="9">
                  <c:v>7390</c:v>
                </c:pt>
                <c:pt idx="10">
                  <c:v>9150</c:v>
                </c:pt>
                <c:pt idx="11">
                  <c:v>10739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599-47D1-8E4E-305CA2C384B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1.6000000000000001E-3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2.7300000000000002E-4</c:v>
                  </c:pt>
                  <c:pt idx="1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1.6000000000000001E-3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2.7300000000000002E-4</c:v>
                  </c:pt>
                  <c:pt idx="1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5016</c:v>
                </c:pt>
                <c:pt idx="2">
                  <c:v>5016</c:v>
                </c:pt>
                <c:pt idx="3">
                  <c:v>5016</c:v>
                </c:pt>
                <c:pt idx="4">
                  <c:v>5048.5</c:v>
                </c:pt>
                <c:pt idx="5">
                  <c:v>5048.5</c:v>
                </c:pt>
                <c:pt idx="6">
                  <c:v>5048.5</c:v>
                </c:pt>
                <c:pt idx="7">
                  <c:v>7390</c:v>
                </c:pt>
                <c:pt idx="8">
                  <c:v>7390</c:v>
                </c:pt>
                <c:pt idx="9">
                  <c:v>7390</c:v>
                </c:pt>
                <c:pt idx="10">
                  <c:v>9150</c:v>
                </c:pt>
                <c:pt idx="11">
                  <c:v>10739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599-47D1-8E4E-305CA2C384B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1.6000000000000001E-3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2.7300000000000002E-4</c:v>
                  </c:pt>
                  <c:pt idx="1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1.6000000000000001E-3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2.7300000000000002E-4</c:v>
                  </c:pt>
                  <c:pt idx="1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5016</c:v>
                </c:pt>
                <c:pt idx="2">
                  <c:v>5016</c:v>
                </c:pt>
                <c:pt idx="3">
                  <c:v>5016</c:v>
                </c:pt>
                <c:pt idx="4">
                  <c:v>5048.5</c:v>
                </c:pt>
                <c:pt idx="5">
                  <c:v>5048.5</c:v>
                </c:pt>
                <c:pt idx="6">
                  <c:v>5048.5</c:v>
                </c:pt>
                <c:pt idx="7">
                  <c:v>7390</c:v>
                </c:pt>
                <c:pt idx="8">
                  <c:v>7390</c:v>
                </c:pt>
                <c:pt idx="9">
                  <c:v>7390</c:v>
                </c:pt>
                <c:pt idx="10">
                  <c:v>9150</c:v>
                </c:pt>
                <c:pt idx="11">
                  <c:v>10739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0.63218799999594921</c:v>
                </c:pt>
                <c:pt idx="2">
                  <c:v>0.63229799999680836</c:v>
                </c:pt>
                <c:pt idx="3">
                  <c:v>0.63323800000216579</c:v>
                </c:pt>
                <c:pt idx="4">
                  <c:v>0.63501049999467796</c:v>
                </c:pt>
                <c:pt idx="5">
                  <c:v>0.63583049999579089</c:v>
                </c:pt>
                <c:pt idx="6">
                  <c:v>0.63645049999468029</c:v>
                </c:pt>
                <c:pt idx="7">
                  <c:v>0.62537000000156695</c:v>
                </c:pt>
                <c:pt idx="8">
                  <c:v>0.62544999999954598</c:v>
                </c:pt>
                <c:pt idx="9">
                  <c:v>0.6254999999946449</c:v>
                </c:pt>
                <c:pt idx="10">
                  <c:v>0.6246610000016517</c:v>
                </c:pt>
                <c:pt idx="11">
                  <c:v>0.6232670000026701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599-47D1-8E4E-305CA2C384B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1.6000000000000001E-3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2.7300000000000002E-4</c:v>
                  </c:pt>
                  <c:pt idx="1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1.6000000000000001E-3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2.7300000000000002E-4</c:v>
                  </c:pt>
                  <c:pt idx="1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5016</c:v>
                </c:pt>
                <c:pt idx="2">
                  <c:v>5016</c:v>
                </c:pt>
                <c:pt idx="3">
                  <c:v>5016</c:v>
                </c:pt>
                <c:pt idx="4">
                  <c:v>5048.5</c:v>
                </c:pt>
                <c:pt idx="5">
                  <c:v>5048.5</c:v>
                </c:pt>
                <c:pt idx="6">
                  <c:v>5048.5</c:v>
                </c:pt>
                <c:pt idx="7">
                  <c:v>7390</c:v>
                </c:pt>
                <c:pt idx="8">
                  <c:v>7390</c:v>
                </c:pt>
                <c:pt idx="9">
                  <c:v>7390</c:v>
                </c:pt>
                <c:pt idx="10">
                  <c:v>9150</c:v>
                </c:pt>
                <c:pt idx="11">
                  <c:v>10739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599-47D1-8E4E-305CA2C384B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1.6000000000000001E-3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2.7300000000000002E-4</c:v>
                  </c:pt>
                  <c:pt idx="1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1.6000000000000001E-3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2.7300000000000002E-4</c:v>
                  </c:pt>
                  <c:pt idx="1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5016</c:v>
                </c:pt>
                <c:pt idx="2">
                  <c:v>5016</c:v>
                </c:pt>
                <c:pt idx="3">
                  <c:v>5016</c:v>
                </c:pt>
                <c:pt idx="4">
                  <c:v>5048.5</c:v>
                </c:pt>
                <c:pt idx="5">
                  <c:v>5048.5</c:v>
                </c:pt>
                <c:pt idx="6">
                  <c:v>5048.5</c:v>
                </c:pt>
                <c:pt idx="7">
                  <c:v>7390</c:v>
                </c:pt>
                <c:pt idx="8">
                  <c:v>7390</c:v>
                </c:pt>
                <c:pt idx="9">
                  <c:v>7390</c:v>
                </c:pt>
                <c:pt idx="10">
                  <c:v>9150</c:v>
                </c:pt>
                <c:pt idx="11">
                  <c:v>10739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599-47D1-8E4E-305CA2C384B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1.6000000000000001E-3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2.7300000000000002E-4</c:v>
                  </c:pt>
                  <c:pt idx="1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1.6000000000000001E-3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2.7300000000000002E-4</c:v>
                  </c:pt>
                  <c:pt idx="1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5016</c:v>
                </c:pt>
                <c:pt idx="2">
                  <c:v>5016</c:v>
                </c:pt>
                <c:pt idx="3">
                  <c:v>5016</c:v>
                </c:pt>
                <c:pt idx="4">
                  <c:v>5048.5</c:v>
                </c:pt>
                <c:pt idx="5">
                  <c:v>5048.5</c:v>
                </c:pt>
                <c:pt idx="6">
                  <c:v>5048.5</c:v>
                </c:pt>
                <c:pt idx="7">
                  <c:v>7390</c:v>
                </c:pt>
                <c:pt idx="8">
                  <c:v>7390</c:v>
                </c:pt>
                <c:pt idx="9">
                  <c:v>7390</c:v>
                </c:pt>
                <c:pt idx="10">
                  <c:v>9150</c:v>
                </c:pt>
                <c:pt idx="11">
                  <c:v>10739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599-47D1-8E4E-305CA2C384B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5016</c:v>
                </c:pt>
                <c:pt idx="2">
                  <c:v>5016</c:v>
                </c:pt>
                <c:pt idx="3">
                  <c:v>5016</c:v>
                </c:pt>
                <c:pt idx="4">
                  <c:v>5048.5</c:v>
                </c:pt>
                <c:pt idx="5">
                  <c:v>5048.5</c:v>
                </c:pt>
                <c:pt idx="6">
                  <c:v>5048.5</c:v>
                </c:pt>
                <c:pt idx="7">
                  <c:v>7390</c:v>
                </c:pt>
                <c:pt idx="8">
                  <c:v>7390</c:v>
                </c:pt>
                <c:pt idx="9">
                  <c:v>7390</c:v>
                </c:pt>
                <c:pt idx="10">
                  <c:v>9150</c:v>
                </c:pt>
                <c:pt idx="11">
                  <c:v>10739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0.64484692952525258</c:v>
                </c:pt>
                <c:pt idx="1">
                  <c:v>0.63345786385160952</c:v>
                </c:pt>
                <c:pt idx="2">
                  <c:v>0.63345786385160952</c:v>
                </c:pt>
                <c:pt idx="3">
                  <c:v>0.63345786385160952</c:v>
                </c:pt>
                <c:pt idx="4">
                  <c:v>0.63338407106165873</c:v>
                </c:pt>
                <c:pt idx="5">
                  <c:v>0.63338407106165873</c:v>
                </c:pt>
                <c:pt idx="6">
                  <c:v>0.63338407106165873</c:v>
                </c:pt>
                <c:pt idx="7">
                  <c:v>0.6280675843641238</c:v>
                </c:pt>
                <c:pt idx="8">
                  <c:v>0.6280675843641238</c:v>
                </c:pt>
                <c:pt idx="9">
                  <c:v>0.6280675843641238</c:v>
                </c:pt>
                <c:pt idx="10">
                  <c:v>0.62407142096986312</c:v>
                </c:pt>
                <c:pt idx="11">
                  <c:v>0.62046352117811288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599-47D1-8E4E-305CA2C38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9564408"/>
        <c:axId val="1"/>
      </c:scatterChart>
      <c:valAx>
        <c:axId val="6595644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52030770928415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95644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774806302365357"/>
          <c:y val="0.92419947506561673"/>
          <c:w val="0.62762857345534506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1F046517-8758-6253-EB1B-DF8E5BC3A8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27</xdr:col>
      <xdr:colOff>171450</xdr:colOff>
      <xdr:row>19</xdr:row>
      <xdr:rowOff>9525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DDDD5C9A-AA47-3055-B6B9-4AC454C63B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3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41</v>
      </c>
      <c r="E1" s="29"/>
      <c r="F1" s="30" t="s">
        <v>36</v>
      </c>
      <c r="G1" s="31" t="s">
        <v>37</v>
      </c>
      <c r="H1" s="30" t="s">
        <v>38</v>
      </c>
      <c r="I1" s="31">
        <v>52832.775000000001</v>
      </c>
      <c r="J1" s="31">
        <v>0.64614700000000003</v>
      </c>
      <c r="K1" s="31" t="s">
        <v>39</v>
      </c>
      <c r="L1" s="31" t="s">
        <v>40</v>
      </c>
    </row>
    <row r="2" spans="1:12" x14ac:dyDescent="0.2">
      <c r="A2" t="s">
        <v>25</v>
      </c>
      <c r="B2" t="s">
        <v>37</v>
      </c>
      <c r="C2" s="9" t="s">
        <v>40</v>
      </c>
      <c r="D2" t="s">
        <v>36</v>
      </c>
    </row>
    <row r="3" spans="1:12" ht="13.5" thickBot="1" x14ac:dyDescent="0.25"/>
    <row r="4" spans="1:12" ht="14.25" thickTop="1" thickBot="1" x14ac:dyDescent="0.25">
      <c r="A4" s="28" t="s">
        <v>38</v>
      </c>
      <c r="C4" s="7">
        <v>52832.775000000001</v>
      </c>
      <c r="D4" s="8">
        <v>0.64614700000000003</v>
      </c>
    </row>
    <row r="5" spans="1:12" ht="13.5" thickTop="1" x14ac:dyDescent="0.2">
      <c r="A5" s="10" t="s">
        <v>30</v>
      </c>
      <c r="B5" s="11"/>
      <c r="C5" s="12">
        <v>-9.5</v>
      </c>
      <c r="D5" s="11" t="s">
        <v>31</v>
      </c>
    </row>
    <row r="6" spans="1:12" x14ac:dyDescent="0.2">
      <c r="A6" s="4" t="s">
        <v>3</v>
      </c>
    </row>
    <row r="7" spans="1:12" x14ac:dyDescent="0.2">
      <c r="A7" t="s">
        <v>4</v>
      </c>
      <c r="C7">
        <f>+C4</f>
        <v>52832.775000000001</v>
      </c>
    </row>
    <row r="8" spans="1:12" x14ac:dyDescent="0.2">
      <c r="A8" t="s">
        <v>5</v>
      </c>
      <c r="C8">
        <f>+D4</f>
        <v>0.64614700000000003</v>
      </c>
    </row>
    <row r="9" spans="1:12" x14ac:dyDescent="0.2">
      <c r="A9" s="26" t="s">
        <v>35</v>
      </c>
      <c r="B9" s="27">
        <v>22</v>
      </c>
      <c r="C9" s="24" t="str">
        <f>"F"&amp;B9</f>
        <v>F22</v>
      </c>
      <c r="D9" s="25" t="str">
        <f>"G"&amp;B9</f>
        <v>G22</v>
      </c>
    </row>
    <row r="10" spans="1:12" ht="13.5" thickBot="1" x14ac:dyDescent="0.25">
      <c r="A10" s="11"/>
      <c r="B10" s="11"/>
      <c r="C10" s="3" t="s">
        <v>21</v>
      </c>
      <c r="D10" s="3" t="s">
        <v>22</v>
      </c>
      <c r="E10" s="11"/>
    </row>
    <row r="11" spans="1:12" x14ac:dyDescent="0.2">
      <c r="A11" s="11" t="s">
        <v>17</v>
      </c>
      <c r="B11" s="11"/>
      <c r="C11" s="23">
        <f ca="1">INTERCEPT(INDIRECT($D$9):G992,INDIRECT($C$9):F992)</f>
        <v>0.64484692952525258</v>
      </c>
      <c r="D11" s="13"/>
      <c r="E11" s="11"/>
    </row>
    <row r="12" spans="1:12" x14ac:dyDescent="0.2">
      <c r="A12" s="11" t="s">
        <v>18</v>
      </c>
      <c r="B12" s="11"/>
      <c r="C12" s="23">
        <f ca="1">SLOPE(INDIRECT($D$9):G992,INDIRECT($C$9):F992)</f>
        <v>-2.2705473831026779E-6</v>
      </c>
      <c r="D12" s="13"/>
      <c r="E12" s="11"/>
    </row>
    <row r="13" spans="1:12" x14ac:dyDescent="0.2">
      <c r="A13" s="11" t="s">
        <v>20</v>
      </c>
      <c r="B13" s="11"/>
      <c r="C13" s="13" t="s">
        <v>15</v>
      </c>
    </row>
    <row r="14" spans="1:12" x14ac:dyDescent="0.2">
      <c r="A14" s="11"/>
      <c r="B14" s="11"/>
      <c r="C14" s="11"/>
    </row>
    <row r="15" spans="1:12" x14ac:dyDescent="0.2">
      <c r="A15" s="14" t="s">
        <v>19</v>
      </c>
      <c r="B15" s="11"/>
      <c r="C15" s="15">
        <f ca="1">(C7+C11)+(C8+C12)*INT(MAX(F21:F3533))</f>
        <v>59772.368096521182</v>
      </c>
      <c r="E15" s="16" t="s">
        <v>45</v>
      </c>
      <c r="F15" s="12">
        <v>1</v>
      </c>
    </row>
    <row r="16" spans="1:12" x14ac:dyDescent="0.2">
      <c r="A16" s="18" t="s">
        <v>6</v>
      </c>
      <c r="B16" s="11"/>
      <c r="C16" s="19">
        <f ca="1">+C8+C12</f>
        <v>0.64614472945261692</v>
      </c>
      <c r="E16" s="16" t="s">
        <v>32</v>
      </c>
      <c r="F16" s="17">
        <f ca="1">NOW()+15018.5+$C$5/24</f>
        <v>60171.529254513887</v>
      </c>
    </row>
    <row r="17" spans="1:17" ht="13.5" thickBot="1" x14ac:dyDescent="0.25">
      <c r="A17" s="16" t="s">
        <v>29</v>
      </c>
      <c r="B17" s="11"/>
      <c r="C17" s="11">
        <f>COUNT(C21:C2191)</f>
        <v>12</v>
      </c>
      <c r="E17" s="16" t="s">
        <v>46</v>
      </c>
      <c r="F17" s="17">
        <f ca="1">ROUND(2*(F16-$C$7)/$C$8,0)/2+F15</f>
        <v>11358.5</v>
      </c>
    </row>
    <row r="18" spans="1:17" ht="14.25" thickTop="1" thickBot="1" x14ac:dyDescent="0.25">
      <c r="A18" s="18" t="s">
        <v>7</v>
      </c>
      <c r="B18" s="11"/>
      <c r="C18" s="21">
        <f ca="1">+C15</f>
        <v>59772.368096521182</v>
      </c>
      <c r="D18" s="22">
        <f ca="1">+C16</f>
        <v>0.64614472945261692</v>
      </c>
      <c r="E18" s="16" t="s">
        <v>33</v>
      </c>
      <c r="F18" s="25">
        <f ca="1">ROUND(2*(F16-$C$15)/$C$16,0)/2+F15</f>
        <v>619</v>
      </c>
    </row>
    <row r="19" spans="1:17" ht="13.5" thickTop="1" x14ac:dyDescent="0.2">
      <c r="E19" s="16" t="s">
        <v>34</v>
      </c>
      <c r="F19" s="20">
        <f ca="1">+$C$15+$C$16*F18-15018.5-$C$5/24</f>
        <v>45154.227517385691</v>
      </c>
    </row>
    <row r="20" spans="1:17" ht="13.5" thickBot="1" x14ac:dyDescent="0.25">
      <c r="A20" s="3" t="s">
        <v>8</v>
      </c>
      <c r="B20" s="3" t="s">
        <v>9</v>
      </c>
      <c r="C20" s="3" t="s">
        <v>10</v>
      </c>
      <c r="D20" s="3" t="s">
        <v>14</v>
      </c>
      <c r="E20" s="3" t="s">
        <v>11</v>
      </c>
      <c r="F20" s="3" t="s">
        <v>12</v>
      </c>
      <c r="G20" s="3" t="s">
        <v>13</v>
      </c>
      <c r="H20" s="6" t="s">
        <v>2</v>
      </c>
      <c r="I20" s="6" t="s">
        <v>47</v>
      </c>
      <c r="J20" s="6" t="s">
        <v>0</v>
      </c>
      <c r="K20" s="6" t="s">
        <v>1</v>
      </c>
      <c r="L20" s="6" t="s">
        <v>26</v>
      </c>
      <c r="M20" s="6" t="s">
        <v>27</v>
      </c>
      <c r="N20" s="6" t="s">
        <v>28</v>
      </c>
      <c r="O20" s="6" t="s">
        <v>24</v>
      </c>
      <c r="P20" s="5" t="s">
        <v>23</v>
      </c>
      <c r="Q20" s="3" t="s">
        <v>16</v>
      </c>
    </row>
    <row r="21" spans="1:17" x14ac:dyDescent="0.2">
      <c r="A21" t="str">
        <f>$K$1</f>
        <v>IBVS 5557</v>
      </c>
      <c r="C21" s="43">
        <f>+$C$4</f>
        <v>52832.775000000001</v>
      </c>
      <c r="D21" s="9" t="s">
        <v>15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0.64484692952525258</v>
      </c>
      <c r="Q21" s="2">
        <f>+C21-15018.5</f>
        <v>37814.275000000001</v>
      </c>
    </row>
    <row r="22" spans="1:17" x14ac:dyDescent="0.2">
      <c r="A22" s="32" t="s">
        <v>42</v>
      </c>
      <c r="B22" s="33" t="s">
        <v>43</v>
      </c>
      <c r="C22" s="44">
        <v>56074.480539999997</v>
      </c>
      <c r="D22" s="34">
        <v>5.0000000000000001E-4</v>
      </c>
      <c r="E22">
        <f t="shared" ref="E22:E27" si="0">+(C22-C$7)/C$8</f>
        <v>5016.9783965568131</v>
      </c>
      <c r="F22">
        <f t="shared" ref="F22:F30" si="1">ROUND(2*E22,0)/2-1</f>
        <v>5016</v>
      </c>
      <c r="G22">
        <f t="shared" ref="G22:G27" si="2">+C22-(C$7+F22*C$8)</f>
        <v>0.63218799999594921</v>
      </c>
      <c r="K22">
        <f t="shared" ref="K22:K30" si="3">+G22</f>
        <v>0.63218799999594921</v>
      </c>
      <c r="O22">
        <f t="shared" ref="O22:O27" ca="1" si="4">+C$11+C$12*$F22</f>
        <v>0.63345786385160952</v>
      </c>
      <c r="Q22" s="2">
        <f t="shared" ref="Q22:Q27" si="5">+C22-15018.5</f>
        <v>41055.980539999997</v>
      </c>
    </row>
    <row r="23" spans="1:17" x14ac:dyDescent="0.2">
      <c r="A23" s="32" t="s">
        <v>42</v>
      </c>
      <c r="B23" s="33" t="s">
        <v>43</v>
      </c>
      <c r="C23" s="44">
        <v>56074.480649999998</v>
      </c>
      <c r="D23" s="34">
        <v>4.0000000000000002E-4</v>
      </c>
      <c r="E23">
        <f t="shared" si="0"/>
        <v>5016.9785667967135</v>
      </c>
      <c r="F23">
        <f t="shared" si="1"/>
        <v>5016</v>
      </c>
      <c r="G23">
        <f t="shared" si="2"/>
        <v>0.63229799999680836</v>
      </c>
      <c r="K23">
        <f t="shared" si="3"/>
        <v>0.63229799999680836</v>
      </c>
      <c r="O23">
        <f t="shared" ca="1" si="4"/>
        <v>0.63345786385160952</v>
      </c>
      <c r="Q23" s="2">
        <f t="shared" si="5"/>
        <v>41055.980649999998</v>
      </c>
    </row>
    <row r="24" spans="1:17" x14ac:dyDescent="0.2">
      <c r="A24" s="32" t="s">
        <v>42</v>
      </c>
      <c r="B24" s="33" t="s">
        <v>43</v>
      </c>
      <c r="C24" s="44">
        <v>56074.481590000003</v>
      </c>
      <c r="D24" s="34">
        <v>2.0000000000000001E-4</v>
      </c>
      <c r="E24">
        <f t="shared" si="0"/>
        <v>5016.9800215740406</v>
      </c>
      <c r="F24">
        <f t="shared" si="1"/>
        <v>5016</v>
      </c>
      <c r="G24">
        <f t="shared" si="2"/>
        <v>0.63323800000216579</v>
      </c>
      <c r="K24">
        <f t="shared" si="3"/>
        <v>0.63323800000216579</v>
      </c>
      <c r="O24">
        <f t="shared" ca="1" si="4"/>
        <v>0.63345786385160952</v>
      </c>
      <c r="Q24" s="2">
        <f t="shared" si="5"/>
        <v>41055.981590000003</v>
      </c>
    </row>
    <row r="25" spans="1:17" x14ac:dyDescent="0.2">
      <c r="A25" s="32" t="s">
        <v>42</v>
      </c>
      <c r="B25" s="33" t="s">
        <v>44</v>
      </c>
      <c r="C25" s="44">
        <v>56095.483139999997</v>
      </c>
      <c r="D25" s="34">
        <v>8.0000000000000004E-4</v>
      </c>
      <c r="E25">
        <f t="shared" si="0"/>
        <v>5049.4827647578568</v>
      </c>
      <c r="F25">
        <f t="shared" si="1"/>
        <v>5048.5</v>
      </c>
      <c r="G25">
        <f t="shared" si="2"/>
        <v>0.63501049999467796</v>
      </c>
      <c r="K25">
        <f t="shared" si="3"/>
        <v>0.63501049999467796</v>
      </c>
      <c r="O25">
        <f t="shared" ca="1" si="4"/>
        <v>0.63338407106165873</v>
      </c>
      <c r="Q25" s="2">
        <f t="shared" si="5"/>
        <v>41076.983139999997</v>
      </c>
    </row>
    <row r="26" spans="1:17" x14ac:dyDescent="0.2">
      <c r="A26" s="32" t="s">
        <v>42</v>
      </c>
      <c r="B26" s="33" t="s">
        <v>44</v>
      </c>
      <c r="C26" s="44">
        <v>56095.483959999998</v>
      </c>
      <c r="D26" s="34">
        <v>1E-3</v>
      </c>
      <c r="E26">
        <f t="shared" si="0"/>
        <v>5049.4840338189242</v>
      </c>
      <c r="F26">
        <f t="shared" si="1"/>
        <v>5048.5</v>
      </c>
      <c r="G26">
        <f t="shared" si="2"/>
        <v>0.63583049999579089</v>
      </c>
      <c r="K26">
        <f t="shared" si="3"/>
        <v>0.63583049999579089</v>
      </c>
      <c r="O26">
        <f t="shared" ca="1" si="4"/>
        <v>0.63338407106165873</v>
      </c>
      <c r="Q26" s="2">
        <f t="shared" si="5"/>
        <v>41076.983959999998</v>
      </c>
    </row>
    <row r="27" spans="1:17" x14ac:dyDescent="0.2">
      <c r="A27" s="32" t="s">
        <v>42</v>
      </c>
      <c r="B27" s="33" t="s">
        <v>44</v>
      </c>
      <c r="C27" s="44">
        <v>56095.484579999997</v>
      </c>
      <c r="D27" s="34">
        <v>1.6000000000000001E-3</v>
      </c>
      <c r="E27">
        <f t="shared" si="0"/>
        <v>5049.4849933528985</v>
      </c>
      <c r="F27">
        <f t="shared" si="1"/>
        <v>5048.5</v>
      </c>
      <c r="G27">
        <f t="shared" si="2"/>
        <v>0.63645049999468029</v>
      </c>
      <c r="K27">
        <f t="shared" si="3"/>
        <v>0.63645049999468029</v>
      </c>
      <c r="O27">
        <f t="shared" ca="1" si="4"/>
        <v>0.63338407106165873</v>
      </c>
      <c r="Q27" s="2">
        <f t="shared" si="5"/>
        <v>41076.984579999997</v>
      </c>
    </row>
    <row r="28" spans="1:17" x14ac:dyDescent="0.2">
      <c r="A28" s="35" t="s">
        <v>48</v>
      </c>
      <c r="B28" s="36" t="s">
        <v>43</v>
      </c>
      <c r="C28" s="45">
        <v>57608.426700000004</v>
      </c>
      <c r="D28" s="37">
        <v>2.9999999999999997E-4</v>
      </c>
      <c r="E28">
        <f>+(C28-C$7)/C$8</f>
        <v>7390.9678447783581</v>
      </c>
      <c r="F28">
        <f t="shared" si="1"/>
        <v>7390</v>
      </c>
      <c r="G28">
        <f>+C28-(C$7+F28*C$8)</f>
        <v>0.62537000000156695</v>
      </c>
      <c r="K28">
        <f t="shared" si="3"/>
        <v>0.62537000000156695</v>
      </c>
      <c r="O28">
        <f ca="1">+C$11+C$12*$F28</f>
        <v>0.6280675843641238</v>
      </c>
      <c r="Q28" s="2">
        <f>+C28-15018.5</f>
        <v>42589.926700000004</v>
      </c>
    </row>
    <row r="29" spans="1:17" x14ac:dyDescent="0.2">
      <c r="A29" s="35" t="s">
        <v>48</v>
      </c>
      <c r="B29" s="36" t="s">
        <v>43</v>
      </c>
      <c r="C29" s="45">
        <v>57608.426780000002</v>
      </c>
      <c r="D29" s="37">
        <v>2.9999999999999997E-4</v>
      </c>
      <c r="E29">
        <f>+(C29-C$7)/C$8</f>
        <v>7390.9679685891906</v>
      </c>
      <c r="F29">
        <f t="shared" si="1"/>
        <v>7390</v>
      </c>
      <c r="G29">
        <f>+C29-(C$7+F29*C$8)</f>
        <v>0.62544999999954598</v>
      </c>
      <c r="K29">
        <f t="shared" si="3"/>
        <v>0.62544999999954598</v>
      </c>
      <c r="O29">
        <f ca="1">+C$11+C$12*$F29</f>
        <v>0.6280675843641238</v>
      </c>
      <c r="Q29" s="2">
        <f>+C29-15018.5</f>
        <v>42589.926780000002</v>
      </c>
    </row>
    <row r="30" spans="1:17" x14ac:dyDescent="0.2">
      <c r="A30" s="35" t="s">
        <v>48</v>
      </c>
      <c r="B30" s="36" t="s">
        <v>43</v>
      </c>
      <c r="C30" s="45">
        <v>57608.426829999997</v>
      </c>
      <c r="D30" s="37">
        <v>2.9999999999999997E-4</v>
      </c>
      <c r="E30">
        <f>+(C30-C$7)/C$8</f>
        <v>7390.9680459709552</v>
      </c>
      <c r="F30">
        <f t="shared" si="1"/>
        <v>7390</v>
      </c>
      <c r="G30">
        <f>+C30-(C$7+F30*C$8)</f>
        <v>0.6254999999946449</v>
      </c>
      <c r="K30">
        <f t="shared" si="3"/>
        <v>0.6254999999946449</v>
      </c>
      <c r="O30">
        <f ca="1">+C$11+C$12*$F30</f>
        <v>0.6280675843641238</v>
      </c>
      <c r="Q30" s="2">
        <f>+C30-15018.5</f>
        <v>42589.926829999997</v>
      </c>
    </row>
    <row r="31" spans="1:17" x14ac:dyDescent="0.2">
      <c r="A31" s="38" t="s">
        <v>49</v>
      </c>
      <c r="B31" s="39" t="s">
        <v>43</v>
      </c>
      <c r="C31" s="46">
        <v>58745.644711000001</v>
      </c>
      <c r="D31" s="40">
        <v>2.7300000000000002E-4</v>
      </c>
      <c r="E31">
        <f>+(C31-C$7)/C$8</f>
        <v>9150.9667475048227</v>
      </c>
      <c r="F31">
        <f>ROUND(2*E31,0)/2-1</f>
        <v>9150</v>
      </c>
      <c r="G31">
        <f>+C31-(C$7+F31*C$8)</f>
        <v>0.6246610000016517</v>
      </c>
      <c r="K31">
        <f>+G31</f>
        <v>0.6246610000016517</v>
      </c>
      <c r="O31">
        <f ca="1">+C$11+C$12*$F31</f>
        <v>0.62407142096986312</v>
      </c>
      <c r="Q31" s="2">
        <f>+C31-15018.5</f>
        <v>43727.144711000001</v>
      </c>
    </row>
    <row r="32" spans="1:17" x14ac:dyDescent="0.2">
      <c r="A32" s="41" t="s">
        <v>50</v>
      </c>
      <c r="B32" s="42" t="s">
        <v>43</v>
      </c>
      <c r="C32" s="47">
        <v>59772.370900000002</v>
      </c>
      <c r="D32" s="41">
        <v>4.0000000000000002E-4</v>
      </c>
      <c r="E32">
        <f>+(C32-C$7)/C$8</f>
        <v>10739.964590101014</v>
      </c>
      <c r="F32">
        <f>ROUND(2*E32,0)/2-1</f>
        <v>10739</v>
      </c>
      <c r="G32">
        <f>+C32-(C$7+F32*C$8)</f>
        <v>0.6232670000026701</v>
      </c>
      <c r="K32">
        <f>+G32</f>
        <v>0.6232670000026701</v>
      </c>
      <c r="O32">
        <f ca="1">+C$11+C$12*$F32</f>
        <v>0.62046352117811288</v>
      </c>
      <c r="Q32" s="2">
        <f>+C32-15018.5</f>
        <v>44753.870900000002</v>
      </c>
    </row>
    <row r="33" spans="3:17" x14ac:dyDescent="0.2">
      <c r="C33" s="43"/>
      <c r="D33" s="9"/>
      <c r="Q33" s="2"/>
    </row>
    <row r="34" spans="3:17" x14ac:dyDescent="0.2">
      <c r="C34" s="43"/>
      <c r="D34" s="9"/>
    </row>
    <row r="35" spans="3:17" x14ac:dyDescent="0.2">
      <c r="C35" s="43"/>
      <c r="D35" s="9"/>
    </row>
    <row r="36" spans="3:17" x14ac:dyDescent="0.2">
      <c r="C36" s="43"/>
      <c r="D36" s="9"/>
    </row>
    <row r="37" spans="3:17" x14ac:dyDescent="0.2">
      <c r="C37" s="43"/>
      <c r="D37" s="9"/>
    </row>
    <row r="38" spans="3:17" x14ac:dyDescent="0.2">
      <c r="C38" s="43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hyperlinks>
    <hyperlink ref="H752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2023-08-15T00:42:07Z</dcterms:modified>
</cp:coreProperties>
</file>