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7859B63-E3A5-4D0A-B106-7464BCDAF49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200" i="1" l="1"/>
  <c r="F200" i="1" s="1"/>
  <c r="G200" i="1" s="1"/>
  <c r="K200" i="1" s="1"/>
  <c r="Q200" i="1"/>
  <c r="Q197" i="1"/>
  <c r="Q198" i="1"/>
  <c r="Q199" i="1"/>
  <c r="Q195" i="1"/>
  <c r="Q196" i="1"/>
  <c r="Q192" i="1"/>
  <c r="Q194" i="1"/>
  <c r="Q193" i="1"/>
  <c r="Q190" i="1"/>
  <c r="Q191" i="1"/>
  <c r="C7" i="1"/>
  <c r="C8" i="1"/>
  <c r="E197" i="1" s="1"/>
  <c r="F197" i="1" s="1"/>
  <c r="G197" i="1" s="1"/>
  <c r="K197" i="1" s="1"/>
  <c r="Q181" i="1"/>
  <c r="D9" i="1"/>
  <c r="C9" i="1"/>
  <c r="Q180" i="1"/>
  <c r="Q177" i="1"/>
  <c r="Q176" i="1"/>
  <c r="Q175" i="1"/>
  <c r="Q173" i="1"/>
  <c r="Q172" i="1"/>
  <c r="Q171" i="1"/>
  <c r="Q168" i="1"/>
  <c r="Q167" i="1"/>
  <c r="Q166" i="1"/>
  <c r="Q165" i="1"/>
  <c r="Q164" i="1"/>
  <c r="Q163" i="1"/>
  <c r="Q162" i="1"/>
  <c r="Q161" i="1"/>
  <c r="Q160" i="1"/>
  <c r="Q159" i="1"/>
  <c r="Q158" i="1"/>
  <c r="Q155" i="1"/>
  <c r="Q153" i="1"/>
  <c r="Q66" i="1"/>
  <c r="Q63" i="1"/>
  <c r="Q61" i="1"/>
  <c r="Q60" i="1"/>
  <c r="Q57" i="1"/>
  <c r="Q54" i="1"/>
  <c r="Q47" i="1"/>
  <c r="Q46" i="1"/>
  <c r="Q43" i="1"/>
  <c r="Q42" i="1"/>
  <c r="Q41" i="1"/>
  <c r="Q38" i="1"/>
  <c r="Q36" i="1"/>
  <c r="Q35" i="1"/>
  <c r="Q33" i="1"/>
  <c r="Q23" i="1"/>
  <c r="Q22" i="1"/>
  <c r="Q21" i="1"/>
  <c r="G136" i="3"/>
  <c r="C136" i="3" s="1"/>
  <c r="G135" i="3"/>
  <c r="C135" i="3" s="1"/>
  <c r="G134" i="3"/>
  <c r="C134" i="3"/>
  <c r="G133" i="3"/>
  <c r="C133" i="3" s="1"/>
  <c r="G132" i="3"/>
  <c r="C132" i="3" s="1"/>
  <c r="G131" i="3"/>
  <c r="C131" i="3" s="1"/>
  <c r="G130" i="3"/>
  <c r="C130" i="3" s="1"/>
  <c r="G176" i="3"/>
  <c r="C176" i="3"/>
  <c r="G175" i="3"/>
  <c r="C175" i="3"/>
  <c r="G129" i="3"/>
  <c r="C129" i="3"/>
  <c r="G128" i="3"/>
  <c r="C128" i="3" s="1"/>
  <c r="G174" i="3"/>
  <c r="C174" i="3"/>
  <c r="G173" i="3"/>
  <c r="C173" i="3"/>
  <c r="G172" i="3"/>
  <c r="C172" i="3"/>
  <c r="G127" i="3"/>
  <c r="C127" i="3" s="1"/>
  <c r="G171" i="3"/>
  <c r="C171" i="3"/>
  <c r="G170" i="3"/>
  <c r="C170" i="3"/>
  <c r="G169" i="3"/>
  <c r="C169" i="3"/>
  <c r="G126" i="3"/>
  <c r="C126" i="3" s="1"/>
  <c r="G125" i="3"/>
  <c r="C125" i="3"/>
  <c r="G168" i="3"/>
  <c r="C168" i="3"/>
  <c r="G167" i="3"/>
  <c r="C167" i="3"/>
  <c r="G166" i="3"/>
  <c r="C166" i="3" s="1"/>
  <c r="G165" i="3"/>
  <c r="C165" i="3"/>
  <c r="G164" i="3"/>
  <c r="C164" i="3"/>
  <c r="G163" i="3"/>
  <c r="C163" i="3"/>
  <c r="G162" i="3"/>
  <c r="C162" i="3" s="1"/>
  <c r="G161" i="3"/>
  <c r="C161" i="3"/>
  <c r="G160" i="3"/>
  <c r="C160" i="3"/>
  <c r="G159" i="3"/>
  <c r="C159" i="3"/>
  <c r="G158" i="3"/>
  <c r="C158" i="3" s="1"/>
  <c r="G124" i="3"/>
  <c r="C124" i="3"/>
  <c r="G123" i="3"/>
  <c r="C123" i="3"/>
  <c r="G157" i="3"/>
  <c r="C157" i="3"/>
  <c r="G122" i="3"/>
  <c r="C122" i="3" s="1"/>
  <c r="G121" i="3"/>
  <c r="C121" i="3"/>
  <c r="G156" i="3"/>
  <c r="C156" i="3"/>
  <c r="G120" i="3"/>
  <c r="C120" i="3" s="1"/>
  <c r="G119" i="3"/>
  <c r="C119" i="3" s="1"/>
  <c r="G118" i="3"/>
  <c r="C118" i="3" s="1"/>
  <c r="G117" i="3"/>
  <c r="C117" i="3" s="1"/>
  <c r="G116" i="3"/>
  <c r="C116" i="3"/>
  <c r="G115" i="3"/>
  <c r="C115" i="3"/>
  <c r="G114" i="3"/>
  <c r="C114" i="3" s="1"/>
  <c r="G113" i="3"/>
  <c r="C113" i="3" s="1"/>
  <c r="G112" i="3"/>
  <c r="C112" i="3"/>
  <c r="G111" i="3"/>
  <c r="C111" i="3"/>
  <c r="G110" i="3"/>
  <c r="C110" i="3" s="1"/>
  <c r="G109" i="3"/>
  <c r="C109" i="3" s="1"/>
  <c r="G108" i="3"/>
  <c r="C108" i="3"/>
  <c r="G107" i="3"/>
  <c r="C107" i="3"/>
  <c r="G106" i="3"/>
  <c r="C106" i="3"/>
  <c r="G105" i="3"/>
  <c r="C105" i="3"/>
  <c r="G104" i="3"/>
  <c r="C104" i="3" s="1"/>
  <c r="G103" i="3"/>
  <c r="C103" i="3"/>
  <c r="G102" i="3"/>
  <c r="C102" i="3"/>
  <c r="G101" i="3"/>
  <c r="C101" i="3"/>
  <c r="G100" i="3"/>
  <c r="C100" i="3" s="1"/>
  <c r="G99" i="3"/>
  <c r="C99" i="3"/>
  <c r="G98" i="3"/>
  <c r="C98" i="3"/>
  <c r="G97" i="3"/>
  <c r="C97" i="3" s="1"/>
  <c r="G96" i="3"/>
  <c r="C96" i="3" s="1"/>
  <c r="G95" i="3"/>
  <c r="C95" i="3"/>
  <c r="G94" i="3"/>
  <c r="C94" i="3"/>
  <c r="G93" i="3"/>
  <c r="C93" i="3" s="1"/>
  <c r="G92" i="3"/>
  <c r="C92" i="3" s="1"/>
  <c r="G91" i="3"/>
  <c r="C91" i="3"/>
  <c r="G90" i="3"/>
  <c r="C90" i="3" s="1"/>
  <c r="G89" i="3"/>
  <c r="C89" i="3" s="1"/>
  <c r="G88" i="3"/>
  <c r="C88" i="3" s="1"/>
  <c r="G87" i="3"/>
  <c r="C87" i="3"/>
  <c r="G86" i="3"/>
  <c r="C86" i="3" s="1"/>
  <c r="G85" i="3"/>
  <c r="C85" i="3" s="1"/>
  <c r="G84" i="3"/>
  <c r="C84" i="3" s="1"/>
  <c r="G83" i="3"/>
  <c r="C83" i="3"/>
  <c r="G82" i="3"/>
  <c r="C82" i="3" s="1"/>
  <c r="G81" i="3"/>
  <c r="C81" i="3" s="1"/>
  <c r="G80" i="3"/>
  <c r="C80" i="3" s="1"/>
  <c r="G79" i="3"/>
  <c r="C79" i="3"/>
  <c r="G78" i="3"/>
  <c r="C78" i="3" s="1"/>
  <c r="G77" i="3"/>
  <c r="C77" i="3" s="1"/>
  <c r="G76" i="3"/>
  <c r="C76" i="3"/>
  <c r="G75" i="3"/>
  <c r="C75" i="3" s="1"/>
  <c r="G74" i="3"/>
  <c r="C74" i="3"/>
  <c r="G73" i="3"/>
  <c r="C73" i="3"/>
  <c r="G72" i="3"/>
  <c r="C72" i="3"/>
  <c r="G71" i="3"/>
  <c r="C71" i="3" s="1"/>
  <c r="G70" i="3"/>
  <c r="C70" i="3"/>
  <c r="G69" i="3"/>
  <c r="C69" i="3"/>
  <c r="G68" i="3"/>
  <c r="C68" i="3"/>
  <c r="G67" i="3"/>
  <c r="C67" i="3" s="1"/>
  <c r="G66" i="3"/>
  <c r="C66" i="3"/>
  <c r="G65" i="3"/>
  <c r="C65" i="3"/>
  <c r="G64" i="3"/>
  <c r="C64" i="3"/>
  <c r="G63" i="3"/>
  <c r="C63" i="3" s="1"/>
  <c r="G62" i="3"/>
  <c r="C62" i="3"/>
  <c r="G61" i="3"/>
  <c r="C61" i="3"/>
  <c r="G60" i="3"/>
  <c r="C60" i="3"/>
  <c r="G59" i="3"/>
  <c r="C59" i="3" s="1"/>
  <c r="G58" i="3"/>
  <c r="C58" i="3"/>
  <c r="G57" i="3"/>
  <c r="C57" i="3"/>
  <c r="G56" i="3"/>
  <c r="C56" i="3"/>
  <c r="G55" i="3"/>
  <c r="C55" i="3" s="1"/>
  <c r="G54" i="3"/>
  <c r="C54" i="3"/>
  <c r="G53" i="3"/>
  <c r="C53" i="3"/>
  <c r="G52" i="3"/>
  <c r="C52" i="3" s="1"/>
  <c r="G51" i="3"/>
  <c r="C51" i="3" s="1"/>
  <c r="G50" i="3"/>
  <c r="C50" i="3" s="1"/>
  <c r="G49" i="3"/>
  <c r="C49" i="3"/>
  <c r="G48" i="3"/>
  <c r="C48" i="3" s="1"/>
  <c r="G47" i="3"/>
  <c r="C47" i="3" s="1"/>
  <c r="G46" i="3"/>
  <c r="C46" i="3" s="1"/>
  <c r="G45" i="3"/>
  <c r="C45" i="3"/>
  <c r="G44" i="3"/>
  <c r="C44" i="3" s="1"/>
  <c r="G43" i="3"/>
  <c r="C43" i="3" s="1"/>
  <c r="G42" i="3"/>
  <c r="C42" i="3" s="1"/>
  <c r="G41" i="3"/>
  <c r="C41" i="3"/>
  <c r="G40" i="3"/>
  <c r="C40" i="3" s="1"/>
  <c r="G39" i="3"/>
  <c r="C39" i="3" s="1"/>
  <c r="G38" i="3"/>
  <c r="C38" i="3"/>
  <c r="G37" i="3"/>
  <c r="C37" i="3" s="1"/>
  <c r="G155" i="3"/>
  <c r="C155" i="3"/>
  <c r="G36" i="3"/>
  <c r="C36" i="3"/>
  <c r="G35" i="3"/>
  <c r="C35" i="3"/>
  <c r="G154" i="3"/>
  <c r="C154" i="3" s="1"/>
  <c r="G34" i="3"/>
  <c r="C34" i="3"/>
  <c r="G153" i="3"/>
  <c r="C153" i="3"/>
  <c r="G152" i="3"/>
  <c r="C152" i="3" s="1"/>
  <c r="G33" i="3"/>
  <c r="C33" i="3" s="1"/>
  <c r="G32" i="3"/>
  <c r="C32" i="3" s="1"/>
  <c r="G151" i="3"/>
  <c r="C151" i="3" s="1"/>
  <c r="G31" i="3"/>
  <c r="C31" i="3"/>
  <c r="G30" i="3"/>
  <c r="C30" i="3" s="1"/>
  <c r="G150" i="3"/>
  <c r="C150" i="3" s="1"/>
  <c r="G29" i="3"/>
  <c r="C29" i="3" s="1"/>
  <c r="G28" i="3"/>
  <c r="C28" i="3"/>
  <c r="G27" i="3"/>
  <c r="C27" i="3" s="1"/>
  <c r="G149" i="3"/>
  <c r="C149" i="3" s="1"/>
  <c r="E149" i="3" s="1"/>
  <c r="G26" i="3"/>
  <c r="C26" i="3"/>
  <c r="G25" i="3"/>
  <c r="C25" i="3" s="1"/>
  <c r="G148" i="3"/>
  <c r="C148" i="3"/>
  <c r="G147" i="3"/>
  <c r="C147" i="3"/>
  <c r="G24" i="3"/>
  <c r="C24" i="3" s="1"/>
  <c r="G23" i="3"/>
  <c r="C23" i="3" s="1"/>
  <c r="G146" i="3"/>
  <c r="C146" i="3"/>
  <c r="G145" i="3"/>
  <c r="C145" i="3"/>
  <c r="G144" i="3"/>
  <c r="C144" i="3" s="1"/>
  <c r="G22" i="3"/>
  <c r="C22" i="3" s="1"/>
  <c r="G143" i="3"/>
  <c r="C143" i="3"/>
  <c r="G21" i="3"/>
  <c r="C21" i="3"/>
  <c r="G142" i="3"/>
  <c r="C142" i="3" s="1"/>
  <c r="G141" i="3"/>
  <c r="C141" i="3" s="1"/>
  <c r="G20" i="3"/>
  <c r="C20" i="3"/>
  <c r="G140" i="3"/>
  <c r="C140" i="3"/>
  <c r="G19" i="3"/>
  <c r="C19" i="3" s="1"/>
  <c r="G18" i="3"/>
  <c r="C18" i="3" s="1"/>
  <c r="G17" i="3"/>
  <c r="C17" i="3" s="1"/>
  <c r="G16" i="3"/>
  <c r="C16" i="3" s="1"/>
  <c r="G15" i="3"/>
  <c r="C15" i="3"/>
  <c r="G14" i="3"/>
  <c r="C14" i="3" s="1"/>
  <c r="G13" i="3"/>
  <c r="C13" i="3" s="1"/>
  <c r="G12" i="3"/>
  <c r="C12" i="3" s="1"/>
  <c r="G11" i="3"/>
  <c r="C11" i="3"/>
  <c r="G139" i="3"/>
  <c r="C139" i="3" s="1"/>
  <c r="G138" i="3"/>
  <c r="C138" i="3" s="1"/>
  <c r="G137" i="3"/>
  <c r="C137" i="3" s="1"/>
  <c r="H136" i="3"/>
  <c r="B136" i="3"/>
  <c r="D136" i="3"/>
  <c r="A136" i="3"/>
  <c r="H135" i="3"/>
  <c r="B135" i="3" s="1"/>
  <c r="D135" i="3"/>
  <c r="A135" i="3"/>
  <c r="H134" i="3"/>
  <c r="B134" i="3"/>
  <c r="D134" i="3"/>
  <c r="A134" i="3"/>
  <c r="H133" i="3"/>
  <c r="B133" i="3" s="1"/>
  <c r="D133" i="3"/>
  <c r="A133" i="3"/>
  <c r="H132" i="3"/>
  <c r="B132" i="3"/>
  <c r="D132" i="3"/>
  <c r="A132" i="3"/>
  <c r="H131" i="3"/>
  <c r="B131" i="3" s="1"/>
  <c r="D131" i="3"/>
  <c r="A131" i="3"/>
  <c r="H130" i="3"/>
  <c r="B130" i="3"/>
  <c r="D130" i="3"/>
  <c r="A130" i="3"/>
  <c r="H176" i="3"/>
  <c r="B176" i="3" s="1"/>
  <c r="D176" i="3"/>
  <c r="A176" i="3"/>
  <c r="H175" i="3"/>
  <c r="B175" i="3"/>
  <c r="D175" i="3"/>
  <c r="A175" i="3"/>
  <c r="H129" i="3"/>
  <c r="B129" i="3" s="1"/>
  <c r="D129" i="3"/>
  <c r="A129" i="3"/>
  <c r="H128" i="3"/>
  <c r="B128" i="3"/>
  <c r="D128" i="3"/>
  <c r="A128" i="3"/>
  <c r="H174" i="3"/>
  <c r="B174" i="3" s="1"/>
  <c r="D174" i="3"/>
  <c r="A174" i="3"/>
  <c r="H173" i="3"/>
  <c r="B173" i="3"/>
  <c r="D173" i="3"/>
  <c r="A173" i="3"/>
  <c r="H172" i="3"/>
  <c r="B172" i="3" s="1"/>
  <c r="D172" i="3"/>
  <c r="A172" i="3"/>
  <c r="H127" i="3"/>
  <c r="B127" i="3"/>
  <c r="D127" i="3"/>
  <c r="A127" i="3"/>
  <c r="H171" i="3"/>
  <c r="B171" i="3" s="1"/>
  <c r="D171" i="3"/>
  <c r="A171" i="3"/>
  <c r="H170" i="3"/>
  <c r="B170" i="3"/>
  <c r="D170" i="3"/>
  <c r="A170" i="3"/>
  <c r="H169" i="3"/>
  <c r="B169" i="3" s="1"/>
  <c r="D169" i="3"/>
  <c r="A169" i="3"/>
  <c r="H126" i="3"/>
  <c r="B126" i="3"/>
  <c r="D126" i="3"/>
  <c r="A126" i="3"/>
  <c r="H125" i="3"/>
  <c r="B125" i="3" s="1"/>
  <c r="D125" i="3"/>
  <c r="A125" i="3"/>
  <c r="H168" i="3"/>
  <c r="B168" i="3"/>
  <c r="D168" i="3"/>
  <c r="A168" i="3"/>
  <c r="H167" i="3"/>
  <c r="B167" i="3" s="1"/>
  <c r="D167" i="3"/>
  <c r="A167" i="3"/>
  <c r="H166" i="3"/>
  <c r="B166" i="3"/>
  <c r="D166" i="3"/>
  <c r="A166" i="3"/>
  <c r="H165" i="3"/>
  <c r="B165" i="3" s="1"/>
  <c r="D165" i="3"/>
  <c r="A165" i="3"/>
  <c r="H164" i="3"/>
  <c r="B164" i="3"/>
  <c r="D164" i="3"/>
  <c r="A164" i="3"/>
  <c r="H163" i="3"/>
  <c r="B163" i="3" s="1"/>
  <c r="D163" i="3"/>
  <c r="A163" i="3"/>
  <c r="H162" i="3"/>
  <c r="B162" i="3"/>
  <c r="D162" i="3"/>
  <c r="A162" i="3"/>
  <c r="H161" i="3"/>
  <c r="B161" i="3" s="1"/>
  <c r="D161" i="3"/>
  <c r="A161" i="3"/>
  <c r="H160" i="3"/>
  <c r="B160" i="3"/>
  <c r="D160" i="3"/>
  <c r="A160" i="3"/>
  <c r="H159" i="3"/>
  <c r="B159" i="3" s="1"/>
  <c r="D159" i="3"/>
  <c r="A159" i="3"/>
  <c r="H158" i="3"/>
  <c r="B158" i="3"/>
  <c r="D158" i="3"/>
  <c r="A158" i="3"/>
  <c r="H124" i="3"/>
  <c r="B124" i="3" s="1"/>
  <c r="D124" i="3"/>
  <c r="A124" i="3"/>
  <c r="H123" i="3"/>
  <c r="B123" i="3"/>
  <c r="D123" i="3"/>
  <c r="A123" i="3"/>
  <c r="H157" i="3"/>
  <c r="B157" i="3" s="1"/>
  <c r="D157" i="3"/>
  <c r="A157" i="3"/>
  <c r="H122" i="3"/>
  <c r="B122" i="3"/>
  <c r="D122" i="3"/>
  <c r="A122" i="3"/>
  <c r="H121" i="3"/>
  <c r="B121" i="3" s="1"/>
  <c r="D121" i="3"/>
  <c r="A121" i="3"/>
  <c r="H156" i="3"/>
  <c r="B156" i="3"/>
  <c r="D156" i="3"/>
  <c r="A156" i="3"/>
  <c r="H120" i="3"/>
  <c r="B120" i="3" s="1"/>
  <c r="D120" i="3"/>
  <c r="A120" i="3"/>
  <c r="H119" i="3"/>
  <c r="B119" i="3"/>
  <c r="D119" i="3"/>
  <c r="A119" i="3"/>
  <c r="H118" i="3"/>
  <c r="B118" i="3" s="1"/>
  <c r="D118" i="3"/>
  <c r="A118" i="3"/>
  <c r="H117" i="3"/>
  <c r="B117" i="3"/>
  <c r="D117" i="3"/>
  <c r="A117" i="3"/>
  <c r="H116" i="3"/>
  <c r="B116" i="3" s="1"/>
  <c r="D116" i="3"/>
  <c r="A116" i="3"/>
  <c r="H115" i="3"/>
  <c r="B115" i="3"/>
  <c r="D115" i="3"/>
  <c r="A115" i="3"/>
  <c r="H114" i="3"/>
  <c r="B114" i="3" s="1"/>
  <c r="D114" i="3"/>
  <c r="A114" i="3"/>
  <c r="H113" i="3"/>
  <c r="B113" i="3"/>
  <c r="D113" i="3"/>
  <c r="A113" i="3"/>
  <c r="H112" i="3"/>
  <c r="B112" i="3" s="1"/>
  <c r="D112" i="3"/>
  <c r="A112" i="3"/>
  <c r="H111" i="3"/>
  <c r="B111" i="3"/>
  <c r="D111" i="3"/>
  <c r="A111" i="3"/>
  <c r="H110" i="3"/>
  <c r="B110" i="3" s="1"/>
  <c r="D110" i="3"/>
  <c r="A110" i="3"/>
  <c r="H109" i="3"/>
  <c r="B109" i="3"/>
  <c r="D109" i="3"/>
  <c r="A109" i="3"/>
  <c r="H108" i="3"/>
  <c r="B108" i="3" s="1"/>
  <c r="D108" i="3"/>
  <c r="A108" i="3"/>
  <c r="H107" i="3"/>
  <c r="B107" i="3"/>
  <c r="D107" i="3"/>
  <c r="A107" i="3"/>
  <c r="H106" i="3"/>
  <c r="B106" i="3" s="1"/>
  <c r="D106" i="3"/>
  <c r="A106" i="3"/>
  <c r="H105" i="3"/>
  <c r="B105" i="3"/>
  <c r="D105" i="3"/>
  <c r="A105" i="3"/>
  <c r="H104" i="3"/>
  <c r="B104" i="3" s="1"/>
  <c r="D104" i="3"/>
  <c r="A104" i="3"/>
  <c r="H103" i="3"/>
  <c r="B103" i="3"/>
  <c r="D103" i="3"/>
  <c r="A103" i="3"/>
  <c r="H102" i="3"/>
  <c r="B102" i="3" s="1"/>
  <c r="D102" i="3"/>
  <c r="A102" i="3"/>
  <c r="H101" i="3"/>
  <c r="B101" i="3"/>
  <c r="D101" i="3"/>
  <c r="A101" i="3"/>
  <c r="H100" i="3"/>
  <c r="B100" i="3" s="1"/>
  <c r="D100" i="3"/>
  <c r="A100" i="3"/>
  <c r="H99" i="3"/>
  <c r="B99" i="3"/>
  <c r="D99" i="3"/>
  <c r="A99" i="3"/>
  <c r="H98" i="3"/>
  <c r="B98" i="3" s="1"/>
  <c r="D98" i="3"/>
  <c r="A98" i="3"/>
  <c r="H97" i="3"/>
  <c r="B97" i="3"/>
  <c r="D97" i="3"/>
  <c r="A97" i="3"/>
  <c r="H96" i="3"/>
  <c r="B96" i="3" s="1"/>
  <c r="D96" i="3"/>
  <c r="A96" i="3"/>
  <c r="H95" i="3"/>
  <c r="B95" i="3"/>
  <c r="D95" i="3"/>
  <c r="A95" i="3"/>
  <c r="H94" i="3"/>
  <c r="B94" i="3" s="1"/>
  <c r="D94" i="3"/>
  <c r="A94" i="3"/>
  <c r="H93" i="3"/>
  <c r="B93" i="3"/>
  <c r="D93" i="3"/>
  <c r="A93" i="3"/>
  <c r="H92" i="3"/>
  <c r="B92" i="3" s="1"/>
  <c r="D92" i="3"/>
  <c r="A92" i="3"/>
  <c r="H91" i="3"/>
  <c r="B91" i="3"/>
  <c r="D91" i="3"/>
  <c r="A91" i="3"/>
  <c r="H90" i="3"/>
  <c r="B90" i="3" s="1"/>
  <c r="D90" i="3"/>
  <c r="A90" i="3"/>
  <c r="H89" i="3"/>
  <c r="B89" i="3"/>
  <c r="D89" i="3"/>
  <c r="A89" i="3"/>
  <c r="H88" i="3"/>
  <c r="B88" i="3" s="1"/>
  <c r="D88" i="3"/>
  <c r="A88" i="3"/>
  <c r="H87" i="3"/>
  <c r="B87" i="3"/>
  <c r="D87" i="3"/>
  <c r="A87" i="3"/>
  <c r="H86" i="3"/>
  <c r="B86" i="3" s="1"/>
  <c r="D86" i="3"/>
  <c r="A86" i="3"/>
  <c r="H85" i="3"/>
  <c r="B85" i="3"/>
  <c r="D85" i="3"/>
  <c r="A85" i="3"/>
  <c r="H84" i="3"/>
  <c r="B84" i="3" s="1"/>
  <c r="D84" i="3"/>
  <c r="A84" i="3"/>
  <c r="H83" i="3"/>
  <c r="B83" i="3"/>
  <c r="D83" i="3"/>
  <c r="A83" i="3"/>
  <c r="H82" i="3"/>
  <c r="B82" i="3" s="1"/>
  <c r="D82" i="3"/>
  <c r="A82" i="3"/>
  <c r="H81" i="3"/>
  <c r="B81" i="3"/>
  <c r="D81" i="3"/>
  <c r="A81" i="3"/>
  <c r="H80" i="3"/>
  <c r="B80" i="3" s="1"/>
  <c r="D80" i="3"/>
  <c r="A80" i="3"/>
  <c r="H79" i="3"/>
  <c r="B79" i="3"/>
  <c r="D79" i="3"/>
  <c r="A79" i="3"/>
  <c r="H78" i="3"/>
  <c r="B78" i="3" s="1"/>
  <c r="D78" i="3"/>
  <c r="A78" i="3"/>
  <c r="H77" i="3"/>
  <c r="B77" i="3"/>
  <c r="D77" i="3"/>
  <c r="A77" i="3"/>
  <c r="H76" i="3"/>
  <c r="B76" i="3" s="1"/>
  <c r="D76" i="3"/>
  <c r="A76" i="3"/>
  <c r="H75" i="3"/>
  <c r="B75" i="3"/>
  <c r="D75" i="3"/>
  <c r="A75" i="3"/>
  <c r="H74" i="3"/>
  <c r="B74" i="3" s="1"/>
  <c r="D74" i="3"/>
  <c r="A74" i="3"/>
  <c r="H73" i="3"/>
  <c r="B73" i="3"/>
  <c r="D73" i="3"/>
  <c r="A73" i="3"/>
  <c r="H72" i="3"/>
  <c r="B72" i="3" s="1"/>
  <c r="D72" i="3"/>
  <c r="A72" i="3"/>
  <c r="H71" i="3"/>
  <c r="B71" i="3"/>
  <c r="D71" i="3"/>
  <c r="A71" i="3"/>
  <c r="H70" i="3"/>
  <c r="B70" i="3" s="1"/>
  <c r="D70" i="3"/>
  <c r="A70" i="3"/>
  <c r="H69" i="3"/>
  <c r="B69" i="3"/>
  <c r="D69" i="3"/>
  <c r="A69" i="3"/>
  <c r="H68" i="3"/>
  <c r="B68" i="3" s="1"/>
  <c r="D68" i="3"/>
  <c r="A68" i="3"/>
  <c r="H67" i="3"/>
  <c r="B67" i="3"/>
  <c r="D67" i="3"/>
  <c r="A67" i="3"/>
  <c r="H66" i="3"/>
  <c r="B66" i="3" s="1"/>
  <c r="D66" i="3"/>
  <c r="A66" i="3"/>
  <c r="H65" i="3"/>
  <c r="B65" i="3"/>
  <c r="D65" i="3"/>
  <c r="A65" i="3"/>
  <c r="H64" i="3"/>
  <c r="B64" i="3" s="1"/>
  <c r="D64" i="3"/>
  <c r="A64" i="3"/>
  <c r="H63" i="3"/>
  <c r="B63" i="3"/>
  <c r="F63" i="3"/>
  <c r="D63" i="3" s="1"/>
  <c r="A63" i="3"/>
  <c r="H62" i="3"/>
  <c r="B62" i="3"/>
  <c r="F62" i="3"/>
  <c r="D62" i="3" s="1"/>
  <c r="A62" i="3"/>
  <c r="H61" i="3"/>
  <c r="B61" i="3" s="1"/>
  <c r="F61" i="3"/>
  <c r="D61" i="3"/>
  <c r="A61" i="3"/>
  <c r="H60" i="3"/>
  <c r="B60" i="3" s="1"/>
  <c r="F60" i="3"/>
  <c r="D60" i="3" s="1"/>
  <c r="A60" i="3"/>
  <c r="H59" i="3"/>
  <c r="B59" i="3" s="1"/>
  <c r="F59" i="3"/>
  <c r="D59" i="3" s="1"/>
  <c r="A59" i="3"/>
  <c r="H58" i="3"/>
  <c r="B58" i="3" s="1"/>
  <c r="D58" i="3"/>
  <c r="A58" i="3"/>
  <c r="H57" i="3"/>
  <c r="B57" i="3"/>
  <c r="D57" i="3"/>
  <c r="A57" i="3"/>
  <c r="H56" i="3"/>
  <c r="B56" i="3" s="1"/>
  <c r="D56" i="3"/>
  <c r="A56" i="3"/>
  <c r="H55" i="3"/>
  <c r="B55" i="3"/>
  <c r="D55" i="3"/>
  <c r="A55" i="3"/>
  <c r="H54" i="3"/>
  <c r="B54" i="3" s="1"/>
  <c r="D54" i="3"/>
  <c r="A54" i="3"/>
  <c r="H53" i="3"/>
  <c r="B53" i="3"/>
  <c r="D53" i="3"/>
  <c r="A53" i="3"/>
  <c r="H52" i="3"/>
  <c r="B52" i="3" s="1"/>
  <c r="D52" i="3"/>
  <c r="A52" i="3"/>
  <c r="H51" i="3"/>
  <c r="B51" i="3"/>
  <c r="D51" i="3"/>
  <c r="A51" i="3"/>
  <c r="H50" i="3"/>
  <c r="B50" i="3" s="1"/>
  <c r="D50" i="3"/>
  <c r="A50" i="3"/>
  <c r="H49" i="3"/>
  <c r="B49" i="3"/>
  <c r="D49" i="3"/>
  <c r="A49" i="3"/>
  <c r="H48" i="3"/>
  <c r="B48" i="3" s="1"/>
  <c r="D48" i="3"/>
  <c r="A48" i="3"/>
  <c r="H47" i="3"/>
  <c r="B47" i="3"/>
  <c r="D47" i="3"/>
  <c r="A47" i="3"/>
  <c r="H46" i="3"/>
  <c r="B46" i="3" s="1"/>
  <c r="D46" i="3"/>
  <c r="A46" i="3"/>
  <c r="H45" i="3"/>
  <c r="B45" i="3"/>
  <c r="D45" i="3"/>
  <c r="A45" i="3"/>
  <c r="H44" i="3"/>
  <c r="B44" i="3" s="1"/>
  <c r="D44" i="3"/>
  <c r="A44" i="3"/>
  <c r="H43" i="3"/>
  <c r="B43" i="3"/>
  <c r="D43" i="3"/>
  <c r="A43" i="3"/>
  <c r="H42" i="3"/>
  <c r="B42" i="3" s="1"/>
  <c r="D42" i="3"/>
  <c r="A42" i="3"/>
  <c r="H41" i="3"/>
  <c r="B41" i="3"/>
  <c r="D41" i="3"/>
  <c r="A41" i="3"/>
  <c r="H40" i="3"/>
  <c r="B40" i="3" s="1"/>
  <c r="D40" i="3"/>
  <c r="A40" i="3"/>
  <c r="H39" i="3"/>
  <c r="B39" i="3"/>
  <c r="D39" i="3"/>
  <c r="A39" i="3"/>
  <c r="H38" i="3"/>
  <c r="B38" i="3" s="1"/>
  <c r="D38" i="3"/>
  <c r="A38" i="3"/>
  <c r="H37" i="3"/>
  <c r="B37" i="3"/>
  <c r="D37" i="3"/>
  <c r="A37" i="3"/>
  <c r="H155" i="3"/>
  <c r="B155" i="3" s="1"/>
  <c r="D155" i="3"/>
  <c r="A155" i="3"/>
  <c r="H36" i="3"/>
  <c r="B36" i="3"/>
  <c r="D36" i="3"/>
  <c r="A36" i="3"/>
  <c r="H35" i="3"/>
  <c r="B35" i="3" s="1"/>
  <c r="D35" i="3"/>
  <c r="A35" i="3"/>
  <c r="H154" i="3"/>
  <c r="B154" i="3"/>
  <c r="D154" i="3"/>
  <c r="A154" i="3"/>
  <c r="H34" i="3"/>
  <c r="B34" i="3" s="1"/>
  <c r="D34" i="3"/>
  <c r="A34" i="3"/>
  <c r="H153" i="3"/>
  <c r="B153" i="3"/>
  <c r="D153" i="3"/>
  <c r="A153" i="3"/>
  <c r="H152" i="3"/>
  <c r="B152" i="3" s="1"/>
  <c r="D152" i="3"/>
  <c r="A152" i="3"/>
  <c r="H33" i="3"/>
  <c r="B33" i="3"/>
  <c r="D33" i="3"/>
  <c r="A33" i="3"/>
  <c r="H32" i="3"/>
  <c r="B32" i="3" s="1"/>
  <c r="D32" i="3"/>
  <c r="A32" i="3"/>
  <c r="H151" i="3"/>
  <c r="B151" i="3"/>
  <c r="D151" i="3"/>
  <c r="A151" i="3"/>
  <c r="H31" i="3"/>
  <c r="B31" i="3" s="1"/>
  <c r="D31" i="3"/>
  <c r="A31" i="3"/>
  <c r="H30" i="3"/>
  <c r="B30" i="3"/>
  <c r="D30" i="3"/>
  <c r="A30" i="3"/>
  <c r="H150" i="3"/>
  <c r="B150" i="3" s="1"/>
  <c r="D150" i="3"/>
  <c r="A150" i="3"/>
  <c r="H29" i="3"/>
  <c r="B29" i="3"/>
  <c r="D29" i="3"/>
  <c r="A29" i="3"/>
  <c r="H28" i="3"/>
  <c r="B28" i="3" s="1"/>
  <c r="D28" i="3"/>
  <c r="A28" i="3"/>
  <c r="H27" i="3"/>
  <c r="B27" i="3"/>
  <c r="D27" i="3"/>
  <c r="A27" i="3"/>
  <c r="H149" i="3"/>
  <c r="B149" i="3" s="1"/>
  <c r="D149" i="3"/>
  <c r="A149" i="3"/>
  <c r="H26" i="3"/>
  <c r="B26" i="3"/>
  <c r="D26" i="3"/>
  <c r="A26" i="3"/>
  <c r="H25" i="3"/>
  <c r="B25" i="3" s="1"/>
  <c r="D25" i="3"/>
  <c r="A25" i="3"/>
  <c r="H148" i="3"/>
  <c r="B148" i="3"/>
  <c r="D148" i="3"/>
  <c r="A148" i="3"/>
  <c r="H147" i="3"/>
  <c r="B147" i="3" s="1"/>
  <c r="D147" i="3"/>
  <c r="A147" i="3"/>
  <c r="H24" i="3"/>
  <c r="B24" i="3"/>
  <c r="D24" i="3"/>
  <c r="A24" i="3"/>
  <c r="H23" i="3"/>
  <c r="B23" i="3" s="1"/>
  <c r="D23" i="3"/>
  <c r="A23" i="3"/>
  <c r="H146" i="3"/>
  <c r="B146" i="3"/>
  <c r="D146" i="3"/>
  <c r="A146" i="3"/>
  <c r="H145" i="3"/>
  <c r="B145" i="3" s="1"/>
  <c r="D145" i="3"/>
  <c r="A145" i="3"/>
  <c r="H144" i="3"/>
  <c r="B144" i="3"/>
  <c r="D144" i="3"/>
  <c r="A144" i="3"/>
  <c r="H22" i="3"/>
  <c r="B22" i="3" s="1"/>
  <c r="D22" i="3"/>
  <c r="A22" i="3"/>
  <c r="H143" i="3"/>
  <c r="B143" i="3"/>
  <c r="D143" i="3"/>
  <c r="A143" i="3"/>
  <c r="H21" i="3"/>
  <c r="B21" i="3" s="1"/>
  <c r="D21" i="3"/>
  <c r="A21" i="3"/>
  <c r="H142" i="3"/>
  <c r="B142" i="3"/>
  <c r="D142" i="3"/>
  <c r="A142" i="3"/>
  <c r="H141" i="3"/>
  <c r="B141" i="3" s="1"/>
  <c r="D141" i="3"/>
  <c r="A141" i="3"/>
  <c r="H20" i="3"/>
  <c r="B20" i="3"/>
  <c r="D20" i="3"/>
  <c r="A20" i="3"/>
  <c r="H140" i="3"/>
  <c r="B140" i="3" s="1"/>
  <c r="D140" i="3"/>
  <c r="A140" i="3"/>
  <c r="H19" i="3"/>
  <c r="B19" i="3"/>
  <c r="D19" i="3"/>
  <c r="A19" i="3"/>
  <c r="H18" i="3"/>
  <c r="B18" i="3" s="1"/>
  <c r="D18" i="3"/>
  <c r="A18" i="3"/>
  <c r="H17" i="3"/>
  <c r="B17" i="3"/>
  <c r="D17" i="3"/>
  <c r="A17" i="3"/>
  <c r="H16" i="3"/>
  <c r="B16" i="3" s="1"/>
  <c r="D16" i="3"/>
  <c r="A16" i="3"/>
  <c r="H15" i="3"/>
  <c r="B15" i="3"/>
  <c r="D15" i="3"/>
  <c r="A15" i="3"/>
  <c r="H14" i="3"/>
  <c r="B14" i="3" s="1"/>
  <c r="D14" i="3"/>
  <c r="A14" i="3"/>
  <c r="H13" i="3"/>
  <c r="B13" i="3"/>
  <c r="D13" i="3"/>
  <c r="A13" i="3"/>
  <c r="H12" i="3"/>
  <c r="B12" i="3" s="1"/>
  <c r="D12" i="3"/>
  <c r="A12" i="3"/>
  <c r="H11" i="3"/>
  <c r="B11" i="3"/>
  <c r="D11" i="3"/>
  <c r="A11" i="3"/>
  <c r="H139" i="3"/>
  <c r="B139" i="3" s="1"/>
  <c r="D139" i="3"/>
  <c r="A139" i="3"/>
  <c r="H138" i="3"/>
  <c r="B138" i="3"/>
  <c r="D138" i="3"/>
  <c r="A138" i="3"/>
  <c r="H137" i="3"/>
  <c r="B137" i="3" s="1"/>
  <c r="D137" i="3"/>
  <c r="A137" i="3"/>
  <c r="Q189" i="1"/>
  <c r="Q174" i="1"/>
  <c r="Q186" i="1"/>
  <c r="Q187" i="1"/>
  <c r="Q188" i="1"/>
  <c r="Q178" i="1"/>
  <c r="Q185" i="1"/>
  <c r="Q182" i="1"/>
  <c r="Q179" i="1"/>
  <c r="Q183" i="1"/>
  <c r="Q170" i="1"/>
  <c r="Q184" i="1"/>
  <c r="F16" i="1"/>
  <c r="C17" i="1"/>
  <c r="Q28" i="1"/>
  <c r="Q29" i="1"/>
  <c r="Q30" i="1"/>
  <c r="Q31" i="1"/>
  <c r="Q32" i="1"/>
  <c r="Q34" i="1"/>
  <c r="Q37" i="1"/>
  <c r="Q44" i="1"/>
  <c r="Q45" i="1"/>
  <c r="Q48" i="1"/>
  <c r="Q49" i="1"/>
  <c r="Q50" i="1"/>
  <c r="Q51" i="1"/>
  <c r="Q52" i="1"/>
  <c r="Q53" i="1"/>
  <c r="Q55" i="1"/>
  <c r="Q56" i="1"/>
  <c r="Q169" i="1"/>
  <c r="Q157" i="1"/>
  <c r="Q83" i="1"/>
  <c r="Q58" i="1"/>
  <c r="Q59" i="1"/>
  <c r="Q62" i="1"/>
  <c r="Q140" i="1"/>
  <c r="Q141" i="1"/>
  <c r="Q142" i="1"/>
  <c r="Q145" i="1"/>
  <c r="Q146" i="1"/>
  <c r="Q151" i="1"/>
  <c r="Q152" i="1"/>
  <c r="Q154" i="1"/>
  <c r="Q156" i="1"/>
  <c r="Q64" i="1"/>
  <c r="Q65" i="1"/>
  <c r="Q78" i="1"/>
  <c r="Q81" i="1"/>
  <c r="Q82" i="1"/>
  <c r="Q87" i="1"/>
  <c r="Q88" i="1"/>
  <c r="Q89" i="1"/>
  <c r="Q90" i="1"/>
  <c r="Q91" i="1"/>
  <c r="Q92" i="1"/>
  <c r="Q93" i="1"/>
  <c r="Q95" i="1"/>
  <c r="Q96" i="1"/>
  <c r="Q98" i="1"/>
  <c r="Q100" i="1"/>
  <c r="Q102" i="1"/>
  <c r="Q103" i="1"/>
  <c r="Q104" i="1"/>
  <c r="Q105" i="1"/>
  <c r="Q107" i="1"/>
  <c r="Q108" i="1"/>
  <c r="Q109" i="1"/>
  <c r="Q110" i="1"/>
  <c r="Q111" i="1"/>
  <c r="Q112" i="1"/>
  <c r="Q113" i="1"/>
  <c r="Q116" i="1"/>
  <c r="Q118" i="1"/>
  <c r="Q122" i="1"/>
  <c r="Q129" i="1"/>
  <c r="Q130" i="1"/>
  <c r="Q132" i="1"/>
  <c r="Q134" i="1"/>
  <c r="Q137" i="1"/>
  <c r="Q138" i="1"/>
  <c r="Q139" i="1"/>
  <c r="Q97" i="1"/>
  <c r="Q106" i="1"/>
  <c r="Q120" i="1"/>
  <c r="Q121" i="1"/>
  <c r="Q123" i="1"/>
  <c r="Q124" i="1"/>
  <c r="Q125" i="1"/>
  <c r="Q126" i="1"/>
  <c r="Q143" i="1"/>
  <c r="Q144" i="1"/>
  <c r="Q73" i="1"/>
  <c r="Q67" i="1"/>
  <c r="Q68" i="1"/>
  <c r="Q70" i="1"/>
  <c r="Q71" i="1"/>
  <c r="Q72" i="1"/>
  <c r="Q74" i="1"/>
  <c r="Q75" i="1"/>
  <c r="Q69" i="1"/>
  <c r="Q76" i="1"/>
  <c r="Q77" i="1"/>
  <c r="Q148" i="1"/>
  <c r="Q79" i="1"/>
  <c r="Q80" i="1"/>
  <c r="Q84" i="1"/>
  <c r="Q85" i="1"/>
  <c r="Q86" i="1"/>
  <c r="Q94" i="1"/>
  <c r="Q99" i="1"/>
  <c r="Q114" i="1"/>
  <c r="Q115" i="1"/>
  <c r="Q117" i="1"/>
  <c r="Q119" i="1"/>
  <c r="Q127" i="1"/>
  <c r="Q128" i="1"/>
  <c r="Q131" i="1"/>
  <c r="Q133" i="1"/>
  <c r="Q135" i="1"/>
  <c r="Q136" i="1"/>
  <c r="Q147" i="1"/>
  <c r="Q149" i="1"/>
  <c r="Q26" i="1"/>
  <c r="Q27" i="1"/>
  <c r="Q39" i="1"/>
  <c r="Q40" i="1"/>
  <c r="Q25" i="1"/>
  <c r="Q24" i="1"/>
  <c r="Q150" i="1"/>
  <c r="Q101" i="1"/>
  <c r="E46" i="1"/>
  <c r="E147" i="3" s="1"/>
  <c r="E164" i="1"/>
  <c r="F164" i="1" s="1"/>
  <c r="G164" i="1" s="1"/>
  <c r="I164" i="1" s="1"/>
  <c r="E133" i="1"/>
  <c r="F133" i="1" s="1"/>
  <c r="G133" i="1" s="1"/>
  <c r="I133" i="1" s="1"/>
  <c r="E115" i="1"/>
  <c r="F115" i="1" s="1"/>
  <c r="G115" i="1" s="1"/>
  <c r="I115" i="1" s="1"/>
  <c r="E80" i="1"/>
  <c r="F80" i="1" s="1"/>
  <c r="G80" i="1" s="1"/>
  <c r="I80" i="1" s="1"/>
  <c r="E118" i="1"/>
  <c r="F118" i="1" s="1"/>
  <c r="G118" i="1" s="1"/>
  <c r="I118" i="1" s="1"/>
  <c r="E102" i="1"/>
  <c r="F102" i="1" s="1"/>
  <c r="G102" i="1" s="1"/>
  <c r="I102" i="1" s="1"/>
  <c r="E141" i="1"/>
  <c r="E109" i="3" s="1"/>
  <c r="E134" i="1"/>
  <c r="F134" i="1" s="1"/>
  <c r="G134" i="1" s="1"/>
  <c r="I134" i="1" s="1"/>
  <c r="E108" i="1"/>
  <c r="E76" i="3" s="1"/>
  <c r="E152" i="1"/>
  <c r="F152" i="1" s="1"/>
  <c r="G152" i="1" s="1"/>
  <c r="I152" i="1" s="1"/>
  <c r="E150" i="1"/>
  <c r="F150" i="1" s="1"/>
  <c r="G150" i="1" s="1"/>
  <c r="J150" i="1" s="1"/>
  <c r="E28" i="1"/>
  <c r="E15" i="3" s="1"/>
  <c r="E186" i="1"/>
  <c r="F186" i="1" s="1"/>
  <c r="G186" i="1" s="1"/>
  <c r="K186" i="1" s="1"/>
  <c r="E63" i="1"/>
  <c r="F63" i="1" s="1"/>
  <c r="G63" i="1" s="1"/>
  <c r="I63" i="1" s="1"/>
  <c r="E182" i="1"/>
  <c r="F182" i="1" s="1"/>
  <c r="G182" i="1" s="1"/>
  <c r="K182" i="1" s="1"/>
  <c r="E24" i="1"/>
  <c r="E11" i="3" s="1"/>
  <c r="E37" i="1"/>
  <c r="F37" i="1" s="1"/>
  <c r="G37" i="1" s="1"/>
  <c r="H37" i="1" s="1"/>
  <c r="E193" i="1"/>
  <c r="F193" i="1" s="1"/>
  <c r="G193" i="1" s="1"/>
  <c r="K193" i="1" s="1"/>
  <c r="E52" i="1"/>
  <c r="F52" i="1" s="1"/>
  <c r="G52" i="1" s="1"/>
  <c r="I52" i="1" s="1"/>
  <c r="E70" i="1"/>
  <c r="E40" i="3" s="1"/>
  <c r="E48" i="1"/>
  <c r="F48" i="1" s="1"/>
  <c r="G48" i="1" s="1"/>
  <c r="I48" i="1" s="1"/>
  <c r="E126" i="1"/>
  <c r="E94" i="3" s="1"/>
  <c r="E28" i="3" l="1"/>
  <c r="E179" i="1"/>
  <c r="F179" i="1" s="1"/>
  <c r="G179" i="1" s="1"/>
  <c r="J179" i="1" s="1"/>
  <c r="E163" i="1"/>
  <c r="E36" i="1"/>
  <c r="E51" i="1"/>
  <c r="F51" i="1" s="1"/>
  <c r="G51" i="1" s="1"/>
  <c r="H51" i="1" s="1"/>
  <c r="F24" i="1"/>
  <c r="G24" i="1" s="1"/>
  <c r="I24" i="1" s="1"/>
  <c r="E189" i="1"/>
  <c r="E153" i="1"/>
  <c r="E76" i="1"/>
  <c r="F28" i="1"/>
  <c r="G28" i="1" s="1"/>
  <c r="H28" i="1" s="1"/>
  <c r="E67" i="1"/>
  <c r="F67" i="1" s="1"/>
  <c r="G67" i="1" s="1"/>
  <c r="K67" i="1" s="1"/>
  <c r="E146" i="1"/>
  <c r="F146" i="1" s="1"/>
  <c r="G146" i="1" s="1"/>
  <c r="I146" i="1" s="1"/>
  <c r="E89" i="1"/>
  <c r="F89" i="1" s="1"/>
  <c r="G89" i="1" s="1"/>
  <c r="I89" i="1" s="1"/>
  <c r="E105" i="1"/>
  <c r="F105" i="1" s="1"/>
  <c r="G105" i="1" s="1"/>
  <c r="I105" i="1" s="1"/>
  <c r="E130" i="1"/>
  <c r="E62" i="1"/>
  <c r="F62" i="1" s="1"/>
  <c r="G62" i="1" s="1"/>
  <c r="I62" i="1" s="1"/>
  <c r="E82" i="1"/>
  <c r="F82" i="1" s="1"/>
  <c r="G82" i="1" s="1"/>
  <c r="I82" i="1" s="1"/>
  <c r="E98" i="1"/>
  <c r="E106" i="1"/>
  <c r="E114" i="1"/>
  <c r="E131" i="1"/>
  <c r="F131" i="1" s="1"/>
  <c r="G131" i="1" s="1"/>
  <c r="I131" i="1" s="1"/>
  <c r="E164" i="3"/>
  <c r="E23" i="1"/>
  <c r="E194" i="1"/>
  <c r="F194" i="1" s="1"/>
  <c r="G194" i="1" s="1"/>
  <c r="K194" i="1" s="1"/>
  <c r="E154" i="3"/>
  <c r="E55" i="1"/>
  <c r="E30" i="3" s="1"/>
  <c r="E49" i="1"/>
  <c r="E161" i="1"/>
  <c r="E29" i="1"/>
  <c r="E75" i="1"/>
  <c r="E45" i="3" s="1"/>
  <c r="E71" i="1"/>
  <c r="E41" i="3" s="1"/>
  <c r="E167" i="1"/>
  <c r="E57" i="1"/>
  <c r="F57" i="1" s="1"/>
  <c r="G57" i="1" s="1"/>
  <c r="I57" i="1" s="1"/>
  <c r="E143" i="1"/>
  <c r="F143" i="1" s="1"/>
  <c r="G143" i="1" s="1"/>
  <c r="I143" i="1" s="1"/>
  <c r="E54" i="1"/>
  <c r="F54" i="1" s="1"/>
  <c r="G54" i="1" s="1"/>
  <c r="I54" i="1" s="1"/>
  <c r="E70" i="3"/>
  <c r="E156" i="1"/>
  <c r="E91" i="1"/>
  <c r="E138" i="1"/>
  <c r="E106" i="3" s="1"/>
  <c r="E145" i="1"/>
  <c r="E113" i="3" s="1"/>
  <c r="E104" i="1"/>
  <c r="E84" i="1"/>
  <c r="E117" i="1"/>
  <c r="E180" i="1"/>
  <c r="E60" i="1"/>
  <c r="E152" i="3" s="1"/>
  <c r="E195" i="1"/>
  <c r="F195" i="1" s="1"/>
  <c r="E124" i="1"/>
  <c r="E92" i="3" s="1"/>
  <c r="E39" i="1"/>
  <c r="F39" i="1" s="1"/>
  <c r="G39" i="1" s="1"/>
  <c r="I39" i="1" s="1"/>
  <c r="E44" i="1"/>
  <c r="E177" i="1"/>
  <c r="F177" i="1" s="1"/>
  <c r="G177" i="1" s="1"/>
  <c r="I177" i="1" s="1"/>
  <c r="E159" i="1"/>
  <c r="E159" i="3" s="1"/>
  <c r="E174" i="1"/>
  <c r="E47" i="1"/>
  <c r="F47" i="1" s="1"/>
  <c r="G47" i="1" s="1"/>
  <c r="I47" i="1" s="1"/>
  <c r="E68" i="1"/>
  <c r="E38" i="3" s="1"/>
  <c r="E31" i="1"/>
  <c r="E18" i="3" s="1"/>
  <c r="E41" i="1"/>
  <c r="E184" i="1"/>
  <c r="E125" i="1"/>
  <c r="E43" i="1"/>
  <c r="E102" i="3"/>
  <c r="E93" i="1"/>
  <c r="E110" i="1"/>
  <c r="E97" i="1"/>
  <c r="E151" i="1"/>
  <c r="F151" i="1" s="1"/>
  <c r="G151" i="1" s="1"/>
  <c r="I151" i="1" s="1"/>
  <c r="E88" i="1"/>
  <c r="E107" i="1"/>
  <c r="F107" i="1" s="1"/>
  <c r="G107" i="1" s="1"/>
  <c r="I107" i="1" s="1"/>
  <c r="E129" i="1"/>
  <c r="F46" i="1"/>
  <c r="G46" i="1" s="1"/>
  <c r="I46" i="1" s="1"/>
  <c r="E181" i="1"/>
  <c r="E38" i="1"/>
  <c r="E143" i="3" s="1"/>
  <c r="F17" i="1"/>
  <c r="E199" i="1"/>
  <c r="F199" i="1" s="1"/>
  <c r="G199" i="1" s="1"/>
  <c r="K199" i="1" s="1"/>
  <c r="E185" i="1"/>
  <c r="F185" i="1" s="1"/>
  <c r="G185" i="1" s="1"/>
  <c r="K185" i="1" s="1"/>
  <c r="E170" i="1"/>
  <c r="E175" i="1"/>
  <c r="F175" i="1" s="1"/>
  <c r="G175" i="1" s="1"/>
  <c r="K175" i="1" s="1"/>
  <c r="E155" i="1"/>
  <c r="E157" i="3" s="1"/>
  <c r="E27" i="1"/>
  <c r="E14" i="3" s="1"/>
  <c r="E169" i="1"/>
  <c r="E101" i="1"/>
  <c r="F101" i="1" s="1"/>
  <c r="G101" i="1" s="1"/>
  <c r="H101" i="1" s="1"/>
  <c r="E165" i="1"/>
  <c r="E123" i="1"/>
  <c r="E33" i="1"/>
  <c r="F33" i="1" s="1"/>
  <c r="G33" i="1" s="1"/>
  <c r="I33" i="1" s="1"/>
  <c r="E65" i="1"/>
  <c r="E96" i="1"/>
  <c r="F96" i="1" s="1"/>
  <c r="G96" i="1" s="1"/>
  <c r="I96" i="1" s="1"/>
  <c r="E120" i="1"/>
  <c r="E154" i="1"/>
  <c r="E90" i="1"/>
  <c r="E85" i="1"/>
  <c r="E135" i="1"/>
  <c r="E157" i="1"/>
  <c r="F157" i="1" s="1"/>
  <c r="G157" i="1" s="1"/>
  <c r="I157" i="1" s="1"/>
  <c r="E121" i="1"/>
  <c r="E89" i="3" s="1"/>
  <c r="E144" i="1"/>
  <c r="E30" i="1"/>
  <c r="E172" i="1"/>
  <c r="E66" i="1"/>
  <c r="F66" i="1" s="1"/>
  <c r="G66" i="1" s="1"/>
  <c r="I66" i="1" s="1"/>
  <c r="E77" i="1"/>
  <c r="E35" i="1"/>
  <c r="E56" i="1"/>
  <c r="F56" i="1" s="1"/>
  <c r="G56" i="1" s="1"/>
  <c r="I56" i="1" s="1"/>
  <c r="E176" i="1"/>
  <c r="F176" i="1" s="1"/>
  <c r="G176" i="1" s="1"/>
  <c r="K176" i="1" s="1"/>
  <c r="E162" i="1"/>
  <c r="E162" i="3" s="1"/>
  <c r="E21" i="1"/>
  <c r="E53" i="1"/>
  <c r="E140" i="1"/>
  <c r="E108" i="3" s="1"/>
  <c r="E86" i="3"/>
  <c r="E81" i="1"/>
  <c r="F81" i="1" s="1"/>
  <c r="G81" i="1" s="1"/>
  <c r="I81" i="1" s="1"/>
  <c r="E112" i="1"/>
  <c r="E79" i="1"/>
  <c r="E49" i="3" s="1"/>
  <c r="E64" i="1"/>
  <c r="E92" i="1"/>
  <c r="E61" i="3" s="1"/>
  <c r="E109" i="1"/>
  <c r="E132" i="1"/>
  <c r="E86" i="1"/>
  <c r="E119" i="1"/>
  <c r="E136" i="1"/>
  <c r="F136" i="1" s="1"/>
  <c r="G136" i="1" s="1"/>
  <c r="I136" i="1" s="1"/>
  <c r="E83" i="1"/>
  <c r="E198" i="1"/>
  <c r="F198" i="1" s="1"/>
  <c r="G198" i="1" s="1"/>
  <c r="K198" i="1" s="1"/>
  <c r="E21" i="3"/>
  <c r="E73" i="1"/>
  <c r="F73" i="1" s="1"/>
  <c r="G73" i="1" s="1"/>
  <c r="J73" i="1" s="1"/>
  <c r="E188" i="1"/>
  <c r="E135" i="3" s="1"/>
  <c r="E168" i="1"/>
  <c r="E168" i="3" s="1"/>
  <c r="E61" i="1"/>
  <c r="F61" i="1" s="1"/>
  <c r="G61" i="1" s="1"/>
  <c r="I61" i="1" s="1"/>
  <c r="E187" i="1"/>
  <c r="E22" i="1"/>
  <c r="E45" i="1"/>
  <c r="F45" i="1" s="1"/>
  <c r="G45" i="1" s="1"/>
  <c r="H45" i="1" s="1"/>
  <c r="E173" i="1"/>
  <c r="E171" i="3" s="1"/>
  <c r="E160" i="1"/>
  <c r="F160" i="1" s="1"/>
  <c r="G160" i="1" s="1"/>
  <c r="K160" i="1" s="1"/>
  <c r="E50" i="1"/>
  <c r="F50" i="1" s="1"/>
  <c r="G50" i="1" s="1"/>
  <c r="H50" i="1" s="1"/>
  <c r="E148" i="1"/>
  <c r="E116" i="3" s="1"/>
  <c r="E192" i="1"/>
  <c r="F192" i="1" s="1"/>
  <c r="G192" i="1" s="1"/>
  <c r="K192" i="1" s="1"/>
  <c r="E190" i="1"/>
  <c r="F190" i="1" s="1"/>
  <c r="G190" i="1" s="1"/>
  <c r="K190" i="1" s="1"/>
  <c r="E100" i="1"/>
  <c r="F100" i="1" s="1"/>
  <c r="G100" i="1" s="1"/>
  <c r="I100" i="1" s="1"/>
  <c r="E116" i="1"/>
  <c r="E78" i="1"/>
  <c r="E48" i="3" s="1"/>
  <c r="E95" i="1"/>
  <c r="E64" i="3" s="1"/>
  <c r="E111" i="1"/>
  <c r="E137" i="1"/>
  <c r="E105" i="3" s="1"/>
  <c r="E94" i="1"/>
  <c r="E63" i="3" s="1"/>
  <c r="E127" i="1"/>
  <c r="E147" i="1"/>
  <c r="E58" i="1"/>
  <c r="F58" i="1" s="1"/>
  <c r="G58" i="1" s="1"/>
  <c r="I58" i="1" s="1"/>
  <c r="E69" i="1"/>
  <c r="F69" i="1" s="1"/>
  <c r="G69" i="1" s="1"/>
  <c r="I69" i="1" s="1"/>
  <c r="E118" i="3"/>
  <c r="E178" i="1"/>
  <c r="E128" i="3" s="1"/>
  <c r="E25" i="1"/>
  <c r="E166" i="1"/>
  <c r="E42" i="1"/>
  <c r="E145" i="3" s="1"/>
  <c r="E40" i="1"/>
  <c r="F40" i="1" s="1"/>
  <c r="G40" i="1" s="1"/>
  <c r="I40" i="1" s="1"/>
  <c r="E171" i="1"/>
  <c r="F171" i="1" s="1"/>
  <c r="G171" i="1" s="1"/>
  <c r="I171" i="1" s="1"/>
  <c r="E158" i="1"/>
  <c r="F158" i="1" s="1"/>
  <c r="G158" i="1" s="1"/>
  <c r="I158" i="1" s="1"/>
  <c r="E26" i="1"/>
  <c r="E34" i="1"/>
  <c r="E74" i="1"/>
  <c r="E44" i="3" s="1"/>
  <c r="E142" i="1"/>
  <c r="E111" i="3" s="1"/>
  <c r="E87" i="1"/>
  <c r="E103" i="1"/>
  <c r="E122" i="1"/>
  <c r="E90" i="3" s="1"/>
  <c r="E191" i="1"/>
  <c r="F191" i="1" s="1"/>
  <c r="G191" i="1" s="1"/>
  <c r="K191" i="1" s="1"/>
  <c r="E113" i="1"/>
  <c r="E139" i="1"/>
  <c r="E107" i="3" s="1"/>
  <c r="E99" i="1"/>
  <c r="E128" i="1"/>
  <c r="E149" i="1"/>
  <c r="F149" i="1" s="1"/>
  <c r="G149" i="1" s="1"/>
  <c r="I149" i="1" s="1"/>
  <c r="E59" i="1"/>
  <c r="E39" i="3"/>
  <c r="E72" i="1"/>
  <c r="F168" i="1"/>
  <c r="G168" i="1" s="1"/>
  <c r="I168" i="1" s="1"/>
  <c r="E24" i="3"/>
  <c r="E99" i="3"/>
  <c r="F55" i="1"/>
  <c r="G55" i="1" s="1"/>
  <c r="I55" i="1" s="1"/>
  <c r="F155" i="1"/>
  <c r="G155" i="1" s="1"/>
  <c r="I155" i="1" s="1"/>
  <c r="F75" i="1"/>
  <c r="G75" i="1" s="1"/>
  <c r="K75" i="1" s="1"/>
  <c r="F173" i="1"/>
  <c r="G173" i="1" s="1"/>
  <c r="K173" i="1" s="1"/>
  <c r="F162" i="1"/>
  <c r="G162" i="1" s="1"/>
  <c r="I162" i="1" s="1"/>
  <c r="F137" i="1"/>
  <c r="G137" i="1" s="1"/>
  <c r="I137" i="1" s="1"/>
  <c r="E50" i="3"/>
  <c r="E124" i="3"/>
  <c r="E129" i="3"/>
  <c r="E153" i="3"/>
  <c r="F178" i="1"/>
  <c r="G178" i="1" s="1"/>
  <c r="K178" i="1" s="1"/>
  <c r="F68" i="1"/>
  <c r="G68" i="1" s="1"/>
  <c r="K68" i="1" s="1"/>
  <c r="F31" i="1"/>
  <c r="G31" i="1" s="1"/>
  <c r="H31" i="1" s="1"/>
  <c r="F74" i="1"/>
  <c r="G74" i="1" s="1"/>
  <c r="K74" i="1" s="1"/>
  <c r="F154" i="1"/>
  <c r="G154" i="1" s="1"/>
  <c r="I154" i="1" s="1"/>
  <c r="F95" i="1"/>
  <c r="G95" i="1" s="1"/>
  <c r="I95" i="1" s="1"/>
  <c r="E172" i="3"/>
  <c r="E22" i="3"/>
  <c r="E27" i="3"/>
  <c r="E151" i="3"/>
  <c r="E150" i="3"/>
  <c r="F70" i="1"/>
  <c r="G70" i="1" s="1"/>
  <c r="K70" i="1" s="1"/>
  <c r="F159" i="1"/>
  <c r="G159" i="1" s="1"/>
  <c r="I159" i="1" s="1"/>
  <c r="E83" i="3"/>
  <c r="E158" i="3"/>
  <c r="F60" i="1"/>
  <c r="G60" i="1" s="1"/>
  <c r="I60" i="1" s="1"/>
  <c r="F124" i="1"/>
  <c r="G124" i="1" s="1"/>
  <c r="I124" i="1" s="1"/>
  <c r="F140" i="1"/>
  <c r="G140" i="1" s="1"/>
  <c r="I140" i="1" s="1"/>
  <c r="E51" i="3"/>
  <c r="F108" i="1"/>
  <c r="G108" i="1" s="1"/>
  <c r="I108" i="1" s="1"/>
  <c r="F145" i="1"/>
  <c r="G145" i="1" s="1"/>
  <c r="I145" i="1" s="1"/>
  <c r="E120" i="3"/>
  <c r="E174" i="3"/>
  <c r="F71" i="1"/>
  <c r="G71" i="1" s="1"/>
  <c r="K71" i="1" s="1"/>
  <c r="E155" i="3"/>
  <c r="F121" i="1"/>
  <c r="G121" i="1" s="1"/>
  <c r="F126" i="1"/>
  <c r="G126" i="1" s="1"/>
  <c r="I126" i="1" s="1"/>
  <c r="F42" i="1"/>
  <c r="G42" i="1" s="1"/>
  <c r="I42" i="1" s="1"/>
  <c r="F27" i="1"/>
  <c r="G27" i="1" s="1"/>
  <c r="I27" i="1" s="1"/>
  <c r="F148" i="1"/>
  <c r="G148" i="1" s="1"/>
  <c r="I148" i="1" s="1"/>
  <c r="F122" i="1"/>
  <c r="G122" i="1" s="1"/>
  <c r="I122" i="1" s="1"/>
  <c r="F79" i="1"/>
  <c r="G79" i="1" s="1"/>
  <c r="I79" i="1" s="1"/>
  <c r="F141" i="1"/>
  <c r="G141" i="1" s="1"/>
  <c r="I141" i="1" s="1"/>
  <c r="F92" i="1"/>
  <c r="G92" i="1" s="1"/>
  <c r="I92" i="1" s="1"/>
  <c r="E130" i="3"/>
  <c r="E43" i="3"/>
  <c r="E25" i="3"/>
  <c r="E148" i="3"/>
  <c r="E32" i="3"/>
  <c r="E71" i="3"/>
  <c r="F103" i="1"/>
  <c r="G103" i="1" s="1"/>
  <c r="I103" i="1" s="1"/>
  <c r="E31" i="3"/>
  <c r="E133" i="3"/>
  <c r="E169" i="3"/>
  <c r="E58" i="3"/>
  <c r="F93" i="1"/>
  <c r="G93" i="1" s="1"/>
  <c r="I93" i="1" s="1"/>
  <c r="E62" i="3"/>
  <c r="F38" i="1"/>
  <c r="G38" i="1" s="1"/>
  <c r="I38" i="1" s="1"/>
  <c r="E140" i="3"/>
  <c r="E37" i="3"/>
  <c r="F94" i="1"/>
  <c r="G94" i="1" s="1"/>
  <c r="I94" i="1" s="1"/>
  <c r="E114" i="3"/>
  <c r="E110" i="3"/>
  <c r="F142" i="1"/>
  <c r="G142" i="1" s="1"/>
  <c r="I142" i="1" s="1"/>
  <c r="F78" i="1"/>
  <c r="G78" i="1" s="1"/>
  <c r="I78" i="1" s="1"/>
  <c r="E75" i="3"/>
  <c r="E65" i="3"/>
  <c r="E173" i="3"/>
  <c r="E34" i="3"/>
  <c r="E73" i="3"/>
  <c r="E175" i="3"/>
  <c r="F180" i="1"/>
  <c r="G180" i="1" s="1"/>
  <c r="I180" i="1" s="1"/>
  <c r="E104" i="3"/>
  <c r="E117" i="3"/>
  <c r="E119" i="3"/>
  <c r="E101" i="3"/>
  <c r="E196" i="1"/>
  <c r="F196" i="1" s="1"/>
  <c r="G196" i="1" s="1"/>
  <c r="K196" i="1" s="1"/>
  <c r="E183" i="1"/>
  <c r="F183" i="1" s="1"/>
  <c r="G183" i="1" s="1"/>
  <c r="J183" i="1" s="1"/>
  <c r="E32" i="1"/>
  <c r="G195" i="1"/>
  <c r="K195" i="1" s="1"/>
  <c r="E160" i="3" l="1"/>
  <c r="E69" i="3"/>
  <c r="F138" i="1"/>
  <c r="G138" i="1" s="1"/>
  <c r="I138" i="1" s="1"/>
  <c r="F99" i="1"/>
  <c r="G99" i="1" s="1"/>
  <c r="I99" i="1" s="1"/>
  <c r="E68" i="3"/>
  <c r="F25" i="1"/>
  <c r="G25" i="1" s="1"/>
  <c r="I25" i="1" s="1"/>
  <c r="E12" i="3"/>
  <c r="F86" i="1"/>
  <c r="G86" i="1" s="1"/>
  <c r="I86" i="1" s="1"/>
  <c r="E55" i="3"/>
  <c r="F77" i="1"/>
  <c r="G77" i="1" s="1"/>
  <c r="I77" i="1" s="1"/>
  <c r="E47" i="3"/>
  <c r="E54" i="3"/>
  <c r="F85" i="1"/>
  <c r="G85" i="1" s="1"/>
  <c r="I85" i="1" s="1"/>
  <c r="E165" i="3"/>
  <c r="F165" i="1"/>
  <c r="G165" i="1" s="1"/>
  <c r="I165" i="1" s="1"/>
  <c r="F41" i="1"/>
  <c r="G41" i="1" s="1"/>
  <c r="I41" i="1" s="1"/>
  <c r="E144" i="3"/>
  <c r="F167" i="1"/>
  <c r="G167" i="1" s="1"/>
  <c r="K167" i="1" s="1"/>
  <c r="E167" i="3"/>
  <c r="F153" i="1"/>
  <c r="G153" i="1" s="1"/>
  <c r="I153" i="1" s="1"/>
  <c r="E156" i="3"/>
  <c r="F34" i="1"/>
  <c r="G34" i="1" s="1"/>
  <c r="H34" i="1" s="1"/>
  <c r="E20" i="3"/>
  <c r="F111" i="1"/>
  <c r="G111" i="1" s="1"/>
  <c r="I111" i="1" s="1"/>
  <c r="E79" i="3"/>
  <c r="F132" i="1"/>
  <c r="G132" i="1" s="1"/>
  <c r="I132" i="1" s="1"/>
  <c r="E100" i="3"/>
  <c r="F90" i="1"/>
  <c r="G90" i="1" s="1"/>
  <c r="I90" i="1" s="1"/>
  <c r="E59" i="3"/>
  <c r="F97" i="1"/>
  <c r="G97" i="1" s="1"/>
  <c r="I97" i="1" s="1"/>
  <c r="E66" i="3"/>
  <c r="E139" i="3"/>
  <c r="F23" i="1"/>
  <c r="G23" i="1" s="1"/>
  <c r="I23" i="1" s="1"/>
  <c r="F130" i="1"/>
  <c r="G130" i="1" s="1"/>
  <c r="I130" i="1" s="1"/>
  <c r="E98" i="3"/>
  <c r="F189" i="1"/>
  <c r="G189" i="1" s="1"/>
  <c r="K189" i="1" s="1"/>
  <c r="E136" i="3"/>
  <c r="E81" i="3"/>
  <c r="F113" i="1"/>
  <c r="G113" i="1" s="1"/>
  <c r="I113" i="1" s="1"/>
  <c r="F26" i="1"/>
  <c r="G26" i="1" s="1"/>
  <c r="I26" i="1" s="1"/>
  <c r="E13" i="3"/>
  <c r="E77" i="3"/>
  <c r="F109" i="1"/>
  <c r="G109" i="1" s="1"/>
  <c r="I109" i="1" s="1"/>
  <c r="E29" i="3"/>
  <c r="F53" i="1"/>
  <c r="G53" i="1" s="1"/>
  <c r="I53" i="1" s="1"/>
  <c r="E170" i="3"/>
  <c r="F172" i="1"/>
  <c r="G172" i="1" s="1"/>
  <c r="I172" i="1" s="1"/>
  <c r="E121" i="3"/>
  <c r="E122" i="3"/>
  <c r="F169" i="1"/>
  <c r="G169" i="1" s="1"/>
  <c r="K169" i="1" s="1"/>
  <c r="E125" i="3"/>
  <c r="E78" i="3"/>
  <c r="F110" i="1"/>
  <c r="G110" i="1" s="1"/>
  <c r="I110" i="1" s="1"/>
  <c r="F91" i="1"/>
  <c r="G91" i="1" s="1"/>
  <c r="I91" i="1" s="1"/>
  <c r="E60" i="3"/>
  <c r="F72" i="1"/>
  <c r="G72" i="1" s="1"/>
  <c r="K72" i="1" s="1"/>
  <c r="E42" i="3"/>
  <c r="F21" i="1"/>
  <c r="G21" i="1" s="1"/>
  <c r="I21" i="1" s="1"/>
  <c r="E137" i="3"/>
  <c r="F30" i="1"/>
  <c r="G30" i="1" s="1"/>
  <c r="H30" i="1" s="1"/>
  <c r="E17" i="3"/>
  <c r="F120" i="1"/>
  <c r="G120" i="1" s="1"/>
  <c r="I120" i="1" s="1"/>
  <c r="E88" i="3"/>
  <c r="F181" i="1"/>
  <c r="G181" i="1" s="1"/>
  <c r="I181" i="1" s="1"/>
  <c r="E176" i="3"/>
  <c r="E123" i="3"/>
  <c r="F156" i="1"/>
  <c r="G156" i="1" s="1"/>
  <c r="I156" i="1" s="1"/>
  <c r="F29" i="1"/>
  <c r="G29" i="1" s="1"/>
  <c r="H29" i="1" s="1"/>
  <c r="E16" i="3"/>
  <c r="F116" i="1"/>
  <c r="G116" i="1" s="1"/>
  <c r="I116" i="1" s="1"/>
  <c r="E84" i="3"/>
  <c r="F64" i="1"/>
  <c r="G64" i="1" s="1"/>
  <c r="I64" i="1" s="1"/>
  <c r="E35" i="3"/>
  <c r="F144" i="1"/>
  <c r="G144" i="1" s="1"/>
  <c r="I144" i="1" s="1"/>
  <c r="E112" i="3"/>
  <c r="E127" i="3"/>
  <c r="F174" i="1"/>
  <c r="G174" i="1" s="1"/>
  <c r="K174" i="1" s="1"/>
  <c r="F161" i="1"/>
  <c r="G161" i="1" s="1"/>
  <c r="I161" i="1" s="1"/>
  <c r="E161" i="3"/>
  <c r="F114" i="1"/>
  <c r="G114" i="1" s="1"/>
  <c r="I114" i="1" s="1"/>
  <c r="E82" i="3"/>
  <c r="F36" i="1"/>
  <c r="G36" i="1" s="1"/>
  <c r="I36" i="1" s="1"/>
  <c r="E142" i="3"/>
  <c r="F139" i="1"/>
  <c r="G139" i="1" s="1"/>
  <c r="I139" i="1" s="1"/>
  <c r="F59" i="1"/>
  <c r="G59" i="1" s="1"/>
  <c r="I59" i="1" s="1"/>
  <c r="E33" i="3"/>
  <c r="E115" i="3"/>
  <c r="F147" i="1"/>
  <c r="G147" i="1" s="1"/>
  <c r="I147" i="1" s="1"/>
  <c r="F22" i="1"/>
  <c r="G22" i="1" s="1"/>
  <c r="I22" i="1" s="1"/>
  <c r="E138" i="3"/>
  <c r="F83" i="1"/>
  <c r="G83" i="1" s="1"/>
  <c r="I83" i="1" s="1"/>
  <c r="E52" i="3"/>
  <c r="F65" i="1"/>
  <c r="G65" i="1" s="1"/>
  <c r="I65" i="1" s="1"/>
  <c r="E36" i="3"/>
  <c r="E97" i="3"/>
  <c r="F129" i="1"/>
  <c r="G129" i="1" s="1"/>
  <c r="I129" i="1" s="1"/>
  <c r="E146" i="3"/>
  <c r="F43" i="1"/>
  <c r="G43" i="1" s="1"/>
  <c r="I43" i="1" s="1"/>
  <c r="F117" i="1"/>
  <c r="G117" i="1" s="1"/>
  <c r="I117" i="1" s="1"/>
  <c r="E85" i="3"/>
  <c r="F49" i="1"/>
  <c r="G49" i="1" s="1"/>
  <c r="H49" i="1" s="1"/>
  <c r="E26" i="3"/>
  <c r="E74" i="3"/>
  <c r="F106" i="1"/>
  <c r="G106" i="1" s="1"/>
  <c r="I106" i="1" s="1"/>
  <c r="F163" i="1"/>
  <c r="G163" i="1" s="1"/>
  <c r="I163" i="1" s="1"/>
  <c r="E163" i="3"/>
  <c r="F87" i="1"/>
  <c r="G87" i="1" s="1"/>
  <c r="I87" i="1" s="1"/>
  <c r="E56" i="3"/>
  <c r="E95" i="3"/>
  <c r="F127" i="1"/>
  <c r="G127" i="1" s="1"/>
  <c r="I127" i="1" s="1"/>
  <c r="F187" i="1"/>
  <c r="G187" i="1" s="1"/>
  <c r="K187" i="1" s="1"/>
  <c r="E134" i="3"/>
  <c r="F112" i="1"/>
  <c r="G112" i="1" s="1"/>
  <c r="E80" i="3"/>
  <c r="F170" i="1"/>
  <c r="G170" i="1" s="1"/>
  <c r="I170" i="1" s="1"/>
  <c r="E126" i="3"/>
  <c r="F125" i="1"/>
  <c r="G125" i="1" s="1"/>
  <c r="I125" i="1" s="1"/>
  <c r="E93" i="3"/>
  <c r="F84" i="1"/>
  <c r="G84" i="1" s="1"/>
  <c r="I84" i="1" s="1"/>
  <c r="E53" i="3"/>
  <c r="F98" i="1"/>
  <c r="G98" i="1" s="1"/>
  <c r="I98" i="1" s="1"/>
  <c r="E67" i="3"/>
  <c r="E131" i="3"/>
  <c r="F188" i="1"/>
  <c r="G188" i="1" s="1"/>
  <c r="K188" i="1" s="1"/>
  <c r="F128" i="1"/>
  <c r="G128" i="1" s="1"/>
  <c r="I128" i="1" s="1"/>
  <c r="E96" i="3"/>
  <c r="F166" i="1"/>
  <c r="G166" i="1" s="1"/>
  <c r="I166" i="1" s="1"/>
  <c r="E166" i="3"/>
  <c r="F119" i="1"/>
  <c r="G119" i="1" s="1"/>
  <c r="I119" i="1" s="1"/>
  <c r="E87" i="3"/>
  <c r="F35" i="1"/>
  <c r="G35" i="1" s="1"/>
  <c r="I35" i="1" s="1"/>
  <c r="E141" i="3"/>
  <c r="E103" i="3"/>
  <c r="F135" i="1"/>
  <c r="G135" i="1" s="1"/>
  <c r="I135" i="1" s="1"/>
  <c r="F123" i="1"/>
  <c r="G123" i="1" s="1"/>
  <c r="I123" i="1" s="1"/>
  <c r="E91" i="3"/>
  <c r="F88" i="1"/>
  <c r="G88" i="1" s="1"/>
  <c r="I88" i="1" s="1"/>
  <c r="E57" i="3"/>
  <c r="E132" i="3"/>
  <c r="F184" i="1"/>
  <c r="G184" i="1" s="1"/>
  <c r="K184" i="1" s="1"/>
  <c r="F44" i="1"/>
  <c r="G44" i="1" s="1"/>
  <c r="H44" i="1" s="1"/>
  <c r="E23" i="3"/>
  <c r="F104" i="1"/>
  <c r="G104" i="1" s="1"/>
  <c r="I104" i="1" s="1"/>
  <c r="E72" i="3"/>
  <c r="F76" i="1"/>
  <c r="G76" i="1" s="1"/>
  <c r="I76" i="1" s="1"/>
  <c r="E46" i="3"/>
  <c r="I121" i="1"/>
  <c r="F32" i="1"/>
  <c r="G32" i="1" s="1"/>
  <c r="H32" i="1" s="1"/>
  <c r="E19" i="3"/>
  <c r="C11" i="1"/>
  <c r="C12" i="1"/>
  <c r="O200" i="1" l="1"/>
  <c r="C16" i="1"/>
  <c r="D18" i="1" s="1"/>
  <c r="O138" i="1"/>
  <c r="O139" i="1"/>
  <c r="O116" i="1"/>
  <c r="O155" i="1"/>
  <c r="O172" i="1"/>
  <c r="O119" i="1"/>
  <c r="O140" i="1"/>
  <c r="O164" i="1"/>
  <c r="O144" i="1"/>
  <c r="O141" i="1"/>
  <c r="O184" i="1"/>
  <c r="O151" i="1"/>
  <c r="O145" i="1"/>
  <c r="O163" i="1"/>
  <c r="O125" i="1"/>
  <c r="O174" i="1"/>
  <c r="O176" i="1"/>
  <c r="O178" i="1"/>
  <c r="O142" i="1"/>
  <c r="O121" i="1"/>
  <c r="O167" i="1"/>
  <c r="O126" i="1"/>
  <c r="O199" i="1"/>
  <c r="O158" i="1"/>
  <c r="O148" i="1"/>
  <c r="O154" i="1"/>
  <c r="O161" i="1"/>
  <c r="O182" i="1"/>
  <c r="O132" i="1"/>
  <c r="O129" i="1"/>
  <c r="O134" i="1"/>
  <c r="O170" i="1"/>
  <c r="O117" i="1"/>
  <c r="O113" i="1"/>
  <c r="O197" i="1"/>
  <c r="O112" i="1"/>
  <c r="O159" i="1"/>
  <c r="O166" i="1"/>
  <c r="O165" i="1"/>
  <c r="O183" i="1"/>
  <c r="O192" i="1"/>
  <c r="O156" i="1"/>
  <c r="O196" i="1"/>
  <c r="O146" i="1"/>
  <c r="O188" i="1"/>
  <c r="O198" i="1"/>
  <c r="O120" i="1"/>
  <c r="O133" i="1"/>
  <c r="O190" i="1"/>
  <c r="O157" i="1"/>
  <c r="O173" i="1"/>
  <c r="O160" i="1"/>
  <c r="O177" i="1"/>
  <c r="O122" i="1"/>
  <c r="O171" i="1"/>
  <c r="O137" i="1"/>
  <c r="O130" i="1"/>
  <c r="O150" i="1"/>
  <c r="O123" i="1"/>
  <c r="O135" i="1"/>
  <c r="O194" i="1"/>
  <c r="O169" i="1"/>
  <c r="O149" i="1"/>
  <c r="O143" i="1"/>
  <c r="O153" i="1"/>
  <c r="O131" i="1"/>
  <c r="O186" i="1"/>
  <c r="O127" i="1"/>
  <c r="O152" i="1"/>
  <c r="O179" i="1"/>
  <c r="O118" i="1"/>
  <c r="O114" i="1"/>
  <c r="O124" i="1"/>
  <c r="O180" i="1"/>
  <c r="O115" i="1"/>
  <c r="O175" i="1"/>
  <c r="C15" i="1"/>
  <c r="F18" i="1" s="1"/>
  <c r="F19" i="1" s="1"/>
  <c r="O128" i="1"/>
  <c r="O187" i="1"/>
  <c r="O195" i="1"/>
  <c r="O191" i="1"/>
  <c r="O168" i="1"/>
  <c r="O185" i="1"/>
  <c r="O181" i="1"/>
  <c r="O147" i="1"/>
  <c r="O189" i="1"/>
  <c r="O193" i="1"/>
  <c r="O136" i="1"/>
  <c r="O162" i="1"/>
  <c r="I112" i="1"/>
  <c r="C18" i="1" l="1"/>
</calcChain>
</file>

<file path=xl/sharedStrings.xml><?xml version="1.0" encoding="utf-8"?>
<sst xmlns="http://schemas.openxmlformats.org/spreadsheetml/2006/main" count="1770" uniqueCount="720">
  <si>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</si>
  <si>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</si>
  <si>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</si>
  <si>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</si>
  <si>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</si>
  <si>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</si>
  <si>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</si>
  <si>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</si>
  <si>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</si>
  <si>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</si>
  <si>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</si>
  <si>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</si>
  <si>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</si>
  <si>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</si>
  <si>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</si>
  <si>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</si>
  <si>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</si>
  <si>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</si>
  <si>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</si>
  <si>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</si>
  <si>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</si>
  <si>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</si>
  <si>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</si>
  <si>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</si>
  <si>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</si>
  <si>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</si>
  <si>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</si>
  <si>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A1</t>
  </si>
  <si>
    <t>IBVS 4383</t>
  </si>
  <si>
    <t>IBVS 1249</t>
  </si>
  <si>
    <t>Whitney 1959</t>
  </si>
  <si>
    <t>M.</t>
  </si>
  <si>
    <t>Baldwin</t>
  </si>
  <si>
    <t>G.</t>
  </si>
  <si>
    <t>Samolyk</t>
  </si>
  <si>
    <t>E.</t>
  </si>
  <si>
    <t>Halbach</t>
  </si>
  <si>
    <t>D.</t>
  </si>
  <si>
    <t>Williams</t>
  </si>
  <si>
    <t>P.</t>
  </si>
  <si>
    <t>Atwood</t>
  </si>
  <si>
    <t>:</t>
  </si>
  <si>
    <t>R.</t>
  </si>
  <si>
    <t>Hill</t>
  </si>
  <si>
    <t>Sventek</t>
  </si>
  <si>
    <t>Smith</t>
  </si>
  <si>
    <t>OMT #3</t>
  </si>
  <si>
    <t>Diethelm R</t>
  </si>
  <si>
    <t>BBSAG Bull...32</t>
  </si>
  <si>
    <t>B</t>
  </si>
  <si>
    <t>Peter H</t>
  </si>
  <si>
    <t>BBSAG Bull...33</t>
  </si>
  <si>
    <t>Locher K</t>
  </si>
  <si>
    <t>BBSAG Bull.10</t>
  </si>
  <si>
    <t>BBSAG Bull.12</t>
  </si>
  <si>
    <t>v</t>
  </si>
  <si>
    <t>JAAVSO 6,1,28</t>
  </si>
  <si>
    <t>K</t>
  </si>
  <si>
    <t>JAAVSO 7,1,28</t>
  </si>
  <si>
    <t>pg</t>
  </si>
  <si>
    <t>MVS 8,2,24</t>
  </si>
  <si>
    <t>BBSAG Bull.28</t>
  </si>
  <si>
    <t>BBSAG Bull.33</t>
  </si>
  <si>
    <t>BBSAG Bull.34</t>
  </si>
  <si>
    <t>BBSAG 34</t>
  </si>
  <si>
    <t>BBSAG Bull.45</t>
  </si>
  <si>
    <t>BBSAG Bull.48</t>
  </si>
  <si>
    <t>BBSAG Bull.50</t>
  </si>
  <si>
    <t>BBSAG Bull.51</t>
  </si>
  <si>
    <t>BBSAG Bull.55</t>
  </si>
  <si>
    <t>BBSAG Bull.56</t>
  </si>
  <si>
    <t>BRNO 26</t>
  </si>
  <si>
    <t>BBSAG Bull.60</t>
  </si>
  <si>
    <t>BBSAG Bull.62</t>
  </si>
  <si>
    <t>BBSAG Bull.63</t>
  </si>
  <si>
    <t>BBSAG Bull.67</t>
  </si>
  <si>
    <t>Knecht D</t>
  </si>
  <si>
    <t>BBSAG Bull.68</t>
  </si>
  <si>
    <t>Stoikidis N</t>
  </si>
  <si>
    <t>BBSAG Bull.69</t>
  </si>
  <si>
    <t>Kohl M</t>
  </si>
  <si>
    <t>BBSAG Bull.73</t>
  </si>
  <si>
    <t>BBSAG Bull.74</t>
  </si>
  <si>
    <t>BBSAG Bull.78</t>
  </si>
  <si>
    <t>BBSAG Bull.79</t>
  </si>
  <si>
    <t>BRNO 28</t>
  </si>
  <si>
    <t>BBSAG Bull.81</t>
  </si>
  <si>
    <t>BBSAG Bull.85</t>
  </si>
  <si>
    <t>BBSAG Bull.89</t>
  </si>
  <si>
    <t>BBSAG Bull.92</t>
  </si>
  <si>
    <t>BBSAG Bull.96</t>
  </si>
  <si>
    <t>BBSAG Bull.99</t>
  </si>
  <si>
    <t>BBSAG Bull.102</t>
  </si>
  <si>
    <t>BRNO 31</t>
  </si>
  <si>
    <t>Paschke A</t>
  </si>
  <si>
    <t>BBSAG Bull.104</t>
  </si>
  <si>
    <t>BBSAG Bull.105</t>
  </si>
  <si>
    <t>BAV-M 79</t>
  </si>
  <si>
    <t>BBSAG Bull.110</t>
  </si>
  <si>
    <t>BBSAG Bull.113</t>
  </si>
  <si>
    <t>BBSAG Bull.116</t>
  </si>
  <si>
    <t>K.Locher</t>
  </si>
  <si>
    <t>BBSAG 119</t>
  </si>
  <si>
    <t>S5</t>
  </si>
  <si>
    <t>BBSAG</t>
  </si>
  <si>
    <t>Misc</t>
  </si>
  <si>
    <t>IBVS 5543</t>
  </si>
  <si>
    <t>I</t>
  </si>
  <si>
    <t>IBVS 0299</t>
  </si>
  <si>
    <t>IBVS 0035</t>
  </si>
  <si>
    <t>IBVS 0795</t>
  </si>
  <si>
    <t>IBVS 0584</t>
  </si>
  <si>
    <t># of data points:</t>
  </si>
  <si>
    <t>TT Del / gsc 1088-1060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</si>
  <si>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</si>
  <si>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</si>
  <si>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</si>
  <si>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</si>
  <si>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</si>
  <si>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</si>
  <si>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</si>
  <si>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</si>
  <si>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5988</t>
  </si>
  <si>
    <t>IBVS 5918</t>
  </si>
  <si>
    <t>IBVS 6010</t>
  </si>
  <si>
    <t>OEJV 0003</t>
  </si>
  <si>
    <t>JAVSO..36..171</t>
  </si>
  <si>
    <t>JAVSO..40....1</t>
  </si>
  <si>
    <t>JAVSO..38..183</t>
  </si>
  <si>
    <t>2013JAVSO..41..328</t>
  </si>
  <si>
    <t>JAVSO..40..975</t>
  </si>
  <si>
    <t>JAVSO..41..122</t>
  </si>
  <si>
    <t>JAVSO..41..328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</si>
  <si>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</si>
  <si>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</si>
  <si>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</si>
  <si>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</si>
  <si>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</si>
  <si>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</si>
  <si>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</si>
  <si>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</si>
  <si>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</si>
  <si>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</si>
  <si>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</si>
  <si>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</si>
  <si>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</si>
  <si>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2426946.296 </t>
  </si>
  <si>
    <t> 26.08.1932 19:06 </t>
  </si>
  <si>
    <t> 0.034 </t>
  </si>
  <si>
    <t>V </t>
  </si>
  <si>
    <t> W.Zessewitsch </t>
  </si>
  <si>
    <t> IODE 4.2.7 </t>
  </si>
  <si>
    <t>2430647.212 </t>
  </si>
  <si>
    <t> 14.10.1942 17:05 </t>
  </si>
  <si>
    <t> 0.078 </t>
  </si>
  <si>
    <t>2431267.379 </t>
  </si>
  <si>
    <t> 25.06.1944 21:05 </t>
  </si>
  <si>
    <t> 0.083 </t>
  </si>
  <si>
    <t> IODE 4.2.8 </t>
  </si>
  <si>
    <t>2431347.761 </t>
  </si>
  <si>
    <t> 14.09.1944 06:15 </t>
  </si>
  <si>
    <t> 0.073 </t>
  </si>
  <si>
    <t> B.S.Whitney </t>
  </si>
  <si>
    <t> AJ 64.261 </t>
  </si>
  <si>
    <t>2432111.463 </t>
  </si>
  <si>
    <t> 17.10.1946 23:06 </t>
  </si>
  <si>
    <t> 0.058 </t>
  </si>
  <si>
    <t>2432768.932 </t>
  </si>
  <si>
    <t> 05.08.1948 10:22 </t>
  </si>
  <si>
    <t> 0.041 </t>
  </si>
  <si>
    <t>2432820.609 </t>
  </si>
  <si>
    <t> 26.09.1948 02:36 </t>
  </si>
  <si>
    <t> 0.037 </t>
  </si>
  <si>
    <t>2434583.449 </t>
  </si>
  <si>
    <t> 24.07.1953 22:46 </t>
  </si>
  <si>
    <t> 0.010 </t>
  </si>
  <si>
    <t> I.Todoran </t>
  </si>
  <si>
    <t>IBVS 299 </t>
  </si>
  <si>
    <t>2434962.432 </t>
  </si>
  <si>
    <t> 07.08.1954 22:22 </t>
  </si>
  <si>
    <t> 0.006 </t>
  </si>
  <si>
    <t>2434985.405 </t>
  </si>
  <si>
    <t> 30.08.1954 21:43 </t>
  </si>
  <si>
    <t>2434988.277 </t>
  </si>
  <si>
    <t> 02.09.1954 18:38 </t>
  </si>
  <si>
    <t> 0.011 </t>
  </si>
  <si>
    <t>2435005.492 </t>
  </si>
  <si>
    <t> 19.09.1954 23:48 </t>
  </si>
  <si>
    <t> -0.001 </t>
  </si>
  <si>
    <t>2435011.228 </t>
  </si>
  <si>
    <t> 25.09.1954 17:28 </t>
  </si>
  <si>
    <t> -0.007 </t>
  </si>
  <si>
    <t> AC 164.19 </t>
  </si>
  <si>
    <t>2435011.240 </t>
  </si>
  <si>
    <t> 25.09.1954 17:45 </t>
  </si>
  <si>
    <t> 0.005 </t>
  </si>
  <si>
    <t>2435361.521 </t>
  </si>
  <si>
    <t> 11.09.1955 00:30 </t>
  </si>
  <si>
    <t> 0.009 </t>
  </si>
  <si>
    <t> AC 167.25 </t>
  </si>
  <si>
    <t>2435364.389 </t>
  </si>
  <si>
    <t> 13.09.1955 21:20 </t>
  </si>
  <si>
    <t>2435700.297 </t>
  </si>
  <si>
    <t> 14.08.1956 19:07 </t>
  </si>
  <si>
    <t>2435720.405 </t>
  </si>
  <si>
    <t> 03.09.1956 21:43 </t>
  </si>
  <si>
    <t> 0.003 </t>
  </si>
  <si>
    <t> AC 174.17 </t>
  </si>
  <si>
    <t>2436162.574 </t>
  </si>
  <si>
    <t> 20.11.1957 01:46 </t>
  </si>
  <si>
    <t> 0.020 </t>
  </si>
  <si>
    <t>2436515.677 </t>
  </si>
  <si>
    <t> 08.11.1958 04:14 </t>
  </si>
  <si>
    <t> -0.025 </t>
  </si>
  <si>
    <t>2436814.389 </t>
  </si>
  <si>
    <t> 02.09.1959 21:20 </t>
  </si>
  <si>
    <t> 0.091 </t>
  </si>
  <si>
    <t>P </t>
  </si>
  <si>
    <t> H.Busch </t>
  </si>
  <si>
    <t> HABZ 7 </t>
  </si>
  <si>
    <t>2436837.306 </t>
  </si>
  <si>
    <t> 25.09.1959 19:20 </t>
  </si>
  <si>
    <t> 0.039 </t>
  </si>
  <si>
    <t>2437520.570 </t>
  </si>
  <si>
    <t> 09.08.1961 01:40 </t>
  </si>
  <si>
    <t> -0.023 </t>
  </si>
  <si>
    <t>2437546.431 </t>
  </si>
  <si>
    <t> 03.09.1961 22:20 </t>
  </si>
  <si>
    <t> -0.002 </t>
  </si>
  <si>
    <t>2437922.490 </t>
  </si>
  <si>
    <t> 14.09.1962 23:45 </t>
  </si>
  <si>
    <t> -0.060 </t>
  </si>
  <si>
    <t> V.G.Karetnikov </t>
  </si>
  <si>
    <t> AC 1162.6 </t>
  </si>
  <si>
    <t>2437962.695 </t>
  </si>
  <si>
    <t> 25.10.1962 04:40 </t>
  </si>
  <si>
    <t> -0.051 </t>
  </si>
  <si>
    <t>2438258.482 </t>
  </si>
  <si>
    <t> 16.08.1963 23:34 </t>
  </si>
  <si>
    <t> K.Kordylewski </t>
  </si>
  <si>
    <t>IBVS 35 </t>
  </si>
  <si>
    <t>2438967.627 </t>
  </si>
  <si>
    <t> 26.07.1965 03:02 </t>
  </si>
  <si>
    <t> -0.010 </t>
  </si>
  <si>
    <t>2439682.533 </t>
  </si>
  <si>
    <t> 11.07.1967 00:47 </t>
  </si>
  <si>
    <t> -0.013 </t>
  </si>
  <si>
    <t>2439708.366 </t>
  </si>
  <si>
    <t> 05.08.1967 20:47 </t>
  </si>
  <si>
    <t> -0.020 </t>
  </si>
  <si>
    <t>2440147.681 </t>
  </si>
  <si>
    <t> 18.10.1968 04:20 </t>
  </si>
  <si>
    <t> 0.014 </t>
  </si>
  <si>
    <t> M.Baldwin </t>
  </si>
  <si>
    <t>IBVS 795 </t>
  </si>
  <si>
    <t>2440460.632 </t>
  </si>
  <si>
    <t> 27.08.1969 03:10 </t>
  </si>
  <si>
    <t> 0.013 </t>
  </si>
  <si>
    <t> D.Lucas </t>
  </si>
  <si>
    <t>2440914.265 </t>
  </si>
  <si>
    <t> 23.11.1970 18:21 </t>
  </si>
  <si>
    <t> K.Reichenbächer </t>
  </si>
  <si>
    <t> MVS 8.24 </t>
  </si>
  <si>
    <t>2441152.579 </t>
  </si>
  <si>
    <t> 20.07.1971 01:53 </t>
  </si>
  <si>
    <t> P.Flin </t>
  </si>
  <si>
    <t>IBVS 584 </t>
  </si>
  <si>
    <t>2441155.438 </t>
  </si>
  <si>
    <t> 22.07.1971 22:30 </t>
  </si>
  <si>
    <t> 0.008 </t>
  </si>
  <si>
    <t> A.Soska </t>
  </si>
  <si>
    <t>2441155.487 </t>
  </si>
  <si>
    <t> 22.07.1971 23:41 </t>
  </si>
  <si>
    <t> 0.057 </t>
  </si>
  <si>
    <t>2441201.360 </t>
  </si>
  <si>
    <t> 06.09.1971 20:38 </t>
  </si>
  <si>
    <t> -0.008 </t>
  </si>
  <si>
    <t> R.Diethelm </t>
  </si>
  <si>
    <t> ORI 127 </t>
  </si>
  <si>
    <t>2441221.460 </t>
  </si>
  <si>
    <t> 26.09.1971 23:02 </t>
  </si>
  <si>
    <t> -0.006 </t>
  </si>
  <si>
    <t> H.Peter </t>
  </si>
  <si>
    <t> ORI 129 </t>
  </si>
  <si>
    <t>2441244.373 </t>
  </si>
  <si>
    <t> 19.10.1971 20:57 </t>
  </si>
  <si>
    <t> -0.062 </t>
  </si>
  <si>
    <t>2441600.394 </t>
  </si>
  <si>
    <t> 09.10.1972 21:27 </t>
  </si>
  <si>
    <t> -0.059 </t>
  </si>
  <si>
    <t>2441864.586 </t>
  </si>
  <si>
    <t> 01.07.1973 02:03 </t>
  </si>
  <si>
    <t> K.Locher </t>
  </si>
  <si>
    <t> BBS 10 </t>
  </si>
  <si>
    <t>2441927.771 </t>
  </si>
  <si>
    <t> 02.09.1973 06:30 </t>
  </si>
  <si>
    <t> T.Cragg </t>
  </si>
  <si>
    <t> AVSJ 5.86 </t>
  </si>
  <si>
    <t>2441959.351 </t>
  </si>
  <si>
    <t> 03.10.1973 20:25 </t>
  </si>
  <si>
    <t> BBS 12 </t>
  </si>
  <si>
    <t>2441982.318 </t>
  </si>
  <si>
    <t> 26.10.1973 19:37 </t>
  </si>
  <si>
    <t>2442286.658 </t>
  </si>
  <si>
    <t> 27.08.1974 03:47 </t>
  </si>
  <si>
    <t> 0.007 </t>
  </si>
  <si>
    <t> E.Mayer </t>
  </si>
  <si>
    <t> AVSJ 6.28 </t>
  </si>
  <si>
    <t>2442309.636 </t>
  </si>
  <si>
    <t> 19.09.1974 03:15 </t>
  </si>
  <si>
    <t> 0.016 </t>
  </si>
  <si>
    <t>2442593.864 </t>
  </si>
  <si>
    <t> 30.06.1975 08:44 </t>
  </si>
  <si>
    <t> P.Atwood </t>
  </si>
  <si>
    <t> AVSJ 7.34 </t>
  </si>
  <si>
    <t>2442602.478 </t>
  </si>
  <si>
    <t> 08.07.1975 23:28 </t>
  </si>
  <si>
    <t> 0.004 </t>
  </si>
  <si>
    <t>2442619.709 </t>
  </si>
  <si>
    <t> 26.07.1975 05:00 </t>
  </si>
  <si>
    <t>2442619.713 </t>
  </si>
  <si>
    <t> 26.07.1975 05:06 </t>
  </si>
  <si>
    <t> 0.012 </t>
  </si>
  <si>
    <t> G.Samolyk </t>
  </si>
  <si>
    <t>2442619.714 </t>
  </si>
  <si>
    <t> 26.07.1975 05:08 </t>
  </si>
  <si>
    <t> C.Hesseltine </t>
  </si>
  <si>
    <t>2442665.645 </t>
  </si>
  <si>
    <t> 10.09.1975 03:28 </t>
  </si>
  <si>
    <t> A.Mallama </t>
  </si>
  <si>
    <t>IBVS 1249 </t>
  </si>
  <si>
    <t>2442665.660 </t>
  </si>
  <si>
    <t> 10.09.1975 03:50 </t>
  </si>
  <si>
    <t> 0.021 </t>
  </si>
  <si>
    <t>2442688.621 </t>
  </si>
  <si>
    <t> 03.10.1975 02:54 </t>
  </si>
  <si>
    <t>2442717.271 </t>
  </si>
  <si>
    <t> 31.10.1975 18:30 </t>
  </si>
  <si>
    <t> -0.048 </t>
  </si>
  <si>
    <t>2442740.243 </t>
  </si>
  <si>
    <t> 23.11.1975 17:49 </t>
  </si>
  <si>
    <t> -0.045 </t>
  </si>
  <si>
    <t>2442935.522 </t>
  </si>
  <si>
    <t> 06.06.1976 00:31 </t>
  </si>
  <si>
    <t> BBS 28 </t>
  </si>
  <si>
    <t>2443021.658 </t>
  </si>
  <si>
    <t> 31.08.1976 03:47 </t>
  </si>
  <si>
    <t> 0.001 </t>
  </si>
  <si>
    <t> AOEB 3 </t>
  </si>
  <si>
    <t>2443044.637 </t>
  </si>
  <si>
    <t> 23.09.1976 03:17 </t>
  </si>
  <si>
    <t>2443291.539 </t>
  </si>
  <si>
    <t> 28.05.1977 00:56 </t>
  </si>
  <si>
    <t> -0.004 </t>
  </si>
  <si>
    <t> BBS 33 </t>
  </si>
  <si>
    <t>2443360.429 </t>
  </si>
  <si>
    <t> 04.08.1977 22:17 </t>
  </si>
  <si>
    <t> BBS 34 </t>
  </si>
  <si>
    <t>2443423.611 </t>
  </si>
  <si>
    <t> 07.10.1977 02:39 </t>
  </si>
  <si>
    <t>2443779.627 </t>
  </si>
  <si>
    <t> 28.09.1978 03:02 </t>
  </si>
  <si>
    <t>2444089.728 </t>
  </si>
  <si>
    <t> 04.08.1979 05:28 </t>
  </si>
  <si>
    <t>2444118.428 </t>
  </si>
  <si>
    <t> 01.09.1979 22:16 </t>
  </si>
  <si>
    <t> BBS 45 </t>
  </si>
  <si>
    <t>2444164.363 </t>
  </si>
  <si>
    <t> 17.10.1979 20:42 </t>
  </si>
  <si>
    <t> 0.000 </t>
  </si>
  <si>
    <t>2444164.368 </t>
  </si>
  <si>
    <t> 17.10.1979 20:49 </t>
  </si>
  <si>
    <t>2444382.560 </t>
  </si>
  <si>
    <t> 23.05.1980 01:26 </t>
  </si>
  <si>
    <t> BBS 48 </t>
  </si>
  <si>
    <t>2444497.405 </t>
  </si>
  <si>
    <t> 14.09.1980 21:43 </t>
  </si>
  <si>
    <t> BBS 50 </t>
  </si>
  <si>
    <t>2444543.348 </t>
  </si>
  <si>
    <t> 30.10.1980 20:21 </t>
  </si>
  <si>
    <t> BBS 51 </t>
  </si>
  <si>
    <t>2444761.563 </t>
  </si>
  <si>
    <t> 06.06.1981 01:30 </t>
  </si>
  <si>
    <t> BBS 55 </t>
  </si>
  <si>
    <t>2444778.780 </t>
  </si>
  <si>
    <t> 23.06.1981 06:43 </t>
  </si>
  <si>
    <t> E.Halbach </t>
  </si>
  <si>
    <t>2444853.425 </t>
  </si>
  <si>
    <t> 05.09.1981 22:12 </t>
  </si>
  <si>
    <t> BBS 56 </t>
  </si>
  <si>
    <t>2444853.434 </t>
  </si>
  <si>
    <t> 05.09.1981 22:24 </t>
  </si>
  <si>
    <t>2444853.435 </t>
  </si>
  <si>
    <t> 05.09.1981 22:26 </t>
  </si>
  <si>
    <t> K.Carbol </t>
  </si>
  <si>
    <t> BRNO 26 </t>
  </si>
  <si>
    <t>2445120.448 </t>
  </si>
  <si>
    <t> 30.05.1982 22:45 </t>
  </si>
  <si>
    <t> BBS 60 </t>
  </si>
  <si>
    <t>2445203.711 </t>
  </si>
  <si>
    <t> 22.08.1982 05:03 </t>
  </si>
  <si>
    <t> D.Williams </t>
  </si>
  <si>
    <t>2445232.417 </t>
  </si>
  <si>
    <t> 19.09.1982 22:00 </t>
  </si>
  <si>
    <t> BBS 62 </t>
  </si>
  <si>
    <t>2445232.423 </t>
  </si>
  <si>
    <t> 19.09.1982 22:09 </t>
  </si>
  <si>
    <t>2445258.258 </t>
  </si>
  <si>
    <t> 15.10.1982 18:11 </t>
  </si>
  <si>
    <t> BBS 63 </t>
  </si>
  <si>
    <t>2445519.543 </t>
  </si>
  <si>
    <t> 04.07.1983 01:01 </t>
  </si>
  <si>
    <t> BBS 67 </t>
  </si>
  <si>
    <t>2445536.738 </t>
  </si>
  <si>
    <t> 21.07.1983 05:42 </t>
  </si>
  <si>
    <t> B.A.Krobusek </t>
  </si>
  <si>
    <t> BBS 68 </t>
  </si>
  <si>
    <t>2445576.939 </t>
  </si>
  <si>
    <t> 30.08.1983 10:32 </t>
  </si>
  <si>
    <t> -0.014 </t>
  </si>
  <si>
    <t> V.Wagner </t>
  </si>
  <si>
    <t>2445591.312 </t>
  </si>
  <si>
    <t> 13.09.1983 19:29 </t>
  </si>
  <si>
    <t> N.Stoikidis </t>
  </si>
  <si>
    <t>2445611.396 </t>
  </si>
  <si>
    <t> 03.10.1983 21:30 </t>
  </si>
  <si>
    <t> -0.011 </t>
  </si>
  <si>
    <t> BBS 69 </t>
  </si>
  <si>
    <t>2445611.406 </t>
  </si>
  <si>
    <t> 03.10.1983 21:44 </t>
  </si>
  <si>
    <t> M.Kohl </t>
  </si>
  <si>
    <t>2445614.276 </t>
  </si>
  <si>
    <t> 06.10.1983 18:37 </t>
  </si>
  <si>
    <t>2445634.363 </t>
  </si>
  <si>
    <t> 26.10.1983 20:42 </t>
  </si>
  <si>
    <t>2445921.484 </t>
  </si>
  <si>
    <t> 08.08.1984 23:36 </t>
  </si>
  <si>
    <t> BBS 73 </t>
  </si>
  <si>
    <t>2445944.448 </t>
  </si>
  <si>
    <t> 31.08.1984 22:45 </t>
  </si>
  <si>
    <t> -0.009 </t>
  </si>
  <si>
    <t> BBS 74 </t>
  </si>
  <si>
    <t>2446274.635 </t>
  </si>
  <si>
    <t> 28.07.1985 03:14 </t>
  </si>
  <si>
    <t> -0.000 </t>
  </si>
  <si>
    <t>2446294.723 </t>
  </si>
  <si>
    <t> 17.08.1985 05:21 </t>
  </si>
  <si>
    <t>2446326.329 </t>
  </si>
  <si>
    <t> 17.09.1985 19:53 </t>
  </si>
  <si>
    <t> BBS 78 </t>
  </si>
  <si>
    <t>2446363.625 </t>
  </si>
  <si>
    <t> 25.10.1985 03:00 </t>
  </si>
  <si>
    <t> -0.015 </t>
  </si>
  <si>
    <t>2446372.245 </t>
  </si>
  <si>
    <t> 02.11.1985 17:52 </t>
  </si>
  <si>
    <t> BBS 79 </t>
  </si>
  <si>
    <t>2446647.875 </t>
  </si>
  <si>
    <t> 05.08.1986 09:00 </t>
  </si>
  <si>
    <t>2446679.457 </t>
  </si>
  <si>
    <t> 05.09.1986 22:58 </t>
  </si>
  <si>
    <t> A.Paschke </t>
  </si>
  <si>
    <t> BRNO 28 </t>
  </si>
  <si>
    <t>2446679.461 </t>
  </si>
  <si>
    <t> 05.09.1986 23:03 </t>
  </si>
  <si>
    <t> P.Hajek </t>
  </si>
  <si>
    <t>2446679.466 </t>
  </si>
  <si>
    <t> 05.09.1986 23:11 </t>
  </si>
  <si>
    <t> BBS 81 </t>
  </si>
  <si>
    <t>2446679.468 </t>
  </si>
  <si>
    <t> 05.09.1986 23:13 </t>
  </si>
  <si>
    <t> P.Svoboda </t>
  </si>
  <si>
    <t>2446679.473 </t>
  </si>
  <si>
    <t> 05.09.1986 23:21 </t>
  </si>
  <si>
    <t> P.Kucera </t>
  </si>
  <si>
    <t>2446679.477 </t>
  </si>
  <si>
    <t> 05.09.1986 23:26 </t>
  </si>
  <si>
    <t> J.Kucera </t>
  </si>
  <si>
    <t>2446705.290 </t>
  </si>
  <si>
    <t> 01.10.1986 18:57 </t>
  </si>
  <si>
    <t>2447006.770 </t>
  </si>
  <si>
    <t> 30.07.1987 06:28 </t>
  </si>
  <si>
    <t>2447029.747 </t>
  </si>
  <si>
    <t> 22.08.1987 05:55 </t>
  </si>
  <si>
    <t>2447038.350 </t>
  </si>
  <si>
    <t> 30.08.1987 20:24 </t>
  </si>
  <si>
    <t> BBS 85 </t>
  </si>
  <si>
    <t>2447038.360 </t>
  </si>
  <si>
    <t> 30.08.1987 20:38 </t>
  </si>
  <si>
    <t>2447388.622 </t>
  </si>
  <si>
    <t> 15.08.1988 02:55 </t>
  </si>
  <si>
    <t>2447394.369 </t>
  </si>
  <si>
    <t> 20.08.1988 20:51 </t>
  </si>
  <si>
    <t> BBS 89 </t>
  </si>
  <si>
    <t>2447764.727 </t>
  </si>
  <si>
    <t> 26.08.1989 05:26 </t>
  </si>
  <si>
    <t> -0.019 </t>
  </si>
  <si>
    <t> R.Hill </t>
  </si>
  <si>
    <t>2447770.479 </t>
  </si>
  <si>
    <t> 31.08.1989 23:29 </t>
  </si>
  <si>
    <t> BBS 92 </t>
  </si>
  <si>
    <t>2447787.698 </t>
  </si>
  <si>
    <t> 18.09.1989 04:45 </t>
  </si>
  <si>
    <t> -0.017 </t>
  </si>
  <si>
    <t> P.Sventek </t>
  </si>
  <si>
    <t>2447856.603 </t>
  </si>
  <si>
    <t> 26.11.1989 02:28 </t>
  </si>
  <si>
    <t> M.Smith </t>
  </si>
  <si>
    <t>2448103.526 </t>
  </si>
  <si>
    <t> 31.07.1990 00:37 </t>
  </si>
  <si>
    <t> -0.012 </t>
  </si>
  <si>
    <t> BBS 96 </t>
  </si>
  <si>
    <t>2448175.287 </t>
  </si>
  <si>
    <t> 10.10.1990 18:53 </t>
  </si>
  <si>
    <t> -0.029 </t>
  </si>
  <si>
    <t>2448600.217 </t>
  </si>
  <si>
    <t> 09.12.1991 17:12 </t>
  </si>
  <si>
    <t> BBS 99 </t>
  </si>
  <si>
    <t>2448841.395 </t>
  </si>
  <si>
    <t> 06.08.1992 21:28 </t>
  </si>
  <si>
    <t> -0.021 </t>
  </si>
  <si>
    <t> BBS 102 </t>
  </si>
  <si>
    <t>2448887.326 </t>
  </si>
  <si>
    <t> 21.09.1992 19:49 </t>
  </si>
  <si>
    <t> -0.027 </t>
  </si>
  <si>
    <t>2449217.497 </t>
  </si>
  <si>
    <t> 17.08.1993 23:55 </t>
  </si>
  <si>
    <t> -0.035 </t>
  </si>
  <si>
    <t> P.Adamek </t>
  </si>
  <si>
    <t> BRNO 31 </t>
  </si>
  <si>
    <t>E </t>
  </si>
  <si>
    <t>?</t>
  </si>
  <si>
    <t> BBS 105 </t>
  </si>
  <si>
    <t>2449217.502 </t>
  </si>
  <si>
    <t> 18.08.1993 00:02 </t>
  </si>
  <si>
    <t> -0.030 </t>
  </si>
  <si>
    <t> J.Dvorak B. </t>
  </si>
  <si>
    <t>2449217.512 </t>
  </si>
  <si>
    <t> 18.08.1993 00:17 </t>
  </si>
  <si>
    <t> BBS 104 </t>
  </si>
  <si>
    <t>2449220.380 </t>
  </si>
  <si>
    <t> 20.08.1993 21:07 </t>
  </si>
  <si>
    <t>2449237.622 </t>
  </si>
  <si>
    <t> 07.09.1993 02:55 </t>
  </si>
  <si>
    <t>2449599.359 </t>
  </si>
  <si>
    <t> 03.09.1994 20:36 </t>
  </si>
  <si>
    <t> -0.032 </t>
  </si>
  <si>
    <t> W.Kriebel </t>
  </si>
  <si>
    <t>BAVM 79 </t>
  </si>
  <si>
    <t>2449900.822 </t>
  </si>
  <si>
    <t> 02.07.1995 07:43 </t>
  </si>
  <si>
    <t> -0.036 </t>
  </si>
  <si>
    <t>2449932.3948 </t>
  </si>
  <si>
    <t> 02.08.1995 21:28 </t>
  </si>
  <si>
    <t> -0.0460 </t>
  </si>
  <si>
    <t>o</t>
  </si>
  <si>
    <t> W.Kleikamp </t>
  </si>
  <si>
    <t>BAVM 91 </t>
  </si>
  <si>
    <t>2449978.329 </t>
  </si>
  <si>
    <t> 17.09.1995 19:53 </t>
  </si>
  <si>
    <t> -0.050 </t>
  </si>
  <si>
    <t> BBS 110 </t>
  </si>
  <si>
    <t>2450001.299 </t>
  </si>
  <si>
    <t> 10.10.1995 19:10 </t>
  </si>
  <si>
    <t> -0.049 </t>
  </si>
  <si>
    <t>2450305.643 </t>
  </si>
  <si>
    <t> 10.08.1996 03:25 </t>
  </si>
  <si>
    <t> -0.043 </t>
  </si>
  <si>
    <t> AOEB 11 </t>
  </si>
  <si>
    <t>2450334.344 </t>
  </si>
  <si>
    <t> 07.09.1996 20:15 </t>
  </si>
  <si>
    <t> -0.053 </t>
  </si>
  <si>
    <t> BBS 113 </t>
  </si>
  <si>
    <t>2450661.655 </t>
  </si>
  <si>
    <t> 01.08.1997 03:43 </t>
  </si>
  <si>
    <t>2450713.330 </t>
  </si>
  <si>
    <t> 21.09.1997 19:55 </t>
  </si>
  <si>
    <t> -0.055 </t>
  </si>
  <si>
    <t> BBS 116 </t>
  </si>
  <si>
    <t>2451066.488 </t>
  </si>
  <si>
    <t> 09.09.1998 23:42 </t>
  </si>
  <si>
    <t> BBS 119 </t>
  </si>
  <si>
    <t>2451132.528 </t>
  </si>
  <si>
    <t> 15.11.1998 00:40 </t>
  </si>
  <si>
    <t> -0.041 </t>
  </si>
  <si>
    <t>2451370.813 </t>
  </si>
  <si>
    <t> 11.07.1999 07:30 </t>
  </si>
  <si>
    <t> -0.058 </t>
  </si>
  <si>
    <t>2451399.5121 </t>
  </si>
  <si>
    <t> 09.08.1999 00:17 </t>
  </si>
  <si>
    <t> -0.0705 </t>
  </si>
  <si>
    <t> J.Zahajsky </t>
  </si>
  <si>
    <t> BRNO 32 </t>
  </si>
  <si>
    <t>2451419.621 </t>
  </si>
  <si>
    <t> 29.08.1999 02:54 </t>
  </si>
  <si>
    <t>C </t>
  </si>
  <si>
    <t>ns</t>
  </si>
  <si>
    <t> J.A.Howell </t>
  </si>
  <si>
    <t>2451425.371 </t>
  </si>
  <si>
    <t> 03.09.1999 20:54 </t>
  </si>
  <si>
    <t> -0.052 </t>
  </si>
  <si>
    <t> BBS 121 </t>
  </si>
  <si>
    <t>2451666.554 </t>
  </si>
  <si>
    <t> 02.05.2000 01:17 </t>
  </si>
  <si>
    <t> BBS 123 </t>
  </si>
  <si>
    <t>2452168.979 </t>
  </si>
  <si>
    <t> 16.09.2001 11:29 </t>
  </si>
  <si>
    <t> -0.064 </t>
  </si>
  <si>
    <t> Hirosawa </t>
  </si>
  <si>
    <t>VSB 39 </t>
  </si>
  <si>
    <t>2452229.270 </t>
  </si>
  <si>
    <t> 15.11.2001 18:28 </t>
  </si>
  <si>
    <t> -0.066 </t>
  </si>
  <si>
    <t> BBS 127 </t>
  </si>
  <si>
    <t>2452556.584 </t>
  </si>
  <si>
    <t> 09.10.2002 02:00 </t>
  </si>
  <si>
    <t> C.Stephan </t>
  </si>
  <si>
    <t>2452881.0034 </t>
  </si>
  <si>
    <t> 29.08.2003 12:04 </t>
  </si>
  <si>
    <t> -0.0766 </t>
  </si>
  <si>
    <t> N.Butterworth </t>
  </si>
  <si>
    <t>2452909.712 </t>
  </si>
  <si>
    <t> 27.09.2003 05:05 </t>
  </si>
  <si>
    <t> -0.079 </t>
  </si>
  <si>
    <t>2452941.287 </t>
  </si>
  <si>
    <t> 28.10.2003 18:53 </t>
  </si>
  <si>
    <t> -0.087 </t>
  </si>
  <si>
    <t> BBS 130 </t>
  </si>
  <si>
    <t>2453225.533 </t>
  </si>
  <si>
    <t> 08.08.2004 00:47 </t>
  </si>
  <si>
    <t> -0.081 </t>
  </si>
  <si>
    <t>OEJV 0003 </t>
  </si>
  <si>
    <t>2453265.732 </t>
  </si>
  <si>
    <t> 17.09.2004 05:34 </t>
  </si>
  <si>
    <t> -0.078 </t>
  </si>
  <si>
    <t> S.Cook </t>
  </si>
  <si>
    <t>2453268.605 </t>
  </si>
  <si>
    <t> 20.09.2004 02:31 </t>
  </si>
  <si>
    <t> -0.076 </t>
  </si>
  <si>
    <t>2453644.7278 </t>
  </si>
  <si>
    <t> 01.10.2005 05:28 </t>
  </si>
  <si>
    <t> -0.0699 </t>
  </si>
  <si>
    <t>2454003.6168 </t>
  </si>
  <si>
    <t> 25.09.2006 02:48 </t>
  </si>
  <si>
    <t> -0.0707 </t>
  </si>
  <si>
    <t> G.Lubcke </t>
  </si>
  <si>
    <t> JAAVSO 41;328 </t>
  </si>
  <si>
    <t>2454023.7117 </t>
  </si>
  <si>
    <t> 15.10.2006 05:04 </t>
  </si>
  <si>
    <t> -0.0737 </t>
  </si>
  <si>
    <t> AOEB 12 </t>
  </si>
  <si>
    <t>2454267.7488 </t>
  </si>
  <si>
    <t> 16.06.2007 05:58 </t>
  </si>
  <si>
    <t> -0.0817 </t>
  </si>
  <si>
    <t>2454287.8460 </t>
  </si>
  <si>
    <t> 06.07.2007 08:18 </t>
  </si>
  <si>
    <t> -0.0823 </t>
  </si>
  <si>
    <t> R.Sabo </t>
  </si>
  <si>
    <t>2454379.7186 </t>
  </si>
  <si>
    <t> 06.10.2007 05:14 </t>
  </si>
  <si>
    <t> -0.0855 </t>
  </si>
  <si>
    <t> J.Bialozynski </t>
  </si>
  <si>
    <t>JAAVSO 36(2);171 </t>
  </si>
  <si>
    <t>2454652.4715 </t>
  </si>
  <si>
    <t> 04.07.2008 23:18 </t>
  </si>
  <si>
    <t> -0.0889 </t>
  </si>
  <si>
    <t> M.&amp; K.Rätz </t>
  </si>
  <si>
    <t>BAVM 209 </t>
  </si>
  <si>
    <t>2454752.9610 </t>
  </si>
  <si>
    <t> 13.10.2008 11:03 </t>
  </si>
  <si>
    <t> -0.0886 </t>
  </si>
  <si>
    <t>Ic</t>
  </si>
  <si>
    <t> K.Nakajima </t>
  </si>
  <si>
    <t>VSB 48 </t>
  </si>
  <si>
    <t>2454752.962 </t>
  </si>
  <si>
    <t> 13.10.2008 11:05 </t>
  </si>
  <si>
    <t> -0.088 </t>
  </si>
  <si>
    <t> K.Hirosawa </t>
  </si>
  <si>
    <t>2455094.6220 </t>
  </si>
  <si>
    <t> 20.09.2009 02:55 </t>
  </si>
  <si>
    <t> -0.0908 </t>
  </si>
  <si>
    <t> JAAVSO 38;120 </t>
  </si>
  <si>
    <t>2455387.4761 </t>
  </si>
  <si>
    <t> 09.07.2010 23:25 </t>
  </si>
  <si>
    <t>-I</t>
  </si>
  <si>
    <t>BAVM 220 </t>
  </si>
  <si>
    <t>2455410.4457 </t>
  </si>
  <si>
    <t> 01.08.2010 22:41 </t>
  </si>
  <si>
    <t>3545</t>
  </si>
  <si>
    <t> -0.0902 </t>
  </si>
  <si>
    <t>m</t>
  </si>
  <si>
    <t> S.Dogru et al. </t>
  </si>
  <si>
    <t>IBVS 5988 </t>
  </si>
  <si>
    <t>2455806.6615 </t>
  </si>
  <si>
    <t> 02.09.2011 03:52 </t>
  </si>
  <si>
    <t>3683</t>
  </si>
  <si>
    <t> -0.0888 </t>
  </si>
  <si>
    <t> JAAVSO 40;975 </t>
  </si>
  <si>
    <t>2455852.5993 </t>
  </si>
  <si>
    <t> 18.10.2011 02:22 </t>
  </si>
  <si>
    <t>3699</t>
  </si>
  <si>
    <t> JAAVSO 41;122 </t>
  </si>
  <si>
    <t>2456515.8116 </t>
  </si>
  <si>
    <t> 11.08.2013 07:28 </t>
  </si>
  <si>
    <t>3930</t>
  </si>
  <si>
    <t> -0.1051 </t>
  </si>
  <si>
    <t>2456894.7945 </t>
  </si>
  <si>
    <t> 25.08.2014 07:04 </t>
  </si>
  <si>
    <t>4062</t>
  </si>
  <si>
    <t> -0.1099 </t>
  </si>
  <si>
    <t> JAAVSO 42;426 </t>
  </si>
  <si>
    <t>BAD?</t>
  </si>
  <si>
    <t>JAVSO..43..238</t>
  </si>
  <si>
    <t>JAVSO..45..121</t>
  </si>
  <si>
    <t>JAVSO..46..184</t>
  </si>
  <si>
    <t>JAVSO..48…87</t>
  </si>
  <si>
    <t>JAVSO 49, 108</t>
  </si>
  <si>
    <t>JAVSO 49, 256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</si>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</sst>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0" borderId="1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9" applyFont="1" applyAlignment="1">
      <alignment horizontal="left"/>
    </xf>
    <xf numFmtId="0" fontId="23" fillId="0" borderId="0" xfId="9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left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/>
    <xf numFmtId="14" fontId="9" fillId="0" borderId="0" xfId="0" applyNumberFormat="1" applyFont="1" applyAlignment="1"/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Del - O-C Diagr.</a:t>
            </a:r>
          </a:p>
        </c:rich>
      </c:tx>
      <c:layout>
        <c:manualLayout>
          <c:xMode val="edge"/>
          <c:yMode val="edge"/>
          <c:x val="0.3803282130717266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678942920199375"/>
          <c:w val="0.8081973682420019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  <c:pt idx="179">
                  <c:v>5089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1.0371000003942754E-2</c:v>
                </c:pt>
                <c:pt idx="8">
                  <c:v>5.663000003551133E-3</c:v>
                </c:pt>
                <c:pt idx="9">
                  <c:v>9.7109999987878837E-3</c:v>
                </c:pt>
                <c:pt idx="10">
                  <c:v>1.0591999998723622E-2</c:v>
                </c:pt>
                <c:pt idx="11">
                  <c:v>-1.1220000014873222E-3</c:v>
                </c:pt>
                <c:pt idx="13">
                  <c:v>4.6399999991990626E-3</c:v>
                </c:pt>
                <c:pt idx="16">
                  <c:v>-6.9199999998090789E-3</c:v>
                </c:pt>
                <c:pt idx="23">
                  <c:v>-2.3366000001260545E-2</c:v>
                </c:pt>
                <c:pt idx="24">
                  <c:v>-2.4370000028284267E-3</c:v>
                </c:pt>
                <c:pt idx="28">
                  <c:v>-1.0342000001401175E-2</c:v>
                </c:pt>
                <c:pt idx="29">
                  <c:v>-1.297300000442192E-2</c:v>
                </c:pt>
                <c:pt idx="30">
                  <c:v>-2.0043999997142237E-2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F7-4853-AC8E-45590596E8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Active!$D$22:$D$46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  <c:pt idx="179">
                  <c:v>5089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3.3910999998624902E-2</c:v>
                </c:pt>
                <c:pt idx="1">
                  <c:v>7.7519999998912681E-2</c:v>
                </c:pt>
                <c:pt idx="2">
                  <c:v>8.2816000001912471E-2</c:v>
                </c:pt>
                <c:pt idx="3">
                  <c:v>7.3484000000462402E-2</c:v>
                </c:pt>
                <c:pt idx="4">
                  <c:v>5.7830000001558801E-2</c:v>
                </c:pt>
                <c:pt idx="5">
                  <c:v>4.0579000000434462E-2</c:v>
                </c:pt>
                <c:pt idx="6">
                  <c:v>3.7436999991768971E-2</c:v>
                </c:pt>
                <c:pt idx="12">
                  <c:v>-7.3599999959697016E-3</c:v>
                </c:pt>
                <c:pt idx="14">
                  <c:v>9.121999995841179E-3</c:v>
                </c:pt>
                <c:pt idx="15">
                  <c:v>6.0030000022379681E-3</c:v>
                </c:pt>
                <c:pt idx="17">
                  <c:v>3.2470000005559996E-3</c:v>
                </c:pt>
                <c:pt idx="18">
                  <c:v>1.9920999999158084E-2</c:v>
                </c:pt>
                <c:pt idx="19">
                  <c:v>-2.4716000007174443E-2</c:v>
                </c:pt>
                <c:pt idx="20">
                  <c:v>-2.4715999999898486E-2</c:v>
                </c:pt>
                <c:pt idx="21">
                  <c:v>9.0908000005583744E-2</c:v>
                </c:pt>
                <c:pt idx="22">
                  <c:v>3.8955999996687751E-2</c:v>
                </c:pt>
                <c:pt idx="25">
                  <c:v>-6.0025999999197666E-2</c:v>
                </c:pt>
                <c:pt idx="26">
                  <c:v>-5.0692000004346482E-2</c:v>
                </c:pt>
                <c:pt idx="27">
                  <c:v>1.1051000001316424E-2</c:v>
                </c:pt>
                <c:pt idx="31">
                  <c:v>1.3748999997915234E-2</c:v>
                </c:pt>
                <c:pt idx="32">
                  <c:v>1.2777999996615108E-2</c:v>
                </c:pt>
                <c:pt idx="33">
                  <c:v>8.975999997346662E-3</c:v>
                </c:pt>
                <c:pt idx="34">
                  <c:v>2.009899999393383E-2</c:v>
                </c:pt>
                <c:pt idx="35">
                  <c:v>7.980000002135057E-3</c:v>
                </c:pt>
                <c:pt idx="36">
                  <c:v>5.6980000001203734E-2</c:v>
                </c:pt>
                <c:pt idx="37">
                  <c:v>-7.9239999977289699E-3</c:v>
                </c:pt>
                <c:pt idx="38">
                  <c:v>-5.756999998993706E-3</c:v>
                </c:pt>
                <c:pt idx="39">
                  <c:v>-6.1709000001428649E-2</c:v>
                </c:pt>
                <c:pt idx="40">
                  <c:v>-5.9464999998454005E-2</c:v>
                </c:pt>
                <c:pt idx="41">
                  <c:v>-1.0412999996333383E-2</c:v>
                </c:pt>
                <c:pt idx="42">
                  <c:v>9.9689999988186173E-3</c:v>
                </c:pt>
                <c:pt idx="43">
                  <c:v>7.6600000029429793E-3</c:v>
                </c:pt>
                <c:pt idx="44">
                  <c:v>5.7079999969573691E-3</c:v>
                </c:pt>
                <c:pt idx="45">
                  <c:v>7.0940000005066395E-3</c:v>
                </c:pt>
                <c:pt idx="48">
                  <c:v>4.0040000021690503E-3</c:v>
                </c:pt>
                <c:pt idx="55">
                  <c:v>-4.7755999999935739E-2</c:v>
                </c:pt>
                <c:pt idx="56">
                  <c:v>-4.4708000001264736E-2</c:v>
                </c:pt>
                <c:pt idx="57">
                  <c:v>-1.8000000054598786E-3</c:v>
                </c:pt>
                <c:pt idx="58">
                  <c:v>6.3000000227475539E-4</c:v>
                </c:pt>
                <c:pt idx="59">
                  <c:v>1.0677999998733867E-2</c:v>
                </c:pt>
                <c:pt idx="60">
                  <c:v>-3.5560000033001415E-3</c:v>
                </c:pt>
                <c:pt idx="61">
                  <c:v>-4.4412000002921559E-2</c:v>
                </c:pt>
                <c:pt idx="62">
                  <c:v>-2.0412000005308073E-2</c:v>
                </c:pt>
                <c:pt idx="63">
                  <c:v>-3.0300000071292743E-3</c:v>
                </c:pt>
                <c:pt idx="64">
                  <c:v>-5.7860000015352853E-3</c:v>
                </c:pt>
                <c:pt idx="65">
                  <c:v>1.436200000171084E-2</c:v>
                </c:pt>
                <c:pt idx="66">
                  <c:v>3.1719999969936907E-3</c:v>
                </c:pt>
                <c:pt idx="67">
                  <c:v>2.6799999614013359E-4</c:v>
                </c:pt>
                <c:pt idx="68">
                  <c:v>5.2680000007967465E-3</c:v>
                </c:pt>
                <c:pt idx="69">
                  <c:v>-7.7760000058333389E-3</c:v>
                </c:pt>
                <c:pt idx="70">
                  <c:v>-7.5360000046202913E-3</c:v>
                </c:pt>
                <c:pt idx="71">
                  <c:v>-2.4400000038440339E-3</c:v>
                </c:pt>
                <c:pt idx="72">
                  <c:v>7.5159999978495762E-3</c:v>
                </c:pt>
                <c:pt idx="73">
                  <c:v>-2.1980000019539148E-3</c:v>
                </c:pt>
                <c:pt idx="74">
                  <c:v>-6.291999998211395E-3</c:v>
                </c:pt>
                <c:pt idx="75">
                  <c:v>2.7079999999841675E-3</c:v>
                </c:pt>
                <c:pt idx="76">
                  <c:v>3.7079999965499155E-3</c:v>
                </c:pt>
                <c:pt idx="77">
                  <c:v>2.6409999918541871E-3</c:v>
                </c:pt>
                <c:pt idx="78">
                  <c:v>3.1900000030873343E-3</c:v>
                </c:pt>
                <c:pt idx="79">
                  <c:v>-2.0000000004074536E-3</c:v>
                </c:pt>
                <c:pt idx="81">
                  <c:v>4.0000000008149073E-3</c:v>
                </c:pt>
                <c:pt idx="82">
                  <c:v>-1.0709999987739138E-3</c:v>
                </c:pt>
                <c:pt idx="83">
                  <c:v>1.2099999992642552E-2</c:v>
                </c:pt>
                <c:pt idx="84">
                  <c:v>-1.9614000004366972E-2</c:v>
                </c:pt>
                <c:pt idx="85">
                  <c:v>-1.4280000003054738E-2</c:v>
                </c:pt>
                <c:pt idx="86">
                  <c:v>3.1249999956344254E-3</c:v>
                </c:pt>
                <c:pt idx="87">
                  <c:v>-1.0708000001613982E-2</c:v>
                </c:pt>
                <c:pt idx="88">
                  <c:v>-7.0799999957671389E-4</c:v>
                </c:pt>
                <c:pt idx="89">
                  <c:v>-1.8270000000484288E-3</c:v>
                </c:pt>
                <c:pt idx="90">
                  <c:v>-1.2660000007599592E-2</c:v>
                </c:pt>
                <c:pt idx="91">
                  <c:v>-3.5600000046542846E-3</c:v>
                </c:pt>
                <c:pt idx="92">
                  <c:v>-8.5120000076130964E-3</c:v>
                </c:pt>
                <c:pt idx="93">
                  <c:v>-1.9700000120792538E-4</c:v>
                </c:pt>
                <c:pt idx="94">
                  <c:v>-1.0030000004917383E-2</c:v>
                </c:pt>
                <c:pt idx="95">
                  <c:v>1.3660999997227918E-2</c:v>
                </c:pt>
                <c:pt idx="96">
                  <c:v>-1.4886000004480593E-2</c:v>
                </c:pt>
                <c:pt idx="97">
                  <c:v>-8.2429999965825118E-3</c:v>
                </c:pt>
                <c:pt idx="98">
                  <c:v>-5.667000004905276E-3</c:v>
                </c:pt>
                <c:pt idx="99">
                  <c:v>-5.9760000003734604E-3</c:v>
                </c:pt>
                <c:pt idx="100">
                  <c:v>-1.9759999995585531E-3</c:v>
                </c:pt>
                <c:pt idx="101">
                  <c:v>3.0239999978221022E-3</c:v>
                </c:pt>
                <c:pt idx="102">
                  <c:v>5.0239999982295558E-3</c:v>
                </c:pt>
                <c:pt idx="103">
                  <c:v>1.0023999995610211E-2</c:v>
                </c:pt>
                <c:pt idx="104">
                  <c:v>1.4023999996425118E-2</c:v>
                </c:pt>
                <c:pt idx="105">
                  <c:v>-1.3047000000369735E-2</c:v>
                </c:pt>
                <c:pt idx="106">
                  <c:v>-5.4200000158743933E-4</c:v>
                </c:pt>
                <c:pt idx="107">
                  <c:v>7.5060000017401762E-3</c:v>
                </c:pt>
                <c:pt idx="108">
                  <c:v>-2.8510000047390349E-3</c:v>
                </c:pt>
                <c:pt idx="109">
                  <c:v>7.1489999972982332E-3</c:v>
                </c:pt>
                <c:pt idx="110">
                  <c:v>-7.3689999990165234E-3</c:v>
                </c:pt>
                <c:pt idx="111">
                  <c:v>-2.6070000021718442E-3</c:v>
                </c:pt>
                <c:pt idx="112">
                  <c:v>-1.8958000000566244E-2</c:v>
                </c:pt>
                <c:pt idx="113">
                  <c:v>-9.1960000063409097E-3</c:v>
                </c:pt>
                <c:pt idx="114">
                  <c:v>-1.6910000005736947E-2</c:v>
                </c:pt>
                <c:pt idx="115">
                  <c:v>-1.8766000001050998E-2</c:v>
                </c:pt>
                <c:pt idx="116">
                  <c:v>-1.2000000002444722E-2</c:v>
                </c:pt>
                <c:pt idx="117">
                  <c:v>-2.897500000835862E-2</c:v>
                </c:pt>
                <c:pt idx="118">
                  <c:v>-2.4587000007159077E-2</c:v>
                </c:pt>
                <c:pt idx="119">
                  <c:v>-2.0583000004990026E-2</c:v>
                </c:pt>
                <c:pt idx="120">
                  <c:v>-2.7486999999382533E-2</c:v>
                </c:pt>
                <c:pt idx="121">
                  <c:v>-3.5171999996236991E-2</c:v>
                </c:pt>
                <c:pt idx="122">
                  <c:v>-3.5171999996236991E-2</c:v>
                </c:pt>
                <c:pt idx="123">
                  <c:v>-3.0171999998856336E-2</c:v>
                </c:pt>
                <c:pt idx="124">
                  <c:v>-2.0171999996819068E-2</c:v>
                </c:pt>
                <c:pt idx="125">
                  <c:v>-2.3291000004974194E-2</c:v>
                </c:pt>
                <c:pt idx="126">
                  <c:v>-8.0049999960465357E-3</c:v>
                </c:pt>
                <c:pt idx="127">
                  <c:v>-3.1999000006180722E-2</c:v>
                </c:pt>
                <c:pt idx="128">
                  <c:v>-3.6493999999947846E-2</c:v>
                </c:pt>
                <c:pt idx="130">
                  <c:v>-4.9707000005582813E-2</c:v>
                </c:pt>
                <c:pt idx="131">
                  <c:v>-4.8659000000043306E-2</c:v>
                </c:pt>
                <c:pt idx="132">
                  <c:v>-4.3273000002955087E-2</c:v>
                </c:pt>
                <c:pt idx="133">
                  <c:v>-5.346300000383053E-2</c:v>
                </c:pt>
                <c:pt idx="134">
                  <c:v>-5.0029000005451962E-2</c:v>
                </c:pt>
                <c:pt idx="135">
                  <c:v>-5.5170999999972992E-2</c:v>
                </c:pt>
                <c:pt idx="136">
                  <c:v>-4.4808000006014481E-2</c:v>
                </c:pt>
                <c:pt idx="137">
                  <c:v>-4.0545000003476162E-2</c:v>
                </c:pt>
                <c:pt idx="138">
                  <c:v>-5.8422000001883134E-2</c:v>
                </c:pt>
                <c:pt idx="140">
                  <c:v>-5.9445000006235205E-2</c:v>
                </c:pt>
                <c:pt idx="141">
                  <c:v>-5.1683000005141366E-2</c:v>
                </c:pt>
                <c:pt idx="142">
                  <c:v>-4.2679000005591661E-2</c:v>
                </c:pt>
                <c:pt idx="143">
                  <c:v>-6.3504000005195849E-2</c:v>
                </c:pt>
                <c:pt idx="144">
                  <c:v>-6.6003000007185619E-2</c:v>
                </c:pt>
                <c:pt idx="145">
                  <c:v>-5.9568999997281935E-2</c:v>
                </c:pt>
                <c:pt idx="147">
                  <c:v>-7.9206000002159271E-2</c:v>
                </c:pt>
                <c:pt idx="149">
                  <c:v>-8.1295999996655155E-2</c:v>
                </c:pt>
                <c:pt idx="150">
                  <c:v>-7.7961999995750375E-2</c:v>
                </c:pt>
                <c:pt idx="151">
                  <c:v>-7.6080999999248888E-2</c:v>
                </c:pt>
                <c:pt idx="156">
                  <c:v>-8.2326000003376976E-2</c:v>
                </c:pt>
                <c:pt idx="159">
                  <c:v>-8.860399999684887E-2</c:v>
                </c:pt>
                <c:pt idx="160">
                  <c:v>-8.7604000000283122E-2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7-4853-AC8E-45590596E8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  <c:pt idx="179">
                  <c:v>5089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2">
                  <c:v>6.385999993653968E-3</c:v>
                </c:pt>
                <c:pt idx="129">
                  <c:v>-4.6003000003111083E-2</c:v>
                </c:pt>
                <c:pt idx="158">
                  <c:v>-8.8939000001118984E-2</c:v>
                </c:pt>
                <c:pt idx="162">
                  <c:v>-9.0802999999141321E-2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F7-4853-AC8E-45590596E8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  <c:pt idx="179">
                  <c:v>5089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6">
                  <c:v>1.6142000000400003E-2</c:v>
                </c:pt>
                <c:pt idx="47">
                  <c:v>3.3610000027692877E-3</c:v>
                </c:pt>
                <c:pt idx="49">
                  <c:v>8.2899999979417771E-3</c:v>
                </c:pt>
                <c:pt idx="50">
                  <c:v>1.2289999998756684E-2</c:v>
                </c:pt>
                <c:pt idx="51">
                  <c:v>1.3289999995322432E-2</c:v>
                </c:pt>
                <c:pt idx="53">
                  <c:v>2.1386000000347849E-2</c:v>
                </c:pt>
                <c:pt idx="54">
                  <c:v>1.3434000000415836E-2</c:v>
                </c:pt>
                <c:pt idx="139">
                  <c:v>-7.0511999998416286E-2</c:v>
                </c:pt>
                <c:pt idx="146">
                  <c:v>-7.6615999998466577E-2</c:v>
                </c:pt>
                <c:pt idx="148">
                  <c:v>-8.6515000002691522E-2</c:v>
                </c:pt>
                <c:pt idx="152">
                  <c:v>-6.9869999999355059E-2</c:v>
                </c:pt>
                <c:pt idx="153">
                  <c:v>-7.0744999997259583E-2</c:v>
                </c:pt>
                <c:pt idx="154">
                  <c:v>-7.367800000065472E-2</c:v>
                </c:pt>
                <c:pt idx="155">
                  <c:v>-8.1693000000086613E-2</c:v>
                </c:pt>
                <c:pt idx="157">
                  <c:v>-8.5534000005281996E-2</c:v>
                </c:pt>
                <c:pt idx="161">
                  <c:v>-9.0765000000828877E-2</c:v>
                </c:pt>
                <c:pt idx="163">
                  <c:v>-9.0155000005324837E-2</c:v>
                </c:pt>
                <c:pt idx="164">
                  <c:v>-8.8776999997207895E-2</c:v>
                </c:pt>
                <c:pt idx="165">
                  <c:v>-8.8776999997207895E-2</c:v>
                </c:pt>
                <c:pt idx="166">
                  <c:v>-8.8881000003311783E-2</c:v>
                </c:pt>
                <c:pt idx="167">
                  <c:v>-0.10507000000507105</c:v>
                </c:pt>
                <c:pt idx="168">
                  <c:v>-0.10987800000293646</c:v>
                </c:pt>
                <c:pt idx="169">
                  <c:v>-0.11323400000401307</c:v>
                </c:pt>
                <c:pt idx="170">
                  <c:v>-0.11229000000457745</c:v>
                </c:pt>
                <c:pt idx="171">
                  <c:v>-0.11245400000188965</c:v>
                </c:pt>
                <c:pt idx="172">
                  <c:v>-0.11417700000311015</c:v>
                </c:pt>
                <c:pt idx="173">
                  <c:v>-0.1292100000064238</c:v>
                </c:pt>
                <c:pt idx="174">
                  <c:v>-0.14184499999828404</c:v>
                </c:pt>
                <c:pt idx="175">
                  <c:v>-0.14393700000800891</c:v>
                </c:pt>
                <c:pt idx="176">
                  <c:v>-0.1443310000031488</c:v>
                </c:pt>
                <c:pt idx="177">
                  <c:v>-0.14323500000318745</c:v>
                </c:pt>
                <c:pt idx="178">
                  <c:v>-0.14434900000196649</c:v>
                </c:pt>
                <c:pt idx="179">
                  <c:v>-0.14569099999789614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F7-4853-AC8E-45590596E8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  <c:pt idx="179">
                  <c:v>5089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F7-4853-AC8E-45590596E8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  <c:pt idx="179">
                  <c:v>5089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F7-4853-AC8E-45590596E8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  <c:pt idx="179">
                  <c:v>5089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F7-4853-AC8E-45590596E8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  <c:pt idx="179">
                  <c:v>5089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91">
                  <c:v>4.9015308349777166E-3</c:v>
                </c:pt>
                <c:pt idx="92">
                  <c:v>4.6599120447953033E-3</c:v>
                </c:pt>
                <c:pt idx="93">
                  <c:v>1.1866419359231155E-3</c:v>
                </c:pt>
                <c:pt idx="94">
                  <c:v>9.752254945135045E-4</c:v>
                </c:pt>
                <c:pt idx="95">
                  <c:v>6.4299965801268601E-4</c:v>
                </c:pt>
                <c:pt idx="96">
                  <c:v>2.5036912396626462E-4</c:v>
                </c:pt>
                <c:pt idx="97">
                  <c:v>1.5976207764785942E-4</c:v>
                </c:pt>
                <c:pt idx="98">
                  <c:v>-2.7396634045410966E-3</c:v>
                </c:pt>
                <c:pt idx="99">
                  <c:v>-3.0718892410419151E-3</c:v>
                </c:pt>
                <c:pt idx="100">
                  <c:v>-3.0718892410419151E-3</c:v>
                </c:pt>
                <c:pt idx="101">
                  <c:v>-3.0718892410419151E-3</c:v>
                </c:pt>
                <c:pt idx="102">
                  <c:v>-3.0718892410419151E-3</c:v>
                </c:pt>
                <c:pt idx="103">
                  <c:v>-3.0718892410419151E-3</c:v>
                </c:pt>
                <c:pt idx="104">
                  <c:v>-3.0718892410419151E-3</c:v>
                </c:pt>
                <c:pt idx="105">
                  <c:v>-3.3437103799971307E-3</c:v>
                </c:pt>
                <c:pt idx="106">
                  <c:v>-6.5149570011413006E-3</c:v>
                </c:pt>
                <c:pt idx="107">
                  <c:v>-6.7565757913237157E-3</c:v>
                </c:pt>
                <c:pt idx="108">
                  <c:v>-6.8471828376421191E-3</c:v>
                </c:pt>
                <c:pt idx="109">
                  <c:v>-6.8471828376421191E-3</c:v>
                </c:pt>
                <c:pt idx="110">
                  <c:v>-1.0531869387923918E-2</c:v>
                </c:pt>
                <c:pt idx="111">
                  <c:v>-1.0592274085469523E-2</c:v>
                </c:pt>
                <c:pt idx="112">
                  <c:v>-1.4488377077160934E-2</c:v>
                </c:pt>
                <c:pt idx="113">
                  <c:v>-1.4548781774706535E-2</c:v>
                </c:pt>
                <c:pt idx="114">
                  <c:v>-1.4729995867343346E-2</c:v>
                </c:pt>
                <c:pt idx="115">
                  <c:v>-1.5454852237890584E-2</c:v>
                </c:pt>
                <c:pt idx="116">
                  <c:v>-1.8052254232351527E-2</c:v>
                </c:pt>
                <c:pt idx="117">
                  <c:v>-1.8807312951671568E-2</c:v>
                </c:pt>
                <c:pt idx="118">
                  <c:v>-2.3277260570046206E-2</c:v>
                </c:pt>
                <c:pt idx="119">
                  <c:v>-2.5814257866961544E-2</c:v>
                </c:pt>
                <c:pt idx="120">
                  <c:v>-2.6297495447326374E-2</c:v>
                </c:pt>
                <c:pt idx="121">
                  <c:v>-2.9770765556198557E-2</c:v>
                </c:pt>
                <c:pt idx="122">
                  <c:v>-2.9770765556198557E-2</c:v>
                </c:pt>
                <c:pt idx="123">
                  <c:v>-2.9770765556198557E-2</c:v>
                </c:pt>
                <c:pt idx="124">
                  <c:v>-2.9770765556198557E-2</c:v>
                </c:pt>
                <c:pt idx="125">
                  <c:v>-2.9800967904971359E-2</c:v>
                </c:pt>
                <c:pt idx="126">
                  <c:v>-2.9982181997608173E-2</c:v>
                </c:pt>
                <c:pt idx="127">
                  <c:v>-3.3787677942981174E-2</c:v>
                </c:pt>
                <c:pt idx="128">
                  <c:v>-3.6958924564125348E-2</c:v>
                </c:pt>
                <c:pt idx="129">
                  <c:v>-3.7291150400626166E-2</c:v>
                </c:pt>
                <c:pt idx="130">
                  <c:v>-3.7774387980990996E-2</c:v>
                </c:pt>
                <c:pt idx="131">
                  <c:v>-3.8016006771173408E-2</c:v>
                </c:pt>
                <c:pt idx="132">
                  <c:v>-4.1217455741090377E-2</c:v>
                </c:pt>
                <c:pt idx="133">
                  <c:v>-4.1519479228818393E-2</c:v>
                </c:pt>
                <c:pt idx="134">
                  <c:v>-4.496254698891778E-2</c:v>
                </c:pt>
                <c:pt idx="135">
                  <c:v>-4.5506189266828215E-2</c:v>
                </c:pt>
                <c:pt idx="136">
                  <c:v>-4.9221078165882816E-2</c:v>
                </c:pt>
                <c:pt idx="137">
                  <c:v>-4.9915732187657248E-2</c:v>
                </c:pt>
                <c:pt idx="138">
                  <c:v>-5.2422527135799792E-2</c:v>
                </c:pt>
                <c:pt idx="139">
                  <c:v>-5.2724550623527801E-2</c:v>
                </c:pt>
                <c:pt idx="140">
                  <c:v>-5.293596706493741E-2</c:v>
                </c:pt>
                <c:pt idx="141">
                  <c:v>-5.2996371762483015E-2</c:v>
                </c:pt>
                <c:pt idx="142">
                  <c:v>-5.5533369059398353E-2</c:v>
                </c:pt>
                <c:pt idx="143">
                  <c:v>-6.081878009463864E-2</c:v>
                </c:pt>
                <c:pt idx="144">
                  <c:v>-6.1453029418867482E-2</c:v>
                </c:pt>
                <c:pt idx="145">
                  <c:v>-6.4896097178966855E-2</c:v>
                </c:pt>
                <c:pt idx="146">
                  <c:v>-6.8308962590293454E-2</c:v>
                </c:pt>
                <c:pt idx="147">
                  <c:v>-6.8610986078021463E-2</c:v>
                </c:pt>
                <c:pt idx="148">
                  <c:v>-6.8943211914522268E-2</c:v>
                </c:pt>
                <c:pt idx="149">
                  <c:v>-7.1933244443029648E-2</c:v>
                </c:pt>
                <c:pt idx="150">
                  <c:v>-7.2356077325848867E-2</c:v>
                </c:pt>
                <c:pt idx="151">
                  <c:v>-7.2386279674621662E-2</c:v>
                </c:pt>
                <c:pt idx="152">
                  <c:v>-7.6342787363858688E-2</c:v>
                </c:pt>
                <c:pt idx="153">
                  <c:v>-8.0118080960458887E-2</c:v>
                </c:pt>
                <c:pt idx="154">
                  <c:v>-8.0329497401868483E-2</c:v>
                </c:pt>
                <c:pt idx="155">
                  <c:v>-8.2896697047556644E-2</c:v>
                </c:pt>
                <c:pt idx="156">
                  <c:v>-8.310811348896624E-2</c:v>
                </c:pt>
                <c:pt idx="157">
                  <c:v>-8.4074588649695886E-2</c:v>
                </c:pt>
                <c:pt idx="158">
                  <c:v>-8.6943811783112057E-2</c:v>
                </c:pt>
                <c:pt idx="159">
                  <c:v>-8.8000893990160117E-2</c:v>
                </c:pt>
                <c:pt idx="160">
                  <c:v>-8.8000893990160117E-2</c:v>
                </c:pt>
                <c:pt idx="161">
                  <c:v>-9.1594973494123516E-2</c:v>
                </c:pt>
                <c:pt idx="162">
                  <c:v>-9.4675613068949283E-2</c:v>
                </c:pt>
                <c:pt idx="163">
                  <c:v>-9.4917231859131673E-2</c:v>
                </c:pt>
                <c:pt idx="164">
                  <c:v>-9.9085155989778323E-2</c:v>
                </c:pt>
                <c:pt idx="165">
                  <c:v>-9.9085155989778323E-2</c:v>
                </c:pt>
                <c:pt idx="166">
                  <c:v>-9.9568393570143132E-2</c:v>
                </c:pt>
                <c:pt idx="167">
                  <c:v>-0.10654513613666031</c:v>
                </c:pt>
                <c:pt idx="168">
                  <c:v>-0.11053184617467013</c:v>
                </c:pt>
                <c:pt idx="169">
                  <c:v>-0.11427693742249753</c:v>
                </c:pt>
                <c:pt idx="170">
                  <c:v>-0.11802202867032494</c:v>
                </c:pt>
                <c:pt idx="171">
                  <c:v>-0.12575382995616216</c:v>
                </c:pt>
                <c:pt idx="172">
                  <c:v>-0.12626726988529979</c:v>
                </c:pt>
                <c:pt idx="173">
                  <c:v>-0.12949892120398956</c:v>
                </c:pt>
                <c:pt idx="174">
                  <c:v>-0.13448230875150183</c:v>
                </c:pt>
                <c:pt idx="175">
                  <c:v>-0.13653606846805236</c:v>
                </c:pt>
                <c:pt idx="176">
                  <c:v>-0.13732132953614518</c:v>
                </c:pt>
                <c:pt idx="177">
                  <c:v>-0.13780456711651001</c:v>
                </c:pt>
                <c:pt idx="178">
                  <c:v>-0.14100601608642699</c:v>
                </c:pt>
                <c:pt idx="179">
                  <c:v>-0.14154965836433742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F7-4853-AC8E-45590596E8B1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Active!$F$21:$F$296</c:f>
              <c:numCache>
                <c:formatCode>General</c:formatCode>
                <c:ptCount val="276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  <c:pt idx="179">
                  <c:v>5089</c:v>
                </c:pt>
              </c:numCache>
            </c:numRef>
          </c:xVal>
          <c:yVal>
            <c:numRef>
              <c:f>Active!$U$21:$U$296</c:f>
              <c:numCache>
                <c:formatCode>General</c:formatCode>
                <c:ptCount val="2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F7-4853-AC8E-45590596E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56128"/>
        <c:axId val="1"/>
      </c:scatterChart>
      <c:valAx>
        <c:axId val="1288561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59033604406006"/>
          <c:y val="0.9204921861831491"/>
          <c:w val="0.8426236392582073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276225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2192228-5052-BBB2-8EAF-E8CD87AE0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99" TargetMode="External"/><Relationship Id="rId13" Type="http://schemas.openxmlformats.org/officeDocument/2006/relationships/hyperlink" Target="http://www.konkoly.hu/cgi-bin/IBVS?299" TargetMode="External"/><Relationship Id="rId18" Type="http://schemas.openxmlformats.org/officeDocument/2006/relationships/hyperlink" Target="http://www.konkoly.hu/cgi-bin/IBVS?1249" TargetMode="External"/><Relationship Id="rId26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299" TargetMode="External"/><Relationship Id="rId21" Type="http://schemas.openxmlformats.org/officeDocument/2006/relationships/hyperlink" Target="http://vsolj.cetus-net.org/no39.pdf" TargetMode="External"/><Relationship Id="rId7" Type="http://schemas.openxmlformats.org/officeDocument/2006/relationships/hyperlink" Target="http://www.konkoly.hu/cgi-bin/IBVS?299" TargetMode="External"/><Relationship Id="rId12" Type="http://schemas.openxmlformats.org/officeDocument/2006/relationships/hyperlink" Target="http://www.konkoly.hu/cgi-bin/IBVS?299" TargetMode="External"/><Relationship Id="rId17" Type="http://schemas.openxmlformats.org/officeDocument/2006/relationships/hyperlink" Target="http://www.konkoly.hu/cgi-bin/IBVS?584" TargetMode="External"/><Relationship Id="rId25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99" TargetMode="External"/><Relationship Id="rId16" Type="http://schemas.openxmlformats.org/officeDocument/2006/relationships/hyperlink" Target="http://www.konkoly.hu/cgi-bin/IBVS?584" TargetMode="External"/><Relationship Id="rId20" Type="http://schemas.openxmlformats.org/officeDocument/2006/relationships/hyperlink" Target="http://www.bav-astro.de/sfs/BAVM_link.php?BAVMnr=91" TargetMode="External"/><Relationship Id="rId1" Type="http://schemas.openxmlformats.org/officeDocument/2006/relationships/hyperlink" Target="http://www.konkoly.hu/cgi-bin/IBVS?299" TargetMode="External"/><Relationship Id="rId6" Type="http://schemas.openxmlformats.org/officeDocument/2006/relationships/hyperlink" Target="http://www.konkoly.hu/cgi-bin/IBVS?299" TargetMode="External"/><Relationship Id="rId11" Type="http://schemas.openxmlformats.org/officeDocument/2006/relationships/hyperlink" Target="http://www.konkoly.hu/cgi-bin/IBVS?299" TargetMode="External"/><Relationship Id="rId24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299" TargetMode="External"/><Relationship Id="rId15" Type="http://schemas.openxmlformats.org/officeDocument/2006/relationships/hyperlink" Target="http://www.konkoly.hu/cgi-bin/IBVS?795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988" TargetMode="External"/><Relationship Id="rId10" Type="http://schemas.openxmlformats.org/officeDocument/2006/relationships/hyperlink" Target="http://www.konkoly.hu/cgi-bin/IBVS?35" TargetMode="External"/><Relationship Id="rId19" Type="http://schemas.openxmlformats.org/officeDocument/2006/relationships/hyperlink" Target="http://www.bav-astro.de/sfs/BAVM_link.php?BAVMnr=79" TargetMode="External"/><Relationship Id="rId4" Type="http://schemas.openxmlformats.org/officeDocument/2006/relationships/hyperlink" Target="http://www.konkoly.hu/cgi-bin/IBVS?299" TargetMode="External"/><Relationship Id="rId9" Type="http://schemas.openxmlformats.org/officeDocument/2006/relationships/hyperlink" Target="http://www.konkoly.hu/cgi-bin/IBVS?299" TargetMode="External"/><Relationship Id="rId14" Type="http://schemas.openxmlformats.org/officeDocument/2006/relationships/hyperlink" Target="http://www.konkoly.hu/cgi-bin/IBVS?795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2436"/>
  <sheetViews>
    <sheetView tabSelected="1" workbookViewId="0">
      <pane xSplit="14" ySplit="21" topLeftCell="O187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28515625" customWidth="1"/>
    <col min="2" max="2" width="5.140625" style="11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113</v>
      </c>
      <c r="D1" s="9"/>
    </row>
    <row r="2" spans="1:6" x14ac:dyDescent="0.2">
      <c r="A2" t="s">
        <v>25</v>
      </c>
      <c r="B2" s="11" t="s">
        <v>26</v>
      </c>
      <c r="C2" t="s">
        <v>29</v>
      </c>
    </row>
    <row r="3" spans="1:6" ht="13.5" thickBot="1" x14ac:dyDescent="0.25">
      <c r="A3" t="s">
        <v>27</v>
      </c>
    </row>
    <row r="4" spans="1:6" ht="14.25" thickTop="1" thickBot="1" x14ac:dyDescent="0.25">
      <c r="A4" s="6" t="s">
        <v>1</v>
      </c>
      <c r="C4" s="3">
        <v>45232.419000000002</v>
      </c>
      <c r="D4" s="4">
        <v>2.8711190000000002</v>
      </c>
    </row>
    <row r="5" spans="1:6" ht="13.5" thickTop="1" x14ac:dyDescent="0.2">
      <c r="A5" s="18" t="s">
        <v>114</v>
      </c>
      <c r="B5" s="56"/>
      <c r="C5" s="19">
        <v>-9.5</v>
      </c>
      <c r="D5" s="10" t="s">
        <v>115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45232.419000000002</v>
      </c>
    </row>
    <row r="8" spans="1:6" x14ac:dyDescent="0.2">
      <c r="A8" t="s">
        <v>4</v>
      </c>
      <c r="C8">
        <f>+D4</f>
        <v>2.8711190000000002</v>
      </c>
    </row>
    <row r="9" spans="1:6" x14ac:dyDescent="0.2">
      <c r="A9" s="32" t="s">
        <v>121</v>
      </c>
      <c r="B9" s="33">
        <v>112</v>
      </c>
      <c r="C9" s="21" t="str">
        <f>"F"&amp;B9</f>
        <v>F112</v>
      </c>
      <c r="D9" s="22" t="str">
        <f>"G"&amp;B9</f>
        <v>G112</v>
      </c>
    </row>
    <row r="10" spans="1:6" ht="13.5" thickBot="1" x14ac:dyDescent="0.25">
      <c r="A10" s="10"/>
      <c r="B10" s="56"/>
      <c r="C10" s="5" t="s">
        <v>21</v>
      </c>
      <c r="D10" s="5" t="s">
        <v>22</v>
      </c>
      <c r="E10" s="10"/>
    </row>
    <row r="11" spans="1:6" x14ac:dyDescent="0.2">
      <c r="A11" s="10" t="s">
        <v>17</v>
      </c>
      <c r="B11" s="56"/>
      <c r="C11" s="20">
        <f ca="1">INTERCEPT(INDIRECT($D$9):G987,INDIRECT($C$9):F987)</f>
        <v>1.2150094540450108E-2</v>
      </c>
      <c r="D11" s="11"/>
      <c r="E11" s="10"/>
    </row>
    <row r="12" spans="1:6" x14ac:dyDescent="0.2">
      <c r="A12" s="10" t="s">
        <v>18</v>
      </c>
      <c r="B12" s="56"/>
      <c r="C12" s="20">
        <f ca="1">SLOPE(INDIRECT($D$9):G987,INDIRECT($C$9):F987)</f>
        <v>-3.0202348772801634E-5</v>
      </c>
      <c r="D12" s="11"/>
      <c r="E12" s="10"/>
    </row>
    <row r="13" spans="1:6" x14ac:dyDescent="0.2">
      <c r="A13" s="10" t="s">
        <v>20</v>
      </c>
      <c r="B13" s="56"/>
      <c r="C13" s="11" t="s">
        <v>15</v>
      </c>
    </row>
    <row r="14" spans="1:6" x14ac:dyDescent="0.2">
      <c r="A14" s="10"/>
      <c r="B14" s="56"/>
      <c r="C14" s="10"/>
    </row>
    <row r="15" spans="1:6" x14ac:dyDescent="0.2">
      <c r="A15" s="25" t="s">
        <v>19</v>
      </c>
      <c r="B15" s="56"/>
      <c r="C15" s="26">
        <f ca="1">(C7+C11)+(C8+C12)*INT(MAX(F21:F3528))</f>
        <v>59843.402041341637</v>
      </c>
      <c r="E15" s="23" t="s">
        <v>116</v>
      </c>
      <c r="F15" s="19">
        <v>1</v>
      </c>
    </row>
    <row r="16" spans="1:6" x14ac:dyDescent="0.2">
      <c r="A16" s="27" t="s">
        <v>5</v>
      </c>
      <c r="B16" s="56"/>
      <c r="C16" s="28">
        <f ca="1">+C8+C12</f>
        <v>2.8710887976512276</v>
      </c>
      <c r="E16" s="23" t="s">
        <v>117</v>
      </c>
      <c r="F16" s="24">
        <f ca="1">NOW()+15018.5+$C$5/24</f>
        <v>60162.858743865741</v>
      </c>
    </row>
    <row r="17" spans="1:21" ht="13.5" thickBot="1" x14ac:dyDescent="0.25">
      <c r="A17" s="23" t="s">
        <v>112</v>
      </c>
      <c r="B17" s="56"/>
      <c r="C17" s="10">
        <f>COUNT(C21:C2186)</f>
        <v>180</v>
      </c>
      <c r="E17" s="23" t="s">
        <v>118</v>
      </c>
      <c r="F17" s="24">
        <f ca="1">ROUND(2*(F16-$C$7)/$C$8,0)/2+F15</f>
        <v>5201</v>
      </c>
    </row>
    <row r="18" spans="1:21" ht="14.25" thickTop="1" thickBot="1" x14ac:dyDescent="0.25">
      <c r="A18" s="27" t="s">
        <v>6</v>
      </c>
      <c r="B18" s="56"/>
      <c r="C18" s="30">
        <f ca="1">+C15</f>
        <v>59843.402041341637</v>
      </c>
      <c r="D18" s="31">
        <f ca="1">+C16</f>
        <v>2.8710887976512276</v>
      </c>
      <c r="E18" s="23" t="s">
        <v>119</v>
      </c>
      <c r="F18" s="22">
        <f ca="1">ROUND(2*(F16-$C$15)/$C$16,0)/2+F15</f>
        <v>112.5</v>
      </c>
    </row>
    <row r="19" spans="1:21" ht="13.5" thickTop="1" x14ac:dyDescent="0.2">
      <c r="E19" s="23" t="s">
        <v>120</v>
      </c>
      <c r="F19" s="29">
        <f ca="1">+$C$15+$C$16*F18-15018.5-$C$5/24</f>
        <v>45148.295364410733</v>
      </c>
    </row>
    <row r="20" spans="1:2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59</v>
      </c>
      <c r="I20" s="8" t="s">
        <v>143</v>
      </c>
      <c r="J20" s="8" t="s">
        <v>138</v>
      </c>
      <c r="K20" s="8" t="s">
        <v>136</v>
      </c>
      <c r="L20" s="8" t="s">
        <v>104</v>
      </c>
      <c r="M20" s="8" t="s">
        <v>103</v>
      </c>
      <c r="N20" s="8" t="s">
        <v>105</v>
      </c>
      <c r="O20" s="8" t="s">
        <v>24</v>
      </c>
      <c r="P20" s="7" t="s">
        <v>23</v>
      </c>
      <c r="Q20" s="5" t="s">
        <v>16</v>
      </c>
      <c r="U20" s="58" t="s">
        <v>710</v>
      </c>
    </row>
    <row r="21" spans="1:21" x14ac:dyDescent="0.2">
      <c r="A21" s="54" t="s">
        <v>151</v>
      </c>
      <c r="B21" s="57" t="s">
        <v>107</v>
      </c>
      <c r="C21" s="55">
        <v>26946.295999999998</v>
      </c>
      <c r="D21" s="55" t="s">
        <v>143</v>
      </c>
      <c r="E21" s="14">
        <f t="shared" ref="E21:E52" si="0">+(C21-C$7)/C$8</f>
        <v>-6368.9881889256421</v>
      </c>
      <c r="F21">
        <f t="shared" ref="F21:F52" si="1">ROUND(2*E21,0)/2</f>
        <v>-6369</v>
      </c>
      <c r="G21">
        <f t="shared" ref="G21:G52" si="2">+C21-(C$7+F21*C$8)</f>
        <v>3.3910999998624902E-2</v>
      </c>
      <c r="I21">
        <f>G21</f>
        <v>3.3910999998624902E-2</v>
      </c>
      <c r="Q21" s="2">
        <f t="shared" ref="Q21:Q52" si="3">+C21-15018.5</f>
        <v>11927.795999999998</v>
      </c>
    </row>
    <row r="22" spans="1:21" x14ac:dyDescent="0.2">
      <c r="A22" s="54" t="s">
        <v>151</v>
      </c>
      <c r="B22" s="57" t="s">
        <v>107</v>
      </c>
      <c r="C22" s="55">
        <v>30647.212</v>
      </c>
      <c r="D22" s="55" t="s">
        <v>143</v>
      </c>
      <c r="E22" s="14">
        <f t="shared" si="0"/>
        <v>-5079.9730000741874</v>
      </c>
      <c r="F22">
        <f t="shared" si="1"/>
        <v>-5080</v>
      </c>
      <c r="G22">
        <f t="shared" si="2"/>
        <v>7.7519999998912681E-2</v>
      </c>
      <c r="I22">
        <f>G22</f>
        <v>7.7519999998912681E-2</v>
      </c>
      <c r="Q22" s="2">
        <f t="shared" si="3"/>
        <v>15628.712</v>
      </c>
    </row>
    <row r="23" spans="1:21" x14ac:dyDescent="0.2">
      <c r="A23" s="54" t="s">
        <v>158</v>
      </c>
      <c r="B23" s="57" t="s">
        <v>107</v>
      </c>
      <c r="C23" s="55">
        <v>31267.379000000001</v>
      </c>
      <c r="D23" s="55" t="s">
        <v>143</v>
      </c>
      <c r="E23" s="14">
        <f t="shared" si="0"/>
        <v>-4863.9711554972118</v>
      </c>
      <c r="F23">
        <f t="shared" si="1"/>
        <v>-4864</v>
      </c>
      <c r="G23">
        <f t="shared" si="2"/>
        <v>8.2816000001912471E-2</v>
      </c>
      <c r="I23">
        <f>G23</f>
        <v>8.2816000001912471E-2</v>
      </c>
      <c r="Q23" s="2">
        <f t="shared" si="3"/>
        <v>16248.879000000001</v>
      </c>
    </row>
    <row r="24" spans="1:21" x14ac:dyDescent="0.2">
      <c r="A24" t="s">
        <v>30</v>
      </c>
      <c r="C24" s="16">
        <v>31347.760999999999</v>
      </c>
      <c r="D24" s="16" t="s">
        <v>15</v>
      </c>
      <c r="E24">
        <f t="shared" si="0"/>
        <v>-4835.9744057978796</v>
      </c>
      <c r="F24">
        <f t="shared" si="1"/>
        <v>-4836</v>
      </c>
      <c r="G24">
        <f t="shared" si="2"/>
        <v>7.3484000000462402E-2</v>
      </c>
      <c r="I24">
        <f>+G24</f>
        <v>7.3484000000462402E-2</v>
      </c>
      <c r="Q24" s="2">
        <f t="shared" si="3"/>
        <v>16329.260999999999</v>
      </c>
    </row>
    <row r="25" spans="1:21" x14ac:dyDescent="0.2">
      <c r="A25" t="s">
        <v>30</v>
      </c>
      <c r="C25" s="16">
        <v>32111.463</v>
      </c>
      <c r="D25" s="16" t="s">
        <v>15</v>
      </c>
      <c r="E25">
        <f t="shared" si="0"/>
        <v>-4569.9798580274801</v>
      </c>
      <c r="F25">
        <f t="shared" si="1"/>
        <v>-4570</v>
      </c>
      <c r="G25">
        <f t="shared" si="2"/>
        <v>5.7830000001558801E-2</v>
      </c>
      <c r="I25">
        <f>+G25</f>
        <v>5.7830000001558801E-2</v>
      </c>
      <c r="Q25" s="2">
        <f t="shared" si="3"/>
        <v>17092.963</v>
      </c>
    </row>
    <row r="26" spans="1:21" x14ac:dyDescent="0.2">
      <c r="A26" t="s">
        <v>30</v>
      </c>
      <c r="C26" s="16">
        <v>32768.932000000001</v>
      </c>
      <c r="D26" s="16" t="s">
        <v>15</v>
      </c>
      <c r="E26">
        <f t="shared" si="0"/>
        <v>-4340.9858664862031</v>
      </c>
      <c r="F26">
        <f t="shared" si="1"/>
        <v>-4341</v>
      </c>
      <c r="G26">
        <f t="shared" si="2"/>
        <v>4.0579000000434462E-2</v>
      </c>
      <c r="I26">
        <f>+G26</f>
        <v>4.0579000000434462E-2</v>
      </c>
      <c r="Q26" s="2">
        <f t="shared" si="3"/>
        <v>17750.432000000001</v>
      </c>
    </row>
    <row r="27" spans="1:21" x14ac:dyDescent="0.2">
      <c r="A27" t="s">
        <v>30</v>
      </c>
      <c r="C27" s="16">
        <v>32820.608999999997</v>
      </c>
      <c r="D27" s="16" t="s">
        <v>15</v>
      </c>
      <c r="E27">
        <f t="shared" si="0"/>
        <v>-4322.9869608330428</v>
      </c>
      <c r="F27">
        <f t="shared" si="1"/>
        <v>-4323</v>
      </c>
      <c r="G27">
        <f t="shared" si="2"/>
        <v>3.7436999991768971E-2</v>
      </c>
      <c r="I27">
        <f>+G27</f>
        <v>3.7436999991768971E-2</v>
      </c>
      <c r="Q27" s="2">
        <f t="shared" si="3"/>
        <v>17802.108999999997</v>
      </c>
    </row>
    <row r="28" spans="1:21" x14ac:dyDescent="0.2">
      <c r="A28" s="13" t="s">
        <v>108</v>
      </c>
      <c r="B28" s="12"/>
      <c r="C28" s="17">
        <v>34583.449000000001</v>
      </c>
      <c r="D28" s="17" t="s">
        <v>59</v>
      </c>
      <c r="E28">
        <f t="shared" si="0"/>
        <v>-3708.9963878195226</v>
      </c>
      <c r="F28">
        <f t="shared" si="1"/>
        <v>-3709</v>
      </c>
      <c r="G28">
        <f t="shared" si="2"/>
        <v>1.0371000003942754E-2</v>
      </c>
      <c r="H28">
        <f>G28</f>
        <v>1.0371000003942754E-2</v>
      </c>
      <c r="Q28" s="2">
        <f t="shared" si="3"/>
        <v>19564.949000000001</v>
      </c>
    </row>
    <row r="29" spans="1:21" x14ac:dyDescent="0.2">
      <c r="A29" s="13" t="s">
        <v>108</v>
      </c>
      <c r="B29" s="12"/>
      <c r="C29" s="17">
        <v>34962.432000000001</v>
      </c>
      <c r="D29" s="17" t="s">
        <v>59</v>
      </c>
      <c r="E29">
        <f t="shared" si="0"/>
        <v>-3576.9980275982989</v>
      </c>
      <c r="F29">
        <f t="shared" si="1"/>
        <v>-3577</v>
      </c>
      <c r="G29">
        <f t="shared" si="2"/>
        <v>5.663000003551133E-3</v>
      </c>
      <c r="H29">
        <f>G29</f>
        <v>5.663000003551133E-3</v>
      </c>
      <c r="Q29" s="2">
        <f t="shared" si="3"/>
        <v>19943.932000000001</v>
      </c>
    </row>
    <row r="30" spans="1:21" x14ac:dyDescent="0.2">
      <c r="A30" s="13" t="s">
        <v>108</v>
      </c>
      <c r="B30" s="12"/>
      <c r="C30" s="17">
        <v>34985.404999999999</v>
      </c>
      <c r="D30" s="17" t="s">
        <v>59</v>
      </c>
      <c r="E30">
        <f t="shared" si="0"/>
        <v>-3568.9966176950529</v>
      </c>
      <c r="F30">
        <f t="shared" si="1"/>
        <v>-3569</v>
      </c>
      <c r="G30">
        <f t="shared" si="2"/>
        <v>9.7109999987878837E-3</v>
      </c>
      <c r="H30">
        <f>G30</f>
        <v>9.7109999987878837E-3</v>
      </c>
      <c r="Q30" s="2">
        <f t="shared" si="3"/>
        <v>19966.904999999999</v>
      </c>
    </row>
    <row r="31" spans="1:21" x14ac:dyDescent="0.2">
      <c r="A31" s="13" t="s">
        <v>108</v>
      </c>
      <c r="B31" s="12"/>
      <c r="C31" s="17">
        <v>34988.277000000002</v>
      </c>
      <c r="D31" s="17" t="s">
        <v>59</v>
      </c>
      <c r="E31">
        <f t="shared" si="0"/>
        <v>-3567.9963108460497</v>
      </c>
      <c r="F31">
        <f t="shared" si="1"/>
        <v>-3568</v>
      </c>
      <c r="G31">
        <f t="shared" si="2"/>
        <v>1.0591999998723622E-2</v>
      </c>
      <c r="H31">
        <f>G31</f>
        <v>1.0591999998723622E-2</v>
      </c>
      <c r="Q31" s="2">
        <f t="shared" si="3"/>
        <v>19969.777000000002</v>
      </c>
    </row>
    <row r="32" spans="1:21" x14ac:dyDescent="0.2">
      <c r="A32" s="13" t="s">
        <v>108</v>
      </c>
      <c r="B32" s="12"/>
      <c r="C32" s="17">
        <v>35005.491999999998</v>
      </c>
      <c r="D32" s="17" t="s">
        <v>59</v>
      </c>
      <c r="E32">
        <f t="shared" si="0"/>
        <v>-3562.0003907884006</v>
      </c>
      <c r="F32">
        <f t="shared" si="1"/>
        <v>-3562</v>
      </c>
      <c r="G32">
        <f t="shared" si="2"/>
        <v>-1.1220000014873222E-3</v>
      </c>
      <c r="H32">
        <f>G32</f>
        <v>-1.1220000014873222E-3</v>
      </c>
      <c r="Q32" s="2">
        <f t="shared" si="3"/>
        <v>19986.991999999998</v>
      </c>
    </row>
    <row r="33" spans="1:17" x14ac:dyDescent="0.2">
      <c r="A33" s="54" t="s">
        <v>192</v>
      </c>
      <c r="B33" s="57" t="s">
        <v>107</v>
      </c>
      <c r="C33" s="55">
        <v>35011.228000000003</v>
      </c>
      <c r="D33" s="55" t="s">
        <v>143</v>
      </c>
      <c r="E33" s="14">
        <f t="shared" si="0"/>
        <v>-3560.0025634604481</v>
      </c>
      <c r="F33">
        <f t="shared" si="1"/>
        <v>-3560</v>
      </c>
      <c r="G33">
        <f t="shared" si="2"/>
        <v>-7.3599999959697016E-3</v>
      </c>
      <c r="I33">
        <f>G33</f>
        <v>-7.3599999959697016E-3</v>
      </c>
      <c r="Q33" s="2">
        <f t="shared" si="3"/>
        <v>19992.728000000003</v>
      </c>
    </row>
    <row r="34" spans="1:17" x14ac:dyDescent="0.2">
      <c r="A34" s="13" t="s">
        <v>108</v>
      </c>
      <c r="B34" s="12"/>
      <c r="C34" s="17">
        <v>35011.24</v>
      </c>
      <c r="D34" s="17" t="s">
        <v>59</v>
      </c>
      <c r="E34">
        <f t="shared" si="0"/>
        <v>-3559.9983839053702</v>
      </c>
      <c r="F34">
        <f t="shared" si="1"/>
        <v>-3560</v>
      </c>
      <c r="G34">
        <f t="shared" si="2"/>
        <v>4.6399999991990626E-3</v>
      </c>
      <c r="H34">
        <f>G34</f>
        <v>4.6399999991990626E-3</v>
      </c>
      <c r="Q34" s="2">
        <f t="shared" si="3"/>
        <v>19992.739999999998</v>
      </c>
    </row>
    <row r="35" spans="1:17" x14ac:dyDescent="0.2">
      <c r="A35" s="54" t="s">
        <v>199</v>
      </c>
      <c r="B35" s="57" t="s">
        <v>107</v>
      </c>
      <c r="C35" s="55">
        <v>35361.521000000001</v>
      </c>
      <c r="D35" s="55" t="s">
        <v>143</v>
      </c>
      <c r="E35" s="14">
        <f t="shared" si="0"/>
        <v>-3437.9968228415473</v>
      </c>
      <c r="F35">
        <f t="shared" si="1"/>
        <v>-3438</v>
      </c>
      <c r="G35">
        <f t="shared" si="2"/>
        <v>9.121999995841179E-3</v>
      </c>
      <c r="I35">
        <f>G35</f>
        <v>9.121999995841179E-3</v>
      </c>
      <c r="Q35" s="2">
        <f t="shared" si="3"/>
        <v>20343.021000000001</v>
      </c>
    </row>
    <row r="36" spans="1:17" x14ac:dyDescent="0.2">
      <c r="A36" s="54" t="s">
        <v>199</v>
      </c>
      <c r="B36" s="57" t="s">
        <v>107</v>
      </c>
      <c r="C36" s="55">
        <v>35364.389000000003</v>
      </c>
      <c r="D36" s="55" t="s">
        <v>143</v>
      </c>
      <c r="E36" s="14">
        <f t="shared" si="0"/>
        <v>-3436.9979091775708</v>
      </c>
      <c r="F36">
        <f t="shared" si="1"/>
        <v>-3437</v>
      </c>
      <c r="G36">
        <f t="shared" si="2"/>
        <v>6.0030000022379681E-3</v>
      </c>
      <c r="I36">
        <f>G36</f>
        <v>6.0030000022379681E-3</v>
      </c>
      <c r="Q36" s="2">
        <f t="shared" si="3"/>
        <v>20345.889000000003</v>
      </c>
    </row>
    <row r="37" spans="1:17" x14ac:dyDescent="0.2">
      <c r="A37" s="13" t="s">
        <v>108</v>
      </c>
      <c r="B37" s="12"/>
      <c r="C37" s="17">
        <v>35700.296999999999</v>
      </c>
      <c r="D37" s="17" t="s">
        <v>59</v>
      </c>
      <c r="E37">
        <f t="shared" si="0"/>
        <v>-3320.0024102100965</v>
      </c>
      <c r="F37">
        <f t="shared" si="1"/>
        <v>-3320</v>
      </c>
      <c r="G37">
        <f t="shared" si="2"/>
        <v>-6.9199999998090789E-3</v>
      </c>
      <c r="H37">
        <f>G37</f>
        <v>-6.9199999998090789E-3</v>
      </c>
      <c r="Q37" s="2">
        <f t="shared" si="3"/>
        <v>20681.796999999999</v>
      </c>
    </row>
    <row r="38" spans="1:17" x14ac:dyDescent="0.2">
      <c r="A38" s="54" t="s">
        <v>207</v>
      </c>
      <c r="B38" s="57" t="s">
        <v>107</v>
      </c>
      <c r="C38" s="55">
        <v>35720.404999999999</v>
      </c>
      <c r="D38" s="55" t="s">
        <v>143</v>
      </c>
      <c r="E38" s="14">
        <f t="shared" si="0"/>
        <v>-3312.9988690820555</v>
      </c>
      <c r="F38">
        <f t="shared" si="1"/>
        <v>-3313</v>
      </c>
      <c r="G38">
        <f t="shared" si="2"/>
        <v>3.2470000005559996E-3</v>
      </c>
      <c r="I38">
        <f>G38</f>
        <v>3.2470000005559996E-3</v>
      </c>
      <c r="Q38" s="2">
        <f t="shared" si="3"/>
        <v>20701.904999999999</v>
      </c>
    </row>
    <row r="39" spans="1:17" x14ac:dyDescent="0.2">
      <c r="A39" s="14" t="s">
        <v>30</v>
      </c>
      <c r="C39" s="16">
        <v>36162.574000000001</v>
      </c>
      <c r="D39" s="16" t="s">
        <v>15</v>
      </c>
      <c r="E39">
        <f t="shared" si="0"/>
        <v>-3158.9930615902722</v>
      </c>
      <c r="F39">
        <f t="shared" si="1"/>
        <v>-3159</v>
      </c>
      <c r="G39">
        <f t="shared" si="2"/>
        <v>1.9920999999158084E-2</v>
      </c>
      <c r="I39">
        <f>+G39</f>
        <v>1.9920999999158084E-2</v>
      </c>
      <c r="Q39" s="2">
        <f t="shared" si="3"/>
        <v>21144.074000000001</v>
      </c>
    </row>
    <row r="40" spans="1:17" x14ac:dyDescent="0.2">
      <c r="A40" s="14" t="s">
        <v>30</v>
      </c>
      <c r="B40" s="37"/>
      <c r="C40" s="34">
        <v>36515.676999999996</v>
      </c>
      <c r="D40" s="34" t="s">
        <v>15</v>
      </c>
      <c r="E40" s="14">
        <f t="shared" si="0"/>
        <v>-3036.0086084902805</v>
      </c>
      <c r="F40">
        <f t="shared" si="1"/>
        <v>-3036</v>
      </c>
      <c r="G40">
        <f t="shared" si="2"/>
        <v>-2.4716000007174443E-2</v>
      </c>
      <c r="I40">
        <f>+G40</f>
        <v>-2.4716000007174443E-2</v>
      </c>
      <c r="Q40" s="2">
        <f t="shared" si="3"/>
        <v>21497.176999999996</v>
      </c>
    </row>
    <row r="41" spans="1:17" x14ac:dyDescent="0.2">
      <c r="A41" s="54" t="s">
        <v>163</v>
      </c>
      <c r="B41" s="57" t="s">
        <v>107</v>
      </c>
      <c r="C41" s="55">
        <v>36515.677000000003</v>
      </c>
      <c r="D41" s="55" t="s">
        <v>143</v>
      </c>
      <c r="E41" s="14">
        <f t="shared" si="0"/>
        <v>-3036.0086084902778</v>
      </c>
      <c r="F41">
        <f t="shared" si="1"/>
        <v>-3036</v>
      </c>
      <c r="G41">
        <f t="shared" si="2"/>
        <v>-2.4715999999898486E-2</v>
      </c>
      <c r="I41">
        <f>G41</f>
        <v>-2.4715999999898486E-2</v>
      </c>
      <c r="Q41" s="2">
        <f t="shared" si="3"/>
        <v>21497.177000000003</v>
      </c>
    </row>
    <row r="42" spans="1:17" x14ac:dyDescent="0.2">
      <c r="A42" s="54" t="s">
        <v>219</v>
      </c>
      <c r="B42" s="57" t="s">
        <v>107</v>
      </c>
      <c r="C42" s="55">
        <v>36814.389000000003</v>
      </c>
      <c r="D42" s="55" t="s">
        <v>143</v>
      </c>
      <c r="E42" s="14">
        <f t="shared" si="0"/>
        <v>-2931.968337083903</v>
      </c>
      <c r="F42">
        <f t="shared" si="1"/>
        <v>-2932</v>
      </c>
      <c r="G42">
        <f t="shared" si="2"/>
        <v>9.0908000005583744E-2</v>
      </c>
      <c r="I42">
        <f>G42</f>
        <v>9.0908000005583744E-2</v>
      </c>
      <c r="Q42" s="2">
        <f t="shared" si="3"/>
        <v>21795.889000000003</v>
      </c>
    </row>
    <row r="43" spans="1:17" x14ac:dyDescent="0.2">
      <c r="A43" s="54" t="s">
        <v>219</v>
      </c>
      <c r="B43" s="57" t="s">
        <v>107</v>
      </c>
      <c r="C43" s="55">
        <v>36837.305999999997</v>
      </c>
      <c r="D43" s="55" t="s">
        <v>143</v>
      </c>
      <c r="E43" s="14">
        <f t="shared" si="0"/>
        <v>-2923.9864317710289</v>
      </c>
      <c r="F43">
        <f t="shared" si="1"/>
        <v>-2924</v>
      </c>
      <c r="G43">
        <f t="shared" si="2"/>
        <v>3.8955999996687751E-2</v>
      </c>
      <c r="I43">
        <f>G43</f>
        <v>3.8955999996687751E-2</v>
      </c>
      <c r="Q43" s="2">
        <f t="shared" si="3"/>
        <v>21818.805999999997</v>
      </c>
    </row>
    <row r="44" spans="1:17" x14ac:dyDescent="0.2">
      <c r="A44" s="13" t="s">
        <v>108</v>
      </c>
      <c r="B44" s="35"/>
      <c r="C44" s="15">
        <v>37520.57</v>
      </c>
      <c r="D44" s="15" t="s">
        <v>59</v>
      </c>
      <c r="E44" s="14">
        <f t="shared" si="0"/>
        <v>-2686.0081382903327</v>
      </c>
      <c r="F44">
        <f t="shared" si="1"/>
        <v>-2686</v>
      </c>
      <c r="G44">
        <f t="shared" si="2"/>
        <v>-2.3366000001260545E-2</v>
      </c>
      <c r="H44">
        <f>G44</f>
        <v>-2.3366000001260545E-2</v>
      </c>
      <c r="Q44" s="2">
        <f t="shared" si="3"/>
        <v>22502.07</v>
      </c>
    </row>
    <row r="45" spans="1:17" x14ac:dyDescent="0.2">
      <c r="A45" s="13" t="s">
        <v>108</v>
      </c>
      <c r="B45" s="35"/>
      <c r="C45" s="15">
        <v>37546.430999999997</v>
      </c>
      <c r="D45" s="15" t="s">
        <v>59</v>
      </c>
      <c r="E45" s="14">
        <f t="shared" si="0"/>
        <v>-2677.000848797979</v>
      </c>
      <c r="F45">
        <f t="shared" si="1"/>
        <v>-2677</v>
      </c>
      <c r="G45">
        <f t="shared" si="2"/>
        <v>-2.4370000028284267E-3</v>
      </c>
      <c r="H45">
        <f>G45</f>
        <v>-2.4370000028284267E-3</v>
      </c>
      <c r="Q45" s="2">
        <f t="shared" si="3"/>
        <v>22527.930999999997</v>
      </c>
    </row>
    <row r="46" spans="1:17" x14ac:dyDescent="0.2">
      <c r="A46" s="54" t="s">
        <v>233</v>
      </c>
      <c r="B46" s="57" t="s">
        <v>107</v>
      </c>
      <c r="C46" s="55">
        <v>37922.49</v>
      </c>
      <c r="D46" s="55" t="s">
        <v>143</v>
      </c>
      <c r="E46" s="14">
        <f t="shared" si="0"/>
        <v>-2546.0209068311005</v>
      </c>
      <c r="F46">
        <f t="shared" si="1"/>
        <v>-2546</v>
      </c>
      <c r="G46">
        <f t="shared" si="2"/>
        <v>-6.0025999999197666E-2</v>
      </c>
      <c r="I46">
        <f>G46</f>
        <v>-6.0025999999197666E-2</v>
      </c>
      <c r="Q46" s="2">
        <f t="shared" si="3"/>
        <v>22903.989999999998</v>
      </c>
    </row>
    <row r="47" spans="1:17" x14ac:dyDescent="0.2">
      <c r="A47" s="54" t="s">
        <v>233</v>
      </c>
      <c r="B47" s="57" t="s">
        <v>107</v>
      </c>
      <c r="C47" s="55">
        <v>37962.695</v>
      </c>
      <c r="D47" s="55" t="s">
        <v>143</v>
      </c>
      <c r="E47" s="14">
        <f t="shared" si="0"/>
        <v>-2532.0176558338408</v>
      </c>
      <c r="F47">
        <f t="shared" si="1"/>
        <v>-2532</v>
      </c>
      <c r="G47">
        <f t="shared" si="2"/>
        <v>-5.0692000004346482E-2</v>
      </c>
      <c r="I47">
        <f>G47</f>
        <v>-5.0692000004346482E-2</v>
      </c>
      <c r="Q47" s="2">
        <f t="shared" si="3"/>
        <v>22944.195</v>
      </c>
    </row>
    <row r="48" spans="1:17" x14ac:dyDescent="0.2">
      <c r="A48" s="13" t="s">
        <v>109</v>
      </c>
      <c r="B48" s="35"/>
      <c r="C48" s="15">
        <v>38258.482000000004</v>
      </c>
      <c r="D48" s="15"/>
      <c r="E48" s="14">
        <f t="shared" si="0"/>
        <v>-2428.9961509780674</v>
      </c>
      <c r="F48">
        <f t="shared" si="1"/>
        <v>-2429</v>
      </c>
      <c r="G48">
        <f t="shared" si="2"/>
        <v>1.1051000001316424E-2</v>
      </c>
      <c r="I48">
        <f>G48</f>
        <v>1.1051000001316424E-2</v>
      </c>
      <c r="Q48" s="2">
        <f t="shared" si="3"/>
        <v>23239.982000000004</v>
      </c>
    </row>
    <row r="49" spans="1:35" x14ac:dyDescent="0.2">
      <c r="A49" s="13" t="s">
        <v>108</v>
      </c>
      <c r="B49" s="35"/>
      <c r="C49" s="15">
        <v>38967.627</v>
      </c>
      <c r="D49" s="15" t="s">
        <v>59</v>
      </c>
      <c r="E49" s="14">
        <f t="shared" si="0"/>
        <v>-2182.0036020798862</v>
      </c>
      <c r="F49">
        <f t="shared" si="1"/>
        <v>-2182</v>
      </c>
      <c r="G49">
        <f t="shared" si="2"/>
        <v>-1.0342000001401175E-2</v>
      </c>
      <c r="H49">
        <f>G49</f>
        <v>-1.0342000001401175E-2</v>
      </c>
      <c r="Q49" s="2">
        <f t="shared" si="3"/>
        <v>23949.127</v>
      </c>
    </row>
    <row r="50" spans="1:35" x14ac:dyDescent="0.2">
      <c r="A50" s="13" t="s">
        <v>108</v>
      </c>
      <c r="B50" s="35"/>
      <c r="C50" s="15">
        <v>39682.532999999996</v>
      </c>
      <c r="D50" s="15" t="s">
        <v>59</v>
      </c>
      <c r="E50" s="14">
        <f t="shared" si="0"/>
        <v>-1933.004518447339</v>
      </c>
      <c r="F50">
        <f t="shared" si="1"/>
        <v>-1933</v>
      </c>
      <c r="G50">
        <f t="shared" si="2"/>
        <v>-1.297300000442192E-2</v>
      </c>
      <c r="H50">
        <f>G50</f>
        <v>-1.297300000442192E-2</v>
      </c>
      <c r="Q50" s="2">
        <f t="shared" si="3"/>
        <v>24664.032999999996</v>
      </c>
    </row>
    <row r="51" spans="1:35" x14ac:dyDescent="0.2">
      <c r="A51" s="13" t="s">
        <v>108</v>
      </c>
      <c r="B51" s="35"/>
      <c r="C51" s="15">
        <v>39708.366000000002</v>
      </c>
      <c r="D51" s="15" t="s">
        <v>59</v>
      </c>
      <c r="E51" s="14">
        <f t="shared" si="0"/>
        <v>-1924.0069812501674</v>
      </c>
      <c r="F51">
        <f t="shared" si="1"/>
        <v>-1924</v>
      </c>
      <c r="G51">
        <f t="shared" si="2"/>
        <v>-2.0043999997142237E-2</v>
      </c>
      <c r="H51">
        <f>G51</f>
        <v>-2.0043999997142237E-2</v>
      </c>
      <c r="Q51" s="2">
        <f t="shared" si="3"/>
        <v>24689.866000000002</v>
      </c>
    </row>
    <row r="52" spans="1:35" x14ac:dyDescent="0.2">
      <c r="A52" s="15" t="s">
        <v>110</v>
      </c>
      <c r="B52" s="35" t="s">
        <v>107</v>
      </c>
      <c r="C52" s="15">
        <v>40147.680999999997</v>
      </c>
      <c r="D52" s="15"/>
      <c r="E52" s="14">
        <f t="shared" si="0"/>
        <v>-1770.9952112747694</v>
      </c>
      <c r="F52">
        <f t="shared" si="1"/>
        <v>-1771</v>
      </c>
      <c r="G52">
        <f t="shared" si="2"/>
        <v>1.3748999997915234E-2</v>
      </c>
      <c r="I52">
        <f t="shared" ref="I52:I66" si="4">G52</f>
        <v>1.3748999997915234E-2</v>
      </c>
      <c r="Q52" s="2">
        <f t="shared" si="3"/>
        <v>25129.180999999997</v>
      </c>
    </row>
    <row r="53" spans="1:35" x14ac:dyDescent="0.2">
      <c r="A53" s="15" t="s">
        <v>110</v>
      </c>
      <c r="B53" s="35" t="s">
        <v>107</v>
      </c>
      <c r="C53" s="15">
        <v>40460.631999999998</v>
      </c>
      <c r="D53" s="15"/>
      <c r="E53" s="14">
        <f t="shared" ref="E53:E84" si="5">+(C53-C$7)/C$8</f>
        <v>-1661.9955494704343</v>
      </c>
      <c r="F53">
        <f t="shared" ref="F53:F84" si="6">ROUND(2*E53,0)/2</f>
        <v>-1662</v>
      </c>
      <c r="G53">
        <f t="shared" ref="G53:G84" si="7">+C53-(C$7+F53*C$8)</f>
        <v>1.2777999996615108E-2</v>
      </c>
      <c r="I53">
        <f t="shared" si="4"/>
        <v>1.2777999996615108E-2</v>
      </c>
      <c r="Q53" s="2">
        <f t="shared" ref="Q53:Q84" si="8">+C53-15018.5</f>
        <v>25442.131999999998</v>
      </c>
    </row>
    <row r="54" spans="1:35" x14ac:dyDescent="0.2">
      <c r="A54" s="54" t="s">
        <v>262</v>
      </c>
      <c r="B54" s="57" t="s">
        <v>107</v>
      </c>
      <c r="C54" s="55">
        <v>40914.264999999999</v>
      </c>
      <c r="D54" s="55" t="s">
        <v>143</v>
      </c>
      <c r="E54" s="14">
        <f t="shared" si="5"/>
        <v>-1503.9968736928013</v>
      </c>
      <c r="F54">
        <f t="shared" si="6"/>
        <v>-1504</v>
      </c>
      <c r="G54">
        <f t="shared" si="7"/>
        <v>8.975999997346662E-3</v>
      </c>
      <c r="I54">
        <f t="shared" si="4"/>
        <v>8.975999997346662E-3</v>
      </c>
      <c r="Q54" s="2">
        <f t="shared" si="8"/>
        <v>25895.764999999999</v>
      </c>
    </row>
    <row r="55" spans="1:35" x14ac:dyDescent="0.2">
      <c r="A55" s="15" t="s">
        <v>111</v>
      </c>
      <c r="B55" s="35"/>
      <c r="C55" s="15">
        <v>41152.578999999998</v>
      </c>
      <c r="D55" s="15">
        <v>8.0000000000000002E-3</v>
      </c>
      <c r="E55" s="14">
        <f t="shared" si="5"/>
        <v>-1420.9929995935395</v>
      </c>
      <c r="F55">
        <f t="shared" si="6"/>
        <v>-1421</v>
      </c>
      <c r="G55">
        <f t="shared" si="7"/>
        <v>2.009899999393383E-2</v>
      </c>
      <c r="I55">
        <f t="shared" si="4"/>
        <v>2.009899999393383E-2</v>
      </c>
      <c r="Q55" s="2">
        <f t="shared" si="8"/>
        <v>26134.078999999998</v>
      </c>
    </row>
    <row r="56" spans="1:35" x14ac:dyDescent="0.2">
      <c r="A56" s="15" t="s">
        <v>111</v>
      </c>
      <c r="B56" s="35"/>
      <c r="C56" s="15">
        <v>41155.438000000002</v>
      </c>
      <c r="D56" s="15">
        <v>4.0000000000000001E-3</v>
      </c>
      <c r="E56" s="14">
        <f t="shared" si="5"/>
        <v>-1419.997220595872</v>
      </c>
      <c r="F56">
        <f t="shared" si="6"/>
        <v>-1420</v>
      </c>
      <c r="G56">
        <f t="shared" si="7"/>
        <v>7.980000002135057E-3</v>
      </c>
      <c r="I56">
        <f t="shared" si="4"/>
        <v>7.980000002135057E-3</v>
      </c>
      <c r="Q56" s="2">
        <f t="shared" si="8"/>
        <v>26136.938000000002</v>
      </c>
    </row>
    <row r="57" spans="1:35" x14ac:dyDescent="0.2">
      <c r="A57" s="54" t="s">
        <v>262</v>
      </c>
      <c r="B57" s="57" t="s">
        <v>107</v>
      </c>
      <c r="C57" s="55">
        <v>41155.487000000001</v>
      </c>
      <c r="D57" s="55" t="s">
        <v>143</v>
      </c>
      <c r="E57" s="14">
        <f t="shared" si="5"/>
        <v>-1419.9801540792982</v>
      </c>
      <c r="F57">
        <f t="shared" si="6"/>
        <v>-1420</v>
      </c>
      <c r="G57">
        <f t="shared" si="7"/>
        <v>5.6980000001203734E-2</v>
      </c>
      <c r="I57">
        <f t="shared" si="4"/>
        <v>5.6980000001203734E-2</v>
      </c>
      <c r="Q57" s="2">
        <f t="shared" si="8"/>
        <v>26136.987000000001</v>
      </c>
    </row>
    <row r="58" spans="1:35" x14ac:dyDescent="0.2">
      <c r="A58" s="14" t="s">
        <v>48</v>
      </c>
      <c r="B58" s="37"/>
      <c r="C58" s="34">
        <v>41201.360000000001</v>
      </c>
      <c r="D58" s="34"/>
      <c r="E58" s="14">
        <f t="shared" si="5"/>
        <v>-1404.0027598995378</v>
      </c>
      <c r="F58">
        <f t="shared" si="6"/>
        <v>-1404</v>
      </c>
      <c r="G58">
        <f t="shared" si="7"/>
        <v>-7.9239999977289699E-3</v>
      </c>
      <c r="I58">
        <f t="shared" si="4"/>
        <v>-7.9239999977289699E-3</v>
      </c>
      <c r="Q58" s="2">
        <f t="shared" si="8"/>
        <v>26182.86</v>
      </c>
      <c r="AE58">
        <v>9</v>
      </c>
      <c r="AG58" t="s">
        <v>47</v>
      </c>
      <c r="AI58" t="s">
        <v>49</v>
      </c>
    </row>
    <row r="59" spans="1:35" x14ac:dyDescent="0.2">
      <c r="A59" s="14" t="s">
        <v>51</v>
      </c>
      <c r="B59" s="37"/>
      <c r="C59" s="34">
        <v>41221.46</v>
      </c>
      <c r="D59" s="34"/>
      <c r="E59" s="14">
        <f t="shared" si="5"/>
        <v>-1397.0020051415502</v>
      </c>
      <c r="F59">
        <f t="shared" si="6"/>
        <v>-1397</v>
      </c>
      <c r="G59">
        <f t="shared" si="7"/>
        <v>-5.756999998993706E-3</v>
      </c>
      <c r="I59">
        <f t="shared" si="4"/>
        <v>-5.756999998993706E-3</v>
      </c>
      <c r="Q59" s="2">
        <f t="shared" si="8"/>
        <v>26202.959999999999</v>
      </c>
      <c r="AE59">
        <v>12</v>
      </c>
      <c r="AG59" t="s">
        <v>50</v>
      </c>
      <c r="AI59" t="s">
        <v>49</v>
      </c>
    </row>
    <row r="60" spans="1:35" x14ac:dyDescent="0.2">
      <c r="A60" s="54" t="s">
        <v>262</v>
      </c>
      <c r="B60" s="57" t="s">
        <v>107</v>
      </c>
      <c r="C60" s="55">
        <v>41244.373</v>
      </c>
      <c r="D60" s="55" t="s">
        <v>143</v>
      </c>
      <c r="E60" s="14">
        <f t="shared" si="5"/>
        <v>-1389.0214930137001</v>
      </c>
      <c r="F60">
        <f t="shared" si="6"/>
        <v>-1389</v>
      </c>
      <c r="G60">
        <f t="shared" si="7"/>
        <v>-6.1709000001428649E-2</v>
      </c>
      <c r="I60">
        <f t="shared" si="4"/>
        <v>-6.1709000001428649E-2</v>
      </c>
      <c r="Q60" s="2">
        <f t="shared" si="8"/>
        <v>26225.873</v>
      </c>
    </row>
    <row r="61" spans="1:35" x14ac:dyDescent="0.2">
      <c r="A61" s="54" t="s">
        <v>262</v>
      </c>
      <c r="B61" s="57" t="s">
        <v>107</v>
      </c>
      <c r="C61" s="55">
        <v>41600.394</v>
      </c>
      <c r="D61" s="55" t="s">
        <v>143</v>
      </c>
      <c r="E61" s="14">
        <f t="shared" si="5"/>
        <v>-1265.0207114369</v>
      </c>
      <c r="F61">
        <f t="shared" si="6"/>
        <v>-1265</v>
      </c>
      <c r="G61">
        <f t="shared" si="7"/>
        <v>-5.9464999998454005E-2</v>
      </c>
      <c r="I61">
        <f t="shared" si="4"/>
        <v>-5.9464999998454005E-2</v>
      </c>
      <c r="Q61" s="2">
        <f t="shared" si="8"/>
        <v>26581.894</v>
      </c>
    </row>
    <row r="62" spans="1:35" x14ac:dyDescent="0.2">
      <c r="A62" s="14" t="s">
        <v>53</v>
      </c>
      <c r="B62" s="37"/>
      <c r="C62" s="34">
        <v>41864.586000000003</v>
      </c>
      <c r="D62" s="34"/>
      <c r="E62" s="14">
        <f t="shared" si="5"/>
        <v>-1173.0036268089195</v>
      </c>
      <c r="F62">
        <f t="shared" si="6"/>
        <v>-1173</v>
      </c>
      <c r="G62">
        <f t="shared" si="7"/>
        <v>-1.0412999996333383E-2</v>
      </c>
      <c r="I62">
        <f t="shared" si="4"/>
        <v>-1.0412999996333383E-2</v>
      </c>
      <c r="Q62" s="2">
        <f t="shared" si="8"/>
        <v>26846.086000000003</v>
      </c>
      <c r="AE62">
        <v>6</v>
      </c>
      <c r="AG62" t="s">
        <v>52</v>
      </c>
      <c r="AI62" t="s">
        <v>49</v>
      </c>
    </row>
    <row r="63" spans="1:35" x14ac:dyDescent="0.2">
      <c r="A63" s="54" t="s">
        <v>297</v>
      </c>
      <c r="B63" s="57" t="s">
        <v>107</v>
      </c>
      <c r="C63" s="55">
        <v>41927.771000000001</v>
      </c>
      <c r="D63" s="55" t="s">
        <v>143</v>
      </c>
      <c r="E63" s="14">
        <f t="shared" si="5"/>
        <v>-1150.9965278346181</v>
      </c>
      <c r="F63">
        <f t="shared" si="6"/>
        <v>-1151</v>
      </c>
      <c r="G63">
        <f t="shared" si="7"/>
        <v>9.9689999988186173E-3</v>
      </c>
      <c r="I63">
        <f t="shared" si="4"/>
        <v>9.9689999988186173E-3</v>
      </c>
      <c r="Q63" s="2">
        <f t="shared" si="8"/>
        <v>26909.271000000001</v>
      </c>
    </row>
    <row r="64" spans="1:35" x14ac:dyDescent="0.2">
      <c r="A64" s="14" t="s">
        <v>54</v>
      </c>
      <c r="B64" s="37"/>
      <c r="C64" s="34">
        <v>41959.351000000002</v>
      </c>
      <c r="D64" s="34"/>
      <c r="E64" s="14">
        <f t="shared" si="5"/>
        <v>-1139.997332050674</v>
      </c>
      <c r="F64">
        <f t="shared" si="6"/>
        <v>-1140</v>
      </c>
      <c r="G64">
        <f t="shared" si="7"/>
        <v>7.6600000029429793E-3</v>
      </c>
      <c r="I64">
        <f t="shared" si="4"/>
        <v>7.6600000029429793E-3</v>
      </c>
      <c r="Q64" s="2">
        <f t="shared" si="8"/>
        <v>26940.851000000002</v>
      </c>
      <c r="AE64">
        <v>11</v>
      </c>
      <c r="AG64" t="s">
        <v>52</v>
      </c>
      <c r="AI64" t="s">
        <v>49</v>
      </c>
    </row>
    <row r="65" spans="1:35" x14ac:dyDescent="0.2">
      <c r="A65" s="14" t="s">
        <v>54</v>
      </c>
      <c r="B65" s="37"/>
      <c r="C65" s="34">
        <v>41982.317999999999</v>
      </c>
      <c r="D65" s="34"/>
      <c r="E65" s="14">
        <f t="shared" si="5"/>
        <v>-1131.9980119249681</v>
      </c>
      <c r="F65">
        <f t="shared" si="6"/>
        <v>-1132</v>
      </c>
      <c r="G65">
        <f t="shared" si="7"/>
        <v>5.7079999969573691E-3</v>
      </c>
      <c r="I65">
        <f t="shared" si="4"/>
        <v>5.7079999969573691E-3</v>
      </c>
      <c r="Q65" s="2">
        <f t="shared" si="8"/>
        <v>26963.817999999999</v>
      </c>
      <c r="AE65">
        <v>11</v>
      </c>
      <c r="AG65" t="s">
        <v>52</v>
      </c>
      <c r="AI65" t="s">
        <v>49</v>
      </c>
    </row>
    <row r="66" spans="1:35" x14ac:dyDescent="0.2">
      <c r="A66" s="54" t="s">
        <v>307</v>
      </c>
      <c r="B66" s="57" t="s">
        <v>107</v>
      </c>
      <c r="C66" s="55">
        <v>42286.658000000003</v>
      </c>
      <c r="D66" s="55" t="s">
        <v>143</v>
      </c>
      <c r="E66" s="14">
        <f t="shared" si="5"/>
        <v>-1025.997529186355</v>
      </c>
      <c r="F66">
        <f t="shared" si="6"/>
        <v>-1026</v>
      </c>
      <c r="G66">
        <f t="shared" si="7"/>
        <v>7.0940000005066395E-3</v>
      </c>
      <c r="I66">
        <f t="shared" si="4"/>
        <v>7.0940000005066395E-3</v>
      </c>
      <c r="Q66" s="2">
        <f t="shared" si="8"/>
        <v>27268.158000000003</v>
      </c>
    </row>
    <row r="67" spans="1:35" x14ac:dyDescent="0.2">
      <c r="A67" s="14" t="s">
        <v>56</v>
      </c>
      <c r="B67" s="37"/>
      <c r="C67" s="34">
        <v>42309.635999999999</v>
      </c>
      <c r="D67" s="34"/>
      <c r="E67" s="14">
        <f t="shared" si="5"/>
        <v>-1017.9943778018267</v>
      </c>
      <c r="F67">
        <f t="shared" si="6"/>
        <v>-1018</v>
      </c>
      <c r="G67">
        <f t="shared" si="7"/>
        <v>1.6142000000400003E-2</v>
      </c>
      <c r="K67">
        <f>G67</f>
        <v>1.6142000000400003E-2</v>
      </c>
      <c r="Q67" s="2">
        <f t="shared" si="8"/>
        <v>27291.135999999999</v>
      </c>
      <c r="AD67" t="s">
        <v>55</v>
      </c>
      <c r="AI67" t="s">
        <v>57</v>
      </c>
    </row>
    <row r="68" spans="1:35" x14ac:dyDescent="0.2">
      <c r="A68" s="14" t="s">
        <v>58</v>
      </c>
      <c r="B68" s="37"/>
      <c r="C68" s="34">
        <v>42593.864000000001</v>
      </c>
      <c r="D68" s="34"/>
      <c r="E68" s="14">
        <f t="shared" si="5"/>
        <v>-918.99882937628161</v>
      </c>
      <c r="F68">
        <f t="shared" si="6"/>
        <v>-919</v>
      </c>
      <c r="G68">
        <f t="shared" si="7"/>
        <v>3.3610000027692877E-3</v>
      </c>
      <c r="K68">
        <f>G68</f>
        <v>3.3610000027692877E-3</v>
      </c>
      <c r="Q68" s="2">
        <f t="shared" si="8"/>
        <v>27575.364000000001</v>
      </c>
      <c r="AD68" t="s">
        <v>55</v>
      </c>
      <c r="AI68" t="s">
        <v>57</v>
      </c>
    </row>
    <row r="69" spans="1:35" x14ac:dyDescent="0.2">
      <c r="A69" s="14" t="s">
        <v>60</v>
      </c>
      <c r="B69" s="37"/>
      <c r="C69" s="34">
        <v>42602.478000000003</v>
      </c>
      <c r="D69" s="34"/>
      <c r="E69" s="14">
        <f t="shared" si="5"/>
        <v>-915.99860542178806</v>
      </c>
      <c r="F69">
        <f t="shared" si="6"/>
        <v>-916</v>
      </c>
      <c r="G69">
        <f t="shared" si="7"/>
        <v>4.0040000021690503E-3</v>
      </c>
      <c r="I69">
        <f>G69</f>
        <v>4.0040000021690503E-3</v>
      </c>
      <c r="Q69" s="2">
        <f t="shared" si="8"/>
        <v>27583.978000000003</v>
      </c>
      <c r="AD69" t="s">
        <v>59</v>
      </c>
      <c r="AI69" t="s">
        <v>57</v>
      </c>
    </row>
    <row r="70" spans="1:35" x14ac:dyDescent="0.2">
      <c r="A70" s="14" t="s">
        <v>58</v>
      </c>
      <c r="B70" s="37"/>
      <c r="C70" s="34">
        <v>42619.709000000003</v>
      </c>
      <c r="D70" s="34"/>
      <c r="E70" s="14">
        <f t="shared" si="5"/>
        <v>-909.9971126240323</v>
      </c>
      <c r="F70">
        <f t="shared" si="6"/>
        <v>-910</v>
      </c>
      <c r="G70">
        <f t="shared" si="7"/>
        <v>8.2899999979417771E-3</v>
      </c>
      <c r="K70">
        <f>G70</f>
        <v>8.2899999979417771E-3</v>
      </c>
      <c r="Q70" s="2">
        <f t="shared" si="8"/>
        <v>27601.209000000003</v>
      </c>
      <c r="AD70" t="s">
        <v>55</v>
      </c>
      <c r="AI70" t="s">
        <v>57</v>
      </c>
    </row>
    <row r="71" spans="1:35" x14ac:dyDescent="0.2">
      <c r="A71" s="14" t="s">
        <v>58</v>
      </c>
      <c r="B71" s="37"/>
      <c r="C71" s="34">
        <v>42619.713000000003</v>
      </c>
      <c r="D71" s="34"/>
      <c r="E71" s="14">
        <f t="shared" si="5"/>
        <v>-909.99571943900548</v>
      </c>
      <c r="F71">
        <f t="shared" si="6"/>
        <v>-910</v>
      </c>
      <c r="G71">
        <f t="shared" si="7"/>
        <v>1.2289999998756684E-2</v>
      </c>
      <c r="K71">
        <f>G71</f>
        <v>1.2289999998756684E-2</v>
      </c>
      <c r="Q71" s="2">
        <f t="shared" si="8"/>
        <v>27601.213000000003</v>
      </c>
      <c r="AD71" t="s">
        <v>55</v>
      </c>
      <c r="AI71" t="s">
        <v>57</v>
      </c>
    </row>
    <row r="72" spans="1:35" x14ac:dyDescent="0.2">
      <c r="A72" s="14" t="s">
        <v>58</v>
      </c>
      <c r="B72" s="37"/>
      <c r="C72" s="34">
        <v>42619.714</v>
      </c>
      <c r="D72" s="34"/>
      <c r="E72" s="14">
        <f t="shared" si="5"/>
        <v>-909.99537114275006</v>
      </c>
      <c r="F72">
        <f t="shared" si="6"/>
        <v>-910</v>
      </c>
      <c r="G72">
        <f t="shared" si="7"/>
        <v>1.3289999995322432E-2</v>
      </c>
      <c r="K72">
        <f>G72</f>
        <v>1.3289999995322432E-2</v>
      </c>
      <c r="Q72" s="2">
        <f t="shared" si="8"/>
        <v>27601.214</v>
      </c>
      <c r="AD72" t="s">
        <v>55</v>
      </c>
      <c r="AI72" t="s">
        <v>57</v>
      </c>
    </row>
    <row r="73" spans="1:35" x14ac:dyDescent="0.2">
      <c r="A73" s="14" t="s">
        <v>29</v>
      </c>
      <c r="B73" s="37"/>
      <c r="C73" s="34">
        <v>42665.644999999997</v>
      </c>
      <c r="D73" s="34"/>
      <c r="E73" s="14">
        <f t="shared" si="5"/>
        <v>-893.99777578010685</v>
      </c>
      <c r="F73">
        <f t="shared" si="6"/>
        <v>-894</v>
      </c>
      <c r="G73">
        <f t="shared" si="7"/>
        <v>6.385999993653968E-3</v>
      </c>
      <c r="J73">
        <f>G73</f>
        <v>6.385999993653968E-3</v>
      </c>
      <c r="Q73" s="2">
        <f t="shared" si="8"/>
        <v>27647.144999999997</v>
      </c>
      <c r="AD73" t="s">
        <v>55</v>
      </c>
      <c r="AI73" t="s">
        <v>57</v>
      </c>
    </row>
    <row r="74" spans="1:35" x14ac:dyDescent="0.2">
      <c r="A74" s="14" t="s">
        <v>58</v>
      </c>
      <c r="B74" s="37"/>
      <c r="C74" s="34">
        <v>42665.66</v>
      </c>
      <c r="D74" s="34"/>
      <c r="E74" s="14">
        <f t="shared" si="5"/>
        <v>-893.99255133625536</v>
      </c>
      <c r="F74">
        <f t="shared" si="6"/>
        <v>-894</v>
      </c>
      <c r="G74">
        <f t="shared" si="7"/>
        <v>2.1386000000347849E-2</v>
      </c>
      <c r="K74">
        <f>G74</f>
        <v>2.1386000000347849E-2</v>
      </c>
      <c r="Q74" s="2">
        <f t="shared" si="8"/>
        <v>27647.160000000003</v>
      </c>
      <c r="AD74" t="s">
        <v>55</v>
      </c>
      <c r="AI74" t="s">
        <v>57</v>
      </c>
    </row>
    <row r="75" spans="1:35" x14ac:dyDescent="0.2">
      <c r="A75" s="14" t="s">
        <v>58</v>
      </c>
      <c r="B75" s="37"/>
      <c r="C75" s="34">
        <v>42688.620999999999</v>
      </c>
      <c r="D75" s="34"/>
      <c r="E75" s="14">
        <f t="shared" si="5"/>
        <v>-885.99532098808947</v>
      </c>
      <c r="F75">
        <f t="shared" si="6"/>
        <v>-886</v>
      </c>
      <c r="G75">
        <f t="shared" si="7"/>
        <v>1.3434000000415836E-2</v>
      </c>
      <c r="K75">
        <f>G75</f>
        <v>1.3434000000415836E-2</v>
      </c>
      <c r="Q75" s="2">
        <f t="shared" si="8"/>
        <v>27670.120999999999</v>
      </c>
      <c r="AD75" t="s">
        <v>55</v>
      </c>
      <c r="AI75" t="s">
        <v>57</v>
      </c>
    </row>
    <row r="76" spans="1:35" x14ac:dyDescent="0.2">
      <c r="A76" s="14" t="s">
        <v>60</v>
      </c>
      <c r="B76" s="37"/>
      <c r="C76" s="34">
        <v>42717.271000000001</v>
      </c>
      <c r="D76" s="34"/>
      <c r="E76" s="14">
        <f t="shared" si="5"/>
        <v>-876.01663323603123</v>
      </c>
      <c r="F76">
        <f t="shared" si="6"/>
        <v>-876</v>
      </c>
      <c r="G76">
        <f t="shared" si="7"/>
        <v>-4.7755999999935739E-2</v>
      </c>
      <c r="I76">
        <f t="shared" ref="I76:I100" si="9">G76</f>
        <v>-4.7755999999935739E-2</v>
      </c>
      <c r="Q76" s="2">
        <f t="shared" si="8"/>
        <v>27698.771000000001</v>
      </c>
      <c r="AD76" t="s">
        <v>59</v>
      </c>
      <c r="AI76" t="s">
        <v>57</v>
      </c>
    </row>
    <row r="77" spans="1:35" x14ac:dyDescent="0.2">
      <c r="A77" s="14" t="s">
        <v>60</v>
      </c>
      <c r="B77" s="37"/>
      <c r="C77" s="34">
        <v>42740.243000000002</v>
      </c>
      <c r="D77" s="34"/>
      <c r="E77" s="14">
        <f t="shared" si="5"/>
        <v>-868.01557162904055</v>
      </c>
      <c r="F77">
        <f t="shared" si="6"/>
        <v>-868</v>
      </c>
      <c r="G77">
        <f t="shared" si="7"/>
        <v>-4.4708000001264736E-2</v>
      </c>
      <c r="I77">
        <f t="shared" si="9"/>
        <v>-4.4708000001264736E-2</v>
      </c>
      <c r="Q77" s="2">
        <f t="shared" si="8"/>
        <v>27721.743000000002</v>
      </c>
      <c r="AD77" t="s">
        <v>59</v>
      </c>
      <c r="AI77" t="s">
        <v>57</v>
      </c>
    </row>
    <row r="78" spans="1:35" x14ac:dyDescent="0.2">
      <c r="A78" s="14" t="s">
        <v>61</v>
      </c>
      <c r="B78" s="37"/>
      <c r="C78" s="34">
        <v>42935.521999999997</v>
      </c>
      <c r="D78" s="34"/>
      <c r="E78" s="14">
        <f t="shared" si="5"/>
        <v>-800.00062693326345</v>
      </c>
      <c r="F78">
        <f t="shared" si="6"/>
        <v>-800</v>
      </c>
      <c r="G78">
        <f t="shared" si="7"/>
        <v>-1.8000000054598786E-3</v>
      </c>
      <c r="I78">
        <f t="shared" si="9"/>
        <v>-1.8000000054598786E-3</v>
      </c>
      <c r="Q78" s="2">
        <f t="shared" si="8"/>
        <v>27917.021999999997</v>
      </c>
      <c r="AD78" t="s">
        <v>55</v>
      </c>
      <c r="AE78">
        <v>11</v>
      </c>
      <c r="AG78" t="s">
        <v>50</v>
      </c>
      <c r="AI78" t="s">
        <v>49</v>
      </c>
    </row>
    <row r="79" spans="1:35" x14ac:dyDescent="0.2">
      <c r="A79" s="14" t="s">
        <v>46</v>
      </c>
      <c r="B79" s="37"/>
      <c r="C79" s="34">
        <v>43021.658000000003</v>
      </c>
      <c r="D79" s="34"/>
      <c r="E79" s="14">
        <f t="shared" si="5"/>
        <v>-769.99978057335784</v>
      </c>
      <c r="F79">
        <f t="shared" si="6"/>
        <v>-770</v>
      </c>
      <c r="G79">
        <f t="shared" si="7"/>
        <v>6.3000000227475539E-4</v>
      </c>
      <c r="I79">
        <f t="shared" si="9"/>
        <v>6.3000000227475539E-4</v>
      </c>
      <c r="Q79" s="2">
        <f t="shared" si="8"/>
        <v>28003.158000000003</v>
      </c>
    </row>
    <row r="80" spans="1:35" x14ac:dyDescent="0.2">
      <c r="A80" s="14" t="s">
        <v>46</v>
      </c>
      <c r="B80" s="37"/>
      <c r="C80" s="34">
        <v>43044.637000000002</v>
      </c>
      <c r="D80" s="34"/>
      <c r="E80" s="14">
        <f t="shared" si="5"/>
        <v>-761.99628089257158</v>
      </c>
      <c r="F80">
        <f t="shared" si="6"/>
        <v>-762</v>
      </c>
      <c r="G80">
        <f t="shared" si="7"/>
        <v>1.0677999998733867E-2</v>
      </c>
      <c r="I80">
        <f t="shared" si="9"/>
        <v>1.0677999998733867E-2</v>
      </c>
      <c r="Q80" s="2">
        <f t="shared" si="8"/>
        <v>28026.137000000002</v>
      </c>
    </row>
    <row r="81" spans="1:35" x14ac:dyDescent="0.2">
      <c r="A81" s="14" t="s">
        <v>62</v>
      </c>
      <c r="B81" s="37"/>
      <c r="C81" s="34">
        <v>43291.538999999997</v>
      </c>
      <c r="D81" s="34"/>
      <c r="E81" s="14">
        <f t="shared" si="5"/>
        <v>-676.00123854149012</v>
      </c>
      <c r="F81">
        <f t="shared" si="6"/>
        <v>-676</v>
      </c>
      <c r="G81">
        <f t="shared" si="7"/>
        <v>-3.5560000033001415E-3</v>
      </c>
      <c r="I81">
        <f t="shared" si="9"/>
        <v>-3.5560000033001415E-3</v>
      </c>
      <c r="Q81" s="2">
        <f t="shared" si="8"/>
        <v>28273.038999999997</v>
      </c>
      <c r="AD81" t="s">
        <v>55</v>
      </c>
      <c r="AE81">
        <v>7</v>
      </c>
      <c r="AG81" t="s">
        <v>52</v>
      </c>
      <c r="AI81" t="s">
        <v>49</v>
      </c>
    </row>
    <row r="82" spans="1:35" x14ac:dyDescent="0.2">
      <c r="A82" s="14" t="s">
        <v>63</v>
      </c>
      <c r="B82" s="37"/>
      <c r="C82" s="34">
        <v>43360.404999999999</v>
      </c>
      <c r="D82" s="34"/>
      <c r="E82" s="14">
        <f t="shared" si="5"/>
        <v>-652.0154685333498</v>
      </c>
      <c r="F82">
        <f t="shared" si="6"/>
        <v>-652</v>
      </c>
      <c r="G82">
        <f t="shared" si="7"/>
        <v>-4.4412000002921559E-2</v>
      </c>
      <c r="I82">
        <f t="shared" si="9"/>
        <v>-4.4412000002921559E-2</v>
      </c>
      <c r="Q82" s="2">
        <f t="shared" si="8"/>
        <v>28341.904999999999</v>
      </c>
      <c r="AE82">
        <v>6</v>
      </c>
      <c r="AG82" t="s">
        <v>47</v>
      </c>
      <c r="AI82" t="s">
        <v>49</v>
      </c>
    </row>
    <row r="83" spans="1:35" x14ac:dyDescent="0.2">
      <c r="A83" s="14" t="s">
        <v>64</v>
      </c>
      <c r="B83" s="37"/>
      <c r="C83" s="34">
        <v>43360.428999999996</v>
      </c>
      <c r="D83" s="34"/>
      <c r="E83" s="14">
        <f t="shared" si="5"/>
        <v>-652.00710942319188</v>
      </c>
      <c r="F83">
        <f t="shared" si="6"/>
        <v>-652</v>
      </c>
      <c r="G83">
        <f t="shared" si="7"/>
        <v>-2.0412000005308073E-2</v>
      </c>
      <c r="I83">
        <f t="shared" si="9"/>
        <v>-2.0412000005308073E-2</v>
      </c>
      <c r="Q83" s="2">
        <f t="shared" si="8"/>
        <v>28341.928999999996</v>
      </c>
      <c r="AD83" t="s">
        <v>55</v>
      </c>
      <c r="AI83" t="s">
        <v>57</v>
      </c>
    </row>
    <row r="84" spans="1:35" x14ac:dyDescent="0.2">
      <c r="A84" s="14" t="s">
        <v>46</v>
      </c>
      <c r="B84" s="37"/>
      <c r="C84" s="34">
        <v>43423.610999999997</v>
      </c>
      <c r="D84" s="34"/>
      <c r="E84" s="14">
        <f t="shared" si="5"/>
        <v>-630.00105533765907</v>
      </c>
      <c r="F84">
        <f t="shared" si="6"/>
        <v>-630</v>
      </c>
      <c r="G84">
        <f t="shared" si="7"/>
        <v>-3.0300000071292743E-3</v>
      </c>
      <c r="I84">
        <f t="shared" si="9"/>
        <v>-3.0300000071292743E-3</v>
      </c>
      <c r="Q84" s="2">
        <f t="shared" si="8"/>
        <v>28405.110999999997</v>
      </c>
    </row>
    <row r="85" spans="1:35" x14ac:dyDescent="0.2">
      <c r="A85" s="14" t="s">
        <v>46</v>
      </c>
      <c r="B85" s="37"/>
      <c r="C85" s="34">
        <v>43779.627</v>
      </c>
      <c r="D85" s="34"/>
      <c r="E85" s="14">
        <f t="shared" ref="E85:E116" si="10">+(C85-C$7)/C$8</f>
        <v>-506.00201524214117</v>
      </c>
      <c r="F85">
        <f t="shared" ref="F85:F116" si="11">ROUND(2*E85,0)/2</f>
        <v>-506</v>
      </c>
      <c r="G85">
        <f t="shared" ref="G85:G116" si="12">+C85-(C$7+F85*C$8)</f>
        <v>-5.7860000015352853E-3</v>
      </c>
      <c r="I85">
        <f t="shared" si="9"/>
        <v>-5.7860000015352853E-3</v>
      </c>
      <c r="Q85" s="2">
        <f t="shared" ref="Q85:Q116" si="13">+C85-15018.5</f>
        <v>28761.127</v>
      </c>
    </row>
    <row r="86" spans="1:35" x14ac:dyDescent="0.2">
      <c r="A86" s="14" t="s">
        <v>46</v>
      </c>
      <c r="B86" s="37"/>
      <c r="C86" s="34">
        <v>44089.728000000003</v>
      </c>
      <c r="D86" s="34"/>
      <c r="E86" s="14">
        <f t="shared" si="10"/>
        <v>-397.99499776916207</v>
      </c>
      <c r="F86">
        <f t="shared" si="11"/>
        <v>-398</v>
      </c>
      <c r="G86">
        <f t="shared" si="12"/>
        <v>1.436200000171084E-2</v>
      </c>
      <c r="I86">
        <f t="shared" si="9"/>
        <v>1.436200000171084E-2</v>
      </c>
      <c r="Q86" s="2">
        <f t="shared" si="13"/>
        <v>29071.228000000003</v>
      </c>
    </row>
    <row r="87" spans="1:35" x14ac:dyDescent="0.2">
      <c r="A87" s="14" t="s">
        <v>65</v>
      </c>
      <c r="B87" s="37"/>
      <c r="C87" s="34">
        <v>44118.428</v>
      </c>
      <c r="D87" s="34"/>
      <c r="E87" s="14">
        <f t="shared" si="10"/>
        <v>-387.99889520427462</v>
      </c>
      <c r="F87">
        <f t="shared" si="11"/>
        <v>-388</v>
      </c>
      <c r="G87">
        <f t="shared" si="12"/>
        <v>3.1719999969936907E-3</v>
      </c>
      <c r="I87">
        <f t="shared" si="9"/>
        <v>3.1719999969936907E-3</v>
      </c>
      <c r="Q87" s="2">
        <f t="shared" si="13"/>
        <v>29099.928</v>
      </c>
      <c r="AD87" t="s">
        <v>55</v>
      </c>
      <c r="AE87">
        <v>14</v>
      </c>
      <c r="AG87" t="s">
        <v>50</v>
      </c>
      <c r="AI87" t="s">
        <v>49</v>
      </c>
    </row>
    <row r="88" spans="1:35" x14ac:dyDescent="0.2">
      <c r="A88" s="14" t="s">
        <v>65</v>
      </c>
      <c r="B88" s="37"/>
      <c r="C88" s="34">
        <v>44164.362999999998</v>
      </c>
      <c r="D88" s="34"/>
      <c r="E88" s="14">
        <f t="shared" si="10"/>
        <v>-371.99990665660465</v>
      </c>
      <c r="F88">
        <f t="shared" si="11"/>
        <v>-372</v>
      </c>
      <c r="G88">
        <f t="shared" si="12"/>
        <v>2.6799999614013359E-4</v>
      </c>
      <c r="I88">
        <f t="shared" si="9"/>
        <v>2.6799999614013359E-4</v>
      </c>
      <c r="Q88" s="2">
        <f t="shared" si="13"/>
        <v>29145.862999999998</v>
      </c>
      <c r="AD88" t="s">
        <v>55</v>
      </c>
      <c r="AE88">
        <v>6</v>
      </c>
      <c r="AG88" t="s">
        <v>52</v>
      </c>
      <c r="AI88" t="s">
        <v>49</v>
      </c>
    </row>
    <row r="89" spans="1:35" x14ac:dyDescent="0.2">
      <c r="A89" s="14" t="s">
        <v>65</v>
      </c>
      <c r="B89" s="37"/>
      <c r="C89" s="34">
        <v>44164.368000000002</v>
      </c>
      <c r="D89" s="34"/>
      <c r="E89" s="14">
        <f t="shared" si="10"/>
        <v>-371.99816517531991</v>
      </c>
      <c r="F89">
        <f t="shared" si="11"/>
        <v>-372</v>
      </c>
      <c r="G89">
        <f t="shared" si="12"/>
        <v>5.2680000007967465E-3</v>
      </c>
      <c r="I89">
        <f t="shared" si="9"/>
        <v>5.2680000007967465E-3</v>
      </c>
      <c r="Q89" s="2">
        <f t="shared" si="13"/>
        <v>29145.868000000002</v>
      </c>
      <c r="AD89" t="s">
        <v>55</v>
      </c>
      <c r="AE89">
        <v>10</v>
      </c>
      <c r="AG89" t="s">
        <v>50</v>
      </c>
      <c r="AI89" t="s">
        <v>49</v>
      </c>
    </row>
    <row r="90" spans="1:35" x14ac:dyDescent="0.2">
      <c r="A90" s="14" t="s">
        <v>66</v>
      </c>
      <c r="B90" s="37"/>
      <c r="C90" s="34">
        <v>44382.559999999998</v>
      </c>
      <c r="D90" s="34"/>
      <c r="E90" s="14">
        <f t="shared" si="10"/>
        <v>-296.00270835169283</v>
      </c>
      <c r="F90">
        <f t="shared" si="11"/>
        <v>-296</v>
      </c>
      <c r="G90">
        <f t="shared" si="12"/>
        <v>-7.7760000058333389E-3</v>
      </c>
      <c r="I90">
        <f t="shared" si="9"/>
        <v>-7.7760000058333389E-3</v>
      </c>
      <c r="Q90" s="2">
        <f t="shared" si="13"/>
        <v>29364.059999999998</v>
      </c>
      <c r="AD90" t="s">
        <v>55</v>
      </c>
      <c r="AE90">
        <v>8</v>
      </c>
      <c r="AG90" t="s">
        <v>52</v>
      </c>
      <c r="AI90" t="s">
        <v>49</v>
      </c>
    </row>
    <row r="91" spans="1:35" x14ac:dyDescent="0.2">
      <c r="A91" s="14" t="s">
        <v>67</v>
      </c>
      <c r="B91" s="37"/>
      <c r="C91" s="34">
        <v>44497.404999999999</v>
      </c>
      <c r="D91" s="34"/>
      <c r="E91" s="14">
        <f t="shared" si="10"/>
        <v>-256.00262476059083</v>
      </c>
      <c r="F91">
        <f t="shared" si="11"/>
        <v>-256</v>
      </c>
      <c r="G91">
        <f t="shared" si="12"/>
        <v>-7.5360000046202913E-3</v>
      </c>
      <c r="I91">
        <f t="shared" si="9"/>
        <v>-7.5360000046202913E-3</v>
      </c>
      <c r="Q91" s="2">
        <f t="shared" si="13"/>
        <v>29478.904999999999</v>
      </c>
      <c r="AD91" t="s">
        <v>55</v>
      </c>
      <c r="AE91">
        <v>6</v>
      </c>
      <c r="AG91" t="s">
        <v>52</v>
      </c>
      <c r="AI91" t="s">
        <v>49</v>
      </c>
    </row>
    <row r="92" spans="1:35" x14ac:dyDescent="0.2">
      <c r="A92" s="14" t="s">
        <v>68</v>
      </c>
      <c r="B92" s="37"/>
      <c r="C92" s="34">
        <v>44543.347999999998</v>
      </c>
      <c r="D92" s="34"/>
      <c r="E92" s="14">
        <f t="shared" si="10"/>
        <v>-240.00084984286735</v>
      </c>
      <c r="F92">
        <f t="shared" si="11"/>
        <v>-240</v>
      </c>
      <c r="G92">
        <f t="shared" si="12"/>
        <v>-2.4400000038440339E-3</v>
      </c>
      <c r="I92">
        <f t="shared" si="9"/>
        <v>-2.4400000038440339E-3</v>
      </c>
      <c r="Q92" s="2">
        <f t="shared" si="13"/>
        <v>29524.847999999998</v>
      </c>
      <c r="AD92" t="s">
        <v>55</v>
      </c>
      <c r="AE92">
        <v>15</v>
      </c>
      <c r="AG92" t="s">
        <v>50</v>
      </c>
      <c r="AI92" t="s">
        <v>49</v>
      </c>
    </row>
    <row r="93" spans="1:35" x14ac:dyDescent="0.2">
      <c r="A93" s="14" t="s">
        <v>69</v>
      </c>
      <c r="B93" s="37"/>
      <c r="C93" s="34">
        <v>44761.563000000002</v>
      </c>
      <c r="D93" s="34"/>
      <c r="E93" s="14">
        <f t="shared" si="10"/>
        <v>-163.99738220533519</v>
      </c>
      <c r="F93">
        <f t="shared" si="11"/>
        <v>-164</v>
      </c>
      <c r="G93">
        <f t="shared" si="12"/>
        <v>7.5159999978495762E-3</v>
      </c>
      <c r="I93">
        <f t="shared" si="9"/>
        <v>7.5159999978495762E-3</v>
      </c>
      <c r="Q93" s="2">
        <f t="shared" si="13"/>
        <v>29743.063000000002</v>
      </c>
      <c r="AD93" t="s">
        <v>55</v>
      </c>
      <c r="AE93">
        <v>6</v>
      </c>
      <c r="AG93" t="s">
        <v>52</v>
      </c>
      <c r="AI93" t="s">
        <v>49</v>
      </c>
    </row>
    <row r="94" spans="1:35" x14ac:dyDescent="0.2">
      <c r="A94" s="14" t="s">
        <v>46</v>
      </c>
      <c r="B94" s="37"/>
      <c r="C94" s="34">
        <v>44778.78</v>
      </c>
      <c r="D94" s="34"/>
      <c r="E94" s="14">
        <f t="shared" si="10"/>
        <v>-158.00076555517302</v>
      </c>
      <c r="F94">
        <f t="shared" si="11"/>
        <v>-158</v>
      </c>
      <c r="G94">
        <f t="shared" si="12"/>
        <v>-2.1980000019539148E-3</v>
      </c>
      <c r="I94">
        <f t="shared" si="9"/>
        <v>-2.1980000019539148E-3</v>
      </c>
      <c r="Q94" s="2">
        <f t="shared" si="13"/>
        <v>29760.28</v>
      </c>
    </row>
    <row r="95" spans="1:35" x14ac:dyDescent="0.2">
      <c r="A95" s="14" t="s">
        <v>70</v>
      </c>
      <c r="B95" s="37"/>
      <c r="C95" s="34">
        <v>44853.425000000003</v>
      </c>
      <c r="D95" s="34"/>
      <c r="E95" s="14">
        <f t="shared" si="10"/>
        <v>-132.00219148004621</v>
      </c>
      <c r="F95">
        <f t="shared" si="11"/>
        <v>-132</v>
      </c>
      <c r="G95">
        <f t="shared" si="12"/>
        <v>-6.291999998211395E-3</v>
      </c>
      <c r="I95">
        <f t="shared" si="9"/>
        <v>-6.291999998211395E-3</v>
      </c>
      <c r="Q95" s="2">
        <f t="shared" si="13"/>
        <v>29834.925000000003</v>
      </c>
      <c r="AD95" t="s">
        <v>55</v>
      </c>
      <c r="AE95">
        <v>6</v>
      </c>
      <c r="AG95" t="s">
        <v>52</v>
      </c>
      <c r="AI95" t="s">
        <v>49</v>
      </c>
    </row>
    <row r="96" spans="1:35" x14ac:dyDescent="0.2">
      <c r="A96" s="14" t="s">
        <v>70</v>
      </c>
      <c r="B96" s="37"/>
      <c r="C96" s="34">
        <v>44853.434000000001</v>
      </c>
      <c r="D96" s="34"/>
      <c r="E96" s="14">
        <f t="shared" si="10"/>
        <v>-131.99905681373727</v>
      </c>
      <c r="F96">
        <f t="shared" si="11"/>
        <v>-132</v>
      </c>
      <c r="G96">
        <f t="shared" si="12"/>
        <v>2.7079999999841675E-3</v>
      </c>
      <c r="I96">
        <f t="shared" si="9"/>
        <v>2.7079999999841675E-3</v>
      </c>
      <c r="Q96" s="2">
        <f t="shared" si="13"/>
        <v>29834.934000000001</v>
      </c>
      <c r="AD96" t="s">
        <v>55</v>
      </c>
      <c r="AE96">
        <v>11</v>
      </c>
      <c r="AG96" t="s">
        <v>50</v>
      </c>
      <c r="AI96" t="s">
        <v>49</v>
      </c>
    </row>
    <row r="97" spans="1:35" x14ac:dyDescent="0.2">
      <c r="A97" s="14" t="s">
        <v>71</v>
      </c>
      <c r="B97" s="37"/>
      <c r="C97" s="34">
        <v>44853.434999999998</v>
      </c>
      <c r="D97" s="34"/>
      <c r="E97" s="14">
        <f t="shared" si="10"/>
        <v>-131.99870851748184</v>
      </c>
      <c r="F97">
        <f t="shared" si="11"/>
        <v>-132</v>
      </c>
      <c r="G97">
        <f t="shared" si="12"/>
        <v>3.7079999965499155E-3</v>
      </c>
      <c r="I97">
        <f t="shared" si="9"/>
        <v>3.7079999965499155E-3</v>
      </c>
      <c r="Q97" s="2">
        <f t="shared" si="13"/>
        <v>29834.934999999998</v>
      </c>
      <c r="AD97" t="s">
        <v>55</v>
      </c>
      <c r="AI97" t="s">
        <v>57</v>
      </c>
    </row>
    <row r="98" spans="1:35" x14ac:dyDescent="0.2">
      <c r="A98" s="14" t="s">
        <v>72</v>
      </c>
      <c r="B98" s="37"/>
      <c r="C98" s="34">
        <v>45120.447999999997</v>
      </c>
      <c r="D98" s="34"/>
      <c r="E98" s="14">
        <f t="shared" si="10"/>
        <v>-38.999080149588018</v>
      </c>
      <c r="F98">
        <f t="shared" si="11"/>
        <v>-39</v>
      </c>
      <c r="G98">
        <f t="shared" si="12"/>
        <v>2.6409999918541871E-3</v>
      </c>
      <c r="I98">
        <f t="shared" si="9"/>
        <v>2.6409999918541871E-3</v>
      </c>
      <c r="Q98" s="2">
        <f t="shared" si="13"/>
        <v>30101.947999999997</v>
      </c>
      <c r="AD98" t="s">
        <v>55</v>
      </c>
      <c r="AE98">
        <v>6</v>
      </c>
      <c r="AG98" t="s">
        <v>52</v>
      </c>
      <c r="AI98" t="s">
        <v>49</v>
      </c>
    </row>
    <row r="99" spans="1:35" x14ac:dyDescent="0.2">
      <c r="A99" s="14" t="s">
        <v>46</v>
      </c>
      <c r="B99" s="37"/>
      <c r="C99" s="34">
        <v>45203.711000000003</v>
      </c>
      <c r="D99" s="34"/>
      <c r="E99" s="14">
        <f t="shared" si="10"/>
        <v>-9.9988889349409469</v>
      </c>
      <c r="F99">
        <f t="shared" si="11"/>
        <v>-10</v>
      </c>
      <c r="G99">
        <f t="shared" si="12"/>
        <v>3.1900000030873343E-3</v>
      </c>
      <c r="I99">
        <f t="shared" si="9"/>
        <v>3.1900000030873343E-3</v>
      </c>
      <c r="Q99" s="2">
        <f t="shared" si="13"/>
        <v>30185.211000000003</v>
      </c>
    </row>
    <row r="100" spans="1:35" x14ac:dyDescent="0.2">
      <c r="A100" s="14" t="s">
        <v>73</v>
      </c>
      <c r="B100" s="37"/>
      <c r="C100" s="34">
        <v>45232.417000000001</v>
      </c>
      <c r="D100" s="34"/>
      <c r="E100" s="14">
        <f t="shared" si="10"/>
        <v>-6.9659251337456009E-4</v>
      </c>
      <c r="F100">
        <f t="shared" si="11"/>
        <v>0</v>
      </c>
      <c r="G100">
        <f t="shared" si="12"/>
        <v>-2.0000000004074536E-3</v>
      </c>
      <c r="I100">
        <f t="shared" si="9"/>
        <v>-2.0000000004074536E-3</v>
      </c>
      <c r="Q100" s="2">
        <f t="shared" si="13"/>
        <v>30213.917000000001</v>
      </c>
      <c r="AD100" t="s">
        <v>55</v>
      </c>
      <c r="AE100">
        <v>7</v>
      </c>
      <c r="AG100" t="s">
        <v>50</v>
      </c>
      <c r="AI100" t="s">
        <v>49</v>
      </c>
    </row>
    <row r="101" spans="1:35" x14ac:dyDescent="0.2">
      <c r="A101" s="14" t="s">
        <v>13</v>
      </c>
      <c r="B101" s="37"/>
      <c r="C101" s="34">
        <v>45232.419000000002</v>
      </c>
      <c r="D101" s="34" t="s">
        <v>15</v>
      </c>
      <c r="E101" s="14">
        <f t="shared" si="10"/>
        <v>0</v>
      </c>
      <c r="F101">
        <f t="shared" si="11"/>
        <v>0</v>
      </c>
      <c r="G101">
        <f t="shared" si="12"/>
        <v>0</v>
      </c>
      <c r="H101">
        <f>+G101</f>
        <v>0</v>
      </c>
      <c r="Q101" s="2">
        <f t="shared" si="13"/>
        <v>30213.919000000002</v>
      </c>
    </row>
    <row r="102" spans="1:35" x14ac:dyDescent="0.2">
      <c r="A102" s="14" t="s">
        <v>73</v>
      </c>
      <c r="B102" s="37"/>
      <c r="C102" s="34">
        <v>45232.423000000003</v>
      </c>
      <c r="D102" s="34"/>
      <c r="E102" s="14">
        <f t="shared" si="10"/>
        <v>1.3931850267491202E-3</v>
      </c>
      <c r="F102">
        <f t="shared" si="11"/>
        <v>0</v>
      </c>
      <c r="G102">
        <f t="shared" si="12"/>
        <v>4.0000000008149073E-3</v>
      </c>
      <c r="I102">
        <f t="shared" ref="I102:I149" si="14">G102</f>
        <v>4.0000000008149073E-3</v>
      </c>
      <c r="Q102" s="2">
        <f t="shared" si="13"/>
        <v>30213.923000000003</v>
      </c>
      <c r="AD102" t="s">
        <v>55</v>
      </c>
      <c r="AE102">
        <v>7</v>
      </c>
      <c r="AG102" t="s">
        <v>52</v>
      </c>
      <c r="AI102" t="s">
        <v>49</v>
      </c>
    </row>
    <row r="103" spans="1:35" x14ac:dyDescent="0.2">
      <c r="A103" s="14" t="s">
        <v>74</v>
      </c>
      <c r="B103" s="37"/>
      <c r="C103" s="34">
        <v>45258.258000000002</v>
      </c>
      <c r="D103" s="34"/>
      <c r="E103" s="14">
        <f t="shared" si="10"/>
        <v>8.9996269747091429</v>
      </c>
      <c r="F103">
        <f t="shared" si="11"/>
        <v>9</v>
      </c>
      <c r="G103">
        <f t="shared" si="12"/>
        <v>-1.0709999987739138E-3</v>
      </c>
      <c r="I103">
        <f t="shared" si="14"/>
        <v>-1.0709999987739138E-3</v>
      </c>
      <c r="Q103" s="2">
        <f t="shared" si="13"/>
        <v>30239.758000000002</v>
      </c>
      <c r="AD103" t="s">
        <v>55</v>
      </c>
      <c r="AE103">
        <v>7</v>
      </c>
      <c r="AG103" t="s">
        <v>50</v>
      </c>
      <c r="AI103" t="s">
        <v>49</v>
      </c>
    </row>
    <row r="104" spans="1:35" x14ac:dyDescent="0.2">
      <c r="A104" s="14" t="s">
        <v>75</v>
      </c>
      <c r="B104" s="37"/>
      <c r="C104" s="34">
        <v>45519.542999999998</v>
      </c>
      <c r="D104" s="34"/>
      <c r="E104" s="14">
        <f t="shared" si="10"/>
        <v>100.00421438470372</v>
      </c>
      <c r="F104">
        <f t="shared" si="11"/>
        <v>100</v>
      </c>
      <c r="G104">
        <f t="shared" si="12"/>
        <v>1.2099999992642552E-2</v>
      </c>
      <c r="I104">
        <f t="shared" si="14"/>
        <v>1.2099999992642552E-2</v>
      </c>
      <c r="Q104" s="2">
        <f t="shared" si="13"/>
        <v>30501.042999999998</v>
      </c>
      <c r="AD104" t="s">
        <v>55</v>
      </c>
      <c r="AE104">
        <v>7</v>
      </c>
      <c r="AG104" t="s">
        <v>52</v>
      </c>
      <c r="AI104" t="s">
        <v>49</v>
      </c>
    </row>
    <row r="105" spans="1:35" x14ac:dyDescent="0.2">
      <c r="A105" s="14" t="s">
        <v>77</v>
      </c>
      <c r="B105" s="37"/>
      <c r="C105" s="34">
        <v>45536.737999999998</v>
      </c>
      <c r="D105" s="34"/>
      <c r="E105" s="14">
        <f t="shared" si="10"/>
        <v>105.99316851722128</v>
      </c>
      <c r="F105">
        <f t="shared" si="11"/>
        <v>106</v>
      </c>
      <c r="G105">
        <f t="shared" si="12"/>
        <v>-1.9614000004366972E-2</v>
      </c>
      <c r="I105">
        <f t="shared" si="14"/>
        <v>-1.9614000004366972E-2</v>
      </c>
      <c r="Q105" s="2">
        <f t="shared" si="13"/>
        <v>30518.237999999998</v>
      </c>
      <c r="AD105" t="s">
        <v>55</v>
      </c>
      <c r="AE105">
        <v>25</v>
      </c>
      <c r="AG105" t="s">
        <v>76</v>
      </c>
      <c r="AI105" t="s">
        <v>49</v>
      </c>
    </row>
    <row r="106" spans="1:35" x14ac:dyDescent="0.2">
      <c r="A106" s="14" t="s">
        <v>71</v>
      </c>
      <c r="B106" s="37"/>
      <c r="C106" s="34">
        <v>45576.938999999998</v>
      </c>
      <c r="D106" s="34"/>
      <c r="E106" s="14">
        <f t="shared" si="10"/>
        <v>119.99502632945439</v>
      </c>
      <c r="F106">
        <f t="shared" si="11"/>
        <v>120</v>
      </c>
      <c r="G106">
        <f t="shared" si="12"/>
        <v>-1.4280000003054738E-2</v>
      </c>
      <c r="I106">
        <f t="shared" si="14"/>
        <v>-1.4280000003054738E-2</v>
      </c>
      <c r="Q106" s="2">
        <f t="shared" si="13"/>
        <v>30558.438999999998</v>
      </c>
      <c r="AD106" t="s">
        <v>55</v>
      </c>
      <c r="AI106" t="s">
        <v>57</v>
      </c>
    </row>
    <row r="107" spans="1:35" x14ac:dyDescent="0.2">
      <c r="A107" s="14" t="s">
        <v>77</v>
      </c>
      <c r="B107" s="37"/>
      <c r="C107" s="34">
        <v>45591.311999999998</v>
      </c>
      <c r="D107" s="34"/>
      <c r="E107" s="14">
        <f t="shared" si="10"/>
        <v>125.00108842580066</v>
      </c>
      <c r="F107">
        <f t="shared" si="11"/>
        <v>125</v>
      </c>
      <c r="G107">
        <f t="shared" si="12"/>
        <v>3.1249999956344254E-3</v>
      </c>
      <c r="I107">
        <f t="shared" si="14"/>
        <v>3.1249999956344254E-3</v>
      </c>
      <c r="Q107" s="2">
        <f t="shared" si="13"/>
        <v>30572.811999999998</v>
      </c>
      <c r="AE107">
        <v>5</v>
      </c>
      <c r="AG107" t="s">
        <v>78</v>
      </c>
      <c r="AI107" t="s">
        <v>49</v>
      </c>
    </row>
    <row r="108" spans="1:35" x14ac:dyDescent="0.2">
      <c r="A108" s="14" t="s">
        <v>79</v>
      </c>
      <c r="B108" s="37"/>
      <c r="C108" s="34">
        <v>45611.396000000001</v>
      </c>
      <c r="D108" s="34"/>
      <c r="E108" s="14">
        <f t="shared" si="10"/>
        <v>131.99627044368378</v>
      </c>
      <c r="F108">
        <f t="shared" si="11"/>
        <v>132</v>
      </c>
      <c r="G108">
        <f t="shared" si="12"/>
        <v>-1.0708000001613982E-2</v>
      </c>
      <c r="I108">
        <f t="shared" si="14"/>
        <v>-1.0708000001613982E-2</v>
      </c>
      <c r="Q108" s="2">
        <f t="shared" si="13"/>
        <v>30592.896000000001</v>
      </c>
      <c r="AD108" t="s">
        <v>55</v>
      </c>
      <c r="AE108">
        <v>15</v>
      </c>
      <c r="AG108" t="s">
        <v>50</v>
      </c>
      <c r="AI108" t="s">
        <v>49</v>
      </c>
    </row>
    <row r="109" spans="1:35" x14ac:dyDescent="0.2">
      <c r="A109" s="14" t="s">
        <v>79</v>
      </c>
      <c r="B109" s="37"/>
      <c r="C109" s="34">
        <v>45611.406000000003</v>
      </c>
      <c r="D109" s="34"/>
      <c r="E109" s="14">
        <f t="shared" si="10"/>
        <v>131.99975340625065</v>
      </c>
      <c r="F109">
        <f t="shared" si="11"/>
        <v>132</v>
      </c>
      <c r="G109">
        <f t="shared" si="12"/>
        <v>-7.0799999957671389E-4</v>
      </c>
      <c r="I109">
        <f t="shared" si="14"/>
        <v>-7.0799999957671389E-4</v>
      </c>
      <c r="Q109" s="2">
        <f t="shared" si="13"/>
        <v>30592.906000000003</v>
      </c>
      <c r="AD109" t="s">
        <v>55</v>
      </c>
      <c r="AE109">
        <v>12</v>
      </c>
      <c r="AG109" t="s">
        <v>80</v>
      </c>
      <c r="AI109" t="s">
        <v>49</v>
      </c>
    </row>
    <row r="110" spans="1:35" x14ac:dyDescent="0.2">
      <c r="A110" s="14" t="s">
        <v>79</v>
      </c>
      <c r="B110" s="37"/>
      <c r="C110" s="34">
        <v>45614.275999999998</v>
      </c>
      <c r="D110" s="34"/>
      <c r="E110" s="14">
        <f t="shared" si="10"/>
        <v>132.99936366273786</v>
      </c>
      <c r="F110">
        <f t="shared" si="11"/>
        <v>133</v>
      </c>
      <c r="G110">
        <f t="shared" si="12"/>
        <v>-1.8270000000484288E-3</v>
      </c>
      <c r="I110">
        <f t="shared" si="14"/>
        <v>-1.8270000000484288E-3</v>
      </c>
      <c r="Q110" s="2">
        <f t="shared" si="13"/>
        <v>30595.775999999998</v>
      </c>
      <c r="AD110" t="s">
        <v>55</v>
      </c>
      <c r="AE110">
        <v>7</v>
      </c>
      <c r="AG110" t="s">
        <v>78</v>
      </c>
      <c r="AI110" t="s">
        <v>49</v>
      </c>
    </row>
    <row r="111" spans="1:35" x14ac:dyDescent="0.2">
      <c r="A111" s="14" t="s">
        <v>79</v>
      </c>
      <c r="B111" s="37"/>
      <c r="C111" s="34">
        <v>45634.362999999998</v>
      </c>
      <c r="D111" s="34"/>
      <c r="E111" s="14">
        <f t="shared" si="10"/>
        <v>139.99559056938978</v>
      </c>
      <c r="F111">
        <f t="shared" si="11"/>
        <v>140</v>
      </c>
      <c r="G111">
        <f t="shared" si="12"/>
        <v>-1.2660000007599592E-2</v>
      </c>
      <c r="I111">
        <f t="shared" si="14"/>
        <v>-1.2660000007599592E-2</v>
      </c>
      <c r="Q111" s="2">
        <f t="shared" si="13"/>
        <v>30615.862999999998</v>
      </c>
      <c r="AD111" t="s">
        <v>55</v>
      </c>
      <c r="AE111">
        <v>10</v>
      </c>
      <c r="AG111" t="s">
        <v>50</v>
      </c>
      <c r="AI111" t="s">
        <v>49</v>
      </c>
    </row>
    <row r="112" spans="1:35" x14ac:dyDescent="0.2">
      <c r="A112" s="14" t="s">
        <v>81</v>
      </c>
      <c r="B112" s="37"/>
      <c r="C112" s="34">
        <v>45921.483999999997</v>
      </c>
      <c r="D112" s="34"/>
      <c r="E112" s="14">
        <f t="shared" si="10"/>
        <v>239.99876006532472</v>
      </c>
      <c r="F112">
        <f t="shared" si="11"/>
        <v>240</v>
      </c>
      <c r="G112">
        <f t="shared" si="12"/>
        <v>-3.5600000046542846E-3</v>
      </c>
      <c r="I112">
        <f t="shared" si="14"/>
        <v>-3.5600000046542846E-3</v>
      </c>
      <c r="O112">
        <f t="shared" ref="O112:O143" ca="1" si="15">+C$11+C$12*F112</f>
        <v>4.9015308349777166E-3</v>
      </c>
      <c r="Q112" s="2">
        <f t="shared" si="13"/>
        <v>30902.983999999997</v>
      </c>
      <c r="AD112" t="s">
        <v>55</v>
      </c>
      <c r="AE112">
        <v>6</v>
      </c>
      <c r="AG112" t="s">
        <v>52</v>
      </c>
      <c r="AI112" t="s">
        <v>49</v>
      </c>
    </row>
    <row r="113" spans="1:35" x14ac:dyDescent="0.2">
      <c r="A113" s="14" t="s">
        <v>82</v>
      </c>
      <c r="B113" s="37"/>
      <c r="C113" s="34">
        <v>45944.447999999997</v>
      </c>
      <c r="D113" s="34"/>
      <c r="E113" s="14">
        <f t="shared" si="10"/>
        <v>247.99703530226193</v>
      </c>
      <c r="F113">
        <f t="shared" si="11"/>
        <v>248</v>
      </c>
      <c r="G113">
        <f t="shared" si="12"/>
        <v>-8.5120000076130964E-3</v>
      </c>
      <c r="I113">
        <f t="shared" si="14"/>
        <v>-8.5120000076130964E-3</v>
      </c>
      <c r="O113">
        <f t="shared" ca="1" si="15"/>
        <v>4.6599120447953033E-3</v>
      </c>
      <c r="Q113" s="2">
        <f t="shared" si="13"/>
        <v>30925.947999999997</v>
      </c>
      <c r="AD113" t="s">
        <v>55</v>
      </c>
      <c r="AE113">
        <v>7</v>
      </c>
      <c r="AG113" t="s">
        <v>80</v>
      </c>
      <c r="AI113" t="s">
        <v>49</v>
      </c>
    </row>
    <row r="114" spans="1:35" x14ac:dyDescent="0.2">
      <c r="A114" s="14" t="s">
        <v>46</v>
      </c>
      <c r="B114" s="37"/>
      <c r="C114" s="34">
        <v>46274.635000000002</v>
      </c>
      <c r="D114" s="34"/>
      <c r="E114" s="14">
        <f t="shared" si="10"/>
        <v>362.99993138563752</v>
      </c>
      <c r="F114">
        <f t="shared" si="11"/>
        <v>363</v>
      </c>
      <c r="G114">
        <f t="shared" si="12"/>
        <v>-1.9700000120792538E-4</v>
      </c>
      <c r="I114">
        <f t="shared" si="14"/>
        <v>-1.9700000120792538E-4</v>
      </c>
      <c r="O114">
        <f t="shared" ca="1" si="15"/>
        <v>1.1866419359231155E-3</v>
      </c>
      <c r="Q114" s="2">
        <f t="shared" si="13"/>
        <v>31256.135000000002</v>
      </c>
    </row>
    <row r="115" spans="1:35" x14ac:dyDescent="0.2">
      <c r="A115" s="14" t="s">
        <v>46</v>
      </c>
      <c r="B115" s="37"/>
      <c r="C115" s="34">
        <v>46294.722999999998</v>
      </c>
      <c r="D115" s="34"/>
      <c r="E115" s="14">
        <f t="shared" si="10"/>
        <v>369.99650658854489</v>
      </c>
      <c r="F115">
        <f t="shared" si="11"/>
        <v>370</v>
      </c>
      <c r="G115">
        <f t="shared" si="12"/>
        <v>-1.0030000004917383E-2</v>
      </c>
      <c r="I115">
        <f t="shared" si="14"/>
        <v>-1.0030000004917383E-2</v>
      </c>
      <c r="O115">
        <f t="shared" ca="1" si="15"/>
        <v>9.752254945135045E-4</v>
      </c>
      <c r="Q115" s="2">
        <f t="shared" si="13"/>
        <v>31276.222999999998</v>
      </c>
    </row>
    <row r="116" spans="1:35" x14ac:dyDescent="0.2">
      <c r="A116" s="14" t="s">
        <v>83</v>
      </c>
      <c r="B116" s="37"/>
      <c r="C116" s="34">
        <v>46326.328999999998</v>
      </c>
      <c r="D116" s="34"/>
      <c r="E116" s="14">
        <f t="shared" si="10"/>
        <v>381.00475807516028</v>
      </c>
      <c r="F116">
        <f t="shared" si="11"/>
        <v>381</v>
      </c>
      <c r="G116">
        <f t="shared" si="12"/>
        <v>1.3660999997227918E-2</v>
      </c>
      <c r="I116">
        <f t="shared" si="14"/>
        <v>1.3660999997227918E-2</v>
      </c>
      <c r="O116">
        <f t="shared" ca="1" si="15"/>
        <v>6.4299965801268601E-4</v>
      </c>
      <c r="Q116" s="2">
        <f t="shared" si="13"/>
        <v>31307.828999999998</v>
      </c>
      <c r="AD116" t="s">
        <v>55</v>
      </c>
      <c r="AE116">
        <v>8</v>
      </c>
      <c r="AG116" t="s">
        <v>50</v>
      </c>
      <c r="AI116" t="s">
        <v>49</v>
      </c>
    </row>
    <row r="117" spans="1:35" x14ac:dyDescent="0.2">
      <c r="A117" s="14" t="s">
        <v>46</v>
      </c>
      <c r="B117" s="37"/>
      <c r="C117" s="34">
        <v>46363.625</v>
      </c>
      <c r="D117" s="34"/>
      <c r="E117" s="14">
        <f t="shared" ref="E117:E148" si="16">+(C117-C$7)/C$8</f>
        <v>393.99481526192341</v>
      </c>
      <c r="F117">
        <f t="shared" ref="F117:F148" si="17">ROUND(2*E117,0)/2</f>
        <v>394</v>
      </c>
      <c r="G117">
        <f t="shared" ref="G117:G148" si="18">+C117-(C$7+F117*C$8)</f>
        <v>-1.4886000004480593E-2</v>
      </c>
      <c r="I117">
        <f t="shared" si="14"/>
        <v>-1.4886000004480593E-2</v>
      </c>
      <c r="O117">
        <f t="shared" ca="1" si="15"/>
        <v>2.5036912396626462E-4</v>
      </c>
      <c r="Q117" s="2">
        <f t="shared" ref="Q117:Q148" si="19">+C117-15018.5</f>
        <v>31345.125</v>
      </c>
    </row>
    <row r="118" spans="1:35" x14ac:dyDescent="0.2">
      <c r="A118" s="14" t="s">
        <v>84</v>
      </c>
      <c r="B118" s="37"/>
      <c r="C118" s="34">
        <v>46372.245000000003</v>
      </c>
      <c r="D118" s="34"/>
      <c r="E118" s="14">
        <f t="shared" si="16"/>
        <v>396.99712899395701</v>
      </c>
      <c r="F118">
        <f t="shared" si="17"/>
        <v>397</v>
      </c>
      <c r="G118">
        <f t="shared" si="18"/>
        <v>-8.2429999965825118E-3</v>
      </c>
      <c r="I118">
        <f t="shared" si="14"/>
        <v>-8.2429999965825118E-3</v>
      </c>
      <c r="O118">
        <f t="shared" ca="1" si="15"/>
        <v>1.5976207764785942E-4</v>
      </c>
      <c r="Q118" s="2">
        <f t="shared" si="19"/>
        <v>31353.745000000003</v>
      </c>
      <c r="AD118" t="s">
        <v>55</v>
      </c>
      <c r="AE118">
        <v>5</v>
      </c>
      <c r="AG118" t="s">
        <v>52</v>
      </c>
      <c r="AI118" t="s">
        <v>49</v>
      </c>
    </row>
    <row r="119" spans="1:35" x14ac:dyDescent="0.2">
      <c r="A119" s="14" t="s">
        <v>46</v>
      </c>
      <c r="B119" s="37"/>
      <c r="C119" s="34">
        <v>46647.875</v>
      </c>
      <c r="D119" s="34"/>
      <c r="E119" s="14">
        <f t="shared" si="16"/>
        <v>492.99802620511315</v>
      </c>
      <c r="F119">
        <f t="shared" si="17"/>
        <v>493</v>
      </c>
      <c r="G119">
        <f t="shared" si="18"/>
        <v>-5.667000004905276E-3</v>
      </c>
      <c r="I119">
        <f t="shared" si="14"/>
        <v>-5.667000004905276E-3</v>
      </c>
      <c r="O119">
        <f t="shared" ca="1" si="15"/>
        <v>-2.7396634045410966E-3</v>
      </c>
      <c r="Q119" s="2">
        <f t="shared" si="19"/>
        <v>31629.375</v>
      </c>
    </row>
    <row r="120" spans="1:35" x14ac:dyDescent="0.2">
      <c r="A120" s="14" t="s">
        <v>85</v>
      </c>
      <c r="B120" s="37"/>
      <c r="C120" s="34">
        <v>46679.457000000002</v>
      </c>
      <c r="D120" s="34"/>
      <c r="E120" s="14">
        <f t="shared" si="16"/>
        <v>503.99791858157062</v>
      </c>
      <c r="F120">
        <f t="shared" si="17"/>
        <v>504</v>
      </c>
      <c r="G120">
        <f t="shared" si="18"/>
        <v>-5.9760000003734604E-3</v>
      </c>
      <c r="I120">
        <f t="shared" si="14"/>
        <v>-5.9760000003734604E-3</v>
      </c>
      <c r="O120">
        <f t="shared" ca="1" si="15"/>
        <v>-3.0718892410419151E-3</v>
      </c>
      <c r="Q120" s="2">
        <f t="shared" si="19"/>
        <v>31660.957000000002</v>
      </c>
      <c r="AD120" t="s">
        <v>55</v>
      </c>
      <c r="AI120" t="s">
        <v>57</v>
      </c>
    </row>
    <row r="121" spans="1:35" x14ac:dyDescent="0.2">
      <c r="A121" s="14" t="s">
        <v>85</v>
      </c>
      <c r="B121" s="37"/>
      <c r="C121" s="34">
        <v>46679.461000000003</v>
      </c>
      <c r="D121" s="34"/>
      <c r="E121" s="14">
        <f t="shared" si="16"/>
        <v>503.99931176659732</v>
      </c>
      <c r="F121">
        <f t="shared" si="17"/>
        <v>504</v>
      </c>
      <c r="G121">
        <f t="shared" si="18"/>
        <v>-1.9759999995585531E-3</v>
      </c>
      <c r="I121">
        <f t="shared" si="14"/>
        <v>-1.9759999995585531E-3</v>
      </c>
      <c r="O121">
        <f t="shared" ca="1" si="15"/>
        <v>-3.0718892410419151E-3</v>
      </c>
      <c r="Q121" s="2">
        <f t="shared" si="19"/>
        <v>31660.961000000003</v>
      </c>
      <c r="AD121" t="s">
        <v>55</v>
      </c>
      <c r="AI121" t="s">
        <v>57</v>
      </c>
    </row>
    <row r="122" spans="1:35" x14ac:dyDescent="0.2">
      <c r="A122" s="14" t="s">
        <v>86</v>
      </c>
      <c r="B122" s="37"/>
      <c r="C122" s="34">
        <v>46679.466</v>
      </c>
      <c r="D122" s="34"/>
      <c r="E122" s="14">
        <f t="shared" si="16"/>
        <v>504.0010532478795</v>
      </c>
      <c r="F122">
        <f t="shared" si="17"/>
        <v>504</v>
      </c>
      <c r="G122">
        <f t="shared" si="18"/>
        <v>3.0239999978221022E-3</v>
      </c>
      <c r="I122">
        <f t="shared" si="14"/>
        <v>3.0239999978221022E-3</v>
      </c>
      <c r="O122">
        <f t="shared" ca="1" si="15"/>
        <v>-3.0718892410419151E-3</v>
      </c>
      <c r="Q122" s="2">
        <f t="shared" si="19"/>
        <v>31660.966</v>
      </c>
      <c r="AD122" t="s">
        <v>55</v>
      </c>
      <c r="AE122">
        <v>6</v>
      </c>
      <c r="AG122" t="s">
        <v>52</v>
      </c>
      <c r="AI122" t="s">
        <v>49</v>
      </c>
    </row>
    <row r="123" spans="1:35" x14ac:dyDescent="0.2">
      <c r="A123" s="14" t="s">
        <v>85</v>
      </c>
      <c r="B123" s="37"/>
      <c r="C123" s="34">
        <v>46679.468000000001</v>
      </c>
      <c r="D123" s="34"/>
      <c r="E123" s="14">
        <f t="shared" si="16"/>
        <v>504.0017498403929</v>
      </c>
      <c r="F123">
        <f t="shared" si="17"/>
        <v>504</v>
      </c>
      <c r="G123">
        <f t="shared" si="18"/>
        <v>5.0239999982295558E-3</v>
      </c>
      <c r="I123">
        <f t="shared" si="14"/>
        <v>5.0239999982295558E-3</v>
      </c>
      <c r="O123">
        <f t="shared" ca="1" si="15"/>
        <v>-3.0718892410419151E-3</v>
      </c>
      <c r="Q123" s="2">
        <f t="shared" si="19"/>
        <v>31660.968000000001</v>
      </c>
      <c r="AD123" t="s">
        <v>55</v>
      </c>
      <c r="AI123" t="s">
        <v>57</v>
      </c>
    </row>
    <row r="124" spans="1:35" x14ac:dyDescent="0.2">
      <c r="A124" s="14" t="s">
        <v>85</v>
      </c>
      <c r="B124" s="37"/>
      <c r="C124" s="34">
        <v>46679.472999999998</v>
      </c>
      <c r="D124" s="34"/>
      <c r="E124" s="14">
        <f t="shared" si="16"/>
        <v>504.00349132167503</v>
      </c>
      <c r="F124">
        <f t="shared" si="17"/>
        <v>504</v>
      </c>
      <c r="G124">
        <f t="shared" si="18"/>
        <v>1.0023999995610211E-2</v>
      </c>
      <c r="I124">
        <f t="shared" si="14"/>
        <v>1.0023999995610211E-2</v>
      </c>
      <c r="O124">
        <f t="shared" ca="1" si="15"/>
        <v>-3.0718892410419151E-3</v>
      </c>
      <c r="Q124" s="2">
        <f t="shared" si="19"/>
        <v>31660.972999999998</v>
      </c>
      <c r="AD124" t="s">
        <v>55</v>
      </c>
      <c r="AI124" t="s">
        <v>57</v>
      </c>
    </row>
    <row r="125" spans="1:35" x14ac:dyDescent="0.2">
      <c r="A125" s="14" t="s">
        <v>85</v>
      </c>
      <c r="B125" s="37"/>
      <c r="C125" s="34">
        <v>46679.476999999999</v>
      </c>
      <c r="D125" s="34"/>
      <c r="E125" s="14">
        <f t="shared" si="16"/>
        <v>504.00488450670179</v>
      </c>
      <c r="F125">
        <f t="shared" si="17"/>
        <v>504</v>
      </c>
      <c r="G125">
        <f t="shared" si="18"/>
        <v>1.4023999996425118E-2</v>
      </c>
      <c r="I125">
        <f t="shared" si="14"/>
        <v>1.4023999996425118E-2</v>
      </c>
      <c r="O125">
        <f t="shared" ca="1" si="15"/>
        <v>-3.0718892410419151E-3</v>
      </c>
      <c r="Q125" s="2">
        <f t="shared" si="19"/>
        <v>31660.976999999999</v>
      </c>
      <c r="AD125" t="s">
        <v>55</v>
      </c>
      <c r="AI125" t="s">
        <v>57</v>
      </c>
    </row>
    <row r="126" spans="1:35" x14ac:dyDescent="0.2">
      <c r="A126" s="14" t="s">
        <v>85</v>
      </c>
      <c r="B126" s="37"/>
      <c r="C126" s="34">
        <v>46705.29</v>
      </c>
      <c r="D126" s="34"/>
      <c r="E126" s="14">
        <f t="shared" si="16"/>
        <v>512.9954557787396</v>
      </c>
      <c r="F126">
        <f t="shared" si="17"/>
        <v>513</v>
      </c>
      <c r="G126">
        <f t="shared" si="18"/>
        <v>-1.3047000000369735E-2</v>
      </c>
      <c r="I126">
        <f t="shared" si="14"/>
        <v>-1.3047000000369735E-2</v>
      </c>
      <c r="O126">
        <f t="shared" ca="1" si="15"/>
        <v>-3.3437103799971307E-3</v>
      </c>
      <c r="Q126" s="2">
        <f t="shared" si="19"/>
        <v>31686.79</v>
      </c>
      <c r="AD126" t="s">
        <v>55</v>
      </c>
      <c r="AI126" t="s">
        <v>57</v>
      </c>
    </row>
    <row r="127" spans="1:35" x14ac:dyDescent="0.2">
      <c r="A127" s="14" t="s">
        <v>46</v>
      </c>
      <c r="B127" s="37"/>
      <c r="C127" s="34">
        <v>47006.77</v>
      </c>
      <c r="D127" s="34"/>
      <c r="E127" s="14">
        <f t="shared" si="16"/>
        <v>617.99981122342717</v>
      </c>
      <c r="F127">
        <f t="shared" si="17"/>
        <v>618</v>
      </c>
      <c r="G127">
        <f t="shared" si="18"/>
        <v>-5.4200000158743933E-4</v>
      </c>
      <c r="I127">
        <f t="shared" si="14"/>
        <v>-5.4200000158743933E-4</v>
      </c>
      <c r="O127">
        <f t="shared" ca="1" si="15"/>
        <v>-6.5149570011413006E-3</v>
      </c>
      <c r="Q127" s="2">
        <f t="shared" si="19"/>
        <v>31988.269999999997</v>
      </c>
    </row>
    <row r="128" spans="1:35" x14ac:dyDescent="0.2">
      <c r="A128" s="14" t="s">
        <v>46</v>
      </c>
      <c r="B128" s="37"/>
      <c r="C128" s="34">
        <v>47029.747000000003</v>
      </c>
      <c r="D128" s="34"/>
      <c r="E128" s="14">
        <f t="shared" si="16"/>
        <v>626.00261431170259</v>
      </c>
      <c r="F128">
        <f t="shared" si="17"/>
        <v>626</v>
      </c>
      <c r="G128">
        <f t="shared" si="18"/>
        <v>7.5060000017401762E-3</v>
      </c>
      <c r="I128">
        <f t="shared" si="14"/>
        <v>7.5060000017401762E-3</v>
      </c>
      <c r="O128">
        <f t="shared" ca="1" si="15"/>
        <v>-6.7565757913237157E-3</v>
      </c>
      <c r="Q128" s="2">
        <f t="shared" si="19"/>
        <v>32011.247000000003</v>
      </c>
    </row>
    <row r="129" spans="1:35" x14ac:dyDescent="0.2">
      <c r="A129" s="14" t="s">
        <v>87</v>
      </c>
      <c r="B129" s="37"/>
      <c r="C129" s="34">
        <v>47038.35</v>
      </c>
      <c r="D129" s="34"/>
      <c r="E129" s="14">
        <f t="shared" si="16"/>
        <v>628.99900700737123</v>
      </c>
      <c r="F129">
        <f t="shared" si="17"/>
        <v>629</v>
      </c>
      <c r="G129">
        <f t="shared" si="18"/>
        <v>-2.8510000047390349E-3</v>
      </c>
      <c r="I129">
        <f t="shared" si="14"/>
        <v>-2.8510000047390349E-3</v>
      </c>
      <c r="O129">
        <f t="shared" ca="1" si="15"/>
        <v>-6.8471828376421191E-3</v>
      </c>
      <c r="Q129" s="2">
        <f t="shared" si="19"/>
        <v>32019.85</v>
      </c>
      <c r="AD129" t="s">
        <v>55</v>
      </c>
      <c r="AE129">
        <v>9</v>
      </c>
      <c r="AG129" t="s">
        <v>50</v>
      </c>
      <c r="AI129" t="s">
        <v>49</v>
      </c>
    </row>
    <row r="130" spans="1:35" x14ac:dyDescent="0.2">
      <c r="A130" s="14" t="s">
        <v>87</v>
      </c>
      <c r="B130" s="37"/>
      <c r="C130" s="34">
        <v>47038.36</v>
      </c>
      <c r="D130" s="34"/>
      <c r="E130" s="14">
        <f t="shared" si="16"/>
        <v>629.0024899699381</v>
      </c>
      <c r="F130">
        <f t="shared" si="17"/>
        <v>629</v>
      </c>
      <c r="G130">
        <f t="shared" si="18"/>
        <v>7.1489999972982332E-3</v>
      </c>
      <c r="I130">
        <f t="shared" si="14"/>
        <v>7.1489999972982332E-3</v>
      </c>
      <c r="O130">
        <f t="shared" ca="1" si="15"/>
        <v>-6.8471828376421191E-3</v>
      </c>
      <c r="Q130" s="2">
        <f t="shared" si="19"/>
        <v>32019.86</v>
      </c>
      <c r="AD130" t="s">
        <v>55</v>
      </c>
      <c r="AE130">
        <v>7</v>
      </c>
      <c r="AG130" t="s">
        <v>52</v>
      </c>
      <c r="AI130" t="s">
        <v>49</v>
      </c>
    </row>
    <row r="131" spans="1:35" x14ac:dyDescent="0.2">
      <c r="A131" s="14" t="s">
        <v>46</v>
      </c>
      <c r="B131" s="37"/>
      <c r="C131" s="34">
        <v>47388.622000000003</v>
      </c>
      <c r="D131" s="34"/>
      <c r="E131" s="14">
        <f t="shared" si="16"/>
        <v>750.99743340488544</v>
      </c>
      <c r="F131">
        <f t="shared" si="17"/>
        <v>751</v>
      </c>
      <c r="G131">
        <f t="shared" si="18"/>
        <v>-7.3689999990165234E-3</v>
      </c>
      <c r="I131">
        <f t="shared" si="14"/>
        <v>-7.3689999990165234E-3</v>
      </c>
      <c r="O131">
        <f t="shared" ca="1" si="15"/>
        <v>-1.0531869387923918E-2</v>
      </c>
      <c r="Q131" s="2">
        <f t="shared" si="19"/>
        <v>32370.122000000003</v>
      </c>
    </row>
    <row r="132" spans="1:35" x14ac:dyDescent="0.2">
      <c r="A132" s="14" t="s">
        <v>88</v>
      </c>
      <c r="B132" s="37"/>
      <c r="C132" s="34">
        <v>47394.368999999999</v>
      </c>
      <c r="D132" s="34"/>
      <c r="E132" s="14">
        <f t="shared" si="16"/>
        <v>752.99909199165791</v>
      </c>
      <c r="F132">
        <f t="shared" si="17"/>
        <v>753</v>
      </c>
      <c r="G132">
        <f t="shared" si="18"/>
        <v>-2.6070000021718442E-3</v>
      </c>
      <c r="I132">
        <f t="shared" si="14"/>
        <v>-2.6070000021718442E-3</v>
      </c>
      <c r="O132">
        <f t="shared" ca="1" si="15"/>
        <v>-1.0592274085469523E-2</v>
      </c>
      <c r="Q132" s="2">
        <f t="shared" si="19"/>
        <v>32375.868999999999</v>
      </c>
      <c r="AD132" t="s">
        <v>55</v>
      </c>
      <c r="AE132">
        <v>6</v>
      </c>
      <c r="AG132" t="s">
        <v>52</v>
      </c>
      <c r="AI132" t="s">
        <v>49</v>
      </c>
    </row>
    <row r="133" spans="1:35" x14ac:dyDescent="0.2">
      <c r="A133" s="14" t="s">
        <v>46</v>
      </c>
      <c r="B133" s="37"/>
      <c r="C133" s="34">
        <v>47764.726999999999</v>
      </c>
      <c r="D133" s="34"/>
      <c r="E133" s="14">
        <f t="shared" si="16"/>
        <v>881.99339699956602</v>
      </c>
      <c r="F133">
        <f t="shared" si="17"/>
        <v>882</v>
      </c>
      <c r="G133">
        <f t="shared" si="18"/>
        <v>-1.8958000000566244E-2</v>
      </c>
      <c r="I133">
        <f t="shared" si="14"/>
        <v>-1.8958000000566244E-2</v>
      </c>
      <c r="O133">
        <f t="shared" ca="1" si="15"/>
        <v>-1.4488377077160934E-2</v>
      </c>
      <c r="Q133" s="2">
        <f t="shared" si="19"/>
        <v>32746.226999999999</v>
      </c>
    </row>
    <row r="134" spans="1:35" x14ac:dyDescent="0.2">
      <c r="A134" s="14" t="s">
        <v>89</v>
      </c>
      <c r="B134" s="37"/>
      <c r="C134" s="34">
        <v>47770.478999999999</v>
      </c>
      <c r="D134" s="34"/>
      <c r="E134" s="14">
        <f t="shared" si="16"/>
        <v>883.99679706762333</v>
      </c>
      <c r="F134">
        <f t="shared" si="17"/>
        <v>884</v>
      </c>
      <c r="G134">
        <f t="shared" si="18"/>
        <v>-9.1960000063409097E-3</v>
      </c>
      <c r="I134">
        <f t="shared" si="14"/>
        <v>-9.1960000063409097E-3</v>
      </c>
      <c r="O134">
        <f t="shared" ca="1" si="15"/>
        <v>-1.4548781774706535E-2</v>
      </c>
      <c r="Q134" s="2">
        <f t="shared" si="19"/>
        <v>32751.978999999999</v>
      </c>
      <c r="AD134" t="s">
        <v>55</v>
      </c>
      <c r="AE134">
        <v>5</v>
      </c>
      <c r="AG134" t="s">
        <v>52</v>
      </c>
      <c r="AI134" t="s">
        <v>49</v>
      </c>
    </row>
    <row r="135" spans="1:35" x14ac:dyDescent="0.2">
      <c r="A135" s="14" t="s">
        <v>46</v>
      </c>
      <c r="B135" s="37"/>
      <c r="C135" s="34">
        <v>47787.697999999997</v>
      </c>
      <c r="D135" s="34"/>
      <c r="E135" s="14">
        <f t="shared" si="16"/>
        <v>889.99411031029877</v>
      </c>
      <c r="F135">
        <f t="shared" si="17"/>
        <v>890</v>
      </c>
      <c r="G135">
        <f t="shared" si="18"/>
        <v>-1.6910000005736947E-2</v>
      </c>
      <c r="I135">
        <f t="shared" si="14"/>
        <v>-1.6910000005736947E-2</v>
      </c>
      <c r="O135">
        <f t="shared" ca="1" si="15"/>
        <v>-1.4729995867343346E-2</v>
      </c>
      <c r="Q135" s="2">
        <f t="shared" si="19"/>
        <v>32769.197999999997</v>
      </c>
    </row>
    <row r="136" spans="1:35" x14ac:dyDescent="0.2">
      <c r="A136" s="14" t="s">
        <v>46</v>
      </c>
      <c r="B136" s="37"/>
      <c r="C136" s="34">
        <v>47856.603000000003</v>
      </c>
      <c r="D136" s="34"/>
      <c r="E136" s="14">
        <f t="shared" si="16"/>
        <v>913.99346387244861</v>
      </c>
      <c r="F136">
        <f t="shared" si="17"/>
        <v>914</v>
      </c>
      <c r="G136">
        <f t="shared" si="18"/>
        <v>-1.8766000001050998E-2</v>
      </c>
      <c r="I136">
        <f t="shared" si="14"/>
        <v>-1.8766000001050998E-2</v>
      </c>
      <c r="O136">
        <f t="shared" ca="1" si="15"/>
        <v>-1.5454852237890584E-2</v>
      </c>
      <c r="Q136" s="2">
        <f t="shared" si="19"/>
        <v>32838.103000000003</v>
      </c>
    </row>
    <row r="137" spans="1:35" x14ac:dyDescent="0.2">
      <c r="A137" s="14" t="s">
        <v>90</v>
      </c>
      <c r="B137" s="37"/>
      <c r="C137" s="34">
        <v>48103.525999999998</v>
      </c>
      <c r="D137" s="34"/>
      <c r="E137" s="14">
        <f t="shared" si="16"/>
        <v>999.99582044491922</v>
      </c>
      <c r="F137">
        <f t="shared" si="17"/>
        <v>1000</v>
      </c>
      <c r="G137">
        <f t="shared" si="18"/>
        <v>-1.2000000002444722E-2</v>
      </c>
      <c r="I137">
        <f t="shared" si="14"/>
        <v>-1.2000000002444722E-2</v>
      </c>
      <c r="O137">
        <f t="shared" ca="1" si="15"/>
        <v>-1.8052254232351527E-2</v>
      </c>
      <c r="Q137" s="2">
        <f t="shared" si="19"/>
        <v>33085.025999999998</v>
      </c>
      <c r="AD137" t="s">
        <v>55</v>
      </c>
      <c r="AE137">
        <v>6</v>
      </c>
      <c r="AG137" t="s">
        <v>52</v>
      </c>
      <c r="AI137" t="s">
        <v>49</v>
      </c>
    </row>
    <row r="138" spans="1:35" x14ac:dyDescent="0.2">
      <c r="A138" s="14" t="s">
        <v>90</v>
      </c>
      <c r="B138" s="37"/>
      <c r="C138" s="34">
        <v>48175.286999999997</v>
      </c>
      <c r="D138" s="34"/>
      <c r="E138" s="14">
        <f t="shared" si="16"/>
        <v>1024.9899081159626</v>
      </c>
      <c r="F138">
        <f t="shared" si="17"/>
        <v>1025</v>
      </c>
      <c r="G138">
        <f t="shared" si="18"/>
        <v>-2.897500000835862E-2</v>
      </c>
      <c r="I138">
        <f t="shared" si="14"/>
        <v>-2.897500000835862E-2</v>
      </c>
      <c r="O138">
        <f t="shared" ca="1" si="15"/>
        <v>-1.8807312951671568E-2</v>
      </c>
      <c r="Q138" s="2">
        <f t="shared" si="19"/>
        <v>33156.786999999997</v>
      </c>
      <c r="AD138" t="s">
        <v>55</v>
      </c>
      <c r="AE138">
        <v>11</v>
      </c>
      <c r="AG138" t="s">
        <v>50</v>
      </c>
      <c r="AI138" t="s">
        <v>49</v>
      </c>
    </row>
    <row r="139" spans="1:35" x14ac:dyDescent="0.2">
      <c r="A139" s="14" t="s">
        <v>91</v>
      </c>
      <c r="B139" s="37"/>
      <c r="C139" s="34">
        <v>48600.216999999997</v>
      </c>
      <c r="D139" s="34">
        <v>6.0000000000000001E-3</v>
      </c>
      <c r="E139" s="14">
        <f t="shared" si="16"/>
        <v>1172.9914364399369</v>
      </c>
      <c r="F139">
        <f t="shared" si="17"/>
        <v>1173</v>
      </c>
      <c r="G139">
        <f t="shared" si="18"/>
        <v>-2.4587000007159077E-2</v>
      </c>
      <c r="I139">
        <f t="shared" si="14"/>
        <v>-2.4587000007159077E-2</v>
      </c>
      <c r="O139">
        <f t="shared" ca="1" si="15"/>
        <v>-2.3277260570046206E-2</v>
      </c>
      <c r="Q139" s="2">
        <f t="shared" si="19"/>
        <v>33581.716999999997</v>
      </c>
      <c r="AD139" t="s">
        <v>55</v>
      </c>
      <c r="AE139">
        <v>5</v>
      </c>
      <c r="AG139" t="s">
        <v>52</v>
      </c>
      <c r="AI139" t="s">
        <v>49</v>
      </c>
    </row>
    <row r="140" spans="1:35" x14ac:dyDescent="0.2">
      <c r="A140" s="14" t="s">
        <v>92</v>
      </c>
      <c r="B140" s="37"/>
      <c r="C140" s="34">
        <v>48841.394999999997</v>
      </c>
      <c r="D140" s="34">
        <v>6.0000000000000001E-3</v>
      </c>
      <c r="E140" s="14">
        <f t="shared" si="16"/>
        <v>1256.9928310181483</v>
      </c>
      <c r="F140">
        <f t="shared" si="17"/>
        <v>1257</v>
      </c>
      <c r="G140">
        <f t="shared" si="18"/>
        <v>-2.0583000004990026E-2</v>
      </c>
      <c r="I140">
        <f t="shared" si="14"/>
        <v>-2.0583000004990026E-2</v>
      </c>
      <c r="O140">
        <f t="shared" ca="1" si="15"/>
        <v>-2.5814257866961544E-2</v>
      </c>
      <c r="Q140" s="2">
        <f t="shared" si="19"/>
        <v>33822.894999999997</v>
      </c>
      <c r="AD140" t="s">
        <v>55</v>
      </c>
      <c r="AE140">
        <v>7</v>
      </c>
      <c r="AG140" t="s">
        <v>50</v>
      </c>
      <c r="AI140" t="s">
        <v>49</v>
      </c>
    </row>
    <row r="141" spans="1:35" x14ac:dyDescent="0.2">
      <c r="A141" s="14" t="s">
        <v>92</v>
      </c>
      <c r="B141" s="37"/>
      <c r="C141" s="34">
        <v>48887.326000000001</v>
      </c>
      <c r="D141" s="34">
        <v>7.0000000000000001E-3</v>
      </c>
      <c r="E141" s="14">
        <f t="shared" si="16"/>
        <v>1272.9904263807941</v>
      </c>
      <c r="F141">
        <f t="shared" si="17"/>
        <v>1273</v>
      </c>
      <c r="G141">
        <f t="shared" si="18"/>
        <v>-2.7486999999382533E-2</v>
      </c>
      <c r="I141">
        <f t="shared" si="14"/>
        <v>-2.7486999999382533E-2</v>
      </c>
      <c r="O141">
        <f t="shared" ca="1" si="15"/>
        <v>-2.6297495447326374E-2</v>
      </c>
      <c r="Q141" s="2">
        <f t="shared" si="19"/>
        <v>33868.826000000001</v>
      </c>
      <c r="AD141" t="s">
        <v>55</v>
      </c>
      <c r="AE141">
        <v>7</v>
      </c>
      <c r="AG141" t="s">
        <v>52</v>
      </c>
      <c r="AI141" t="s">
        <v>49</v>
      </c>
    </row>
    <row r="142" spans="1:35" x14ac:dyDescent="0.2">
      <c r="A142" s="14" t="s">
        <v>95</v>
      </c>
      <c r="B142" s="37"/>
      <c r="C142" s="34">
        <v>49217.497000000003</v>
      </c>
      <c r="D142" s="34"/>
      <c r="E142" s="14">
        <f t="shared" si="16"/>
        <v>1387.9877497240627</v>
      </c>
      <c r="F142">
        <f t="shared" si="17"/>
        <v>1388</v>
      </c>
      <c r="G142">
        <f t="shared" si="18"/>
        <v>-3.5171999996236991E-2</v>
      </c>
      <c r="I142">
        <f t="shared" si="14"/>
        <v>-3.5171999996236991E-2</v>
      </c>
      <c r="O142">
        <f t="shared" ca="1" si="15"/>
        <v>-2.9770765556198557E-2</v>
      </c>
      <c r="Q142" s="2">
        <f t="shared" si="19"/>
        <v>34198.997000000003</v>
      </c>
      <c r="AE142">
        <v>30</v>
      </c>
      <c r="AG142" t="s">
        <v>94</v>
      </c>
      <c r="AI142" t="s">
        <v>49</v>
      </c>
    </row>
    <row r="143" spans="1:35" x14ac:dyDescent="0.2">
      <c r="A143" s="14" t="s">
        <v>93</v>
      </c>
      <c r="B143" s="37"/>
      <c r="C143" s="34">
        <v>49217.497000000003</v>
      </c>
      <c r="D143" s="34"/>
      <c r="E143" s="14">
        <f t="shared" si="16"/>
        <v>1387.9877497240627</v>
      </c>
      <c r="F143">
        <f t="shared" si="17"/>
        <v>1388</v>
      </c>
      <c r="G143">
        <f t="shared" si="18"/>
        <v>-3.5171999996236991E-2</v>
      </c>
      <c r="I143">
        <f t="shared" si="14"/>
        <v>-3.5171999996236991E-2</v>
      </c>
      <c r="O143">
        <f t="shared" ca="1" si="15"/>
        <v>-2.9770765556198557E-2</v>
      </c>
      <c r="Q143" s="2">
        <f t="shared" si="19"/>
        <v>34198.997000000003</v>
      </c>
      <c r="AD143" t="s">
        <v>55</v>
      </c>
      <c r="AI143" t="s">
        <v>57</v>
      </c>
    </row>
    <row r="144" spans="1:35" x14ac:dyDescent="0.2">
      <c r="A144" s="14" t="s">
        <v>93</v>
      </c>
      <c r="B144" s="37"/>
      <c r="C144" s="34">
        <v>49217.502</v>
      </c>
      <c r="D144" s="34"/>
      <c r="E144" s="14">
        <f t="shared" si="16"/>
        <v>1387.9894912053448</v>
      </c>
      <c r="F144">
        <f t="shared" si="17"/>
        <v>1388</v>
      </c>
      <c r="G144">
        <f t="shared" si="18"/>
        <v>-3.0171999998856336E-2</v>
      </c>
      <c r="I144">
        <f t="shared" si="14"/>
        <v>-3.0171999998856336E-2</v>
      </c>
      <c r="O144">
        <f t="shared" ref="O144:O175" ca="1" si="20">+C$11+C$12*F144</f>
        <v>-2.9770765556198557E-2</v>
      </c>
      <c r="Q144" s="2">
        <f t="shared" si="19"/>
        <v>34199.002</v>
      </c>
      <c r="AD144" t="s">
        <v>55</v>
      </c>
      <c r="AI144" t="s">
        <v>57</v>
      </c>
    </row>
    <row r="145" spans="1:35" x14ac:dyDescent="0.2">
      <c r="A145" s="14" t="s">
        <v>95</v>
      </c>
      <c r="B145" s="37"/>
      <c r="C145" s="34">
        <v>49217.512000000002</v>
      </c>
      <c r="D145" s="34">
        <v>4.0000000000000001E-3</v>
      </c>
      <c r="E145" s="14">
        <f t="shared" si="16"/>
        <v>1387.9929741679116</v>
      </c>
      <c r="F145">
        <f t="shared" si="17"/>
        <v>1388</v>
      </c>
      <c r="G145">
        <f t="shared" si="18"/>
        <v>-2.0171999996819068E-2</v>
      </c>
      <c r="I145">
        <f t="shared" si="14"/>
        <v>-2.0171999996819068E-2</v>
      </c>
      <c r="O145">
        <f t="shared" ca="1" si="20"/>
        <v>-2.9770765556198557E-2</v>
      </c>
      <c r="Q145" s="2">
        <f t="shared" si="19"/>
        <v>34199.012000000002</v>
      </c>
      <c r="AD145" t="s">
        <v>55</v>
      </c>
      <c r="AE145">
        <v>6</v>
      </c>
      <c r="AG145" t="s">
        <v>52</v>
      </c>
      <c r="AI145" t="s">
        <v>49</v>
      </c>
    </row>
    <row r="146" spans="1:35" x14ac:dyDescent="0.2">
      <c r="A146" s="14" t="s">
        <v>96</v>
      </c>
      <c r="B146" s="37"/>
      <c r="C146" s="34">
        <v>49220.38</v>
      </c>
      <c r="D146" s="34">
        <v>5.0000000000000001E-3</v>
      </c>
      <c r="E146" s="14">
        <f t="shared" si="16"/>
        <v>1388.9918878318856</v>
      </c>
      <c r="F146">
        <f t="shared" si="17"/>
        <v>1389</v>
      </c>
      <c r="G146">
        <f t="shared" si="18"/>
        <v>-2.3291000004974194E-2</v>
      </c>
      <c r="I146">
        <f t="shared" si="14"/>
        <v>-2.3291000004974194E-2</v>
      </c>
      <c r="O146">
        <f t="shared" ca="1" si="20"/>
        <v>-2.9800967904971359E-2</v>
      </c>
      <c r="Q146" s="2">
        <f t="shared" si="19"/>
        <v>34201.879999999997</v>
      </c>
      <c r="AD146" t="s">
        <v>55</v>
      </c>
      <c r="AE146">
        <v>9</v>
      </c>
      <c r="AG146" t="s">
        <v>50</v>
      </c>
      <c r="AI146" t="s">
        <v>49</v>
      </c>
    </row>
    <row r="147" spans="1:35" x14ac:dyDescent="0.2">
      <c r="A147" s="14" t="s">
        <v>46</v>
      </c>
      <c r="B147" s="37"/>
      <c r="C147" s="34">
        <v>49237.622000000003</v>
      </c>
      <c r="D147" s="34"/>
      <c r="E147" s="14">
        <f t="shared" si="16"/>
        <v>1394.9972118884662</v>
      </c>
      <c r="F147">
        <f t="shared" si="17"/>
        <v>1395</v>
      </c>
      <c r="G147">
        <f t="shared" si="18"/>
        <v>-8.0049999960465357E-3</v>
      </c>
      <c r="I147">
        <f t="shared" si="14"/>
        <v>-8.0049999960465357E-3</v>
      </c>
      <c r="O147">
        <f t="shared" ca="1" si="20"/>
        <v>-2.9982181997608173E-2</v>
      </c>
      <c r="Q147" s="2">
        <f t="shared" si="19"/>
        <v>34219.122000000003</v>
      </c>
    </row>
    <row r="148" spans="1:35" x14ac:dyDescent="0.2">
      <c r="A148" s="14" t="s">
        <v>97</v>
      </c>
      <c r="B148" s="37"/>
      <c r="C148" s="34">
        <v>49599.358999999997</v>
      </c>
      <c r="D148" s="34"/>
      <c r="E148" s="14">
        <f t="shared" si="16"/>
        <v>1520.9888548680826</v>
      </c>
      <c r="F148">
        <f t="shared" si="17"/>
        <v>1521</v>
      </c>
      <c r="G148">
        <f t="shared" si="18"/>
        <v>-3.1999000006180722E-2</v>
      </c>
      <c r="I148">
        <f t="shared" si="14"/>
        <v>-3.1999000006180722E-2</v>
      </c>
      <c r="O148">
        <f t="shared" ca="1" si="20"/>
        <v>-3.3787677942981174E-2</v>
      </c>
      <c r="Q148" s="2">
        <f t="shared" si="19"/>
        <v>34580.858999999997</v>
      </c>
      <c r="AD148" t="s">
        <v>55</v>
      </c>
      <c r="AI148" t="s">
        <v>57</v>
      </c>
    </row>
    <row r="149" spans="1:35" x14ac:dyDescent="0.2">
      <c r="A149" s="14" t="s">
        <v>46</v>
      </c>
      <c r="B149" s="37"/>
      <c r="C149" s="34">
        <v>49900.822</v>
      </c>
      <c r="D149" s="34"/>
      <c r="E149" s="14">
        <f t="shared" ref="E149:E180" si="21">+(C149-C$7)/C$8</f>
        <v>1625.9872892764104</v>
      </c>
      <c r="F149">
        <f t="shared" ref="F149:F180" si="22">ROUND(2*E149,0)/2</f>
        <v>1626</v>
      </c>
      <c r="G149">
        <f t="shared" ref="G149:G180" si="23">+C149-(C$7+F149*C$8)</f>
        <v>-3.6493999999947846E-2</v>
      </c>
      <c r="I149">
        <f t="shared" si="14"/>
        <v>-3.6493999999947846E-2</v>
      </c>
      <c r="O149">
        <f t="shared" ca="1" si="20"/>
        <v>-3.6958924564125348E-2</v>
      </c>
      <c r="Q149" s="2">
        <f t="shared" ref="Q149:Q180" si="24">+C149-15018.5</f>
        <v>34882.322</v>
      </c>
    </row>
    <row r="150" spans="1:35" x14ac:dyDescent="0.2">
      <c r="A150" s="14" t="s">
        <v>28</v>
      </c>
      <c r="B150" s="37"/>
      <c r="C150" s="34">
        <v>49932.394800000002</v>
      </c>
      <c r="D150" s="34" t="s">
        <v>15</v>
      </c>
      <c r="E150" s="14">
        <f t="shared" si="21"/>
        <v>1636.9839773273068</v>
      </c>
      <c r="F150">
        <f t="shared" si="22"/>
        <v>1637</v>
      </c>
      <c r="G150">
        <f t="shared" si="23"/>
        <v>-4.6003000003111083E-2</v>
      </c>
      <c r="J150">
        <f>+G150</f>
        <v>-4.6003000003111083E-2</v>
      </c>
      <c r="O150">
        <f t="shared" ca="1" si="20"/>
        <v>-3.7291150400626166E-2</v>
      </c>
      <c r="Q150" s="2">
        <f t="shared" si="24"/>
        <v>34913.894800000002</v>
      </c>
    </row>
    <row r="151" spans="1:35" x14ac:dyDescent="0.2">
      <c r="A151" s="14" t="s">
        <v>98</v>
      </c>
      <c r="B151" s="37"/>
      <c r="C151" s="34">
        <v>49978.328999999998</v>
      </c>
      <c r="D151" s="34">
        <v>7.0000000000000001E-3</v>
      </c>
      <c r="E151" s="14">
        <f t="shared" si="21"/>
        <v>1652.982687237971</v>
      </c>
      <c r="F151">
        <f t="shared" si="22"/>
        <v>1653</v>
      </c>
      <c r="G151">
        <f t="shared" si="23"/>
        <v>-4.9707000005582813E-2</v>
      </c>
      <c r="I151">
        <f t="shared" ref="I151:I159" si="25">G151</f>
        <v>-4.9707000005582813E-2</v>
      </c>
      <c r="O151">
        <f t="shared" ca="1" si="20"/>
        <v>-3.7774387980990996E-2</v>
      </c>
      <c r="Q151" s="2">
        <f t="shared" si="24"/>
        <v>34959.828999999998</v>
      </c>
      <c r="AD151" t="s">
        <v>55</v>
      </c>
      <c r="AE151">
        <v>5</v>
      </c>
      <c r="AG151" t="s">
        <v>52</v>
      </c>
      <c r="AI151" t="s">
        <v>49</v>
      </c>
    </row>
    <row r="152" spans="1:35" x14ac:dyDescent="0.2">
      <c r="A152" s="14" t="s">
        <v>98</v>
      </c>
      <c r="B152" s="37"/>
      <c r="C152" s="34">
        <v>50001.298999999999</v>
      </c>
      <c r="D152" s="34">
        <v>6.0000000000000001E-3</v>
      </c>
      <c r="E152" s="14">
        <f t="shared" si="21"/>
        <v>1660.9830522524483</v>
      </c>
      <c r="F152">
        <f t="shared" si="22"/>
        <v>1661</v>
      </c>
      <c r="G152">
        <f t="shared" si="23"/>
        <v>-4.8659000000043306E-2</v>
      </c>
      <c r="I152">
        <f t="shared" si="25"/>
        <v>-4.8659000000043306E-2</v>
      </c>
      <c r="O152">
        <f t="shared" ca="1" si="20"/>
        <v>-3.8016006771173408E-2</v>
      </c>
      <c r="Q152" s="2">
        <f t="shared" si="24"/>
        <v>34982.798999999999</v>
      </c>
      <c r="AD152" t="s">
        <v>55</v>
      </c>
      <c r="AE152">
        <v>7</v>
      </c>
      <c r="AG152" t="s">
        <v>50</v>
      </c>
      <c r="AI152" t="s">
        <v>49</v>
      </c>
    </row>
    <row r="153" spans="1:35" x14ac:dyDescent="0.2">
      <c r="A153" s="54" t="s">
        <v>567</v>
      </c>
      <c r="B153" s="57" t="s">
        <v>107</v>
      </c>
      <c r="C153" s="55">
        <v>50305.642999999996</v>
      </c>
      <c r="D153" s="55" t="s">
        <v>143</v>
      </c>
      <c r="E153" s="14">
        <f t="shared" si="21"/>
        <v>1766.9849281760855</v>
      </c>
      <c r="F153">
        <f t="shared" si="22"/>
        <v>1767</v>
      </c>
      <c r="G153">
        <f t="shared" si="23"/>
        <v>-4.3273000002955087E-2</v>
      </c>
      <c r="I153">
        <f t="shared" si="25"/>
        <v>-4.3273000002955087E-2</v>
      </c>
      <c r="O153">
        <f t="shared" ca="1" si="20"/>
        <v>-4.1217455741090377E-2</v>
      </c>
      <c r="Q153" s="2">
        <f t="shared" si="24"/>
        <v>35287.142999999996</v>
      </c>
    </row>
    <row r="154" spans="1:35" x14ac:dyDescent="0.2">
      <c r="A154" s="14" t="s">
        <v>99</v>
      </c>
      <c r="B154" s="37"/>
      <c r="C154" s="34">
        <v>50334.343999999997</v>
      </c>
      <c r="D154" s="34">
        <v>4.0000000000000001E-3</v>
      </c>
      <c r="E154" s="14">
        <f t="shared" si="21"/>
        <v>1776.9813790372309</v>
      </c>
      <c r="F154">
        <f t="shared" si="22"/>
        <v>1777</v>
      </c>
      <c r="G154">
        <f t="shared" si="23"/>
        <v>-5.346300000383053E-2</v>
      </c>
      <c r="I154">
        <f t="shared" si="25"/>
        <v>-5.346300000383053E-2</v>
      </c>
      <c r="O154">
        <f t="shared" ca="1" si="20"/>
        <v>-4.1519479228818393E-2</v>
      </c>
      <c r="Q154" s="2">
        <f t="shared" si="24"/>
        <v>35315.843999999997</v>
      </c>
      <c r="AD154" t="s">
        <v>55</v>
      </c>
      <c r="AE154">
        <v>6</v>
      </c>
      <c r="AG154" t="s">
        <v>52</v>
      </c>
      <c r="AI154" t="s">
        <v>49</v>
      </c>
    </row>
    <row r="155" spans="1:35" x14ac:dyDescent="0.2">
      <c r="A155" s="54" t="s">
        <v>567</v>
      </c>
      <c r="B155" s="57" t="s">
        <v>107</v>
      </c>
      <c r="C155" s="55">
        <v>50661.654999999999</v>
      </c>
      <c r="D155" s="55" t="s">
        <v>143</v>
      </c>
      <c r="E155" s="14">
        <f t="shared" si="21"/>
        <v>1890.9825750865766</v>
      </c>
      <c r="F155">
        <f t="shared" si="22"/>
        <v>1891</v>
      </c>
      <c r="G155">
        <f t="shared" si="23"/>
        <v>-5.0029000005451962E-2</v>
      </c>
      <c r="I155">
        <f t="shared" si="25"/>
        <v>-5.0029000005451962E-2</v>
      </c>
      <c r="O155">
        <f t="shared" ca="1" si="20"/>
        <v>-4.496254698891778E-2</v>
      </c>
      <c r="Q155" s="2">
        <f t="shared" si="24"/>
        <v>35643.154999999999</v>
      </c>
    </row>
    <row r="156" spans="1:35" x14ac:dyDescent="0.2">
      <c r="A156" s="14" t="s">
        <v>100</v>
      </c>
      <c r="B156" s="37"/>
      <c r="C156" s="34">
        <v>50713.33</v>
      </c>
      <c r="D156" s="34">
        <v>7.0000000000000001E-3</v>
      </c>
      <c r="E156" s="14">
        <f t="shared" si="21"/>
        <v>1908.9807841472261</v>
      </c>
      <c r="F156">
        <f t="shared" si="22"/>
        <v>1909</v>
      </c>
      <c r="G156">
        <f t="shared" si="23"/>
        <v>-5.5170999999972992E-2</v>
      </c>
      <c r="I156">
        <f t="shared" si="25"/>
        <v>-5.5170999999972992E-2</v>
      </c>
      <c r="O156">
        <f t="shared" ca="1" si="20"/>
        <v>-4.5506189266828215E-2</v>
      </c>
      <c r="Q156" s="2">
        <f t="shared" si="24"/>
        <v>35694.83</v>
      </c>
      <c r="AD156" t="s">
        <v>55</v>
      </c>
      <c r="AE156">
        <v>5</v>
      </c>
      <c r="AG156" t="s">
        <v>52</v>
      </c>
      <c r="AI156" t="s">
        <v>49</v>
      </c>
    </row>
    <row r="157" spans="1:35" x14ac:dyDescent="0.2">
      <c r="A157" s="14" t="s">
        <v>102</v>
      </c>
      <c r="B157" s="37"/>
      <c r="C157" s="34">
        <v>51066.487999999998</v>
      </c>
      <c r="D157" s="34">
        <v>3.0000000000000001E-3</v>
      </c>
      <c r="E157" s="14">
        <f t="shared" si="21"/>
        <v>2031.9843935413319</v>
      </c>
      <c r="F157">
        <f t="shared" si="22"/>
        <v>2032</v>
      </c>
      <c r="G157">
        <f t="shared" si="23"/>
        <v>-4.4808000006014481E-2</v>
      </c>
      <c r="I157">
        <f t="shared" si="25"/>
        <v>-4.4808000006014481E-2</v>
      </c>
      <c r="O157">
        <f t="shared" ca="1" si="20"/>
        <v>-4.9221078165882816E-2</v>
      </c>
      <c r="Q157" s="2">
        <f t="shared" si="24"/>
        <v>36047.987999999998</v>
      </c>
      <c r="AD157" t="s">
        <v>55</v>
      </c>
      <c r="AE157">
        <v>6</v>
      </c>
      <c r="AG157" t="s">
        <v>101</v>
      </c>
      <c r="AI157" t="s">
        <v>57</v>
      </c>
    </row>
    <row r="158" spans="1:35" x14ac:dyDescent="0.2">
      <c r="A158" s="54" t="s">
        <v>567</v>
      </c>
      <c r="B158" s="57" t="s">
        <v>107</v>
      </c>
      <c r="C158" s="55">
        <v>51132.527999999998</v>
      </c>
      <c r="D158" s="55" t="s">
        <v>143</v>
      </c>
      <c r="E158" s="14">
        <f t="shared" si="21"/>
        <v>2054.9858783282743</v>
      </c>
      <c r="F158">
        <f t="shared" si="22"/>
        <v>2055</v>
      </c>
      <c r="G158">
        <f t="shared" si="23"/>
        <v>-4.0545000003476162E-2</v>
      </c>
      <c r="I158">
        <f t="shared" si="25"/>
        <v>-4.0545000003476162E-2</v>
      </c>
      <c r="O158">
        <f t="shared" ca="1" si="20"/>
        <v>-4.9915732187657248E-2</v>
      </c>
      <c r="Q158" s="2">
        <f t="shared" si="24"/>
        <v>36114.027999999998</v>
      </c>
    </row>
    <row r="159" spans="1:35" x14ac:dyDescent="0.2">
      <c r="A159" s="54" t="s">
        <v>567</v>
      </c>
      <c r="B159" s="57" t="s">
        <v>107</v>
      </c>
      <c r="C159" s="55">
        <v>51370.813000000002</v>
      </c>
      <c r="D159" s="55" t="s">
        <v>143</v>
      </c>
      <c r="E159" s="14">
        <f t="shared" si="21"/>
        <v>2137.9796518360959</v>
      </c>
      <c r="F159">
        <f t="shared" si="22"/>
        <v>2138</v>
      </c>
      <c r="G159">
        <f t="shared" si="23"/>
        <v>-5.8422000001883134E-2</v>
      </c>
      <c r="I159">
        <f t="shared" si="25"/>
        <v>-5.8422000001883134E-2</v>
      </c>
      <c r="O159">
        <f t="shared" ca="1" si="20"/>
        <v>-5.2422527135799792E-2</v>
      </c>
      <c r="Q159" s="2">
        <f t="shared" si="24"/>
        <v>36352.313000000002</v>
      </c>
    </row>
    <row r="160" spans="1:35" x14ac:dyDescent="0.2">
      <c r="A160" s="54" t="s">
        <v>591</v>
      </c>
      <c r="B160" s="57" t="s">
        <v>107</v>
      </c>
      <c r="C160" s="55">
        <v>51399.5121</v>
      </c>
      <c r="D160" s="55" t="s">
        <v>143</v>
      </c>
      <c r="E160" s="14">
        <f t="shared" si="21"/>
        <v>2147.9754409343527</v>
      </c>
      <c r="F160">
        <f t="shared" si="22"/>
        <v>2148</v>
      </c>
      <c r="G160">
        <f t="shared" si="23"/>
        <v>-7.0511999998416286E-2</v>
      </c>
      <c r="K160">
        <f>G160</f>
        <v>-7.0511999998416286E-2</v>
      </c>
      <c r="O160">
        <f t="shared" ca="1" si="20"/>
        <v>-5.2724550623527801E-2</v>
      </c>
      <c r="Q160" s="2">
        <f t="shared" si="24"/>
        <v>36381.0121</v>
      </c>
    </row>
    <row r="161" spans="1:17" x14ac:dyDescent="0.2">
      <c r="A161" s="54" t="s">
        <v>567</v>
      </c>
      <c r="B161" s="57" t="s">
        <v>107</v>
      </c>
      <c r="C161" s="55">
        <v>51419.620999999999</v>
      </c>
      <c r="D161" s="55" t="s">
        <v>143</v>
      </c>
      <c r="E161" s="14">
        <f t="shared" si="21"/>
        <v>2154.9792955290245</v>
      </c>
      <c r="F161">
        <f t="shared" si="22"/>
        <v>2155</v>
      </c>
      <c r="G161">
        <f t="shared" si="23"/>
        <v>-5.9445000006235205E-2</v>
      </c>
      <c r="I161">
        <f t="shared" ref="I161:I166" si="26">G161</f>
        <v>-5.9445000006235205E-2</v>
      </c>
      <c r="O161">
        <f t="shared" ca="1" si="20"/>
        <v>-5.293596706493741E-2</v>
      </c>
      <c r="Q161" s="2">
        <f t="shared" si="24"/>
        <v>36401.120999999999</v>
      </c>
    </row>
    <row r="162" spans="1:17" x14ac:dyDescent="0.2">
      <c r="A162" s="54" t="s">
        <v>600</v>
      </c>
      <c r="B162" s="57" t="s">
        <v>107</v>
      </c>
      <c r="C162" s="55">
        <v>51425.370999999999</v>
      </c>
      <c r="D162" s="55" t="s">
        <v>143</v>
      </c>
      <c r="E162" s="14">
        <f t="shared" si="21"/>
        <v>2156.9819990045685</v>
      </c>
      <c r="F162">
        <f t="shared" si="22"/>
        <v>2157</v>
      </c>
      <c r="G162">
        <f t="shared" si="23"/>
        <v>-5.1683000005141366E-2</v>
      </c>
      <c r="I162">
        <f t="shared" si="26"/>
        <v>-5.1683000005141366E-2</v>
      </c>
      <c r="O162">
        <f t="shared" ca="1" si="20"/>
        <v>-5.2996371762483015E-2</v>
      </c>
      <c r="Q162" s="2">
        <f t="shared" si="24"/>
        <v>36406.870999999999</v>
      </c>
    </row>
    <row r="163" spans="1:17" x14ac:dyDescent="0.2">
      <c r="A163" s="54" t="s">
        <v>603</v>
      </c>
      <c r="B163" s="57" t="s">
        <v>107</v>
      </c>
      <c r="C163" s="55">
        <v>51666.553999999996</v>
      </c>
      <c r="D163" s="55" t="s">
        <v>143</v>
      </c>
      <c r="E163" s="14">
        <f t="shared" si="21"/>
        <v>2240.985135064062</v>
      </c>
      <c r="F163">
        <f t="shared" si="22"/>
        <v>2241</v>
      </c>
      <c r="G163">
        <f t="shared" si="23"/>
        <v>-4.2679000005591661E-2</v>
      </c>
      <c r="I163">
        <f t="shared" si="26"/>
        <v>-4.2679000005591661E-2</v>
      </c>
      <c r="O163">
        <f t="shared" ca="1" si="20"/>
        <v>-5.5533369059398353E-2</v>
      </c>
      <c r="Q163" s="2">
        <f t="shared" si="24"/>
        <v>36648.053999999996</v>
      </c>
    </row>
    <row r="164" spans="1:17" x14ac:dyDescent="0.2">
      <c r="A164" s="54" t="s">
        <v>608</v>
      </c>
      <c r="B164" s="57" t="s">
        <v>107</v>
      </c>
      <c r="C164" s="55">
        <v>52168.978999999999</v>
      </c>
      <c r="D164" s="55" t="s">
        <v>143</v>
      </c>
      <c r="E164" s="14">
        <f t="shared" si="21"/>
        <v>2415.9778817945189</v>
      </c>
      <c r="F164">
        <f t="shared" si="22"/>
        <v>2416</v>
      </c>
      <c r="G164">
        <f t="shared" si="23"/>
        <v>-6.3504000005195849E-2</v>
      </c>
      <c r="I164">
        <f t="shared" si="26"/>
        <v>-6.3504000005195849E-2</v>
      </c>
      <c r="O164">
        <f t="shared" ca="1" si="20"/>
        <v>-6.081878009463864E-2</v>
      </c>
      <c r="Q164" s="2">
        <f t="shared" si="24"/>
        <v>37150.478999999999</v>
      </c>
    </row>
    <row r="165" spans="1:17" x14ac:dyDescent="0.2">
      <c r="A165" s="54" t="s">
        <v>612</v>
      </c>
      <c r="B165" s="57" t="s">
        <v>107</v>
      </c>
      <c r="C165" s="55">
        <v>52229.27</v>
      </c>
      <c r="D165" s="55" t="s">
        <v>143</v>
      </c>
      <c r="E165" s="14">
        <f t="shared" si="21"/>
        <v>2436.9770114021726</v>
      </c>
      <c r="F165">
        <f t="shared" si="22"/>
        <v>2437</v>
      </c>
      <c r="G165">
        <f t="shared" si="23"/>
        <v>-6.6003000007185619E-2</v>
      </c>
      <c r="I165">
        <f t="shared" si="26"/>
        <v>-6.6003000007185619E-2</v>
      </c>
      <c r="O165">
        <f t="shared" ca="1" si="20"/>
        <v>-6.1453029418867482E-2</v>
      </c>
      <c r="Q165" s="2">
        <f t="shared" si="24"/>
        <v>37210.769999999997</v>
      </c>
    </row>
    <row r="166" spans="1:17" x14ac:dyDescent="0.2">
      <c r="A166" s="54" t="s">
        <v>567</v>
      </c>
      <c r="B166" s="57" t="s">
        <v>107</v>
      </c>
      <c r="C166" s="55">
        <v>52556.584000000003</v>
      </c>
      <c r="D166" s="55" t="s">
        <v>143</v>
      </c>
      <c r="E166" s="14">
        <f t="shared" si="21"/>
        <v>2550.9792523402898</v>
      </c>
      <c r="F166">
        <f t="shared" si="22"/>
        <v>2551</v>
      </c>
      <c r="G166">
        <f t="shared" si="23"/>
        <v>-5.9568999997281935E-2</v>
      </c>
      <c r="I166">
        <f t="shared" si="26"/>
        <v>-5.9568999997281935E-2</v>
      </c>
      <c r="O166">
        <f t="shared" ca="1" si="20"/>
        <v>-6.4896097178966855E-2</v>
      </c>
      <c r="Q166" s="2">
        <f t="shared" si="24"/>
        <v>37538.084000000003</v>
      </c>
    </row>
    <row r="167" spans="1:17" x14ac:dyDescent="0.2">
      <c r="A167" s="54" t="s">
        <v>567</v>
      </c>
      <c r="B167" s="57" t="s">
        <v>107</v>
      </c>
      <c r="C167" s="55">
        <v>52881.003400000001</v>
      </c>
      <c r="D167" s="55" t="s">
        <v>143</v>
      </c>
      <c r="E167" s="14">
        <f t="shared" si="21"/>
        <v>2663.9733149340027</v>
      </c>
      <c r="F167">
        <f t="shared" si="22"/>
        <v>2664</v>
      </c>
      <c r="G167">
        <f t="shared" si="23"/>
        <v>-7.6615999998466577E-2</v>
      </c>
      <c r="K167">
        <f>G167</f>
        <v>-7.6615999998466577E-2</v>
      </c>
      <c r="O167">
        <f t="shared" ca="1" si="20"/>
        <v>-6.8308962590293454E-2</v>
      </c>
      <c r="Q167" s="2">
        <f t="shared" si="24"/>
        <v>37862.503400000001</v>
      </c>
    </row>
    <row r="168" spans="1:17" x14ac:dyDescent="0.2">
      <c r="A168" s="54" t="s">
        <v>567</v>
      </c>
      <c r="B168" s="57" t="s">
        <v>107</v>
      </c>
      <c r="C168" s="55">
        <v>52909.712</v>
      </c>
      <c r="D168" s="55" t="s">
        <v>143</v>
      </c>
      <c r="E168" s="14">
        <f t="shared" si="21"/>
        <v>2673.9724128466974</v>
      </c>
      <c r="F168">
        <f t="shared" si="22"/>
        <v>2674</v>
      </c>
      <c r="G168">
        <f t="shared" si="23"/>
        <v>-7.9206000002159271E-2</v>
      </c>
      <c r="I168">
        <f>G168</f>
        <v>-7.9206000002159271E-2</v>
      </c>
      <c r="O168">
        <f t="shared" ca="1" si="20"/>
        <v>-6.8610986078021463E-2</v>
      </c>
      <c r="Q168" s="2">
        <f t="shared" si="24"/>
        <v>37891.212</v>
      </c>
    </row>
    <row r="169" spans="1:17" x14ac:dyDescent="0.2">
      <c r="A169" s="36" t="s">
        <v>106</v>
      </c>
      <c r="B169" s="37" t="s">
        <v>107</v>
      </c>
      <c r="C169" s="34">
        <v>52941.286999999997</v>
      </c>
      <c r="D169" s="34">
        <v>8.0000000000000002E-3</v>
      </c>
      <c r="E169" s="14">
        <f t="shared" si="21"/>
        <v>2684.969867149357</v>
      </c>
      <c r="F169">
        <f t="shared" si="22"/>
        <v>2685</v>
      </c>
      <c r="G169">
        <f t="shared" si="23"/>
        <v>-8.6515000002691522E-2</v>
      </c>
      <c r="K169">
        <f>G169</f>
        <v>-8.6515000002691522E-2</v>
      </c>
      <c r="O169">
        <f t="shared" ca="1" si="20"/>
        <v>-6.8943211914522268E-2</v>
      </c>
      <c r="Q169" s="2">
        <f t="shared" si="24"/>
        <v>37922.786999999997</v>
      </c>
    </row>
    <row r="170" spans="1:17" x14ac:dyDescent="0.2">
      <c r="A170" s="15" t="s">
        <v>125</v>
      </c>
      <c r="B170" s="35" t="s">
        <v>107</v>
      </c>
      <c r="C170" s="15">
        <v>53225.533000000003</v>
      </c>
      <c r="D170" s="15">
        <v>6.0000000000000001E-3</v>
      </c>
      <c r="E170" s="14">
        <f t="shared" si="21"/>
        <v>2783.9716849075226</v>
      </c>
      <c r="F170">
        <f t="shared" si="22"/>
        <v>2784</v>
      </c>
      <c r="G170">
        <f t="shared" si="23"/>
        <v>-8.1295999996655155E-2</v>
      </c>
      <c r="I170">
        <f>G170</f>
        <v>-8.1295999996655155E-2</v>
      </c>
      <c r="O170">
        <f t="shared" ca="1" si="20"/>
        <v>-7.1933244443029648E-2</v>
      </c>
      <c r="Q170" s="2">
        <f t="shared" si="24"/>
        <v>38207.033000000003</v>
      </c>
    </row>
    <row r="171" spans="1:17" x14ac:dyDescent="0.2">
      <c r="A171" s="54" t="s">
        <v>567</v>
      </c>
      <c r="B171" s="57" t="s">
        <v>107</v>
      </c>
      <c r="C171" s="55">
        <v>53265.732000000004</v>
      </c>
      <c r="D171" s="55" t="s">
        <v>143</v>
      </c>
      <c r="E171" s="14">
        <f t="shared" si="21"/>
        <v>2797.9728461272421</v>
      </c>
      <c r="F171">
        <f t="shared" si="22"/>
        <v>2798</v>
      </c>
      <c r="G171">
        <f t="shared" si="23"/>
        <v>-7.7961999995750375E-2</v>
      </c>
      <c r="I171">
        <f>G171</f>
        <v>-7.7961999995750375E-2</v>
      </c>
      <c r="O171">
        <f t="shared" ca="1" si="20"/>
        <v>-7.2356077325848867E-2</v>
      </c>
      <c r="Q171" s="2">
        <f t="shared" si="24"/>
        <v>38247.232000000004</v>
      </c>
    </row>
    <row r="172" spans="1:17" x14ac:dyDescent="0.2">
      <c r="A172" s="54" t="s">
        <v>567</v>
      </c>
      <c r="B172" s="57" t="s">
        <v>107</v>
      </c>
      <c r="C172" s="55">
        <v>53268.605000000003</v>
      </c>
      <c r="D172" s="55" t="s">
        <v>143</v>
      </c>
      <c r="E172" s="14">
        <f t="shared" si="21"/>
        <v>2798.9735012725009</v>
      </c>
      <c r="F172">
        <f t="shared" si="22"/>
        <v>2799</v>
      </c>
      <c r="G172">
        <f t="shared" si="23"/>
        <v>-7.6080999999248888E-2</v>
      </c>
      <c r="I172">
        <f>G172</f>
        <v>-7.6080999999248888E-2</v>
      </c>
      <c r="O172">
        <f t="shared" ca="1" si="20"/>
        <v>-7.2386279674621662E-2</v>
      </c>
      <c r="Q172" s="2">
        <f t="shared" si="24"/>
        <v>38250.105000000003</v>
      </c>
    </row>
    <row r="173" spans="1:17" x14ac:dyDescent="0.2">
      <c r="A173" s="54" t="s">
        <v>567</v>
      </c>
      <c r="B173" s="57" t="s">
        <v>107</v>
      </c>
      <c r="C173" s="55">
        <v>53644.727800000001</v>
      </c>
      <c r="D173" s="55" t="s">
        <v>143</v>
      </c>
      <c r="E173" s="14">
        <f t="shared" si="21"/>
        <v>2929.9756645405496</v>
      </c>
      <c r="F173">
        <f t="shared" si="22"/>
        <v>2930</v>
      </c>
      <c r="G173">
        <f t="shared" si="23"/>
        <v>-6.9869999999355059E-2</v>
      </c>
      <c r="K173">
        <f>G173</f>
        <v>-6.9869999999355059E-2</v>
      </c>
      <c r="O173">
        <f t="shared" ca="1" si="20"/>
        <v>-7.6342787363858688E-2</v>
      </c>
      <c r="Q173" s="2">
        <f t="shared" si="24"/>
        <v>38626.227800000001</v>
      </c>
    </row>
    <row r="174" spans="1:17" x14ac:dyDescent="0.2">
      <c r="A174" s="36" t="s">
        <v>129</v>
      </c>
      <c r="B174" s="37" t="s">
        <v>107</v>
      </c>
      <c r="C174" s="34">
        <v>54003.616800000003</v>
      </c>
      <c r="D174" s="34">
        <v>1E-4</v>
      </c>
      <c r="E174" s="14">
        <f t="shared" si="21"/>
        <v>3054.975359781326</v>
      </c>
      <c r="F174">
        <f t="shared" si="22"/>
        <v>3055</v>
      </c>
      <c r="G174">
        <f t="shared" si="23"/>
        <v>-7.0744999997259583E-2</v>
      </c>
      <c r="K174">
        <f>G174</f>
        <v>-7.0744999997259583E-2</v>
      </c>
      <c r="O174">
        <f t="shared" ca="1" si="20"/>
        <v>-8.0118080960458887E-2</v>
      </c>
      <c r="Q174" s="2">
        <f t="shared" si="24"/>
        <v>38985.116800000003</v>
      </c>
    </row>
    <row r="175" spans="1:17" x14ac:dyDescent="0.2">
      <c r="A175" s="54" t="s">
        <v>649</v>
      </c>
      <c r="B175" s="57" t="s">
        <v>107</v>
      </c>
      <c r="C175" s="55">
        <v>54023.7117</v>
      </c>
      <c r="D175" s="55" t="s">
        <v>143</v>
      </c>
      <c r="E175" s="14">
        <f t="shared" si="21"/>
        <v>3061.9743382284041</v>
      </c>
      <c r="F175">
        <f t="shared" si="22"/>
        <v>3062</v>
      </c>
      <c r="G175">
        <f t="shared" si="23"/>
        <v>-7.367800000065472E-2</v>
      </c>
      <c r="K175">
        <f>G175</f>
        <v>-7.367800000065472E-2</v>
      </c>
      <c r="O175">
        <f t="shared" ca="1" si="20"/>
        <v>-8.0329497401868483E-2</v>
      </c>
      <c r="Q175" s="2">
        <f t="shared" si="24"/>
        <v>39005.2117</v>
      </c>
    </row>
    <row r="176" spans="1:17" x14ac:dyDescent="0.2">
      <c r="A176" s="54" t="s">
        <v>649</v>
      </c>
      <c r="B176" s="57" t="s">
        <v>107</v>
      </c>
      <c r="C176" s="55">
        <v>54267.748800000001</v>
      </c>
      <c r="D176" s="55" t="s">
        <v>143</v>
      </c>
      <c r="E176" s="14">
        <f t="shared" si="21"/>
        <v>3146.971546633908</v>
      </c>
      <c r="F176">
        <f t="shared" si="22"/>
        <v>3147</v>
      </c>
      <c r="G176">
        <f t="shared" si="23"/>
        <v>-8.1693000000086613E-2</v>
      </c>
      <c r="K176">
        <f>G176</f>
        <v>-8.1693000000086613E-2</v>
      </c>
      <c r="O176">
        <f t="shared" ref="O176:O199" ca="1" si="27">+C$11+C$12*F176</f>
        <v>-8.2896697047556644E-2</v>
      </c>
      <c r="Q176" s="2">
        <f t="shared" si="24"/>
        <v>39249.248800000001</v>
      </c>
    </row>
    <row r="177" spans="1:17" x14ac:dyDescent="0.2">
      <c r="A177" s="54" t="s">
        <v>649</v>
      </c>
      <c r="B177" s="57" t="s">
        <v>107</v>
      </c>
      <c r="C177" s="55">
        <v>54287.845999999998</v>
      </c>
      <c r="D177" s="55" t="s">
        <v>143</v>
      </c>
      <c r="E177" s="14">
        <f t="shared" si="21"/>
        <v>3153.971326162376</v>
      </c>
      <c r="F177">
        <f t="shared" si="22"/>
        <v>3154</v>
      </c>
      <c r="G177">
        <f t="shared" si="23"/>
        <v>-8.2326000003376976E-2</v>
      </c>
      <c r="I177">
        <f>G177</f>
        <v>-8.2326000003376976E-2</v>
      </c>
      <c r="O177">
        <f t="shared" ca="1" si="27"/>
        <v>-8.310811348896624E-2</v>
      </c>
      <c r="Q177" s="2">
        <f t="shared" si="24"/>
        <v>39269.345999999998</v>
      </c>
    </row>
    <row r="178" spans="1:17" x14ac:dyDescent="0.2">
      <c r="A178" s="36" t="s">
        <v>126</v>
      </c>
      <c r="B178" s="37" t="s">
        <v>107</v>
      </c>
      <c r="C178" s="34">
        <v>54379.7186</v>
      </c>
      <c r="D178" s="34">
        <v>2.9999999999999997E-4</v>
      </c>
      <c r="E178" s="14">
        <f t="shared" si="21"/>
        <v>3185.970208827986</v>
      </c>
      <c r="F178">
        <f t="shared" si="22"/>
        <v>3186</v>
      </c>
      <c r="G178">
        <f t="shared" si="23"/>
        <v>-8.5534000005281996E-2</v>
      </c>
      <c r="K178">
        <f>G178</f>
        <v>-8.5534000005281996E-2</v>
      </c>
      <c r="O178">
        <f t="shared" ca="1" si="27"/>
        <v>-8.4074588649695886E-2</v>
      </c>
      <c r="Q178" s="2">
        <f t="shared" si="24"/>
        <v>39361.2186</v>
      </c>
    </row>
    <row r="179" spans="1:17" x14ac:dyDescent="0.2">
      <c r="A179" s="15" t="s">
        <v>123</v>
      </c>
      <c r="B179" s="35" t="s">
        <v>107</v>
      </c>
      <c r="C179" s="15">
        <v>54652.4715</v>
      </c>
      <c r="D179" s="15">
        <v>2.9999999999999997E-4</v>
      </c>
      <c r="E179" s="14">
        <f t="shared" si="21"/>
        <v>3280.9690228792319</v>
      </c>
      <c r="F179">
        <f t="shared" si="22"/>
        <v>3281</v>
      </c>
      <c r="G179">
        <f t="shared" si="23"/>
        <v>-8.8939000001118984E-2</v>
      </c>
      <c r="J179">
        <f>G179</f>
        <v>-8.8939000001118984E-2</v>
      </c>
      <c r="O179">
        <f t="shared" ca="1" si="27"/>
        <v>-8.6943811783112057E-2</v>
      </c>
      <c r="Q179" s="2">
        <f t="shared" si="24"/>
        <v>39633.9715</v>
      </c>
    </row>
    <row r="180" spans="1:17" x14ac:dyDescent="0.2">
      <c r="A180" s="54" t="s">
        <v>672</v>
      </c>
      <c r="B180" s="57" t="s">
        <v>107</v>
      </c>
      <c r="C180" s="55">
        <v>54752.961000000003</v>
      </c>
      <c r="D180" s="55" t="s">
        <v>143</v>
      </c>
      <c r="E180" s="14">
        <f t="shared" si="21"/>
        <v>3315.9691395584791</v>
      </c>
      <c r="F180">
        <f t="shared" si="22"/>
        <v>3316</v>
      </c>
      <c r="G180">
        <f t="shared" si="23"/>
        <v>-8.860399999684887E-2</v>
      </c>
      <c r="I180">
        <f>G180</f>
        <v>-8.860399999684887E-2</v>
      </c>
      <c r="O180">
        <f t="shared" ca="1" si="27"/>
        <v>-8.8000893990160117E-2</v>
      </c>
      <c r="Q180" s="2">
        <f t="shared" si="24"/>
        <v>39734.461000000003</v>
      </c>
    </row>
    <row r="181" spans="1:17" x14ac:dyDescent="0.2">
      <c r="A181" s="54" t="s">
        <v>672</v>
      </c>
      <c r="B181" s="57" t="s">
        <v>107</v>
      </c>
      <c r="C181" s="55">
        <v>54752.962</v>
      </c>
      <c r="D181" s="55" t="s">
        <v>143</v>
      </c>
      <c r="E181" s="14">
        <f t="shared" ref="E181:E199" si="28">+(C181-C$7)/C$8</f>
        <v>3315.9694878547343</v>
      </c>
      <c r="F181">
        <f t="shared" ref="F181:F200" si="29">ROUND(2*E181,0)/2</f>
        <v>3316</v>
      </c>
      <c r="G181">
        <f t="shared" ref="G181:G199" si="30">+C181-(C$7+F181*C$8)</f>
        <v>-8.7604000000283122E-2</v>
      </c>
      <c r="I181">
        <f>G181</f>
        <v>-8.7604000000283122E-2</v>
      </c>
      <c r="O181">
        <f t="shared" ca="1" si="27"/>
        <v>-8.8000893990160117E-2</v>
      </c>
      <c r="Q181" s="2">
        <f t="shared" ref="Q181:Q199" si="31">+C181-15018.5</f>
        <v>39734.462</v>
      </c>
    </row>
    <row r="182" spans="1:17" x14ac:dyDescent="0.2">
      <c r="A182" s="36" t="s">
        <v>128</v>
      </c>
      <c r="B182" s="37" t="s">
        <v>107</v>
      </c>
      <c r="C182" s="34">
        <v>55094.622000000003</v>
      </c>
      <c r="D182" s="34">
        <v>2.9999999999999997E-4</v>
      </c>
      <c r="E182" s="14">
        <f t="shared" si="28"/>
        <v>3434.9683868902684</v>
      </c>
      <c r="F182">
        <f t="shared" si="29"/>
        <v>3435</v>
      </c>
      <c r="G182">
        <f t="shared" si="30"/>
        <v>-9.0765000000828877E-2</v>
      </c>
      <c r="K182">
        <f>G182</f>
        <v>-9.0765000000828877E-2</v>
      </c>
      <c r="O182">
        <f t="shared" ca="1" si="27"/>
        <v>-9.1594973494123516E-2</v>
      </c>
      <c r="Q182" s="2">
        <f t="shared" si="31"/>
        <v>40076.122000000003</v>
      </c>
    </row>
    <row r="183" spans="1:17" x14ac:dyDescent="0.2">
      <c r="A183" s="15" t="s">
        <v>124</v>
      </c>
      <c r="B183" s="35" t="s">
        <v>107</v>
      </c>
      <c r="C183" s="15">
        <v>55387.4761</v>
      </c>
      <c r="D183" s="15">
        <v>2.0000000000000001E-4</v>
      </c>
      <c r="E183" s="14">
        <f t="shared" si="28"/>
        <v>3536.9683736550096</v>
      </c>
      <c r="F183">
        <f t="shared" si="29"/>
        <v>3537</v>
      </c>
      <c r="G183">
        <f t="shared" si="30"/>
        <v>-9.0802999999141321E-2</v>
      </c>
      <c r="J183">
        <f>G183</f>
        <v>-9.0802999999141321E-2</v>
      </c>
      <c r="O183">
        <f t="shared" ca="1" si="27"/>
        <v>-9.4675613068949283E-2</v>
      </c>
      <c r="Q183" s="2">
        <f t="shared" si="31"/>
        <v>40368.9761</v>
      </c>
    </row>
    <row r="184" spans="1:17" x14ac:dyDescent="0.2">
      <c r="A184" s="38" t="s">
        <v>122</v>
      </c>
      <c r="B184" s="39" t="s">
        <v>107</v>
      </c>
      <c r="C184" s="40">
        <v>55410.445699999997</v>
      </c>
      <c r="D184" s="40">
        <v>2.0000000000000001E-4</v>
      </c>
      <c r="E184" s="14">
        <f t="shared" si="28"/>
        <v>3544.9685993509829</v>
      </c>
      <c r="F184">
        <f t="shared" si="29"/>
        <v>3545</v>
      </c>
      <c r="G184">
        <f t="shared" si="30"/>
        <v>-9.0155000005324837E-2</v>
      </c>
      <c r="K184">
        <f t="shared" ref="K184:K199" si="32">G184</f>
        <v>-9.0155000005324837E-2</v>
      </c>
      <c r="O184">
        <f t="shared" ca="1" si="27"/>
        <v>-9.4917231859131673E-2</v>
      </c>
      <c r="Q184" s="2">
        <f t="shared" si="31"/>
        <v>40391.945699999997</v>
      </c>
    </row>
    <row r="185" spans="1:17" x14ac:dyDescent="0.2">
      <c r="A185" s="36" t="s">
        <v>127</v>
      </c>
      <c r="B185" s="37" t="s">
        <v>107</v>
      </c>
      <c r="C185" s="34">
        <v>55806.661500000002</v>
      </c>
      <c r="D185" s="34">
        <v>2.0000000000000001E-4</v>
      </c>
      <c r="E185" s="14">
        <f t="shared" si="28"/>
        <v>3682.9690793032264</v>
      </c>
      <c r="F185">
        <f t="shared" si="29"/>
        <v>3683</v>
      </c>
      <c r="G185">
        <f t="shared" si="30"/>
        <v>-8.8776999997207895E-2</v>
      </c>
      <c r="K185">
        <f t="shared" si="32"/>
        <v>-8.8776999997207895E-2</v>
      </c>
      <c r="O185">
        <f t="shared" ca="1" si="27"/>
        <v>-9.9085155989778323E-2</v>
      </c>
      <c r="Q185" s="2">
        <f t="shared" si="31"/>
        <v>40788.161500000002</v>
      </c>
    </row>
    <row r="186" spans="1:17" x14ac:dyDescent="0.2">
      <c r="A186" s="36" t="s">
        <v>130</v>
      </c>
      <c r="B186" s="37" t="s">
        <v>107</v>
      </c>
      <c r="C186" s="34">
        <v>55806.661500000002</v>
      </c>
      <c r="D186" s="34">
        <v>2.0000000000000001E-4</v>
      </c>
      <c r="E186" s="14">
        <f t="shared" si="28"/>
        <v>3682.9690793032264</v>
      </c>
      <c r="F186">
        <f t="shared" si="29"/>
        <v>3683</v>
      </c>
      <c r="G186">
        <f t="shared" si="30"/>
        <v>-8.8776999997207895E-2</v>
      </c>
      <c r="K186">
        <f t="shared" si="32"/>
        <v>-8.8776999997207895E-2</v>
      </c>
      <c r="O186">
        <f t="shared" ca="1" si="27"/>
        <v>-9.9085155989778323E-2</v>
      </c>
      <c r="Q186" s="2">
        <f t="shared" si="31"/>
        <v>40788.161500000002</v>
      </c>
    </row>
    <row r="187" spans="1:17" x14ac:dyDescent="0.2">
      <c r="A187" s="36" t="s">
        <v>131</v>
      </c>
      <c r="B187" s="37" t="s">
        <v>107</v>
      </c>
      <c r="C187" s="34">
        <v>55852.599300000002</v>
      </c>
      <c r="D187" s="34">
        <v>2.0000000000000001E-4</v>
      </c>
      <c r="E187" s="14">
        <f t="shared" si="28"/>
        <v>3698.9690430804153</v>
      </c>
      <c r="F187">
        <f t="shared" si="29"/>
        <v>3699</v>
      </c>
      <c r="G187">
        <f t="shared" si="30"/>
        <v>-8.8881000003311783E-2</v>
      </c>
      <c r="K187">
        <f t="shared" si="32"/>
        <v>-8.8881000003311783E-2</v>
      </c>
      <c r="O187">
        <f t="shared" ca="1" si="27"/>
        <v>-9.9568393570143132E-2</v>
      </c>
      <c r="Q187" s="2">
        <f t="shared" si="31"/>
        <v>40834.099300000002</v>
      </c>
    </row>
    <row r="188" spans="1:17" x14ac:dyDescent="0.2">
      <c r="A188" s="36" t="s">
        <v>132</v>
      </c>
      <c r="B188" s="37" t="s">
        <v>107</v>
      </c>
      <c r="C188" s="34">
        <v>56515.811600000001</v>
      </c>
      <c r="D188" s="34">
        <v>2.0000000000000001E-4</v>
      </c>
      <c r="E188" s="14">
        <f t="shared" si="28"/>
        <v>3929.9634045123166</v>
      </c>
      <c r="F188">
        <f t="shared" si="29"/>
        <v>3930</v>
      </c>
      <c r="G188">
        <f t="shared" si="30"/>
        <v>-0.10507000000507105</v>
      </c>
      <c r="K188">
        <f t="shared" si="32"/>
        <v>-0.10507000000507105</v>
      </c>
      <c r="O188">
        <f t="shared" ca="1" si="27"/>
        <v>-0.10654513613666031</v>
      </c>
      <c r="Q188" s="2">
        <f t="shared" si="31"/>
        <v>41497.311600000001</v>
      </c>
    </row>
    <row r="189" spans="1:17" x14ac:dyDescent="0.2">
      <c r="A189" s="59" t="s">
        <v>133</v>
      </c>
      <c r="B189" s="60" t="s">
        <v>107</v>
      </c>
      <c r="C189" s="61">
        <v>56894.794500000004</v>
      </c>
      <c r="D189" s="61">
        <v>2.0000000000000001E-4</v>
      </c>
      <c r="E189" s="14">
        <f t="shared" si="28"/>
        <v>4061.961729903916</v>
      </c>
      <c r="F189">
        <f t="shared" si="29"/>
        <v>4062</v>
      </c>
      <c r="G189">
        <f t="shared" si="30"/>
        <v>-0.10987800000293646</v>
      </c>
      <c r="K189">
        <f t="shared" si="32"/>
        <v>-0.10987800000293646</v>
      </c>
      <c r="O189">
        <f t="shared" ca="1" si="27"/>
        <v>-0.11053184617467013</v>
      </c>
      <c r="Q189" s="2">
        <f t="shared" si="31"/>
        <v>41876.294500000004</v>
      </c>
    </row>
    <row r="190" spans="1:17" x14ac:dyDescent="0.2">
      <c r="A190" s="62" t="s">
        <v>711</v>
      </c>
      <c r="B190" s="63" t="s">
        <v>107</v>
      </c>
      <c r="C190" s="64">
        <v>57250.8099</v>
      </c>
      <c r="D190" s="64">
        <v>2.0000000000000001E-4</v>
      </c>
      <c r="E190" s="14">
        <f t="shared" si="28"/>
        <v>4185.9605610216777</v>
      </c>
      <c r="F190">
        <f t="shared" si="29"/>
        <v>4186</v>
      </c>
      <c r="G190">
        <f t="shared" si="30"/>
        <v>-0.11323400000401307</v>
      </c>
      <c r="K190">
        <f t="shared" si="32"/>
        <v>-0.11323400000401307</v>
      </c>
      <c r="O190">
        <f t="shared" ca="1" si="27"/>
        <v>-0.11427693742249753</v>
      </c>
      <c r="Q190" s="2">
        <f t="shared" si="31"/>
        <v>42232.3099</v>
      </c>
    </row>
    <row r="191" spans="1:17" x14ac:dyDescent="0.2">
      <c r="A191" s="62" t="s">
        <v>712</v>
      </c>
      <c r="B191" s="63" t="s">
        <v>107</v>
      </c>
      <c r="C191" s="64">
        <v>57606.829599999997</v>
      </c>
      <c r="D191" s="64">
        <v>2.0000000000000001E-4</v>
      </c>
      <c r="E191" s="14">
        <f t="shared" si="28"/>
        <v>4309.9608898133429</v>
      </c>
      <c r="F191">
        <f t="shared" si="29"/>
        <v>4310</v>
      </c>
      <c r="G191">
        <f t="shared" si="30"/>
        <v>-0.11229000000457745</v>
      </c>
      <c r="K191">
        <f t="shared" si="32"/>
        <v>-0.11229000000457745</v>
      </c>
      <c r="O191">
        <f t="shared" ca="1" si="27"/>
        <v>-0.11802202867032494</v>
      </c>
      <c r="Q191" s="2">
        <f t="shared" si="31"/>
        <v>42588.329599999997</v>
      </c>
    </row>
    <row r="192" spans="1:17" x14ac:dyDescent="0.2">
      <c r="A192" s="67" t="s">
        <v>713</v>
      </c>
      <c r="B192" s="68" t="s">
        <v>107</v>
      </c>
      <c r="C192" s="69">
        <v>58341.835899999998</v>
      </c>
      <c r="D192" s="69">
        <v>4.0000000000000002E-4</v>
      </c>
      <c r="E192" s="14">
        <f t="shared" si="28"/>
        <v>4565.9608326927573</v>
      </c>
      <c r="F192">
        <f t="shared" si="29"/>
        <v>4566</v>
      </c>
      <c r="G192">
        <f t="shared" si="30"/>
        <v>-0.11245400000188965</v>
      </c>
      <c r="K192">
        <f t="shared" si="32"/>
        <v>-0.11245400000188965</v>
      </c>
      <c r="O192">
        <f t="shared" ca="1" si="27"/>
        <v>-0.12575382995616216</v>
      </c>
      <c r="Q192" s="2">
        <f t="shared" si="31"/>
        <v>43323.335899999998</v>
      </c>
    </row>
    <row r="193" spans="1:17" s="79" customFormat="1" ht="12" customHeight="1" x14ac:dyDescent="0.2">
      <c r="A193" s="65" t="s">
        <v>0</v>
      </c>
      <c r="B193" s="66" t="s">
        <v>107</v>
      </c>
      <c r="C193" s="65">
        <v>58390.643199999999</v>
      </c>
      <c r="D193" s="65">
        <v>2.0000000000000001E-4</v>
      </c>
      <c r="E193" s="14">
        <f t="shared" si="28"/>
        <v>4582.9602325783071</v>
      </c>
      <c r="F193" s="79">
        <f t="shared" si="29"/>
        <v>4583</v>
      </c>
      <c r="G193" s="79">
        <f t="shared" si="30"/>
        <v>-0.11417700000311015</v>
      </c>
      <c r="K193" s="79">
        <f t="shared" si="32"/>
        <v>-0.11417700000311015</v>
      </c>
      <c r="O193" s="79">
        <f t="shared" ca="1" si="27"/>
        <v>-0.12626726988529979</v>
      </c>
      <c r="Q193" s="80">
        <f t="shared" si="31"/>
        <v>43372.143199999999</v>
      </c>
    </row>
    <row r="194" spans="1:17" s="79" customFormat="1" ht="12" customHeight="1" x14ac:dyDescent="0.2">
      <c r="A194" s="70" t="s">
        <v>714</v>
      </c>
      <c r="B194" s="71" t="s">
        <v>107</v>
      </c>
      <c r="C194" s="72">
        <v>58697.837899999999</v>
      </c>
      <c r="D194" s="72">
        <v>1E-4</v>
      </c>
      <c r="E194" s="14">
        <f t="shared" si="28"/>
        <v>4689.9549966406812</v>
      </c>
      <c r="F194" s="79">
        <f t="shared" si="29"/>
        <v>4690</v>
      </c>
      <c r="G194" s="79">
        <f t="shared" si="30"/>
        <v>-0.1292100000064238</v>
      </c>
      <c r="K194" s="79">
        <f t="shared" si="32"/>
        <v>-0.1292100000064238</v>
      </c>
      <c r="O194" s="79">
        <f t="shared" ca="1" si="27"/>
        <v>-0.12949892120398956</v>
      </c>
      <c r="Q194" s="80">
        <f t="shared" si="31"/>
        <v>43679.337899999999</v>
      </c>
    </row>
    <row r="195" spans="1:17" s="79" customFormat="1" ht="12" customHeight="1" x14ac:dyDescent="0.2">
      <c r="A195" s="67" t="s">
        <v>715</v>
      </c>
      <c r="B195" s="68" t="s">
        <v>107</v>
      </c>
      <c r="C195" s="69">
        <v>59171.5599</v>
      </c>
      <c r="D195" s="69">
        <v>5.0000000000000001E-4</v>
      </c>
      <c r="E195" s="14">
        <f t="shared" si="28"/>
        <v>4854.9505959174794</v>
      </c>
      <c r="F195" s="79">
        <f t="shared" si="29"/>
        <v>4855</v>
      </c>
      <c r="G195" s="79">
        <f t="shared" si="30"/>
        <v>-0.14184499999828404</v>
      </c>
      <c r="K195" s="79">
        <f t="shared" si="32"/>
        <v>-0.14184499999828404</v>
      </c>
      <c r="O195" s="79">
        <f t="shared" ca="1" si="27"/>
        <v>-0.13448230875150183</v>
      </c>
      <c r="Q195" s="80">
        <f t="shared" si="31"/>
        <v>44153.0599</v>
      </c>
    </row>
    <row r="196" spans="1:17" s="79" customFormat="1" ht="12" customHeight="1" x14ac:dyDescent="0.2">
      <c r="A196" s="67" t="s">
        <v>716</v>
      </c>
      <c r="B196" s="68" t="s">
        <v>107</v>
      </c>
      <c r="C196" s="69">
        <v>59366.793899999997</v>
      </c>
      <c r="D196" s="69">
        <v>2.0000000000000001E-4</v>
      </c>
      <c r="E196" s="14">
        <f t="shared" si="28"/>
        <v>4922.949867281709</v>
      </c>
      <c r="F196" s="79">
        <f t="shared" si="29"/>
        <v>4923</v>
      </c>
      <c r="G196" s="79">
        <f t="shared" si="30"/>
        <v>-0.14393700000800891</v>
      </c>
      <c r="K196" s="79">
        <f t="shared" si="32"/>
        <v>-0.14393700000800891</v>
      </c>
      <c r="O196" s="79">
        <f t="shared" ca="1" si="27"/>
        <v>-0.13653606846805236</v>
      </c>
      <c r="Q196" s="80">
        <f t="shared" si="31"/>
        <v>44348.293899999997</v>
      </c>
    </row>
    <row r="197" spans="1:17" s="79" customFormat="1" ht="12" customHeight="1" x14ac:dyDescent="0.2">
      <c r="A197" s="73" t="s">
        <v>717</v>
      </c>
      <c r="B197" s="74" t="s">
        <v>107</v>
      </c>
      <c r="C197" s="75">
        <v>59441.442600000002</v>
      </c>
      <c r="D197" s="76">
        <v>1E-4</v>
      </c>
      <c r="E197" s="14">
        <f t="shared" si="28"/>
        <v>4948.9497300529865</v>
      </c>
      <c r="F197" s="79">
        <f t="shared" si="29"/>
        <v>4949</v>
      </c>
      <c r="G197" s="79">
        <f t="shared" si="30"/>
        <v>-0.1443310000031488</v>
      </c>
      <c r="K197" s="79">
        <f t="shared" si="32"/>
        <v>-0.1443310000031488</v>
      </c>
      <c r="O197" s="79">
        <f t="shared" ca="1" si="27"/>
        <v>-0.13732132953614518</v>
      </c>
      <c r="Q197" s="80">
        <f t="shared" si="31"/>
        <v>44422.942600000002</v>
      </c>
    </row>
    <row r="198" spans="1:17" s="79" customFormat="1" ht="12" customHeight="1" x14ac:dyDescent="0.2">
      <c r="A198" s="73" t="s">
        <v>717</v>
      </c>
      <c r="B198" s="74" t="s">
        <v>107</v>
      </c>
      <c r="C198" s="75">
        <v>59487.381600000001</v>
      </c>
      <c r="D198" s="76">
        <v>1E-4</v>
      </c>
      <c r="E198" s="14">
        <f t="shared" si="28"/>
        <v>4964.9501117856826</v>
      </c>
      <c r="F198" s="79">
        <f t="shared" si="29"/>
        <v>4965</v>
      </c>
      <c r="G198" s="79">
        <f t="shared" si="30"/>
        <v>-0.14323500000318745</v>
      </c>
      <c r="K198" s="79">
        <f t="shared" si="32"/>
        <v>-0.14323500000318745</v>
      </c>
      <c r="O198" s="79">
        <f t="shared" ca="1" si="27"/>
        <v>-0.13780456711651001</v>
      </c>
      <c r="Q198" s="80">
        <f t="shared" si="31"/>
        <v>44468.881600000001</v>
      </c>
    </row>
    <row r="199" spans="1:17" s="79" customFormat="1" ht="12" customHeight="1" x14ac:dyDescent="0.2">
      <c r="A199" s="76" t="s">
        <v>718</v>
      </c>
      <c r="B199" s="74" t="s">
        <v>107</v>
      </c>
      <c r="C199" s="75">
        <v>59791.719100000002</v>
      </c>
      <c r="D199" s="76">
        <v>4.0000000000000002E-4</v>
      </c>
      <c r="E199" s="14">
        <f t="shared" si="28"/>
        <v>5070.9497237836531</v>
      </c>
      <c r="F199" s="79">
        <f t="shared" si="29"/>
        <v>5071</v>
      </c>
      <c r="G199" s="79">
        <f t="shared" si="30"/>
        <v>-0.14434900000196649</v>
      </c>
      <c r="K199" s="79">
        <f t="shared" si="32"/>
        <v>-0.14434900000196649</v>
      </c>
      <c r="O199" s="79">
        <f t="shared" ca="1" si="27"/>
        <v>-0.14100601608642699</v>
      </c>
      <c r="Q199" s="80">
        <f t="shared" si="31"/>
        <v>44773.219100000002</v>
      </c>
    </row>
    <row r="200" spans="1:17" s="79" customFormat="1" ht="12" customHeight="1" x14ac:dyDescent="0.2">
      <c r="A200" s="77" t="s">
        <v>719</v>
      </c>
      <c r="B200" s="78" t="s">
        <v>107</v>
      </c>
      <c r="C200" s="75">
        <v>59843.397900000004</v>
      </c>
      <c r="D200" s="76">
        <v>1E-4</v>
      </c>
      <c r="E200" s="14">
        <f t="shared" ref="E200" si="33">+(C200-C$7)/C$8</f>
        <v>5088.9492563700778</v>
      </c>
      <c r="F200" s="79">
        <f t="shared" si="29"/>
        <v>5089</v>
      </c>
      <c r="G200" s="79">
        <f t="shared" ref="G200" si="34">+C200-(C$7+F200*C$8)</f>
        <v>-0.14569099999789614</v>
      </c>
      <c r="K200" s="79">
        <f t="shared" ref="K200" si="35">G200</f>
        <v>-0.14569099999789614</v>
      </c>
      <c r="O200" s="79">
        <f t="shared" ref="O200" ca="1" si="36">+C$11+C$12*F200</f>
        <v>-0.14154965836433742</v>
      </c>
      <c r="Q200" s="80">
        <f t="shared" ref="Q200" si="37">+C200-15018.5</f>
        <v>44824.897900000004</v>
      </c>
    </row>
    <row r="201" spans="1:17" s="79" customFormat="1" ht="12" customHeight="1" x14ac:dyDescent="0.2">
      <c r="A201" s="14"/>
      <c r="B201" s="37"/>
      <c r="C201" s="34"/>
      <c r="D201" s="34"/>
      <c r="E201" s="14"/>
    </row>
    <row r="202" spans="1:17" s="79" customFormat="1" ht="12" customHeight="1" x14ac:dyDescent="0.2">
      <c r="A202" s="14"/>
      <c r="B202" s="37"/>
      <c r="C202" s="34"/>
      <c r="D202" s="34"/>
      <c r="E202" s="14"/>
    </row>
    <row r="203" spans="1:17" s="79" customFormat="1" ht="12" customHeight="1" x14ac:dyDescent="0.2">
      <c r="A203" s="14"/>
      <c r="B203" s="37"/>
      <c r="C203" s="34"/>
      <c r="D203" s="34"/>
      <c r="E203" s="14"/>
    </row>
    <row r="204" spans="1:17" s="79" customFormat="1" ht="12" customHeight="1" x14ac:dyDescent="0.2">
      <c r="A204" s="14"/>
      <c r="B204" s="37"/>
      <c r="C204" s="34"/>
      <c r="D204" s="34"/>
      <c r="E204" s="14"/>
    </row>
    <row r="205" spans="1:17" s="79" customFormat="1" ht="12" customHeight="1" x14ac:dyDescent="0.2">
      <c r="A205" s="14"/>
      <c r="B205" s="37"/>
      <c r="C205" s="34"/>
      <c r="D205" s="34"/>
      <c r="E205" s="14"/>
    </row>
    <row r="206" spans="1:17" s="79" customFormat="1" ht="12" customHeight="1" x14ac:dyDescent="0.2">
      <c r="A206" s="14"/>
      <c r="B206" s="37"/>
      <c r="C206" s="34"/>
      <c r="D206" s="34"/>
      <c r="E206" s="14"/>
    </row>
    <row r="207" spans="1:17" s="79" customFormat="1" ht="12" customHeight="1" x14ac:dyDescent="0.2">
      <c r="A207" s="14"/>
      <c r="B207" s="37"/>
      <c r="C207" s="34"/>
      <c r="D207" s="34"/>
      <c r="E207" s="14"/>
    </row>
    <row r="208" spans="1:17" s="79" customFormat="1" ht="12" customHeight="1" x14ac:dyDescent="0.2">
      <c r="A208" s="14"/>
      <c r="B208" s="37"/>
      <c r="C208" s="34"/>
      <c r="D208" s="34"/>
      <c r="E208" s="14"/>
    </row>
    <row r="209" spans="1:5" s="79" customFormat="1" ht="12" customHeight="1" x14ac:dyDescent="0.2">
      <c r="A209" s="14"/>
      <c r="B209" s="37"/>
      <c r="C209" s="34"/>
      <c r="D209" s="34"/>
      <c r="E209" s="14"/>
    </row>
    <row r="210" spans="1:5" s="79" customFormat="1" ht="12" customHeight="1" x14ac:dyDescent="0.2">
      <c r="A210" s="14"/>
      <c r="B210" s="37"/>
      <c r="C210" s="34"/>
      <c r="D210" s="34"/>
      <c r="E210" s="14"/>
    </row>
    <row r="211" spans="1:5" s="79" customFormat="1" ht="12" customHeight="1" x14ac:dyDescent="0.2">
      <c r="A211" s="14"/>
      <c r="B211" s="37"/>
      <c r="C211" s="34"/>
      <c r="D211" s="34"/>
      <c r="E211" s="14"/>
    </row>
    <row r="212" spans="1:5" s="79" customFormat="1" ht="12" customHeight="1" x14ac:dyDescent="0.2">
      <c r="A212" s="14"/>
      <c r="B212" s="37"/>
      <c r="C212" s="34"/>
      <c r="D212" s="34"/>
      <c r="E212" s="14"/>
    </row>
    <row r="213" spans="1:5" s="79" customFormat="1" ht="12" customHeight="1" x14ac:dyDescent="0.2">
      <c r="A213" s="14"/>
      <c r="B213" s="37"/>
      <c r="C213" s="34"/>
      <c r="D213" s="34"/>
      <c r="E213" s="14"/>
    </row>
    <row r="214" spans="1:5" s="79" customFormat="1" ht="12" customHeight="1" x14ac:dyDescent="0.2">
      <c r="A214" s="14"/>
      <c r="B214" s="37"/>
      <c r="C214" s="34"/>
      <c r="D214" s="34"/>
      <c r="E214" s="14"/>
    </row>
    <row r="215" spans="1:5" s="79" customFormat="1" ht="12" customHeight="1" x14ac:dyDescent="0.2">
      <c r="A215" s="14"/>
      <c r="B215" s="37"/>
      <c r="C215" s="34"/>
      <c r="D215" s="34"/>
      <c r="E215" s="14"/>
    </row>
    <row r="216" spans="1:5" s="79" customFormat="1" ht="12" customHeight="1" x14ac:dyDescent="0.2">
      <c r="A216" s="14"/>
      <c r="B216" s="37"/>
      <c r="C216" s="34"/>
      <c r="D216" s="34"/>
      <c r="E216" s="14"/>
    </row>
    <row r="217" spans="1:5" s="79" customFormat="1" ht="12" customHeight="1" x14ac:dyDescent="0.2">
      <c r="A217" s="14"/>
      <c r="B217" s="37"/>
      <c r="C217" s="34"/>
      <c r="D217" s="34"/>
      <c r="E217" s="14"/>
    </row>
    <row r="218" spans="1:5" x14ac:dyDescent="0.2">
      <c r="A218" s="14"/>
      <c r="B218" s="37"/>
      <c r="C218" s="34"/>
      <c r="D218" s="34"/>
      <c r="E218" s="14"/>
    </row>
    <row r="219" spans="1:5" x14ac:dyDescent="0.2">
      <c r="A219" s="14"/>
      <c r="B219" s="37"/>
      <c r="C219" s="34"/>
      <c r="D219" s="34"/>
      <c r="E219" s="14"/>
    </row>
    <row r="220" spans="1:5" x14ac:dyDescent="0.2">
      <c r="A220" s="14"/>
      <c r="B220" s="37"/>
      <c r="C220" s="34"/>
      <c r="D220" s="34"/>
      <c r="E220" s="14"/>
    </row>
    <row r="221" spans="1:5" x14ac:dyDescent="0.2">
      <c r="A221" s="14"/>
      <c r="B221" s="37"/>
      <c r="C221" s="34"/>
      <c r="D221" s="34"/>
      <c r="E221" s="14"/>
    </row>
    <row r="222" spans="1:5" x14ac:dyDescent="0.2">
      <c r="A222" s="14"/>
      <c r="B222" s="37"/>
      <c r="C222" s="34"/>
      <c r="D222" s="34"/>
      <c r="E222" s="14"/>
    </row>
    <row r="223" spans="1:5" x14ac:dyDescent="0.2">
      <c r="A223" s="14"/>
      <c r="B223" s="37"/>
      <c r="C223" s="34"/>
      <c r="D223" s="34"/>
      <c r="E223" s="14"/>
    </row>
    <row r="224" spans="1:5" x14ac:dyDescent="0.2">
      <c r="A224" s="14"/>
      <c r="B224" s="37"/>
      <c r="C224" s="34"/>
      <c r="D224" s="34"/>
      <c r="E224" s="14"/>
    </row>
    <row r="225" spans="1:5" x14ac:dyDescent="0.2">
      <c r="A225" s="14"/>
      <c r="B225" s="37"/>
      <c r="C225" s="34"/>
      <c r="D225" s="34"/>
      <c r="E225" s="14"/>
    </row>
    <row r="226" spans="1:5" x14ac:dyDescent="0.2">
      <c r="A226" s="14"/>
      <c r="B226" s="37"/>
      <c r="C226" s="34"/>
      <c r="D226" s="34"/>
      <c r="E226" s="14"/>
    </row>
    <row r="227" spans="1:5" x14ac:dyDescent="0.2">
      <c r="A227" s="14"/>
      <c r="B227" s="37"/>
      <c r="C227" s="34"/>
      <c r="D227" s="34"/>
      <c r="E227" s="14"/>
    </row>
    <row r="228" spans="1:5" x14ac:dyDescent="0.2">
      <c r="A228" s="14"/>
      <c r="B228" s="37"/>
      <c r="C228" s="34"/>
      <c r="D228" s="34"/>
      <c r="E228" s="14"/>
    </row>
    <row r="229" spans="1:5" x14ac:dyDescent="0.2">
      <c r="A229" s="14"/>
      <c r="B229" s="37"/>
      <c r="C229" s="34"/>
      <c r="D229" s="34"/>
      <c r="E229" s="14"/>
    </row>
    <row r="230" spans="1:5" x14ac:dyDescent="0.2">
      <c r="A230" s="14"/>
      <c r="B230" s="37"/>
      <c r="C230" s="34"/>
      <c r="D230" s="34"/>
      <c r="E230" s="14"/>
    </row>
    <row r="231" spans="1:5" x14ac:dyDescent="0.2">
      <c r="A231" s="14"/>
      <c r="B231" s="37"/>
      <c r="C231" s="34"/>
      <c r="D231" s="34"/>
      <c r="E231" s="14"/>
    </row>
    <row r="232" spans="1:5" x14ac:dyDescent="0.2">
      <c r="A232" s="14"/>
      <c r="B232" s="37"/>
      <c r="C232" s="34"/>
      <c r="D232" s="34"/>
      <c r="E232" s="14"/>
    </row>
    <row r="233" spans="1:5" x14ac:dyDescent="0.2">
      <c r="A233" s="14"/>
      <c r="B233" s="37"/>
      <c r="C233" s="34"/>
      <c r="D233" s="34"/>
      <c r="E233" s="14"/>
    </row>
    <row r="234" spans="1:5" x14ac:dyDescent="0.2">
      <c r="A234" s="14"/>
      <c r="B234" s="37"/>
      <c r="C234" s="34"/>
      <c r="D234" s="34"/>
      <c r="E234" s="14"/>
    </row>
    <row r="235" spans="1:5" x14ac:dyDescent="0.2">
      <c r="A235" s="14"/>
      <c r="B235" s="37"/>
      <c r="C235" s="34"/>
      <c r="D235" s="34"/>
      <c r="E235" s="14"/>
    </row>
    <row r="236" spans="1:5" x14ac:dyDescent="0.2">
      <c r="A236" s="14"/>
      <c r="B236" s="37"/>
      <c r="C236" s="34"/>
      <c r="D236" s="34"/>
      <c r="E236" s="14"/>
    </row>
    <row r="237" spans="1:5" x14ac:dyDescent="0.2">
      <c r="A237" s="14"/>
      <c r="B237" s="37"/>
      <c r="C237" s="34"/>
      <c r="D237" s="34"/>
      <c r="E237" s="14"/>
    </row>
    <row r="238" spans="1:5" x14ac:dyDescent="0.2">
      <c r="A238" s="14"/>
      <c r="B238" s="37"/>
      <c r="C238" s="34"/>
      <c r="D238" s="34"/>
      <c r="E238" s="14"/>
    </row>
    <row r="239" spans="1:5" x14ac:dyDescent="0.2">
      <c r="A239" s="14"/>
      <c r="B239" s="37"/>
      <c r="C239" s="34"/>
      <c r="D239" s="34"/>
      <c r="E239" s="14"/>
    </row>
    <row r="240" spans="1:5" x14ac:dyDescent="0.2">
      <c r="A240" s="14"/>
      <c r="B240" s="37"/>
      <c r="C240" s="34"/>
      <c r="D240" s="34"/>
      <c r="E240" s="14"/>
    </row>
    <row r="241" spans="1:5" x14ac:dyDescent="0.2">
      <c r="A241" s="14"/>
      <c r="B241" s="37"/>
      <c r="C241" s="34"/>
      <c r="D241" s="34"/>
      <c r="E241" s="14"/>
    </row>
    <row r="242" spans="1:5" x14ac:dyDescent="0.2">
      <c r="A242" s="14"/>
      <c r="B242" s="37"/>
      <c r="C242" s="34"/>
      <c r="D242" s="34"/>
      <c r="E242" s="14"/>
    </row>
    <row r="243" spans="1:5" x14ac:dyDescent="0.2">
      <c r="A243" s="14"/>
      <c r="B243" s="37"/>
      <c r="C243" s="34"/>
      <c r="D243" s="34"/>
      <c r="E243" s="14"/>
    </row>
    <row r="244" spans="1:5" x14ac:dyDescent="0.2">
      <c r="A244" s="14"/>
      <c r="B244" s="37"/>
      <c r="C244" s="34"/>
      <c r="D244" s="34"/>
      <c r="E244" s="14"/>
    </row>
    <row r="245" spans="1:5" x14ac:dyDescent="0.2">
      <c r="A245" s="14"/>
      <c r="B245" s="37"/>
      <c r="C245" s="34"/>
      <c r="D245" s="34"/>
      <c r="E245" s="14"/>
    </row>
    <row r="246" spans="1:5" x14ac:dyDescent="0.2">
      <c r="A246" s="14"/>
      <c r="B246" s="37"/>
      <c r="C246" s="34"/>
      <c r="D246" s="34"/>
      <c r="E246" s="14"/>
    </row>
    <row r="247" spans="1:5" x14ac:dyDescent="0.2">
      <c r="A247" s="14"/>
      <c r="B247" s="37"/>
      <c r="C247" s="34"/>
      <c r="D247" s="34"/>
      <c r="E247" s="14"/>
    </row>
    <row r="248" spans="1:5" x14ac:dyDescent="0.2">
      <c r="A248" s="14"/>
      <c r="B248" s="37"/>
      <c r="C248" s="34"/>
      <c r="D248" s="34"/>
      <c r="E248" s="14"/>
    </row>
    <row r="249" spans="1:5" x14ac:dyDescent="0.2">
      <c r="A249" s="14"/>
      <c r="B249" s="37"/>
      <c r="C249" s="34"/>
      <c r="D249" s="34"/>
      <c r="E249" s="14"/>
    </row>
    <row r="250" spans="1:5" x14ac:dyDescent="0.2">
      <c r="A250" s="14"/>
      <c r="B250" s="37"/>
      <c r="C250" s="34"/>
      <c r="D250" s="34"/>
      <c r="E250" s="14"/>
    </row>
    <row r="251" spans="1:5" x14ac:dyDescent="0.2">
      <c r="A251" s="14"/>
      <c r="B251" s="37"/>
      <c r="C251" s="34"/>
      <c r="D251" s="34"/>
      <c r="E251" s="14"/>
    </row>
    <row r="252" spans="1:5" x14ac:dyDescent="0.2">
      <c r="A252" s="14"/>
      <c r="B252" s="37"/>
      <c r="C252" s="34"/>
      <c r="D252" s="34"/>
      <c r="E252" s="14"/>
    </row>
    <row r="253" spans="1:5" x14ac:dyDescent="0.2">
      <c r="A253" s="14"/>
      <c r="B253" s="37"/>
      <c r="C253" s="34"/>
      <c r="D253" s="34"/>
      <c r="E253" s="14"/>
    </row>
    <row r="254" spans="1:5" x14ac:dyDescent="0.2">
      <c r="A254" s="14"/>
      <c r="B254" s="37"/>
      <c r="C254" s="34"/>
      <c r="D254" s="34"/>
      <c r="E254" s="14"/>
    </row>
    <row r="255" spans="1:5" x14ac:dyDescent="0.2">
      <c r="A255" s="14"/>
      <c r="B255" s="37"/>
      <c r="C255" s="34"/>
      <c r="D255" s="34"/>
      <c r="E255" s="14"/>
    </row>
    <row r="256" spans="1:5" x14ac:dyDescent="0.2">
      <c r="A256" s="14"/>
      <c r="B256" s="37"/>
      <c r="C256" s="34"/>
      <c r="D256" s="34"/>
      <c r="E256" s="14"/>
    </row>
    <row r="257" spans="1:5" x14ac:dyDescent="0.2">
      <c r="A257" s="14"/>
      <c r="B257" s="37"/>
      <c r="C257" s="34"/>
      <c r="D257" s="34"/>
      <c r="E257" s="14"/>
    </row>
    <row r="258" spans="1:5" x14ac:dyDescent="0.2">
      <c r="A258" s="14"/>
      <c r="B258" s="37"/>
      <c r="C258" s="34"/>
      <c r="D258" s="34"/>
      <c r="E258" s="14"/>
    </row>
    <row r="259" spans="1:5" x14ac:dyDescent="0.2">
      <c r="A259" s="14"/>
      <c r="B259" s="37"/>
      <c r="C259" s="34"/>
      <c r="D259" s="34"/>
      <c r="E259" s="14"/>
    </row>
    <row r="260" spans="1:5" x14ac:dyDescent="0.2">
      <c r="A260" s="14"/>
      <c r="B260" s="37"/>
      <c r="C260" s="34"/>
      <c r="D260" s="34"/>
      <c r="E260" s="14"/>
    </row>
    <row r="261" spans="1:5" x14ac:dyDescent="0.2">
      <c r="A261" s="14"/>
      <c r="B261" s="37"/>
      <c r="C261" s="34"/>
      <c r="D261" s="34"/>
      <c r="E261" s="14"/>
    </row>
    <row r="262" spans="1:5" x14ac:dyDescent="0.2">
      <c r="A262" s="14"/>
      <c r="B262" s="37"/>
      <c r="C262" s="34"/>
      <c r="D262" s="34"/>
      <c r="E262" s="14"/>
    </row>
    <row r="263" spans="1:5" x14ac:dyDescent="0.2">
      <c r="A263" s="14"/>
      <c r="B263" s="37"/>
      <c r="C263" s="34"/>
      <c r="D263" s="34"/>
      <c r="E263" s="14"/>
    </row>
    <row r="264" spans="1:5" x14ac:dyDescent="0.2">
      <c r="A264" s="14"/>
      <c r="B264" s="37"/>
      <c r="C264" s="34"/>
      <c r="D264" s="34"/>
      <c r="E264" s="14"/>
    </row>
    <row r="265" spans="1:5" x14ac:dyDescent="0.2">
      <c r="A265" s="14"/>
      <c r="B265" s="37"/>
      <c r="C265" s="34"/>
      <c r="D265" s="34"/>
      <c r="E265" s="14"/>
    </row>
    <row r="266" spans="1:5" x14ac:dyDescent="0.2">
      <c r="A266" s="14"/>
      <c r="B266" s="37"/>
      <c r="C266" s="34"/>
      <c r="D266" s="34"/>
      <c r="E266" s="14"/>
    </row>
    <row r="267" spans="1:5" x14ac:dyDescent="0.2">
      <c r="A267" s="14"/>
      <c r="B267" s="37"/>
      <c r="C267" s="34"/>
      <c r="D267" s="34"/>
      <c r="E267" s="14"/>
    </row>
    <row r="268" spans="1:5" x14ac:dyDescent="0.2">
      <c r="A268" s="14"/>
      <c r="B268" s="37"/>
      <c r="C268" s="34"/>
      <c r="D268" s="34"/>
      <c r="E268" s="14"/>
    </row>
    <row r="269" spans="1:5" x14ac:dyDescent="0.2">
      <c r="A269" s="14"/>
      <c r="B269" s="37"/>
      <c r="C269" s="34"/>
      <c r="D269" s="34"/>
      <c r="E269" s="14"/>
    </row>
    <row r="270" spans="1:5" x14ac:dyDescent="0.2">
      <c r="A270" s="14"/>
      <c r="B270" s="37"/>
      <c r="C270" s="34"/>
      <c r="D270" s="34"/>
      <c r="E270" s="14"/>
    </row>
    <row r="271" spans="1:5" x14ac:dyDescent="0.2">
      <c r="A271" s="14"/>
      <c r="B271" s="37"/>
      <c r="C271" s="34"/>
      <c r="D271" s="34"/>
      <c r="E271" s="14"/>
    </row>
    <row r="272" spans="1:5" x14ac:dyDescent="0.2">
      <c r="A272" s="14"/>
      <c r="B272" s="37"/>
      <c r="C272" s="34"/>
      <c r="D272" s="34"/>
      <c r="E272" s="14"/>
    </row>
    <row r="273" spans="1:5" x14ac:dyDescent="0.2">
      <c r="A273" s="14"/>
      <c r="B273" s="37"/>
      <c r="C273" s="34"/>
      <c r="D273" s="34"/>
      <c r="E273" s="14"/>
    </row>
    <row r="274" spans="1:5" x14ac:dyDescent="0.2">
      <c r="A274" s="14"/>
      <c r="B274" s="37"/>
      <c r="C274" s="34"/>
      <c r="D274" s="34"/>
      <c r="E274" s="14"/>
    </row>
    <row r="275" spans="1:5" x14ac:dyDescent="0.2">
      <c r="A275" s="14"/>
      <c r="B275" s="37"/>
      <c r="C275" s="34"/>
      <c r="D275" s="34"/>
      <c r="E275" s="14"/>
    </row>
    <row r="276" spans="1:5" x14ac:dyDescent="0.2">
      <c r="A276" s="14"/>
      <c r="B276" s="37"/>
      <c r="C276" s="34"/>
      <c r="D276" s="34"/>
      <c r="E276" s="14"/>
    </row>
    <row r="277" spans="1:5" x14ac:dyDescent="0.2">
      <c r="A277" s="14"/>
      <c r="B277" s="37"/>
      <c r="C277" s="34"/>
      <c r="D277" s="34"/>
      <c r="E277" s="14"/>
    </row>
    <row r="278" spans="1:5" x14ac:dyDescent="0.2">
      <c r="A278" s="14"/>
      <c r="B278" s="37"/>
      <c r="C278" s="34"/>
      <c r="D278" s="34"/>
      <c r="E278" s="14"/>
    </row>
    <row r="279" spans="1:5" x14ac:dyDescent="0.2">
      <c r="A279" s="14"/>
      <c r="B279" s="37"/>
      <c r="C279" s="34"/>
      <c r="D279" s="34"/>
      <c r="E279" s="14"/>
    </row>
    <row r="280" spans="1:5" x14ac:dyDescent="0.2">
      <c r="A280" s="14"/>
      <c r="B280" s="37"/>
      <c r="C280" s="34"/>
      <c r="D280" s="34"/>
      <c r="E280" s="14"/>
    </row>
    <row r="281" spans="1:5" x14ac:dyDescent="0.2">
      <c r="A281" s="14"/>
      <c r="B281" s="37"/>
      <c r="C281" s="34"/>
      <c r="D281" s="34"/>
      <c r="E281" s="14"/>
    </row>
    <row r="282" spans="1:5" x14ac:dyDescent="0.2">
      <c r="A282" s="14"/>
      <c r="B282" s="37"/>
      <c r="C282" s="34"/>
      <c r="D282" s="34"/>
      <c r="E282" s="14"/>
    </row>
    <row r="283" spans="1:5" x14ac:dyDescent="0.2">
      <c r="A283" s="14"/>
      <c r="B283" s="37"/>
      <c r="C283" s="34"/>
      <c r="D283" s="34"/>
      <c r="E283" s="14"/>
    </row>
    <row r="284" spans="1:5" x14ac:dyDescent="0.2">
      <c r="A284" s="14"/>
      <c r="B284" s="37"/>
      <c r="C284" s="34"/>
      <c r="D284" s="34"/>
      <c r="E284" s="14"/>
    </row>
    <row r="285" spans="1:5" x14ac:dyDescent="0.2">
      <c r="A285" s="14"/>
      <c r="B285" s="37"/>
      <c r="C285" s="34"/>
      <c r="D285" s="34"/>
      <c r="E285" s="14"/>
    </row>
    <row r="286" spans="1:5" x14ac:dyDescent="0.2">
      <c r="A286" s="14"/>
      <c r="B286" s="37"/>
      <c r="C286" s="34"/>
      <c r="D286" s="34"/>
      <c r="E286" s="14"/>
    </row>
    <row r="287" spans="1:5" x14ac:dyDescent="0.2">
      <c r="A287" s="14"/>
      <c r="B287" s="37"/>
      <c r="C287" s="34"/>
      <c r="D287" s="34"/>
      <c r="E287" s="14"/>
    </row>
    <row r="288" spans="1:5" x14ac:dyDescent="0.2">
      <c r="A288" s="14"/>
      <c r="B288" s="37"/>
      <c r="C288" s="34"/>
      <c r="D288" s="34"/>
      <c r="E288" s="14"/>
    </row>
    <row r="289" spans="1:5" x14ac:dyDescent="0.2">
      <c r="A289" s="14"/>
      <c r="B289" s="37"/>
      <c r="C289" s="34"/>
      <c r="D289" s="34"/>
      <c r="E289" s="14"/>
    </row>
    <row r="290" spans="1:5" x14ac:dyDescent="0.2">
      <c r="A290" s="14"/>
      <c r="B290" s="37"/>
      <c r="C290" s="34"/>
      <c r="D290" s="34"/>
      <c r="E290" s="14"/>
    </row>
    <row r="291" spans="1:5" x14ac:dyDescent="0.2">
      <c r="A291" s="14"/>
      <c r="B291" s="37"/>
      <c r="C291" s="34"/>
      <c r="D291" s="34"/>
      <c r="E291" s="14"/>
    </row>
    <row r="292" spans="1:5" x14ac:dyDescent="0.2">
      <c r="A292" s="14"/>
      <c r="B292" s="37"/>
      <c r="C292" s="34"/>
      <c r="D292" s="34"/>
      <c r="E292" s="14"/>
    </row>
    <row r="293" spans="1:5" x14ac:dyDescent="0.2">
      <c r="A293" s="14"/>
      <c r="B293" s="37"/>
      <c r="C293" s="34"/>
      <c r="D293" s="34"/>
      <c r="E293" s="14"/>
    </row>
    <row r="294" spans="1:5" x14ac:dyDescent="0.2">
      <c r="A294" s="14"/>
      <c r="B294" s="37"/>
      <c r="C294" s="34"/>
      <c r="D294" s="34"/>
      <c r="E294" s="14"/>
    </row>
    <row r="295" spans="1:5" x14ac:dyDescent="0.2">
      <c r="A295" s="14"/>
      <c r="B295" s="37"/>
      <c r="C295" s="34"/>
      <c r="D295" s="34"/>
      <c r="E295" s="14"/>
    </row>
    <row r="296" spans="1:5" x14ac:dyDescent="0.2">
      <c r="A296" s="14"/>
      <c r="B296" s="37"/>
      <c r="C296" s="34"/>
      <c r="D296" s="34"/>
      <c r="E296" s="14"/>
    </row>
    <row r="297" spans="1:5" x14ac:dyDescent="0.2">
      <c r="A297" s="14"/>
      <c r="B297" s="37"/>
      <c r="C297" s="34"/>
      <c r="D297" s="34"/>
      <c r="E297" s="14"/>
    </row>
    <row r="298" spans="1:5" x14ac:dyDescent="0.2">
      <c r="A298" s="14"/>
      <c r="B298" s="37"/>
      <c r="C298" s="34"/>
      <c r="D298" s="34"/>
      <c r="E298" s="14"/>
    </row>
    <row r="299" spans="1:5" x14ac:dyDescent="0.2">
      <c r="A299" s="14"/>
      <c r="B299" s="37"/>
      <c r="C299" s="34"/>
      <c r="D299" s="34"/>
      <c r="E299" s="14"/>
    </row>
    <row r="300" spans="1:5" x14ac:dyDescent="0.2">
      <c r="A300" s="14"/>
      <c r="B300" s="37"/>
      <c r="C300" s="34"/>
      <c r="D300" s="34"/>
      <c r="E300" s="14"/>
    </row>
    <row r="301" spans="1:5" x14ac:dyDescent="0.2">
      <c r="A301" s="14"/>
      <c r="B301" s="37"/>
      <c r="C301" s="34"/>
      <c r="D301" s="34"/>
      <c r="E301" s="14"/>
    </row>
    <row r="302" spans="1:5" x14ac:dyDescent="0.2">
      <c r="A302" s="14"/>
      <c r="B302" s="37"/>
      <c r="C302" s="34"/>
      <c r="D302" s="34"/>
      <c r="E302" s="14"/>
    </row>
    <row r="303" spans="1:5" x14ac:dyDescent="0.2">
      <c r="A303" s="14"/>
      <c r="B303" s="37"/>
      <c r="C303" s="34"/>
      <c r="D303" s="34"/>
      <c r="E303" s="14"/>
    </row>
    <row r="304" spans="1:5" x14ac:dyDescent="0.2">
      <c r="A304" s="14"/>
      <c r="B304" s="37"/>
      <c r="C304" s="34"/>
      <c r="D304" s="34"/>
      <c r="E304" s="14"/>
    </row>
    <row r="305" spans="1:5" x14ac:dyDescent="0.2">
      <c r="A305" s="14"/>
      <c r="B305" s="37"/>
      <c r="C305" s="34"/>
      <c r="D305" s="34"/>
      <c r="E305" s="14"/>
    </row>
    <row r="306" spans="1:5" x14ac:dyDescent="0.2">
      <c r="A306" s="14"/>
      <c r="B306" s="37"/>
      <c r="C306" s="34"/>
      <c r="D306" s="34"/>
      <c r="E306" s="14"/>
    </row>
    <row r="307" spans="1:5" x14ac:dyDescent="0.2">
      <c r="A307" s="14"/>
      <c r="B307" s="37"/>
      <c r="C307" s="34"/>
      <c r="D307" s="34"/>
      <c r="E307" s="14"/>
    </row>
    <row r="308" spans="1:5" x14ac:dyDescent="0.2">
      <c r="A308" s="14"/>
      <c r="B308" s="37"/>
      <c r="C308" s="34"/>
      <c r="D308" s="34"/>
      <c r="E308" s="14"/>
    </row>
    <row r="309" spans="1:5" x14ac:dyDescent="0.2">
      <c r="A309" s="14"/>
      <c r="B309" s="37"/>
      <c r="C309" s="34"/>
      <c r="D309" s="34"/>
      <c r="E309" s="14"/>
    </row>
    <row r="310" spans="1:5" x14ac:dyDescent="0.2">
      <c r="A310" s="14"/>
      <c r="B310" s="37"/>
      <c r="C310" s="34"/>
      <c r="D310" s="34"/>
      <c r="E310" s="14"/>
    </row>
    <row r="311" spans="1:5" x14ac:dyDescent="0.2">
      <c r="A311" s="14"/>
      <c r="B311" s="37"/>
      <c r="C311" s="34"/>
      <c r="D311" s="34"/>
      <c r="E311" s="14"/>
    </row>
    <row r="312" spans="1:5" x14ac:dyDescent="0.2">
      <c r="A312" s="14"/>
      <c r="B312" s="37"/>
      <c r="C312" s="34"/>
      <c r="D312" s="34"/>
      <c r="E312" s="14"/>
    </row>
    <row r="313" spans="1:5" x14ac:dyDescent="0.2">
      <c r="A313" s="14"/>
      <c r="B313" s="37"/>
      <c r="C313" s="34"/>
      <c r="D313" s="34"/>
      <c r="E313" s="14"/>
    </row>
    <row r="314" spans="1:5" x14ac:dyDescent="0.2">
      <c r="A314" s="14"/>
      <c r="B314" s="37"/>
      <c r="C314" s="34"/>
      <c r="D314" s="34"/>
      <c r="E314" s="14"/>
    </row>
    <row r="315" spans="1:5" x14ac:dyDescent="0.2">
      <c r="A315" s="14"/>
      <c r="B315" s="37"/>
      <c r="C315" s="34"/>
      <c r="D315" s="34"/>
      <c r="E315" s="14"/>
    </row>
    <row r="316" spans="1:5" x14ac:dyDescent="0.2">
      <c r="A316" s="14"/>
      <c r="B316" s="37"/>
      <c r="C316" s="34"/>
      <c r="D316" s="34"/>
      <c r="E316" s="14"/>
    </row>
    <row r="317" spans="1:5" x14ac:dyDescent="0.2">
      <c r="A317" s="14"/>
      <c r="B317" s="37"/>
      <c r="C317" s="34"/>
      <c r="D317" s="34"/>
      <c r="E317" s="14"/>
    </row>
    <row r="318" spans="1:5" x14ac:dyDescent="0.2">
      <c r="A318" s="14"/>
      <c r="B318" s="37"/>
      <c r="C318" s="34"/>
      <c r="D318" s="34"/>
      <c r="E318" s="14"/>
    </row>
    <row r="319" spans="1:5" x14ac:dyDescent="0.2">
      <c r="A319" s="14"/>
      <c r="B319" s="37"/>
      <c r="C319" s="34"/>
      <c r="D319" s="34"/>
      <c r="E319" s="14"/>
    </row>
    <row r="320" spans="1:5" x14ac:dyDescent="0.2">
      <c r="A320" s="14"/>
      <c r="B320" s="37"/>
      <c r="C320" s="34"/>
      <c r="D320" s="34"/>
      <c r="E320" s="14"/>
    </row>
    <row r="321" spans="1:5" x14ac:dyDescent="0.2">
      <c r="A321" s="14"/>
      <c r="B321" s="37"/>
      <c r="C321" s="34"/>
      <c r="D321" s="34"/>
      <c r="E321" s="14"/>
    </row>
    <row r="322" spans="1:5" x14ac:dyDescent="0.2">
      <c r="A322" s="14"/>
      <c r="B322" s="37"/>
      <c r="C322" s="34"/>
      <c r="D322" s="34"/>
      <c r="E322" s="14"/>
    </row>
    <row r="323" spans="1:5" x14ac:dyDescent="0.2">
      <c r="A323" s="14"/>
      <c r="B323" s="37"/>
      <c r="C323" s="34"/>
      <c r="D323" s="34"/>
      <c r="E323" s="14"/>
    </row>
    <row r="324" spans="1:5" x14ac:dyDescent="0.2">
      <c r="A324" s="14"/>
      <c r="B324" s="37"/>
      <c r="C324" s="34"/>
      <c r="D324" s="34"/>
      <c r="E324" s="14"/>
    </row>
    <row r="325" spans="1:5" x14ac:dyDescent="0.2">
      <c r="A325" s="14"/>
      <c r="B325" s="37"/>
      <c r="C325" s="34"/>
      <c r="D325" s="34"/>
      <c r="E325" s="14"/>
    </row>
    <row r="326" spans="1:5" x14ac:dyDescent="0.2">
      <c r="A326" s="14"/>
      <c r="B326" s="37"/>
      <c r="C326" s="34"/>
      <c r="D326" s="34"/>
      <c r="E326" s="14"/>
    </row>
    <row r="327" spans="1:5" x14ac:dyDescent="0.2">
      <c r="A327" s="14"/>
      <c r="B327" s="37"/>
      <c r="C327" s="34"/>
      <c r="D327" s="34"/>
      <c r="E327" s="14"/>
    </row>
    <row r="328" spans="1:5" x14ac:dyDescent="0.2">
      <c r="A328" s="14"/>
      <c r="B328" s="37"/>
      <c r="C328" s="34"/>
      <c r="D328" s="34"/>
      <c r="E328" s="14"/>
    </row>
    <row r="329" spans="1:5" x14ac:dyDescent="0.2">
      <c r="A329" s="14"/>
      <c r="B329" s="37"/>
      <c r="C329" s="34"/>
      <c r="D329" s="34"/>
      <c r="E329" s="14"/>
    </row>
    <row r="330" spans="1:5" x14ac:dyDescent="0.2">
      <c r="A330" s="14"/>
      <c r="B330" s="37"/>
      <c r="C330" s="34"/>
      <c r="D330" s="34"/>
      <c r="E330" s="14"/>
    </row>
    <row r="331" spans="1:5" x14ac:dyDescent="0.2">
      <c r="A331" s="14"/>
      <c r="B331" s="37"/>
      <c r="C331" s="34"/>
      <c r="D331" s="34"/>
      <c r="E331" s="14"/>
    </row>
    <row r="332" spans="1:5" x14ac:dyDescent="0.2">
      <c r="A332" s="14"/>
      <c r="B332" s="37"/>
      <c r="C332" s="34"/>
      <c r="D332" s="34"/>
      <c r="E332" s="14"/>
    </row>
    <row r="333" spans="1:5" x14ac:dyDescent="0.2">
      <c r="A333" s="14"/>
      <c r="B333" s="37"/>
      <c r="C333" s="34"/>
      <c r="D333" s="34"/>
      <c r="E333" s="14"/>
    </row>
    <row r="334" spans="1:5" x14ac:dyDescent="0.2">
      <c r="A334" s="14"/>
      <c r="B334" s="37"/>
      <c r="C334" s="34"/>
      <c r="D334" s="34"/>
      <c r="E334" s="14"/>
    </row>
    <row r="335" spans="1:5" x14ac:dyDescent="0.2">
      <c r="A335" s="14"/>
      <c r="B335" s="37"/>
      <c r="C335" s="34"/>
      <c r="D335" s="34"/>
      <c r="E335" s="14"/>
    </row>
    <row r="336" spans="1:5" x14ac:dyDescent="0.2">
      <c r="A336" s="14"/>
      <c r="B336" s="37"/>
      <c r="C336" s="34"/>
      <c r="D336" s="34"/>
      <c r="E336" s="14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</sheetData>
  <protectedRanges>
    <protectedRange sqref="A193:D194" name="Range1"/>
  </protectedRanges>
  <sortState xmlns:xlrd2="http://schemas.microsoft.com/office/spreadsheetml/2017/richdata2" ref="A21:U199">
    <sortCondition ref="C21:C199"/>
  </sortState>
  <phoneticPr fontId="8" type="noConversion"/>
  <hyperlinks>
    <hyperlink ref="H64491" r:id="rId1" display="http://vsolj.cetus-net.org/bulletin.html" xr:uid="{00000000-0004-0000-0000-000000000000}"/>
    <hyperlink ref="H64484" r:id="rId2" display="https://www.aavso.org/ejaavso" xr:uid="{00000000-0004-0000-0000-000001000000}"/>
    <hyperlink ref="I64491" r:id="rId3" display="http://vsolj.cetus-net.org/bulletin.html" xr:uid="{00000000-0004-0000-0000-000002000000}"/>
    <hyperlink ref="AQ58142" r:id="rId4" display="http://cdsbib.u-strasbg.fr/cgi-bin/cdsbib?1990RMxAA..21..381G" xr:uid="{00000000-0004-0000-0000-000003000000}"/>
    <hyperlink ref="H64488" r:id="rId5" display="https://www.aavso.org/ejaavso" xr:uid="{00000000-0004-0000-0000-000004000000}"/>
    <hyperlink ref="AP5506" r:id="rId6" display="http://cdsbib.u-strasbg.fr/cgi-bin/cdsbib?1990RMxAA..21..381G" xr:uid="{00000000-0004-0000-0000-000005000000}"/>
    <hyperlink ref="AP5509" r:id="rId7" display="http://cdsbib.u-strasbg.fr/cgi-bin/cdsbib?1990RMxAA..21..381G" xr:uid="{00000000-0004-0000-0000-000006000000}"/>
    <hyperlink ref="AP5507" r:id="rId8" display="http://cdsbib.u-strasbg.fr/cgi-bin/cdsbib?1990RMxAA..21..381G" xr:uid="{00000000-0004-0000-0000-000007000000}"/>
    <hyperlink ref="AP5491" r:id="rId9" display="http://cdsbib.u-strasbg.fr/cgi-bin/cdsbib?1990RMxAA..21..381G" xr:uid="{00000000-0004-0000-0000-000008000000}"/>
    <hyperlink ref="AQ5720" r:id="rId10" display="http://cdsbib.u-strasbg.fr/cgi-bin/cdsbib?1990RMxAA..21..381G" xr:uid="{00000000-0004-0000-0000-000009000000}"/>
    <hyperlink ref="AQ5724" r:id="rId11" display="http://cdsbib.u-strasbg.fr/cgi-bin/cdsbib?1990RMxAA..21..381G" xr:uid="{00000000-0004-0000-0000-00000A000000}"/>
    <hyperlink ref="AQ65404" r:id="rId12" display="http://cdsbib.u-strasbg.fr/cgi-bin/cdsbib?1990RMxAA..21..381G" xr:uid="{00000000-0004-0000-0000-00000B000000}"/>
    <hyperlink ref="I2612" r:id="rId13" display="http://vsolj.cetus-net.org/bulletin.html" xr:uid="{00000000-0004-0000-0000-00000C000000}"/>
    <hyperlink ref="H2612" r:id="rId14" display="http://vsolj.cetus-net.org/bulletin.html" xr:uid="{00000000-0004-0000-0000-00000D000000}"/>
    <hyperlink ref="AQ529" r:id="rId15" display="http://cdsbib.u-strasbg.fr/cgi-bin/cdsbib?1990RMxAA..21..381G" xr:uid="{00000000-0004-0000-0000-00000E000000}"/>
    <hyperlink ref="AQ528" r:id="rId16" display="http://cdsbib.u-strasbg.fr/cgi-bin/cdsbib?1990RMxAA..21..381G" xr:uid="{00000000-0004-0000-0000-00000F000000}"/>
    <hyperlink ref="AP3782" r:id="rId17" display="http://cdsbib.u-strasbg.fr/cgi-bin/cdsbib?1990RMxAA..21..381G" xr:uid="{00000000-0004-0000-0000-000010000000}"/>
    <hyperlink ref="AP3800" r:id="rId18" display="http://cdsbib.u-strasbg.fr/cgi-bin/cdsbib?1990RMxAA..21..381G" xr:uid="{00000000-0004-0000-0000-000011000000}"/>
    <hyperlink ref="AP3801" r:id="rId19" display="http://cdsbib.u-strasbg.fr/cgi-bin/cdsbib?1990RMxAA..21..381G" xr:uid="{00000000-0004-0000-0000-000012000000}"/>
    <hyperlink ref="AP379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9"/>
  <sheetViews>
    <sheetView topLeftCell="A129" workbookViewId="0">
      <selection activeCell="A137" sqref="A137:D176"/>
    </sheetView>
  </sheetViews>
  <sheetFormatPr defaultRowHeight="12.75" x14ac:dyDescent="0.2"/>
  <cols>
    <col min="1" max="1" width="19.7109375" style="16" customWidth="1"/>
    <col min="2" max="2" width="4.42578125" style="10" customWidth="1"/>
    <col min="3" max="3" width="12.7109375" style="16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6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134</v>
      </c>
      <c r="I1" s="42" t="s">
        <v>135</v>
      </c>
      <c r="J1" s="43" t="s">
        <v>136</v>
      </c>
    </row>
    <row r="2" spans="1:16" x14ac:dyDescent="0.2">
      <c r="I2" s="44" t="s">
        <v>137</v>
      </c>
      <c r="J2" s="45" t="s">
        <v>138</v>
      </c>
    </row>
    <row r="3" spans="1:16" x14ac:dyDescent="0.2">
      <c r="A3" s="46" t="s">
        <v>139</v>
      </c>
      <c r="I3" s="44" t="s">
        <v>140</v>
      </c>
      <c r="J3" s="45" t="s">
        <v>59</v>
      </c>
    </row>
    <row r="4" spans="1:16" x14ac:dyDescent="0.2">
      <c r="I4" s="44" t="s">
        <v>141</v>
      </c>
      <c r="J4" s="45" t="s">
        <v>59</v>
      </c>
    </row>
    <row r="5" spans="1:16" ht="13.5" thickBot="1" x14ac:dyDescent="0.25">
      <c r="I5" s="47" t="s">
        <v>142</v>
      </c>
      <c r="J5" s="48" t="s">
        <v>143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 AJ 64.261 </v>
      </c>
      <c r="B11" s="11" t="str">
        <f t="shared" ref="B11:B42" si="1">IF(H11=INT(H11),"I","II")</f>
        <v>I</v>
      </c>
      <c r="C11" s="16">
        <f t="shared" ref="C11:C42" si="2">1*G11</f>
        <v>31347.760999999999</v>
      </c>
      <c r="D11" s="10" t="str">
        <f t="shared" ref="D11:D42" si="3">VLOOKUP(F11,I$1:J$5,2,FALSE)</f>
        <v>vis</v>
      </c>
      <c r="E11" s="49">
        <f>VLOOKUP(C11,Active!C$21:E$969,3,FALSE)</f>
        <v>-4835.9744057978796</v>
      </c>
      <c r="F11" s="11" t="s">
        <v>142</v>
      </c>
      <c r="G11" s="10" t="str">
        <f t="shared" ref="G11:G42" si="4">MID(I11,3,LEN(I11)-3)</f>
        <v>31347.761</v>
      </c>
      <c r="H11" s="16">
        <f t="shared" ref="H11:H42" si="5">1*K11</f>
        <v>-4836</v>
      </c>
      <c r="I11" s="50" t="s">
        <v>159</v>
      </c>
      <c r="J11" s="51" t="s">
        <v>160</v>
      </c>
      <c r="K11" s="50">
        <v>-4836</v>
      </c>
      <c r="L11" s="50" t="s">
        <v>161</v>
      </c>
      <c r="M11" s="51" t="s">
        <v>145</v>
      </c>
      <c r="N11" s="51"/>
      <c r="O11" s="52" t="s">
        <v>162</v>
      </c>
      <c r="P11" s="52" t="s">
        <v>163</v>
      </c>
    </row>
    <row r="12" spans="1:16" ht="12.75" customHeight="1" thickBot="1" x14ac:dyDescent="0.25">
      <c r="A12" s="16" t="str">
        <f t="shared" si="0"/>
        <v> AJ 64.261 </v>
      </c>
      <c r="B12" s="11" t="str">
        <f t="shared" si="1"/>
        <v>I</v>
      </c>
      <c r="C12" s="16">
        <f t="shared" si="2"/>
        <v>32111.463</v>
      </c>
      <c r="D12" s="10" t="str">
        <f t="shared" si="3"/>
        <v>vis</v>
      </c>
      <c r="E12" s="49">
        <f>VLOOKUP(C12,Active!C$21:E$969,3,FALSE)</f>
        <v>-4569.9798580274801</v>
      </c>
      <c r="F12" s="11" t="s">
        <v>142</v>
      </c>
      <c r="G12" s="10" t="str">
        <f t="shared" si="4"/>
        <v>32111.463</v>
      </c>
      <c r="H12" s="16">
        <f t="shared" si="5"/>
        <v>-4570</v>
      </c>
      <c r="I12" s="50" t="s">
        <v>164</v>
      </c>
      <c r="J12" s="51" t="s">
        <v>165</v>
      </c>
      <c r="K12" s="50">
        <v>-4570</v>
      </c>
      <c r="L12" s="50" t="s">
        <v>166</v>
      </c>
      <c r="M12" s="51" t="s">
        <v>145</v>
      </c>
      <c r="N12" s="51"/>
      <c r="O12" s="52" t="s">
        <v>162</v>
      </c>
      <c r="P12" s="52" t="s">
        <v>163</v>
      </c>
    </row>
    <row r="13" spans="1:16" ht="12.75" customHeight="1" thickBot="1" x14ac:dyDescent="0.25">
      <c r="A13" s="16" t="str">
        <f t="shared" si="0"/>
        <v> AJ 64.261 </v>
      </c>
      <c r="B13" s="11" t="str">
        <f t="shared" si="1"/>
        <v>I</v>
      </c>
      <c r="C13" s="16">
        <f t="shared" si="2"/>
        <v>32768.932000000001</v>
      </c>
      <c r="D13" s="10" t="str">
        <f t="shared" si="3"/>
        <v>vis</v>
      </c>
      <c r="E13" s="49">
        <f>VLOOKUP(C13,Active!C$21:E$969,3,FALSE)</f>
        <v>-4340.9858664862031</v>
      </c>
      <c r="F13" s="11" t="s">
        <v>142</v>
      </c>
      <c r="G13" s="10" t="str">
        <f t="shared" si="4"/>
        <v>32768.932</v>
      </c>
      <c r="H13" s="16">
        <f t="shared" si="5"/>
        <v>-4341</v>
      </c>
      <c r="I13" s="50" t="s">
        <v>167</v>
      </c>
      <c r="J13" s="51" t="s">
        <v>168</v>
      </c>
      <c r="K13" s="50">
        <v>-4341</v>
      </c>
      <c r="L13" s="50" t="s">
        <v>169</v>
      </c>
      <c r="M13" s="51" t="s">
        <v>145</v>
      </c>
      <c r="N13" s="51"/>
      <c r="O13" s="52" t="s">
        <v>162</v>
      </c>
      <c r="P13" s="52" t="s">
        <v>163</v>
      </c>
    </row>
    <row r="14" spans="1:16" ht="12.75" customHeight="1" thickBot="1" x14ac:dyDescent="0.25">
      <c r="A14" s="16" t="str">
        <f t="shared" si="0"/>
        <v> AJ 64.261 </v>
      </c>
      <c r="B14" s="11" t="str">
        <f t="shared" si="1"/>
        <v>I</v>
      </c>
      <c r="C14" s="16">
        <f t="shared" si="2"/>
        <v>32820.608999999997</v>
      </c>
      <c r="D14" s="10" t="str">
        <f t="shared" si="3"/>
        <v>vis</v>
      </c>
      <c r="E14" s="49">
        <f>VLOOKUP(C14,Active!C$21:E$969,3,FALSE)</f>
        <v>-4322.9869608330428</v>
      </c>
      <c r="F14" s="11" t="s">
        <v>142</v>
      </c>
      <c r="G14" s="10" t="str">
        <f t="shared" si="4"/>
        <v>32820.609</v>
      </c>
      <c r="H14" s="16">
        <f t="shared" si="5"/>
        <v>-4323</v>
      </c>
      <c r="I14" s="50" t="s">
        <v>170</v>
      </c>
      <c r="J14" s="51" t="s">
        <v>171</v>
      </c>
      <c r="K14" s="50">
        <v>-4323</v>
      </c>
      <c r="L14" s="50" t="s">
        <v>172</v>
      </c>
      <c r="M14" s="51" t="s">
        <v>145</v>
      </c>
      <c r="N14" s="51"/>
      <c r="O14" s="52" t="s">
        <v>162</v>
      </c>
      <c r="P14" s="52" t="s">
        <v>163</v>
      </c>
    </row>
    <row r="15" spans="1:16" ht="12.75" customHeight="1" thickBot="1" x14ac:dyDescent="0.25">
      <c r="A15" s="16" t="str">
        <f t="shared" si="0"/>
        <v>IBVS 299 </v>
      </c>
      <c r="B15" s="11" t="str">
        <f t="shared" si="1"/>
        <v>I</v>
      </c>
      <c r="C15" s="16">
        <f t="shared" si="2"/>
        <v>34583.449000000001</v>
      </c>
      <c r="D15" s="10" t="str">
        <f t="shared" si="3"/>
        <v>vis</v>
      </c>
      <c r="E15" s="49">
        <f>VLOOKUP(C15,Active!C$21:E$969,3,FALSE)</f>
        <v>-3708.9963878195226</v>
      </c>
      <c r="F15" s="11" t="s">
        <v>142</v>
      </c>
      <c r="G15" s="10" t="str">
        <f t="shared" si="4"/>
        <v>34583.449</v>
      </c>
      <c r="H15" s="16">
        <f t="shared" si="5"/>
        <v>-3709</v>
      </c>
      <c r="I15" s="50" t="s">
        <v>173</v>
      </c>
      <c r="J15" s="51" t="s">
        <v>174</v>
      </c>
      <c r="K15" s="50">
        <v>-3709</v>
      </c>
      <c r="L15" s="50" t="s">
        <v>175</v>
      </c>
      <c r="M15" s="51" t="s">
        <v>145</v>
      </c>
      <c r="N15" s="51"/>
      <c r="O15" s="52" t="s">
        <v>176</v>
      </c>
      <c r="P15" s="53" t="s">
        <v>177</v>
      </c>
    </row>
    <row r="16" spans="1:16" ht="12.75" customHeight="1" thickBot="1" x14ac:dyDescent="0.25">
      <c r="A16" s="16" t="str">
        <f t="shared" si="0"/>
        <v>IBVS 299 </v>
      </c>
      <c r="B16" s="11" t="str">
        <f t="shared" si="1"/>
        <v>I</v>
      </c>
      <c r="C16" s="16">
        <f t="shared" si="2"/>
        <v>34962.432000000001</v>
      </c>
      <c r="D16" s="10" t="str">
        <f t="shared" si="3"/>
        <v>vis</v>
      </c>
      <c r="E16" s="49">
        <f>VLOOKUP(C16,Active!C$21:E$969,3,FALSE)</f>
        <v>-3576.9980275982989</v>
      </c>
      <c r="F16" s="11" t="s">
        <v>142</v>
      </c>
      <c r="G16" s="10" t="str">
        <f t="shared" si="4"/>
        <v>34962.432</v>
      </c>
      <c r="H16" s="16">
        <f t="shared" si="5"/>
        <v>-3577</v>
      </c>
      <c r="I16" s="50" t="s">
        <v>178</v>
      </c>
      <c r="J16" s="51" t="s">
        <v>179</v>
      </c>
      <c r="K16" s="50">
        <v>-3577</v>
      </c>
      <c r="L16" s="50" t="s">
        <v>180</v>
      </c>
      <c r="M16" s="51" t="s">
        <v>145</v>
      </c>
      <c r="N16" s="51"/>
      <c r="O16" s="52" t="s">
        <v>176</v>
      </c>
      <c r="P16" s="53" t="s">
        <v>177</v>
      </c>
    </row>
    <row r="17" spans="1:16" ht="12.75" customHeight="1" thickBot="1" x14ac:dyDescent="0.25">
      <c r="A17" s="16" t="str">
        <f t="shared" si="0"/>
        <v>IBVS 299 </v>
      </c>
      <c r="B17" s="11" t="str">
        <f t="shared" si="1"/>
        <v>I</v>
      </c>
      <c r="C17" s="16">
        <f t="shared" si="2"/>
        <v>34985.404999999999</v>
      </c>
      <c r="D17" s="10" t="str">
        <f t="shared" si="3"/>
        <v>vis</v>
      </c>
      <c r="E17" s="49">
        <f>VLOOKUP(C17,Active!C$21:E$969,3,FALSE)</f>
        <v>-3568.9966176950529</v>
      </c>
      <c r="F17" s="11" t="s">
        <v>142</v>
      </c>
      <c r="G17" s="10" t="str">
        <f t="shared" si="4"/>
        <v>34985.405</v>
      </c>
      <c r="H17" s="16">
        <f t="shared" si="5"/>
        <v>-3569</v>
      </c>
      <c r="I17" s="50" t="s">
        <v>181</v>
      </c>
      <c r="J17" s="51" t="s">
        <v>182</v>
      </c>
      <c r="K17" s="50">
        <v>-3569</v>
      </c>
      <c r="L17" s="50" t="s">
        <v>175</v>
      </c>
      <c r="M17" s="51" t="s">
        <v>145</v>
      </c>
      <c r="N17" s="51"/>
      <c r="O17" s="52" t="s">
        <v>176</v>
      </c>
      <c r="P17" s="53" t="s">
        <v>177</v>
      </c>
    </row>
    <row r="18" spans="1:16" ht="12.75" customHeight="1" thickBot="1" x14ac:dyDescent="0.25">
      <c r="A18" s="16" t="str">
        <f t="shared" si="0"/>
        <v>IBVS 299 </v>
      </c>
      <c r="B18" s="11" t="str">
        <f t="shared" si="1"/>
        <v>I</v>
      </c>
      <c r="C18" s="16">
        <f t="shared" si="2"/>
        <v>34988.277000000002</v>
      </c>
      <c r="D18" s="10" t="str">
        <f t="shared" si="3"/>
        <v>vis</v>
      </c>
      <c r="E18" s="49">
        <f>VLOOKUP(C18,Active!C$21:E$969,3,FALSE)</f>
        <v>-3567.9963108460497</v>
      </c>
      <c r="F18" s="11" t="s">
        <v>142</v>
      </c>
      <c r="G18" s="10" t="str">
        <f t="shared" si="4"/>
        <v>34988.277</v>
      </c>
      <c r="H18" s="16">
        <f t="shared" si="5"/>
        <v>-3568</v>
      </c>
      <c r="I18" s="50" t="s">
        <v>183</v>
      </c>
      <c r="J18" s="51" t="s">
        <v>184</v>
      </c>
      <c r="K18" s="50">
        <v>-3568</v>
      </c>
      <c r="L18" s="50" t="s">
        <v>185</v>
      </c>
      <c r="M18" s="51" t="s">
        <v>145</v>
      </c>
      <c r="N18" s="51"/>
      <c r="O18" s="52" t="s">
        <v>176</v>
      </c>
      <c r="P18" s="53" t="s">
        <v>177</v>
      </c>
    </row>
    <row r="19" spans="1:16" ht="12.75" customHeight="1" thickBot="1" x14ac:dyDescent="0.25">
      <c r="A19" s="16" t="str">
        <f t="shared" si="0"/>
        <v>IBVS 299 </v>
      </c>
      <c r="B19" s="11" t="str">
        <f t="shared" si="1"/>
        <v>I</v>
      </c>
      <c r="C19" s="16">
        <f t="shared" si="2"/>
        <v>35005.491999999998</v>
      </c>
      <c r="D19" s="10" t="str">
        <f t="shared" si="3"/>
        <v>vis</v>
      </c>
      <c r="E19" s="49">
        <f>VLOOKUP(C19,Active!C$21:E$969,3,FALSE)</f>
        <v>-3562.0003907884006</v>
      </c>
      <c r="F19" s="11" t="s">
        <v>142</v>
      </c>
      <c r="G19" s="10" t="str">
        <f t="shared" si="4"/>
        <v>35005.492</v>
      </c>
      <c r="H19" s="16">
        <f t="shared" si="5"/>
        <v>-3562</v>
      </c>
      <c r="I19" s="50" t="s">
        <v>186</v>
      </c>
      <c r="J19" s="51" t="s">
        <v>187</v>
      </c>
      <c r="K19" s="50">
        <v>-3562</v>
      </c>
      <c r="L19" s="50" t="s">
        <v>188</v>
      </c>
      <c r="M19" s="51" t="s">
        <v>145</v>
      </c>
      <c r="N19" s="51"/>
      <c r="O19" s="52" t="s">
        <v>176</v>
      </c>
      <c r="P19" s="53" t="s">
        <v>177</v>
      </c>
    </row>
    <row r="20" spans="1:16" ht="12.75" customHeight="1" thickBot="1" x14ac:dyDescent="0.25">
      <c r="A20" s="16" t="str">
        <f t="shared" si="0"/>
        <v>IBVS 299 </v>
      </c>
      <c r="B20" s="11" t="str">
        <f t="shared" si="1"/>
        <v>I</v>
      </c>
      <c r="C20" s="16">
        <f t="shared" si="2"/>
        <v>35011.24</v>
      </c>
      <c r="D20" s="10" t="str">
        <f t="shared" si="3"/>
        <v>vis</v>
      </c>
      <c r="E20" s="49">
        <f>VLOOKUP(C20,Active!C$21:E$969,3,FALSE)</f>
        <v>-3559.9983839053702</v>
      </c>
      <c r="F20" s="11" t="s">
        <v>142</v>
      </c>
      <c r="G20" s="10" t="str">
        <f t="shared" si="4"/>
        <v>35011.240</v>
      </c>
      <c r="H20" s="16">
        <f t="shared" si="5"/>
        <v>-3560</v>
      </c>
      <c r="I20" s="50" t="s">
        <v>193</v>
      </c>
      <c r="J20" s="51" t="s">
        <v>194</v>
      </c>
      <c r="K20" s="50">
        <v>-3560</v>
      </c>
      <c r="L20" s="50" t="s">
        <v>195</v>
      </c>
      <c r="M20" s="51" t="s">
        <v>145</v>
      </c>
      <c r="N20" s="51"/>
      <c r="O20" s="52" t="s">
        <v>176</v>
      </c>
      <c r="P20" s="53" t="s">
        <v>177</v>
      </c>
    </row>
    <row r="21" spans="1:16" ht="12.75" customHeight="1" thickBot="1" x14ac:dyDescent="0.25">
      <c r="A21" s="16" t="str">
        <f t="shared" si="0"/>
        <v>IBVS 299 </v>
      </c>
      <c r="B21" s="11" t="str">
        <f t="shared" si="1"/>
        <v>I</v>
      </c>
      <c r="C21" s="16">
        <f t="shared" si="2"/>
        <v>35700.296999999999</v>
      </c>
      <c r="D21" s="10" t="str">
        <f t="shared" si="3"/>
        <v>vis</v>
      </c>
      <c r="E21" s="49">
        <f>VLOOKUP(C21,Active!C$21:E$969,3,FALSE)</f>
        <v>-3320.0024102100965</v>
      </c>
      <c r="F21" s="11" t="s">
        <v>142</v>
      </c>
      <c r="G21" s="10" t="str">
        <f t="shared" si="4"/>
        <v>35700.297</v>
      </c>
      <c r="H21" s="16">
        <f t="shared" si="5"/>
        <v>-3320</v>
      </c>
      <c r="I21" s="50" t="s">
        <v>202</v>
      </c>
      <c r="J21" s="51" t="s">
        <v>203</v>
      </c>
      <c r="K21" s="50">
        <v>-3320</v>
      </c>
      <c r="L21" s="50" t="s">
        <v>191</v>
      </c>
      <c r="M21" s="51" t="s">
        <v>145</v>
      </c>
      <c r="N21" s="51"/>
      <c r="O21" s="52" t="s">
        <v>176</v>
      </c>
      <c r="P21" s="53" t="s">
        <v>177</v>
      </c>
    </row>
    <row r="22" spans="1:16" ht="12.75" customHeight="1" thickBot="1" x14ac:dyDescent="0.25">
      <c r="A22" s="16" t="str">
        <f t="shared" si="0"/>
        <v> AJ 64.261 </v>
      </c>
      <c r="B22" s="11" t="str">
        <f t="shared" si="1"/>
        <v>I</v>
      </c>
      <c r="C22" s="16">
        <f t="shared" si="2"/>
        <v>36162.574000000001</v>
      </c>
      <c r="D22" s="10" t="str">
        <f t="shared" si="3"/>
        <v>vis</v>
      </c>
      <c r="E22" s="49">
        <f>VLOOKUP(C22,Active!C$21:E$969,3,FALSE)</f>
        <v>-3158.9930615902722</v>
      </c>
      <c r="F22" s="11" t="s">
        <v>142</v>
      </c>
      <c r="G22" s="10" t="str">
        <f t="shared" si="4"/>
        <v>36162.574</v>
      </c>
      <c r="H22" s="16">
        <f t="shared" si="5"/>
        <v>-3159</v>
      </c>
      <c r="I22" s="50" t="s">
        <v>208</v>
      </c>
      <c r="J22" s="51" t="s">
        <v>209</v>
      </c>
      <c r="K22" s="50">
        <v>-3159</v>
      </c>
      <c r="L22" s="50" t="s">
        <v>210</v>
      </c>
      <c r="M22" s="51" t="s">
        <v>145</v>
      </c>
      <c r="N22" s="51"/>
      <c r="O22" s="52" t="s">
        <v>162</v>
      </c>
      <c r="P22" s="52" t="s">
        <v>163</v>
      </c>
    </row>
    <row r="23" spans="1:16" ht="12.75" customHeight="1" thickBot="1" x14ac:dyDescent="0.25">
      <c r="A23" s="16" t="str">
        <f t="shared" si="0"/>
        <v>IBVS 299 </v>
      </c>
      <c r="B23" s="11" t="str">
        <f t="shared" si="1"/>
        <v>I</v>
      </c>
      <c r="C23" s="16">
        <f t="shared" si="2"/>
        <v>37520.57</v>
      </c>
      <c r="D23" s="10" t="str">
        <f t="shared" si="3"/>
        <v>vis</v>
      </c>
      <c r="E23" s="49">
        <f>VLOOKUP(C23,Active!C$21:E$969,3,FALSE)</f>
        <v>-2686.0081382903327</v>
      </c>
      <c r="F23" s="11" t="s">
        <v>142</v>
      </c>
      <c r="G23" s="10" t="str">
        <f t="shared" si="4"/>
        <v>37520.570</v>
      </c>
      <c r="H23" s="16">
        <f t="shared" si="5"/>
        <v>-2686</v>
      </c>
      <c r="I23" s="50" t="s">
        <v>223</v>
      </c>
      <c r="J23" s="51" t="s">
        <v>224</v>
      </c>
      <c r="K23" s="50">
        <v>-2686</v>
      </c>
      <c r="L23" s="50" t="s">
        <v>225</v>
      </c>
      <c r="M23" s="51" t="s">
        <v>145</v>
      </c>
      <c r="N23" s="51"/>
      <c r="O23" s="52" t="s">
        <v>176</v>
      </c>
      <c r="P23" s="53" t="s">
        <v>177</v>
      </c>
    </row>
    <row r="24" spans="1:16" ht="12.75" customHeight="1" thickBot="1" x14ac:dyDescent="0.25">
      <c r="A24" s="16" t="str">
        <f t="shared" si="0"/>
        <v>IBVS 299 </v>
      </c>
      <c r="B24" s="11" t="str">
        <f t="shared" si="1"/>
        <v>I</v>
      </c>
      <c r="C24" s="16">
        <f t="shared" si="2"/>
        <v>37546.430999999997</v>
      </c>
      <c r="D24" s="10" t="str">
        <f t="shared" si="3"/>
        <v>vis</v>
      </c>
      <c r="E24" s="49">
        <f>VLOOKUP(C24,Active!C$21:E$969,3,FALSE)</f>
        <v>-2677.000848797979</v>
      </c>
      <c r="F24" s="11" t="s">
        <v>142</v>
      </c>
      <c r="G24" s="10" t="str">
        <f t="shared" si="4"/>
        <v>37546.431</v>
      </c>
      <c r="H24" s="16">
        <f t="shared" si="5"/>
        <v>-2677</v>
      </c>
      <c r="I24" s="50" t="s">
        <v>226</v>
      </c>
      <c r="J24" s="51" t="s">
        <v>227</v>
      </c>
      <c r="K24" s="50">
        <v>-2677</v>
      </c>
      <c r="L24" s="50" t="s">
        <v>228</v>
      </c>
      <c r="M24" s="51" t="s">
        <v>145</v>
      </c>
      <c r="N24" s="51"/>
      <c r="O24" s="52" t="s">
        <v>176</v>
      </c>
      <c r="P24" s="53" t="s">
        <v>177</v>
      </c>
    </row>
    <row r="25" spans="1:16" ht="12.75" customHeight="1" thickBot="1" x14ac:dyDescent="0.25">
      <c r="A25" s="16" t="str">
        <f t="shared" si="0"/>
        <v>IBVS 35 </v>
      </c>
      <c r="B25" s="11" t="str">
        <f t="shared" si="1"/>
        <v>I</v>
      </c>
      <c r="C25" s="16">
        <f t="shared" si="2"/>
        <v>38258.482000000004</v>
      </c>
      <c r="D25" s="10" t="str">
        <f t="shared" si="3"/>
        <v>vis</v>
      </c>
      <c r="E25" s="49">
        <f>VLOOKUP(C25,Active!C$21:E$969,3,FALSE)</f>
        <v>-2428.9961509780674</v>
      </c>
      <c r="F25" s="11" t="s">
        <v>142</v>
      </c>
      <c r="G25" s="10" t="str">
        <f t="shared" si="4"/>
        <v>38258.482</v>
      </c>
      <c r="H25" s="16">
        <f t="shared" si="5"/>
        <v>-2429</v>
      </c>
      <c r="I25" s="50" t="s">
        <v>237</v>
      </c>
      <c r="J25" s="51" t="s">
        <v>238</v>
      </c>
      <c r="K25" s="50">
        <v>-2429</v>
      </c>
      <c r="L25" s="50" t="s">
        <v>185</v>
      </c>
      <c r="M25" s="51" t="s">
        <v>149</v>
      </c>
      <c r="N25" s="51"/>
      <c r="O25" s="52" t="s">
        <v>239</v>
      </c>
      <c r="P25" s="53" t="s">
        <v>240</v>
      </c>
    </row>
    <row r="26" spans="1:16" ht="12.75" customHeight="1" thickBot="1" x14ac:dyDescent="0.25">
      <c r="A26" s="16" t="str">
        <f t="shared" si="0"/>
        <v>IBVS 299 </v>
      </c>
      <c r="B26" s="11" t="str">
        <f t="shared" si="1"/>
        <v>I</v>
      </c>
      <c r="C26" s="16">
        <f t="shared" si="2"/>
        <v>38967.627</v>
      </c>
      <c r="D26" s="10" t="str">
        <f t="shared" si="3"/>
        <v>vis</v>
      </c>
      <c r="E26" s="49">
        <f>VLOOKUP(C26,Active!C$21:E$969,3,FALSE)</f>
        <v>-2182.0036020798862</v>
      </c>
      <c r="F26" s="11" t="s">
        <v>142</v>
      </c>
      <c r="G26" s="10" t="str">
        <f t="shared" si="4"/>
        <v>38967.627</v>
      </c>
      <c r="H26" s="16">
        <f t="shared" si="5"/>
        <v>-2182</v>
      </c>
      <c r="I26" s="50" t="s">
        <v>241</v>
      </c>
      <c r="J26" s="51" t="s">
        <v>242</v>
      </c>
      <c r="K26" s="50">
        <v>-2182</v>
      </c>
      <c r="L26" s="50" t="s">
        <v>243</v>
      </c>
      <c r="M26" s="51" t="s">
        <v>145</v>
      </c>
      <c r="N26" s="51"/>
      <c r="O26" s="52" t="s">
        <v>176</v>
      </c>
      <c r="P26" s="53" t="s">
        <v>177</v>
      </c>
    </row>
    <row r="27" spans="1:16" ht="12.75" customHeight="1" thickBot="1" x14ac:dyDescent="0.25">
      <c r="A27" s="16" t="str">
        <f t="shared" si="0"/>
        <v>IBVS 299 </v>
      </c>
      <c r="B27" s="11" t="str">
        <f t="shared" si="1"/>
        <v>I</v>
      </c>
      <c r="C27" s="16">
        <f t="shared" si="2"/>
        <v>39708.366000000002</v>
      </c>
      <c r="D27" s="10" t="str">
        <f t="shared" si="3"/>
        <v>vis</v>
      </c>
      <c r="E27" s="49">
        <f>VLOOKUP(C27,Active!C$21:E$969,3,FALSE)</f>
        <v>-1924.0069812501674</v>
      </c>
      <c r="F27" s="11" t="s">
        <v>142</v>
      </c>
      <c r="G27" s="10" t="str">
        <f t="shared" si="4"/>
        <v>39708.366</v>
      </c>
      <c r="H27" s="16">
        <f t="shared" si="5"/>
        <v>-1924</v>
      </c>
      <c r="I27" s="50" t="s">
        <v>247</v>
      </c>
      <c r="J27" s="51" t="s">
        <v>248</v>
      </c>
      <c r="K27" s="50">
        <v>-1924</v>
      </c>
      <c r="L27" s="50" t="s">
        <v>249</v>
      </c>
      <c r="M27" s="51" t="s">
        <v>145</v>
      </c>
      <c r="N27" s="51"/>
      <c r="O27" s="52" t="s">
        <v>176</v>
      </c>
      <c r="P27" s="53" t="s">
        <v>177</v>
      </c>
    </row>
    <row r="28" spans="1:16" ht="12.75" customHeight="1" thickBot="1" x14ac:dyDescent="0.25">
      <c r="A28" s="16" t="str">
        <f t="shared" si="0"/>
        <v>IBVS 795 </v>
      </c>
      <c r="B28" s="11" t="str">
        <f t="shared" si="1"/>
        <v>I</v>
      </c>
      <c r="C28" s="16">
        <f t="shared" si="2"/>
        <v>40147.680999999997</v>
      </c>
      <c r="D28" s="10" t="str">
        <f t="shared" si="3"/>
        <v>vis</v>
      </c>
      <c r="E28" s="49">
        <f>VLOOKUP(C28,Active!C$21:E$969,3,FALSE)</f>
        <v>-1770.9952112747694</v>
      </c>
      <c r="F28" s="11" t="s">
        <v>142</v>
      </c>
      <c r="G28" s="10" t="str">
        <f t="shared" si="4"/>
        <v>40147.681</v>
      </c>
      <c r="H28" s="16">
        <f t="shared" si="5"/>
        <v>-1771</v>
      </c>
      <c r="I28" s="50" t="s">
        <v>250</v>
      </c>
      <c r="J28" s="51" t="s">
        <v>251</v>
      </c>
      <c r="K28" s="50">
        <v>-1771</v>
      </c>
      <c r="L28" s="50" t="s">
        <v>252</v>
      </c>
      <c r="M28" s="51" t="s">
        <v>149</v>
      </c>
      <c r="N28" s="51"/>
      <c r="O28" s="52" t="s">
        <v>253</v>
      </c>
      <c r="P28" s="53" t="s">
        <v>254</v>
      </c>
    </row>
    <row r="29" spans="1:16" ht="12.75" customHeight="1" thickBot="1" x14ac:dyDescent="0.25">
      <c r="A29" s="16" t="str">
        <f t="shared" si="0"/>
        <v>IBVS 795 </v>
      </c>
      <c r="B29" s="11" t="str">
        <f t="shared" si="1"/>
        <v>I</v>
      </c>
      <c r="C29" s="16">
        <f t="shared" si="2"/>
        <v>40460.631999999998</v>
      </c>
      <c r="D29" s="10" t="str">
        <f t="shared" si="3"/>
        <v>vis</v>
      </c>
      <c r="E29" s="49">
        <f>VLOOKUP(C29,Active!C$21:E$969,3,FALSE)</f>
        <v>-1661.9955494704343</v>
      </c>
      <c r="F29" s="11" t="s">
        <v>142</v>
      </c>
      <c r="G29" s="10" t="str">
        <f t="shared" si="4"/>
        <v>40460.632</v>
      </c>
      <c r="H29" s="16">
        <f t="shared" si="5"/>
        <v>-1662</v>
      </c>
      <c r="I29" s="50" t="s">
        <v>255</v>
      </c>
      <c r="J29" s="51" t="s">
        <v>256</v>
      </c>
      <c r="K29" s="50">
        <v>-1662</v>
      </c>
      <c r="L29" s="50" t="s">
        <v>257</v>
      </c>
      <c r="M29" s="51" t="s">
        <v>149</v>
      </c>
      <c r="N29" s="51"/>
      <c r="O29" s="52" t="s">
        <v>258</v>
      </c>
      <c r="P29" s="53" t="s">
        <v>254</v>
      </c>
    </row>
    <row r="30" spans="1:16" ht="12.75" customHeight="1" thickBot="1" x14ac:dyDescent="0.25">
      <c r="A30" s="16" t="str">
        <f t="shared" si="0"/>
        <v>IBVS 584 </v>
      </c>
      <c r="B30" s="11" t="str">
        <f t="shared" si="1"/>
        <v>I</v>
      </c>
      <c r="C30" s="16">
        <f t="shared" si="2"/>
        <v>41152.578999999998</v>
      </c>
      <c r="D30" s="10" t="str">
        <f t="shared" si="3"/>
        <v>vis</v>
      </c>
      <c r="E30" s="49">
        <f>VLOOKUP(C30,Active!C$21:E$969,3,FALSE)</f>
        <v>-1420.9929995935395</v>
      </c>
      <c r="F30" s="11" t="s">
        <v>142</v>
      </c>
      <c r="G30" s="10" t="str">
        <f t="shared" si="4"/>
        <v>41152.579</v>
      </c>
      <c r="H30" s="16">
        <f t="shared" si="5"/>
        <v>-1421</v>
      </c>
      <c r="I30" s="50" t="s">
        <v>263</v>
      </c>
      <c r="J30" s="51" t="s">
        <v>264</v>
      </c>
      <c r="K30" s="50">
        <v>-1421</v>
      </c>
      <c r="L30" s="50" t="s">
        <v>210</v>
      </c>
      <c r="M30" s="51" t="s">
        <v>149</v>
      </c>
      <c r="N30" s="51"/>
      <c r="O30" s="52" t="s">
        <v>265</v>
      </c>
      <c r="P30" s="53" t="s">
        <v>266</v>
      </c>
    </row>
    <row r="31" spans="1:16" ht="12.75" customHeight="1" thickBot="1" x14ac:dyDescent="0.25">
      <c r="A31" s="16" t="str">
        <f t="shared" si="0"/>
        <v>IBVS 584 </v>
      </c>
      <c r="B31" s="11" t="str">
        <f t="shared" si="1"/>
        <v>I</v>
      </c>
      <c r="C31" s="16">
        <f t="shared" si="2"/>
        <v>41155.438000000002</v>
      </c>
      <c r="D31" s="10" t="str">
        <f t="shared" si="3"/>
        <v>vis</v>
      </c>
      <c r="E31" s="49">
        <f>VLOOKUP(C31,Active!C$21:E$969,3,FALSE)</f>
        <v>-1419.997220595872</v>
      </c>
      <c r="F31" s="11" t="s">
        <v>142</v>
      </c>
      <c r="G31" s="10" t="str">
        <f t="shared" si="4"/>
        <v>41155.438</v>
      </c>
      <c r="H31" s="16">
        <f t="shared" si="5"/>
        <v>-1420</v>
      </c>
      <c r="I31" s="50" t="s">
        <v>267</v>
      </c>
      <c r="J31" s="51" t="s">
        <v>268</v>
      </c>
      <c r="K31" s="50">
        <v>-1420</v>
      </c>
      <c r="L31" s="50" t="s">
        <v>269</v>
      </c>
      <c r="M31" s="51" t="s">
        <v>149</v>
      </c>
      <c r="N31" s="51"/>
      <c r="O31" s="52" t="s">
        <v>270</v>
      </c>
      <c r="P31" s="53" t="s">
        <v>266</v>
      </c>
    </row>
    <row r="32" spans="1:16" ht="12.75" customHeight="1" thickBot="1" x14ac:dyDescent="0.25">
      <c r="A32" s="16" t="str">
        <f t="shared" si="0"/>
        <v> ORI 127 </v>
      </c>
      <c r="B32" s="11" t="str">
        <f t="shared" si="1"/>
        <v>I</v>
      </c>
      <c r="C32" s="16">
        <f t="shared" si="2"/>
        <v>41201.360000000001</v>
      </c>
      <c r="D32" s="10" t="str">
        <f t="shared" si="3"/>
        <v>vis</v>
      </c>
      <c r="E32" s="49">
        <f>VLOOKUP(C32,Active!C$21:E$969,3,FALSE)</f>
        <v>-1404.0027598995378</v>
      </c>
      <c r="F32" s="11" t="s">
        <v>142</v>
      </c>
      <c r="G32" s="10" t="str">
        <f t="shared" si="4"/>
        <v>41201.360</v>
      </c>
      <c r="H32" s="16">
        <f t="shared" si="5"/>
        <v>-1404</v>
      </c>
      <c r="I32" s="50" t="s">
        <v>274</v>
      </c>
      <c r="J32" s="51" t="s">
        <v>275</v>
      </c>
      <c r="K32" s="50">
        <v>-1404</v>
      </c>
      <c r="L32" s="50" t="s">
        <v>276</v>
      </c>
      <c r="M32" s="51" t="s">
        <v>149</v>
      </c>
      <c r="N32" s="51"/>
      <c r="O32" s="52" t="s">
        <v>277</v>
      </c>
      <c r="P32" s="52" t="s">
        <v>278</v>
      </c>
    </row>
    <row r="33" spans="1:16" ht="12.75" customHeight="1" thickBot="1" x14ac:dyDescent="0.25">
      <c r="A33" s="16" t="str">
        <f t="shared" si="0"/>
        <v> ORI 129 </v>
      </c>
      <c r="B33" s="11" t="str">
        <f t="shared" si="1"/>
        <v>I</v>
      </c>
      <c r="C33" s="16">
        <f t="shared" si="2"/>
        <v>41221.46</v>
      </c>
      <c r="D33" s="10" t="str">
        <f t="shared" si="3"/>
        <v>vis</v>
      </c>
      <c r="E33" s="49">
        <f>VLOOKUP(C33,Active!C$21:E$969,3,FALSE)</f>
        <v>-1397.0020051415502</v>
      </c>
      <c r="F33" s="11" t="s">
        <v>142</v>
      </c>
      <c r="G33" s="10" t="str">
        <f t="shared" si="4"/>
        <v>41221.460</v>
      </c>
      <c r="H33" s="16">
        <f t="shared" si="5"/>
        <v>-1397</v>
      </c>
      <c r="I33" s="50" t="s">
        <v>279</v>
      </c>
      <c r="J33" s="51" t="s">
        <v>280</v>
      </c>
      <c r="K33" s="50">
        <v>-1397</v>
      </c>
      <c r="L33" s="50" t="s">
        <v>281</v>
      </c>
      <c r="M33" s="51" t="s">
        <v>149</v>
      </c>
      <c r="N33" s="51"/>
      <c r="O33" s="52" t="s">
        <v>282</v>
      </c>
      <c r="P33" s="52" t="s">
        <v>283</v>
      </c>
    </row>
    <row r="34" spans="1:16" ht="12.75" customHeight="1" thickBot="1" x14ac:dyDescent="0.25">
      <c r="A34" s="16" t="str">
        <f t="shared" si="0"/>
        <v> BBS 10 </v>
      </c>
      <c r="B34" s="11" t="str">
        <f t="shared" si="1"/>
        <v>I</v>
      </c>
      <c r="C34" s="16">
        <f t="shared" si="2"/>
        <v>41864.586000000003</v>
      </c>
      <c r="D34" s="10" t="str">
        <f t="shared" si="3"/>
        <v>vis</v>
      </c>
      <c r="E34" s="49">
        <f>VLOOKUP(C34,Active!C$21:E$969,3,FALSE)</f>
        <v>-1173.0036268089195</v>
      </c>
      <c r="F34" s="11" t="s">
        <v>142</v>
      </c>
      <c r="G34" s="10" t="str">
        <f t="shared" si="4"/>
        <v>41864.586</v>
      </c>
      <c r="H34" s="16">
        <f t="shared" si="5"/>
        <v>-1173</v>
      </c>
      <c r="I34" s="50" t="s">
        <v>290</v>
      </c>
      <c r="J34" s="51" t="s">
        <v>291</v>
      </c>
      <c r="K34" s="50">
        <v>-1173</v>
      </c>
      <c r="L34" s="50" t="s">
        <v>243</v>
      </c>
      <c r="M34" s="51" t="s">
        <v>149</v>
      </c>
      <c r="N34" s="51"/>
      <c r="O34" s="52" t="s">
        <v>292</v>
      </c>
      <c r="P34" s="52" t="s">
        <v>293</v>
      </c>
    </row>
    <row r="35" spans="1:16" ht="12.75" customHeight="1" thickBot="1" x14ac:dyDescent="0.25">
      <c r="A35" s="16" t="str">
        <f t="shared" si="0"/>
        <v> BBS 12 </v>
      </c>
      <c r="B35" s="11" t="str">
        <f t="shared" si="1"/>
        <v>I</v>
      </c>
      <c r="C35" s="16">
        <f t="shared" si="2"/>
        <v>41959.351000000002</v>
      </c>
      <c r="D35" s="10" t="str">
        <f t="shared" si="3"/>
        <v>vis</v>
      </c>
      <c r="E35" s="49">
        <f>VLOOKUP(C35,Active!C$21:E$969,3,FALSE)</f>
        <v>-1139.997332050674</v>
      </c>
      <c r="F35" s="11" t="s">
        <v>142</v>
      </c>
      <c r="G35" s="10" t="str">
        <f t="shared" si="4"/>
        <v>41959.351</v>
      </c>
      <c r="H35" s="16">
        <f t="shared" si="5"/>
        <v>-1140</v>
      </c>
      <c r="I35" s="50" t="s">
        <v>298</v>
      </c>
      <c r="J35" s="51" t="s">
        <v>299</v>
      </c>
      <c r="K35" s="50">
        <v>-1140</v>
      </c>
      <c r="L35" s="50" t="s">
        <v>269</v>
      </c>
      <c r="M35" s="51" t="s">
        <v>149</v>
      </c>
      <c r="N35" s="51"/>
      <c r="O35" s="52" t="s">
        <v>292</v>
      </c>
      <c r="P35" s="52" t="s">
        <v>300</v>
      </c>
    </row>
    <row r="36" spans="1:16" ht="12.75" customHeight="1" thickBot="1" x14ac:dyDescent="0.25">
      <c r="A36" s="16" t="str">
        <f t="shared" si="0"/>
        <v> BBS 12 </v>
      </c>
      <c r="B36" s="11" t="str">
        <f t="shared" si="1"/>
        <v>I</v>
      </c>
      <c r="C36" s="16">
        <f t="shared" si="2"/>
        <v>41982.317999999999</v>
      </c>
      <c r="D36" s="10" t="str">
        <f t="shared" si="3"/>
        <v>vis</v>
      </c>
      <c r="E36" s="49">
        <f>VLOOKUP(C36,Active!C$21:E$969,3,FALSE)</f>
        <v>-1131.9980119249681</v>
      </c>
      <c r="F36" s="11" t="s">
        <v>142</v>
      </c>
      <c r="G36" s="10" t="str">
        <f t="shared" si="4"/>
        <v>41982.318</v>
      </c>
      <c r="H36" s="16">
        <f t="shared" si="5"/>
        <v>-1132</v>
      </c>
      <c r="I36" s="50" t="s">
        <v>301</v>
      </c>
      <c r="J36" s="51" t="s">
        <v>302</v>
      </c>
      <c r="K36" s="50">
        <v>-1132</v>
      </c>
      <c r="L36" s="50" t="s">
        <v>180</v>
      </c>
      <c r="M36" s="51" t="s">
        <v>149</v>
      </c>
      <c r="N36" s="51"/>
      <c r="O36" s="52" t="s">
        <v>292</v>
      </c>
      <c r="P36" s="52" t="s">
        <v>300</v>
      </c>
    </row>
    <row r="37" spans="1:16" ht="12.75" customHeight="1" thickBot="1" x14ac:dyDescent="0.25">
      <c r="A37" s="16" t="str">
        <f t="shared" si="0"/>
        <v> AVSJ 6.28 </v>
      </c>
      <c r="B37" s="11" t="str">
        <f t="shared" si="1"/>
        <v>I</v>
      </c>
      <c r="C37" s="16">
        <f t="shared" si="2"/>
        <v>42309.635999999999</v>
      </c>
      <c r="D37" s="10" t="str">
        <f t="shared" si="3"/>
        <v>vis</v>
      </c>
      <c r="E37" s="49">
        <f>VLOOKUP(C37,Active!C$21:E$969,3,FALSE)</f>
        <v>-1017.9943778018267</v>
      </c>
      <c r="F37" s="11" t="s">
        <v>142</v>
      </c>
      <c r="G37" s="10" t="str">
        <f t="shared" si="4"/>
        <v>42309.636</v>
      </c>
      <c r="H37" s="16">
        <f t="shared" si="5"/>
        <v>-1018</v>
      </c>
      <c r="I37" s="50" t="s">
        <v>308</v>
      </c>
      <c r="J37" s="51" t="s">
        <v>309</v>
      </c>
      <c r="K37" s="50">
        <v>-1018</v>
      </c>
      <c r="L37" s="50" t="s">
        <v>310</v>
      </c>
      <c r="M37" s="51" t="s">
        <v>149</v>
      </c>
      <c r="N37" s="51"/>
      <c r="O37" s="52" t="s">
        <v>306</v>
      </c>
      <c r="P37" s="52" t="s">
        <v>307</v>
      </c>
    </row>
    <row r="38" spans="1:16" ht="12.75" customHeight="1" thickBot="1" x14ac:dyDescent="0.25">
      <c r="A38" s="16" t="str">
        <f t="shared" si="0"/>
        <v> AVSJ 7.34 </v>
      </c>
      <c r="B38" s="11" t="str">
        <f t="shared" si="1"/>
        <v>I</v>
      </c>
      <c r="C38" s="16">
        <f t="shared" si="2"/>
        <v>42593.864000000001</v>
      </c>
      <c r="D38" s="10" t="str">
        <f t="shared" si="3"/>
        <v>vis</v>
      </c>
      <c r="E38" s="49">
        <f>VLOOKUP(C38,Active!C$21:E$969,3,FALSE)</f>
        <v>-918.99882937628161</v>
      </c>
      <c r="F38" s="11" t="s">
        <v>142</v>
      </c>
      <c r="G38" s="10" t="str">
        <f t="shared" si="4"/>
        <v>42593.864</v>
      </c>
      <c r="H38" s="16">
        <f t="shared" si="5"/>
        <v>-919</v>
      </c>
      <c r="I38" s="50" t="s">
        <v>311</v>
      </c>
      <c r="J38" s="51" t="s">
        <v>312</v>
      </c>
      <c r="K38" s="50">
        <v>-919</v>
      </c>
      <c r="L38" s="50" t="s">
        <v>206</v>
      </c>
      <c r="M38" s="51" t="s">
        <v>149</v>
      </c>
      <c r="N38" s="51"/>
      <c r="O38" s="52" t="s">
        <v>313</v>
      </c>
      <c r="P38" s="52" t="s">
        <v>314</v>
      </c>
    </row>
    <row r="39" spans="1:16" ht="12.75" customHeight="1" thickBot="1" x14ac:dyDescent="0.25">
      <c r="A39" s="16" t="str">
        <f t="shared" si="0"/>
        <v> MVS 8.24 </v>
      </c>
      <c r="B39" s="11" t="str">
        <f t="shared" si="1"/>
        <v>I</v>
      </c>
      <c r="C39" s="16">
        <f t="shared" si="2"/>
        <v>42602.478000000003</v>
      </c>
      <c r="D39" s="10" t="str">
        <f t="shared" si="3"/>
        <v>vis</v>
      </c>
      <c r="E39" s="49">
        <f>VLOOKUP(C39,Active!C$21:E$969,3,FALSE)</f>
        <v>-915.99860542178806</v>
      </c>
      <c r="F39" s="11" t="s">
        <v>142</v>
      </c>
      <c r="G39" s="10" t="str">
        <f t="shared" si="4"/>
        <v>42602.478</v>
      </c>
      <c r="H39" s="16">
        <f t="shared" si="5"/>
        <v>-916</v>
      </c>
      <c r="I39" s="50" t="s">
        <v>315</v>
      </c>
      <c r="J39" s="51" t="s">
        <v>316</v>
      </c>
      <c r="K39" s="50">
        <v>-916</v>
      </c>
      <c r="L39" s="50" t="s">
        <v>317</v>
      </c>
      <c r="M39" s="51" t="s">
        <v>217</v>
      </c>
      <c r="N39" s="51"/>
      <c r="O39" s="52" t="s">
        <v>261</v>
      </c>
      <c r="P39" s="52" t="s">
        <v>262</v>
      </c>
    </row>
    <row r="40" spans="1:16" ht="12.75" customHeight="1" thickBot="1" x14ac:dyDescent="0.25">
      <c r="A40" s="16" t="str">
        <f t="shared" si="0"/>
        <v> AVSJ 7.34 </v>
      </c>
      <c r="B40" s="11" t="str">
        <f t="shared" si="1"/>
        <v>I</v>
      </c>
      <c r="C40" s="16">
        <f t="shared" si="2"/>
        <v>42619.709000000003</v>
      </c>
      <c r="D40" s="10" t="str">
        <f t="shared" si="3"/>
        <v>vis</v>
      </c>
      <c r="E40" s="49">
        <f>VLOOKUP(C40,Active!C$21:E$969,3,FALSE)</f>
        <v>-909.9971126240323</v>
      </c>
      <c r="F40" s="11" t="s">
        <v>142</v>
      </c>
      <c r="G40" s="10" t="str">
        <f t="shared" si="4"/>
        <v>42619.709</v>
      </c>
      <c r="H40" s="16">
        <f t="shared" si="5"/>
        <v>-910</v>
      </c>
      <c r="I40" s="50" t="s">
        <v>318</v>
      </c>
      <c r="J40" s="51" t="s">
        <v>319</v>
      </c>
      <c r="K40" s="50">
        <v>-910</v>
      </c>
      <c r="L40" s="50" t="s">
        <v>269</v>
      </c>
      <c r="M40" s="51" t="s">
        <v>149</v>
      </c>
      <c r="N40" s="51"/>
      <c r="O40" s="52" t="s">
        <v>306</v>
      </c>
      <c r="P40" s="52" t="s">
        <v>314</v>
      </c>
    </row>
    <row r="41" spans="1:16" ht="12.75" customHeight="1" thickBot="1" x14ac:dyDescent="0.25">
      <c r="A41" s="16" t="str">
        <f t="shared" si="0"/>
        <v> AVSJ 7.34 </v>
      </c>
      <c r="B41" s="11" t="str">
        <f t="shared" si="1"/>
        <v>I</v>
      </c>
      <c r="C41" s="16">
        <f t="shared" si="2"/>
        <v>42619.713000000003</v>
      </c>
      <c r="D41" s="10" t="str">
        <f t="shared" si="3"/>
        <v>vis</v>
      </c>
      <c r="E41" s="49">
        <f>VLOOKUP(C41,Active!C$21:E$969,3,FALSE)</f>
        <v>-909.99571943900548</v>
      </c>
      <c r="F41" s="11" t="s">
        <v>142</v>
      </c>
      <c r="G41" s="10" t="str">
        <f t="shared" si="4"/>
        <v>42619.713</v>
      </c>
      <c r="H41" s="16">
        <f t="shared" si="5"/>
        <v>-910</v>
      </c>
      <c r="I41" s="50" t="s">
        <v>320</v>
      </c>
      <c r="J41" s="51" t="s">
        <v>321</v>
      </c>
      <c r="K41" s="50">
        <v>-910</v>
      </c>
      <c r="L41" s="50" t="s">
        <v>322</v>
      </c>
      <c r="M41" s="51" t="s">
        <v>149</v>
      </c>
      <c r="N41" s="51"/>
      <c r="O41" s="52" t="s">
        <v>323</v>
      </c>
      <c r="P41" s="52" t="s">
        <v>314</v>
      </c>
    </row>
    <row r="42" spans="1:16" ht="12.75" customHeight="1" thickBot="1" x14ac:dyDescent="0.25">
      <c r="A42" s="16" t="str">
        <f t="shared" si="0"/>
        <v> AVSJ 7.34 </v>
      </c>
      <c r="B42" s="11" t="str">
        <f t="shared" si="1"/>
        <v>I</v>
      </c>
      <c r="C42" s="16">
        <f t="shared" si="2"/>
        <v>42619.714</v>
      </c>
      <c r="D42" s="10" t="str">
        <f t="shared" si="3"/>
        <v>vis</v>
      </c>
      <c r="E42" s="49">
        <f>VLOOKUP(C42,Active!C$21:E$969,3,FALSE)</f>
        <v>-909.99537114275006</v>
      </c>
      <c r="F42" s="11" t="s">
        <v>142</v>
      </c>
      <c r="G42" s="10" t="str">
        <f t="shared" si="4"/>
        <v>42619.714</v>
      </c>
      <c r="H42" s="16">
        <f t="shared" si="5"/>
        <v>-910</v>
      </c>
      <c r="I42" s="50" t="s">
        <v>324</v>
      </c>
      <c r="J42" s="51" t="s">
        <v>325</v>
      </c>
      <c r="K42" s="50">
        <v>-910</v>
      </c>
      <c r="L42" s="50" t="s">
        <v>257</v>
      </c>
      <c r="M42" s="51" t="s">
        <v>149</v>
      </c>
      <c r="N42" s="51"/>
      <c r="O42" s="52" t="s">
        <v>326</v>
      </c>
      <c r="P42" s="52" t="s">
        <v>314</v>
      </c>
    </row>
    <row r="43" spans="1:16" ht="12.75" customHeight="1" thickBot="1" x14ac:dyDescent="0.25">
      <c r="A43" s="16" t="str">
        <f t="shared" ref="A43:A74" si="6">P43</f>
        <v>IBVS 1249 </v>
      </c>
      <c r="B43" s="11" t="str">
        <f t="shared" ref="B43:B74" si="7">IF(H43=INT(H43),"I","II")</f>
        <v>I</v>
      </c>
      <c r="C43" s="16">
        <f t="shared" ref="C43:C74" si="8">1*G43</f>
        <v>42665.644999999997</v>
      </c>
      <c r="D43" s="10" t="str">
        <f t="shared" ref="D43:D74" si="9">VLOOKUP(F43,I$1:J$5,2,FALSE)</f>
        <v>vis</v>
      </c>
      <c r="E43" s="49">
        <f>VLOOKUP(C43,Active!C$21:E$969,3,FALSE)</f>
        <v>-893.99777578010685</v>
      </c>
      <c r="F43" s="11" t="s">
        <v>142</v>
      </c>
      <c r="G43" s="10" t="str">
        <f t="shared" ref="G43:G74" si="10">MID(I43,3,LEN(I43)-3)</f>
        <v>42665.645</v>
      </c>
      <c r="H43" s="16">
        <f t="shared" ref="H43:H74" si="11">1*K43</f>
        <v>-894</v>
      </c>
      <c r="I43" s="50" t="s">
        <v>327</v>
      </c>
      <c r="J43" s="51" t="s">
        <v>328</v>
      </c>
      <c r="K43" s="50">
        <v>-894</v>
      </c>
      <c r="L43" s="50" t="s">
        <v>180</v>
      </c>
      <c r="M43" s="51" t="s">
        <v>149</v>
      </c>
      <c r="N43" s="51"/>
      <c r="O43" s="52" t="s">
        <v>329</v>
      </c>
      <c r="P43" s="53" t="s">
        <v>330</v>
      </c>
    </row>
    <row r="44" spans="1:16" ht="12.75" customHeight="1" thickBot="1" x14ac:dyDescent="0.25">
      <c r="A44" s="16" t="str">
        <f t="shared" si="6"/>
        <v> AVSJ 7.34 </v>
      </c>
      <c r="B44" s="11" t="str">
        <f t="shared" si="7"/>
        <v>I</v>
      </c>
      <c r="C44" s="16">
        <f t="shared" si="8"/>
        <v>42665.66</v>
      </c>
      <c r="D44" s="10" t="str">
        <f t="shared" si="9"/>
        <v>vis</v>
      </c>
      <c r="E44" s="49">
        <f>VLOOKUP(C44,Active!C$21:E$969,3,FALSE)</f>
        <v>-893.99255133625536</v>
      </c>
      <c r="F44" s="11" t="s">
        <v>142</v>
      </c>
      <c r="G44" s="10" t="str">
        <f t="shared" si="10"/>
        <v>42665.660</v>
      </c>
      <c r="H44" s="16">
        <f t="shared" si="11"/>
        <v>-894</v>
      </c>
      <c r="I44" s="50" t="s">
        <v>331</v>
      </c>
      <c r="J44" s="51" t="s">
        <v>332</v>
      </c>
      <c r="K44" s="50">
        <v>-894</v>
      </c>
      <c r="L44" s="50" t="s">
        <v>333</v>
      </c>
      <c r="M44" s="51" t="s">
        <v>149</v>
      </c>
      <c r="N44" s="51"/>
      <c r="O44" s="52" t="s">
        <v>253</v>
      </c>
      <c r="P44" s="52" t="s">
        <v>314</v>
      </c>
    </row>
    <row r="45" spans="1:16" ht="12.75" customHeight="1" thickBot="1" x14ac:dyDescent="0.25">
      <c r="A45" s="16" t="str">
        <f t="shared" si="6"/>
        <v> AVSJ 7.34 </v>
      </c>
      <c r="B45" s="11" t="str">
        <f t="shared" si="7"/>
        <v>I</v>
      </c>
      <c r="C45" s="16">
        <f t="shared" si="8"/>
        <v>42688.620999999999</v>
      </c>
      <c r="D45" s="10" t="str">
        <f t="shared" si="9"/>
        <v>vis</v>
      </c>
      <c r="E45" s="49">
        <f>VLOOKUP(C45,Active!C$21:E$969,3,FALSE)</f>
        <v>-885.99532098808947</v>
      </c>
      <c r="F45" s="11" t="s">
        <v>142</v>
      </c>
      <c r="G45" s="10" t="str">
        <f t="shared" si="10"/>
        <v>42688.621</v>
      </c>
      <c r="H45" s="16">
        <f t="shared" si="11"/>
        <v>-886</v>
      </c>
      <c r="I45" s="50" t="s">
        <v>334</v>
      </c>
      <c r="J45" s="51" t="s">
        <v>335</v>
      </c>
      <c r="K45" s="50">
        <v>-886</v>
      </c>
      <c r="L45" s="50" t="s">
        <v>257</v>
      </c>
      <c r="M45" s="51" t="s">
        <v>149</v>
      </c>
      <c r="N45" s="51"/>
      <c r="O45" s="52" t="s">
        <v>253</v>
      </c>
      <c r="P45" s="52" t="s">
        <v>314</v>
      </c>
    </row>
    <row r="46" spans="1:16" ht="12.75" customHeight="1" thickBot="1" x14ac:dyDescent="0.25">
      <c r="A46" s="16" t="str">
        <f t="shared" si="6"/>
        <v> MVS 8.24 </v>
      </c>
      <c r="B46" s="11" t="str">
        <f t="shared" si="7"/>
        <v>I</v>
      </c>
      <c r="C46" s="16">
        <f t="shared" si="8"/>
        <v>42717.271000000001</v>
      </c>
      <c r="D46" s="10" t="str">
        <f t="shared" si="9"/>
        <v>vis</v>
      </c>
      <c r="E46" s="49">
        <f>VLOOKUP(C46,Active!C$21:E$969,3,FALSE)</f>
        <v>-876.01663323603123</v>
      </c>
      <c r="F46" s="11" t="s">
        <v>142</v>
      </c>
      <c r="G46" s="10" t="str">
        <f t="shared" si="10"/>
        <v>42717.271</v>
      </c>
      <c r="H46" s="16">
        <f t="shared" si="11"/>
        <v>-876</v>
      </c>
      <c r="I46" s="50" t="s">
        <v>336</v>
      </c>
      <c r="J46" s="51" t="s">
        <v>337</v>
      </c>
      <c r="K46" s="50">
        <v>-876</v>
      </c>
      <c r="L46" s="50" t="s">
        <v>338</v>
      </c>
      <c r="M46" s="51" t="s">
        <v>217</v>
      </c>
      <c r="N46" s="51"/>
      <c r="O46" s="52" t="s">
        <v>261</v>
      </c>
      <c r="P46" s="52" t="s">
        <v>262</v>
      </c>
    </row>
    <row r="47" spans="1:16" ht="12.75" customHeight="1" thickBot="1" x14ac:dyDescent="0.25">
      <c r="A47" s="16" t="str">
        <f t="shared" si="6"/>
        <v> MVS 8.24 </v>
      </c>
      <c r="B47" s="11" t="str">
        <f t="shared" si="7"/>
        <v>I</v>
      </c>
      <c r="C47" s="16">
        <f t="shared" si="8"/>
        <v>42740.243000000002</v>
      </c>
      <c r="D47" s="10" t="str">
        <f t="shared" si="9"/>
        <v>vis</v>
      </c>
      <c r="E47" s="49">
        <f>VLOOKUP(C47,Active!C$21:E$969,3,FALSE)</f>
        <v>-868.01557162904055</v>
      </c>
      <c r="F47" s="11" t="s">
        <v>142</v>
      </c>
      <c r="G47" s="10" t="str">
        <f t="shared" si="10"/>
        <v>42740.243</v>
      </c>
      <c r="H47" s="16">
        <f t="shared" si="11"/>
        <v>-868</v>
      </c>
      <c r="I47" s="50" t="s">
        <v>339</v>
      </c>
      <c r="J47" s="51" t="s">
        <v>340</v>
      </c>
      <c r="K47" s="50">
        <v>-868</v>
      </c>
      <c r="L47" s="50" t="s">
        <v>341</v>
      </c>
      <c r="M47" s="51" t="s">
        <v>217</v>
      </c>
      <c r="N47" s="51"/>
      <c r="O47" s="52" t="s">
        <v>261</v>
      </c>
      <c r="P47" s="52" t="s">
        <v>262</v>
      </c>
    </row>
    <row r="48" spans="1:16" ht="12.75" customHeight="1" thickBot="1" x14ac:dyDescent="0.25">
      <c r="A48" s="16" t="str">
        <f t="shared" si="6"/>
        <v> BBS 28 </v>
      </c>
      <c r="B48" s="11" t="str">
        <f t="shared" si="7"/>
        <v>I</v>
      </c>
      <c r="C48" s="16">
        <f t="shared" si="8"/>
        <v>42935.521999999997</v>
      </c>
      <c r="D48" s="10" t="str">
        <f t="shared" si="9"/>
        <v>vis</v>
      </c>
      <c r="E48" s="49">
        <f>VLOOKUP(C48,Active!C$21:E$969,3,FALSE)</f>
        <v>-800.00062693326345</v>
      </c>
      <c r="F48" s="11" t="s">
        <v>142</v>
      </c>
      <c r="G48" s="10" t="str">
        <f t="shared" si="10"/>
        <v>42935.522</v>
      </c>
      <c r="H48" s="16">
        <f t="shared" si="11"/>
        <v>-800</v>
      </c>
      <c r="I48" s="50" t="s">
        <v>342</v>
      </c>
      <c r="J48" s="51" t="s">
        <v>343</v>
      </c>
      <c r="K48" s="50">
        <v>-800</v>
      </c>
      <c r="L48" s="50" t="s">
        <v>228</v>
      </c>
      <c r="M48" s="51" t="s">
        <v>149</v>
      </c>
      <c r="N48" s="51"/>
      <c r="O48" s="52" t="s">
        <v>282</v>
      </c>
      <c r="P48" s="52" t="s">
        <v>344</v>
      </c>
    </row>
    <row r="49" spans="1:16" ht="12.75" customHeight="1" thickBot="1" x14ac:dyDescent="0.25">
      <c r="A49" s="16" t="str">
        <f t="shared" si="6"/>
        <v> AOEB 3 </v>
      </c>
      <c r="B49" s="11" t="str">
        <f t="shared" si="7"/>
        <v>I</v>
      </c>
      <c r="C49" s="16">
        <f t="shared" si="8"/>
        <v>43021.658000000003</v>
      </c>
      <c r="D49" s="10" t="str">
        <f t="shared" si="9"/>
        <v>vis</v>
      </c>
      <c r="E49" s="49">
        <f>VLOOKUP(C49,Active!C$21:E$969,3,FALSE)</f>
        <v>-769.99978057335784</v>
      </c>
      <c r="F49" s="11" t="s">
        <v>142</v>
      </c>
      <c r="G49" s="10" t="str">
        <f t="shared" si="10"/>
        <v>43021.658</v>
      </c>
      <c r="H49" s="16">
        <f t="shared" si="11"/>
        <v>-770</v>
      </c>
      <c r="I49" s="50" t="s">
        <v>345</v>
      </c>
      <c r="J49" s="51" t="s">
        <v>346</v>
      </c>
      <c r="K49" s="50">
        <v>-770</v>
      </c>
      <c r="L49" s="50" t="s">
        <v>347</v>
      </c>
      <c r="M49" s="51" t="s">
        <v>149</v>
      </c>
      <c r="N49" s="51"/>
      <c r="O49" s="52" t="s">
        <v>253</v>
      </c>
      <c r="P49" s="52" t="s">
        <v>348</v>
      </c>
    </row>
    <row r="50" spans="1:16" ht="12.75" customHeight="1" thickBot="1" x14ac:dyDescent="0.25">
      <c r="A50" s="16" t="str">
        <f t="shared" si="6"/>
        <v> AOEB 3 </v>
      </c>
      <c r="B50" s="11" t="str">
        <f t="shared" si="7"/>
        <v>I</v>
      </c>
      <c r="C50" s="16">
        <f t="shared" si="8"/>
        <v>43044.637000000002</v>
      </c>
      <c r="D50" s="10" t="str">
        <f t="shared" si="9"/>
        <v>vis</v>
      </c>
      <c r="E50" s="49">
        <f>VLOOKUP(C50,Active!C$21:E$969,3,FALSE)</f>
        <v>-761.99628089257158</v>
      </c>
      <c r="F50" s="11" t="s">
        <v>142</v>
      </c>
      <c r="G50" s="10" t="str">
        <f t="shared" si="10"/>
        <v>43044.637</v>
      </c>
      <c r="H50" s="16">
        <f t="shared" si="11"/>
        <v>-762</v>
      </c>
      <c r="I50" s="50" t="s">
        <v>349</v>
      </c>
      <c r="J50" s="51" t="s">
        <v>350</v>
      </c>
      <c r="K50" s="50">
        <v>-762</v>
      </c>
      <c r="L50" s="50" t="s">
        <v>185</v>
      </c>
      <c r="M50" s="51" t="s">
        <v>149</v>
      </c>
      <c r="N50" s="51"/>
      <c r="O50" s="52" t="s">
        <v>253</v>
      </c>
      <c r="P50" s="52" t="s">
        <v>348</v>
      </c>
    </row>
    <row r="51" spans="1:16" ht="12.75" customHeight="1" thickBot="1" x14ac:dyDescent="0.25">
      <c r="A51" s="16" t="str">
        <f t="shared" si="6"/>
        <v> BBS 33 </v>
      </c>
      <c r="B51" s="11" t="str">
        <f t="shared" si="7"/>
        <v>I</v>
      </c>
      <c r="C51" s="16">
        <f t="shared" si="8"/>
        <v>43291.538999999997</v>
      </c>
      <c r="D51" s="10" t="str">
        <f t="shared" si="9"/>
        <v>vis</v>
      </c>
      <c r="E51" s="49">
        <f>VLOOKUP(C51,Active!C$21:E$969,3,FALSE)</f>
        <v>-676.00123854149012</v>
      </c>
      <c r="F51" s="11" t="s">
        <v>142</v>
      </c>
      <c r="G51" s="10" t="str">
        <f t="shared" si="10"/>
        <v>43291.539</v>
      </c>
      <c r="H51" s="16">
        <f t="shared" si="11"/>
        <v>-676</v>
      </c>
      <c r="I51" s="50" t="s">
        <v>351</v>
      </c>
      <c r="J51" s="51" t="s">
        <v>352</v>
      </c>
      <c r="K51" s="50">
        <v>-676</v>
      </c>
      <c r="L51" s="50" t="s">
        <v>353</v>
      </c>
      <c r="M51" s="51" t="s">
        <v>149</v>
      </c>
      <c r="N51" s="51"/>
      <c r="O51" s="52" t="s">
        <v>292</v>
      </c>
      <c r="P51" s="52" t="s">
        <v>354</v>
      </c>
    </row>
    <row r="52" spans="1:16" ht="12.75" customHeight="1" thickBot="1" x14ac:dyDescent="0.25">
      <c r="A52" s="16" t="str">
        <f t="shared" si="6"/>
        <v> BBS 34 </v>
      </c>
      <c r="B52" s="11" t="str">
        <f t="shared" si="7"/>
        <v>I</v>
      </c>
      <c r="C52" s="16">
        <f t="shared" si="8"/>
        <v>43360.428999999996</v>
      </c>
      <c r="D52" s="10" t="str">
        <f t="shared" si="9"/>
        <v>vis</v>
      </c>
      <c r="E52" s="49">
        <f>VLOOKUP(C52,Active!C$21:E$969,3,FALSE)</f>
        <v>-652.00710942319188</v>
      </c>
      <c r="F52" s="11" t="s">
        <v>142</v>
      </c>
      <c r="G52" s="10" t="str">
        <f t="shared" si="10"/>
        <v>43360.429</v>
      </c>
      <c r="H52" s="16">
        <f t="shared" si="11"/>
        <v>-652</v>
      </c>
      <c r="I52" s="50" t="s">
        <v>355</v>
      </c>
      <c r="J52" s="51" t="s">
        <v>356</v>
      </c>
      <c r="K52" s="50">
        <v>-652</v>
      </c>
      <c r="L52" s="50" t="s">
        <v>249</v>
      </c>
      <c r="M52" s="51" t="s">
        <v>149</v>
      </c>
      <c r="N52" s="51"/>
      <c r="O52" s="52" t="s">
        <v>277</v>
      </c>
      <c r="P52" s="52" t="s">
        <v>357</v>
      </c>
    </row>
    <row r="53" spans="1:16" ht="12.75" customHeight="1" thickBot="1" x14ac:dyDescent="0.25">
      <c r="A53" s="16" t="str">
        <f t="shared" si="6"/>
        <v> AOEB 3 </v>
      </c>
      <c r="B53" s="11" t="str">
        <f t="shared" si="7"/>
        <v>I</v>
      </c>
      <c r="C53" s="16">
        <f t="shared" si="8"/>
        <v>43423.610999999997</v>
      </c>
      <c r="D53" s="10" t="str">
        <f t="shared" si="9"/>
        <v>vis</v>
      </c>
      <c r="E53" s="49">
        <f>VLOOKUP(C53,Active!C$21:E$969,3,FALSE)</f>
        <v>-630.00105533765907</v>
      </c>
      <c r="F53" s="11" t="s">
        <v>142</v>
      </c>
      <c r="G53" s="10" t="str">
        <f t="shared" si="10"/>
        <v>43423.611</v>
      </c>
      <c r="H53" s="16">
        <f t="shared" si="11"/>
        <v>-630</v>
      </c>
      <c r="I53" s="50" t="s">
        <v>358</v>
      </c>
      <c r="J53" s="51" t="s">
        <v>359</v>
      </c>
      <c r="K53" s="50">
        <v>-630</v>
      </c>
      <c r="L53" s="50" t="s">
        <v>144</v>
      </c>
      <c r="M53" s="51" t="s">
        <v>149</v>
      </c>
      <c r="N53" s="51"/>
      <c r="O53" s="52" t="s">
        <v>323</v>
      </c>
      <c r="P53" s="52" t="s">
        <v>348</v>
      </c>
    </row>
    <row r="54" spans="1:16" ht="12.75" customHeight="1" thickBot="1" x14ac:dyDescent="0.25">
      <c r="A54" s="16" t="str">
        <f t="shared" si="6"/>
        <v> AOEB 3 </v>
      </c>
      <c r="B54" s="11" t="str">
        <f t="shared" si="7"/>
        <v>I</v>
      </c>
      <c r="C54" s="16">
        <f t="shared" si="8"/>
        <v>43779.627</v>
      </c>
      <c r="D54" s="10" t="str">
        <f t="shared" si="9"/>
        <v>vis</v>
      </c>
      <c r="E54" s="49">
        <f>VLOOKUP(C54,Active!C$21:E$969,3,FALSE)</f>
        <v>-506.00201524214117</v>
      </c>
      <c r="F54" s="11" t="s">
        <v>142</v>
      </c>
      <c r="G54" s="10" t="str">
        <f t="shared" si="10"/>
        <v>43779.627</v>
      </c>
      <c r="H54" s="16">
        <f t="shared" si="11"/>
        <v>-506</v>
      </c>
      <c r="I54" s="50" t="s">
        <v>360</v>
      </c>
      <c r="J54" s="51" t="s">
        <v>361</v>
      </c>
      <c r="K54" s="50">
        <v>-506</v>
      </c>
      <c r="L54" s="50" t="s">
        <v>281</v>
      </c>
      <c r="M54" s="51" t="s">
        <v>149</v>
      </c>
      <c r="N54" s="51"/>
      <c r="O54" s="52" t="s">
        <v>323</v>
      </c>
      <c r="P54" s="52" t="s">
        <v>348</v>
      </c>
    </row>
    <row r="55" spans="1:16" ht="12.75" customHeight="1" thickBot="1" x14ac:dyDescent="0.25">
      <c r="A55" s="16" t="str">
        <f t="shared" si="6"/>
        <v> AOEB 3 </v>
      </c>
      <c r="B55" s="11" t="str">
        <f t="shared" si="7"/>
        <v>I</v>
      </c>
      <c r="C55" s="16">
        <f t="shared" si="8"/>
        <v>44089.728000000003</v>
      </c>
      <c r="D55" s="10" t="str">
        <f t="shared" si="9"/>
        <v>vis</v>
      </c>
      <c r="E55" s="49">
        <f>VLOOKUP(C55,Active!C$21:E$969,3,FALSE)</f>
        <v>-397.99499776916207</v>
      </c>
      <c r="F55" s="11" t="s">
        <v>142</v>
      </c>
      <c r="G55" s="10" t="str">
        <f t="shared" si="10"/>
        <v>44089.728</v>
      </c>
      <c r="H55" s="16">
        <f t="shared" si="11"/>
        <v>-398</v>
      </c>
      <c r="I55" s="50" t="s">
        <v>362</v>
      </c>
      <c r="J55" s="51" t="s">
        <v>363</v>
      </c>
      <c r="K55" s="50">
        <v>-398</v>
      </c>
      <c r="L55" s="50" t="s">
        <v>252</v>
      </c>
      <c r="M55" s="51" t="s">
        <v>149</v>
      </c>
      <c r="N55" s="51"/>
      <c r="O55" s="52" t="s">
        <v>323</v>
      </c>
      <c r="P55" s="52" t="s">
        <v>348</v>
      </c>
    </row>
    <row r="56" spans="1:16" ht="12.75" customHeight="1" thickBot="1" x14ac:dyDescent="0.25">
      <c r="A56" s="16" t="str">
        <f t="shared" si="6"/>
        <v> BBS 45 </v>
      </c>
      <c r="B56" s="11" t="str">
        <f t="shared" si="7"/>
        <v>I</v>
      </c>
      <c r="C56" s="16">
        <f t="shared" si="8"/>
        <v>44118.428</v>
      </c>
      <c r="D56" s="10" t="str">
        <f t="shared" si="9"/>
        <v>vis</v>
      </c>
      <c r="E56" s="49">
        <f>VLOOKUP(C56,Active!C$21:E$969,3,FALSE)</f>
        <v>-387.99889520427462</v>
      </c>
      <c r="F56" s="11" t="s">
        <v>142</v>
      </c>
      <c r="G56" s="10" t="str">
        <f t="shared" si="10"/>
        <v>44118.428</v>
      </c>
      <c r="H56" s="16">
        <f t="shared" si="11"/>
        <v>-388</v>
      </c>
      <c r="I56" s="50" t="s">
        <v>364</v>
      </c>
      <c r="J56" s="51" t="s">
        <v>365</v>
      </c>
      <c r="K56" s="50">
        <v>-388</v>
      </c>
      <c r="L56" s="50" t="s">
        <v>206</v>
      </c>
      <c r="M56" s="51" t="s">
        <v>149</v>
      </c>
      <c r="N56" s="51"/>
      <c r="O56" s="52" t="s">
        <v>282</v>
      </c>
      <c r="P56" s="52" t="s">
        <v>366</v>
      </c>
    </row>
    <row r="57" spans="1:16" ht="12.75" customHeight="1" thickBot="1" x14ac:dyDescent="0.25">
      <c r="A57" s="16" t="str">
        <f t="shared" si="6"/>
        <v> BBS 45 </v>
      </c>
      <c r="B57" s="11" t="str">
        <f t="shared" si="7"/>
        <v>I</v>
      </c>
      <c r="C57" s="16">
        <f t="shared" si="8"/>
        <v>44164.362999999998</v>
      </c>
      <c r="D57" s="10" t="str">
        <f t="shared" si="9"/>
        <v>vis</v>
      </c>
      <c r="E57" s="49">
        <f>VLOOKUP(C57,Active!C$21:E$969,3,FALSE)</f>
        <v>-371.99990665660465</v>
      </c>
      <c r="F57" s="11" t="s">
        <v>142</v>
      </c>
      <c r="G57" s="10" t="str">
        <f t="shared" si="10"/>
        <v>44164.363</v>
      </c>
      <c r="H57" s="16">
        <f t="shared" si="11"/>
        <v>-372</v>
      </c>
      <c r="I57" s="50" t="s">
        <v>367</v>
      </c>
      <c r="J57" s="51" t="s">
        <v>368</v>
      </c>
      <c r="K57" s="50">
        <v>-372</v>
      </c>
      <c r="L57" s="50" t="s">
        <v>369</v>
      </c>
      <c r="M57" s="51" t="s">
        <v>149</v>
      </c>
      <c r="N57" s="51"/>
      <c r="O57" s="52" t="s">
        <v>292</v>
      </c>
      <c r="P57" s="52" t="s">
        <v>366</v>
      </c>
    </row>
    <row r="58" spans="1:16" ht="12.75" customHeight="1" thickBot="1" x14ac:dyDescent="0.25">
      <c r="A58" s="16" t="str">
        <f t="shared" si="6"/>
        <v> BBS 45 </v>
      </c>
      <c r="B58" s="11" t="str">
        <f t="shared" si="7"/>
        <v>I</v>
      </c>
      <c r="C58" s="16">
        <f t="shared" si="8"/>
        <v>44164.368000000002</v>
      </c>
      <c r="D58" s="10" t="str">
        <f t="shared" si="9"/>
        <v>vis</v>
      </c>
      <c r="E58" s="49">
        <f>VLOOKUP(C58,Active!C$21:E$969,3,FALSE)</f>
        <v>-371.99816517531991</v>
      </c>
      <c r="F58" s="11" t="s">
        <v>142</v>
      </c>
      <c r="G58" s="10" t="str">
        <f t="shared" si="10"/>
        <v>44164.368</v>
      </c>
      <c r="H58" s="16">
        <f t="shared" si="11"/>
        <v>-372</v>
      </c>
      <c r="I58" s="50" t="s">
        <v>370</v>
      </c>
      <c r="J58" s="51" t="s">
        <v>371</v>
      </c>
      <c r="K58" s="50">
        <v>-372</v>
      </c>
      <c r="L58" s="50" t="s">
        <v>195</v>
      </c>
      <c r="M58" s="51" t="s">
        <v>149</v>
      </c>
      <c r="N58" s="51"/>
      <c r="O58" s="52" t="s">
        <v>282</v>
      </c>
      <c r="P58" s="52" t="s">
        <v>366</v>
      </c>
    </row>
    <row r="59" spans="1:16" ht="12.75" customHeight="1" thickBot="1" x14ac:dyDescent="0.25">
      <c r="A59" s="16" t="str">
        <f t="shared" si="6"/>
        <v> BBS 48 </v>
      </c>
      <c r="B59" s="11" t="str">
        <f t="shared" si="7"/>
        <v>I</v>
      </c>
      <c r="C59" s="16">
        <f t="shared" si="8"/>
        <v>44382.559999999998</v>
      </c>
      <c r="D59" s="10" t="str">
        <f t="shared" si="9"/>
        <v>vis</v>
      </c>
      <c r="E59" s="49">
        <f>VLOOKUP(C59,Active!C$21:E$969,3,FALSE)</f>
        <v>-296.00270835169283</v>
      </c>
      <c r="F59" s="11" t="str">
        <f>LEFT(M59,1)</f>
        <v>V</v>
      </c>
      <c r="G59" s="10" t="str">
        <f t="shared" si="10"/>
        <v>44382.560</v>
      </c>
      <c r="H59" s="16">
        <f t="shared" si="11"/>
        <v>-296</v>
      </c>
      <c r="I59" s="50" t="s">
        <v>372</v>
      </c>
      <c r="J59" s="51" t="s">
        <v>373</v>
      </c>
      <c r="K59" s="50">
        <v>-296</v>
      </c>
      <c r="L59" s="50" t="s">
        <v>276</v>
      </c>
      <c r="M59" s="51" t="s">
        <v>149</v>
      </c>
      <c r="N59" s="51"/>
      <c r="O59" s="52" t="s">
        <v>292</v>
      </c>
      <c r="P59" s="52" t="s">
        <v>374</v>
      </c>
    </row>
    <row r="60" spans="1:16" ht="12.75" customHeight="1" thickBot="1" x14ac:dyDescent="0.25">
      <c r="A60" s="16" t="str">
        <f t="shared" si="6"/>
        <v> BBS 50 </v>
      </c>
      <c r="B60" s="11" t="str">
        <f t="shared" si="7"/>
        <v>I</v>
      </c>
      <c r="C60" s="16">
        <f t="shared" si="8"/>
        <v>44497.404999999999</v>
      </c>
      <c r="D60" s="10" t="str">
        <f t="shared" si="9"/>
        <v>vis</v>
      </c>
      <c r="E60" s="49">
        <f>VLOOKUP(C60,Active!C$21:E$969,3,FALSE)</f>
        <v>-256.00262476059083</v>
      </c>
      <c r="F60" s="11" t="str">
        <f>LEFT(M60,1)</f>
        <v>V</v>
      </c>
      <c r="G60" s="10" t="str">
        <f t="shared" si="10"/>
        <v>44497.405</v>
      </c>
      <c r="H60" s="16">
        <f t="shared" si="11"/>
        <v>-256</v>
      </c>
      <c r="I60" s="50" t="s">
        <v>375</v>
      </c>
      <c r="J60" s="51" t="s">
        <v>376</v>
      </c>
      <c r="K60" s="50">
        <v>-256</v>
      </c>
      <c r="L60" s="50" t="s">
        <v>276</v>
      </c>
      <c r="M60" s="51" t="s">
        <v>149</v>
      </c>
      <c r="N60" s="51"/>
      <c r="O60" s="52" t="s">
        <v>292</v>
      </c>
      <c r="P60" s="52" t="s">
        <v>377</v>
      </c>
    </row>
    <row r="61" spans="1:16" ht="12.75" customHeight="1" thickBot="1" x14ac:dyDescent="0.25">
      <c r="A61" s="16" t="str">
        <f t="shared" si="6"/>
        <v> BBS 51 </v>
      </c>
      <c r="B61" s="11" t="str">
        <f t="shared" si="7"/>
        <v>I</v>
      </c>
      <c r="C61" s="16">
        <f t="shared" si="8"/>
        <v>44543.347999999998</v>
      </c>
      <c r="D61" s="10" t="str">
        <f t="shared" si="9"/>
        <v>vis</v>
      </c>
      <c r="E61" s="49">
        <f>VLOOKUP(C61,Active!C$21:E$969,3,FALSE)</f>
        <v>-240.00084984286735</v>
      </c>
      <c r="F61" s="11" t="str">
        <f>LEFT(M61,1)</f>
        <v>V</v>
      </c>
      <c r="G61" s="10" t="str">
        <f t="shared" si="10"/>
        <v>44543.348</v>
      </c>
      <c r="H61" s="16">
        <f t="shared" si="11"/>
        <v>-240</v>
      </c>
      <c r="I61" s="50" t="s">
        <v>378</v>
      </c>
      <c r="J61" s="51" t="s">
        <v>379</v>
      </c>
      <c r="K61" s="50">
        <v>-240</v>
      </c>
      <c r="L61" s="50" t="s">
        <v>228</v>
      </c>
      <c r="M61" s="51" t="s">
        <v>149</v>
      </c>
      <c r="N61" s="51"/>
      <c r="O61" s="52" t="s">
        <v>282</v>
      </c>
      <c r="P61" s="52" t="s">
        <v>380</v>
      </c>
    </row>
    <row r="62" spans="1:16" ht="12.75" customHeight="1" thickBot="1" x14ac:dyDescent="0.25">
      <c r="A62" s="16" t="str">
        <f t="shared" si="6"/>
        <v> BBS 55 </v>
      </c>
      <c r="B62" s="11" t="str">
        <f t="shared" si="7"/>
        <v>I</v>
      </c>
      <c r="C62" s="16">
        <f t="shared" si="8"/>
        <v>44761.563000000002</v>
      </c>
      <c r="D62" s="10" t="str">
        <f t="shared" si="9"/>
        <v>vis</v>
      </c>
      <c r="E62" s="49">
        <f>VLOOKUP(C62,Active!C$21:E$969,3,FALSE)</f>
        <v>-163.99738220533519</v>
      </c>
      <c r="F62" s="11" t="str">
        <f>LEFT(M62,1)</f>
        <v>V</v>
      </c>
      <c r="G62" s="10" t="str">
        <f t="shared" si="10"/>
        <v>44761.563</v>
      </c>
      <c r="H62" s="16">
        <f t="shared" si="11"/>
        <v>-164</v>
      </c>
      <c r="I62" s="50" t="s">
        <v>381</v>
      </c>
      <c r="J62" s="51" t="s">
        <v>382</v>
      </c>
      <c r="K62" s="50">
        <v>-164</v>
      </c>
      <c r="L62" s="50" t="s">
        <v>269</v>
      </c>
      <c r="M62" s="51" t="s">
        <v>149</v>
      </c>
      <c r="N62" s="51"/>
      <c r="O62" s="52" t="s">
        <v>292</v>
      </c>
      <c r="P62" s="52" t="s">
        <v>383</v>
      </c>
    </row>
    <row r="63" spans="1:16" ht="12.75" customHeight="1" thickBot="1" x14ac:dyDescent="0.25">
      <c r="A63" s="16" t="str">
        <f t="shared" si="6"/>
        <v> AOEB 3 </v>
      </c>
      <c r="B63" s="11" t="str">
        <f t="shared" si="7"/>
        <v>I</v>
      </c>
      <c r="C63" s="16">
        <f t="shared" si="8"/>
        <v>44778.78</v>
      </c>
      <c r="D63" s="10" t="str">
        <f t="shared" si="9"/>
        <v>vis</v>
      </c>
      <c r="E63" s="49">
        <f>VLOOKUP(C63,Active!C$21:E$969,3,FALSE)</f>
        <v>-158.00076555517302</v>
      </c>
      <c r="F63" s="11" t="str">
        <f>LEFT(M63,1)</f>
        <v>V</v>
      </c>
      <c r="G63" s="10" t="str">
        <f t="shared" si="10"/>
        <v>44778.780</v>
      </c>
      <c r="H63" s="16">
        <f t="shared" si="11"/>
        <v>-158</v>
      </c>
      <c r="I63" s="50" t="s">
        <v>384</v>
      </c>
      <c r="J63" s="51" t="s">
        <v>385</v>
      </c>
      <c r="K63" s="50">
        <v>-158</v>
      </c>
      <c r="L63" s="50" t="s">
        <v>228</v>
      </c>
      <c r="M63" s="51" t="s">
        <v>149</v>
      </c>
      <c r="N63" s="51"/>
      <c r="O63" s="52" t="s">
        <v>386</v>
      </c>
      <c r="P63" s="52" t="s">
        <v>348</v>
      </c>
    </row>
    <row r="64" spans="1:16" ht="12.75" customHeight="1" thickBot="1" x14ac:dyDescent="0.25">
      <c r="A64" s="16" t="str">
        <f t="shared" si="6"/>
        <v> BBS 56 </v>
      </c>
      <c r="B64" s="11" t="str">
        <f t="shared" si="7"/>
        <v>I</v>
      </c>
      <c r="C64" s="16">
        <f t="shared" si="8"/>
        <v>44853.425000000003</v>
      </c>
      <c r="D64" s="10" t="str">
        <f t="shared" si="9"/>
        <v>vis</v>
      </c>
      <c r="E64" s="49">
        <f>VLOOKUP(C64,Active!C$21:E$969,3,FALSE)</f>
        <v>-132.00219148004621</v>
      </c>
      <c r="F64" s="11" t="s">
        <v>142</v>
      </c>
      <c r="G64" s="10" t="str">
        <f t="shared" si="10"/>
        <v>44853.425</v>
      </c>
      <c r="H64" s="16">
        <f t="shared" si="11"/>
        <v>-132</v>
      </c>
      <c r="I64" s="50" t="s">
        <v>387</v>
      </c>
      <c r="J64" s="51" t="s">
        <v>388</v>
      </c>
      <c r="K64" s="50">
        <v>-132</v>
      </c>
      <c r="L64" s="50" t="s">
        <v>281</v>
      </c>
      <c r="M64" s="51" t="s">
        <v>149</v>
      </c>
      <c r="N64" s="51"/>
      <c r="O64" s="52" t="s">
        <v>292</v>
      </c>
      <c r="P64" s="52" t="s">
        <v>389</v>
      </c>
    </row>
    <row r="65" spans="1:16" ht="12.75" customHeight="1" thickBot="1" x14ac:dyDescent="0.25">
      <c r="A65" s="16" t="str">
        <f t="shared" si="6"/>
        <v> BBS 56 </v>
      </c>
      <c r="B65" s="11" t="str">
        <f t="shared" si="7"/>
        <v>I</v>
      </c>
      <c r="C65" s="16">
        <f t="shared" si="8"/>
        <v>44853.434000000001</v>
      </c>
      <c r="D65" s="10" t="str">
        <f t="shared" si="9"/>
        <v>vis</v>
      </c>
      <c r="E65" s="49">
        <f>VLOOKUP(C65,Active!C$21:E$969,3,FALSE)</f>
        <v>-131.99905681373727</v>
      </c>
      <c r="F65" s="11" t="s">
        <v>142</v>
      </c>
      <c r="G65" s="10" t="str">
        <f t="shared" si="10"/>
        <v>44853.434</v>
      </c>
      <c r="H65" s="16">
        <f t="shared" si="11"/>
        <v>-132</v>
      </c>
      <c r="I65" s="50" t="s">
        <v>390</v>
      </c>
      <c r="J65" s="51" t="s">
        <v>391</v>
      </c>
      <c r="K65" s="50">
        <v>-132</v>
      </c>
      <c r="L65" s="50" t="s">
        <v>206</v>
      </c>
      <c r="M65" s="51" t="s">
        <v>149</v>
      </c>
      <c r="N65" s="51"/>
      <c r="O65" s="52" t="s">
        <v>282</v>
      </c>
      <c r="P65" s="52" t="s">
        <v>389</v>
      </c>
    </row>
    <row r="66" spans="1:16" ht="12.75" customHeight="1" thickBot="1" x14ac:dyDescent="0.25">
      <c r="A66" s="16" t="str">
        <f t="shared" si="6"/>
        <v> BRNO 26 </v>
      </c>
      <c r="B66" s="11" t="str">
        <f t="shared" si="7"/>
        <v>I</v>
      </c>
      <c r="C66" s="16">
        <f t="shared" si="8"/>
        <v>44853.434999999998</v>
      </c>
      <c r="D66" s="10" t="str">
        <f t="shared" si="9"/>
        <v>vis</v>
      </c>
      <c r="E66" s="49">
        <f>VLOOKUP(C66,Active!C$21:E$969,3,FALSE)</f>
        <v>-131.99870851748184</v>
      </c>
      <c r="F66" s="11" t="s">
        <v>142</v>
      </c>
      <c r="G66" s="10" t="str">
        <f t="shared" si="10"/>
        <v>44853.435</v>
      </c>
      <c r="H66" s="16">
        <f t="shared" si="11"/>
        <v>-132</v>
      </c>
      <c r="I66" s="50" t="s">
        <v>392</v>
      </c>
      <c r="J66" s="51" t="s">
        <v>393</v>
      </c>
      <c r="K66" s="50">
        <v>-132</v>
      </c>
      <c r="L66" s="50" t="s">
        <v>317</v>
      </c>
      <c r="M66" s="51" t="s">
        <v>145</v>
      </c>
      <c r="N66" s="51"/>
      <c r="O66" s="52" t="s">
        <v>394</v>
      </c>
      <c r="P66" s="52" t="s">
        <v>395</v>
      </c>
    </row>
    <row r="67" spans="1:16" ht="12.75" customHeight="1" thickBot="1" x14ac:dyDescent="0.25">
      <c r="A67" s="16" t="str">
        <f t="shared" si="6"/>
        <v> BBS 60 </v>
      </c>
      <c r="B67" s="11" t="str">
        <f t="shared" si="7"/>
        <v>I</v>
      </c>
      <c r="C67" s="16">
        <f t="shared" si="8"/>
        <v>45120.447999999997</v>
      </c>
      <c r="D67" s="10" t="str">
        <f t="shared" si="9"/>
        <v>vis</v>
      </c>
      <c r="E67" s="49">
        <f>VLOOKUP(C67,Active!C$21:E$969,3,FALSE)</f>
        <v>-38.999080149588018</v>
      </c>
      <c r="F67" s="11" t="s">
        <v>142</v>
      </c>
      <c r="G67" s="10" t="str">
        <f t="shared" si="10"/>
        <v>45120.448</v>
      </c>
      <c r="H67" s="16">
        <f t="shared" si="11"/>
        <v>-39</v>
      </c>
      <c r="I67" s="50" t="s">
        <v>396</v>
      </c>
      <c r="J67" s="51" t="s">
        <v>397</v>
      </c>
      <c r="K67" s="50">
        <v>-39</v>
      </c>
      <c r="L67" s="50" t="s">
        <v>206</v>
      </c>
      <c r="M67" s="51" t="s">
        <v>149</v>
      </c>
      <c r="N67" s="51"/>
      <c r="O67" s="52" t="s">
        <v>292</v>
      </c>
      <c r="P67" s="52" t="s">
        <v>398</v>
      </c>
    </row>
    <row r="68" spans="1:16" ht="12.75" customHeight="1" thickBot="1" x14ac:dyDescent="0.25">
      <c r="A68" s="16" t="str">
        <f t="shared" si="6"/>
        <v> AOEB 3 </v>
      </c>
      <c r="B68" s="11" t="str">
        <f t="shared" si="7"/>
        <v>I</v>
      </c>
      <c r="C68" s="16">
        <f t="shared" si="8"/>
        <v>45203.711000000003</v>
      </c>
      <c r="D68" s="10" t="str">
        <f t="shared" si="9"/>
        <v>vis</v>
      </c>
      <c r="E68" s="49">
        <f>VLOOKUP(C68,Active!C$21:E$969,3,FALSE)</f>
        <v>-9.9988889349409469</v>
      </c>
      <c r="F68" s="11" t="s">
        <v>142</v>
      </c>
      <c r="G68" s="10" t="str">
        <f t="shared" si="10"/>
        <v>45203.711</v>
      </c>
      <c r="H68" s="16">
        <f t="shared" si="11"/>
        <v>-10</v>
      </c>
      <c r="I68" s="50" t="s">
        <v>399</v>
      </c>
      <c r="J68" s="51" t="s">
        <v>400</v>
      </c>
      <c r="K68" s="50">
        <v>-10</v>
      </c>
      <c r="L68" s="50" t="s">
        <v>206</v>
      </c>
      <c r="M68" s="51" t="s">
        <v>149</v>
      </c>
      <c r="N68" s="51"/>
      <c r="O68" s="52" t="s">
        <v>401</v>
      </c>
      <c r="P68" s="52" t="s">
        <v>348</v>
      </c>
    </row>
    <row r="69" spans="1:16" ht="12.75" customHeight="1" thickBot="1" x14ac:dyDescent="0.25">
      <c r="A69" s="16" t="str">
        <f t="shared" si="6"/>
        <v> BBS 62 </v>
      </c>
      <c r="B69" s="11" t="str">
        <f t="shared" si="7"/>
        <v>I</v>
      </c>
      <c r="C69" s="16">
        <f t="shared" si="8"/>
        <v>45232.417000000001</v>
      </c>
      <c r="D69" s="10" t="str">
        <f t="shared" si="9"/>
        <v>vis</v>
      </c>
      <c r="E69" s="49">
        <f>VLOOKUP(C69,Active!C$21:E$969,3,FALSE)</f>
        <v>-6.9659251337456009E-4</v>
      </c>
      <c r="F69" s="11" t="s">
        <v>142</v>
      </c>
      <c r="G69" s="10" t="str">
        <f t="shared" si="10"/>
        <v>45232.417</v>
      </c>
      <c r="H69" s="16">
        <f t="shared" si="11"/>
        <v>0</v>
      </c>
      <c r="I69" s="50" t="s">
        <v>402</v>
      </c>
      <c r="J69" s="51" t="s">
        <v>403</v>
      </c>
      <c r="K69" s="50">
        <v>0</v>
      </c>
      <c r="L69" s="50" t="s">
        <v>228</v>
      </c>
      <c r="M69" s="51" t="s">
        <v>149</v>
      </c>
      <c r="N69" s="51"/>
      <c r="O69" s="52" t="s">
        <v>282</v>
      </c>
      <c r="P69" s="52" t="s">
        <v>404</v>
      </c>
    </row>
    <row r="70" spans="1:16" ht="12.75" customHeight="1" thickBot="1" x14ac:dyDescent="0.25">
      <c r="A70" s="16" t="str">
        <f t="shared" si="6"/>
        <v> BBS 62 </v>
      </c>
      <c r="B70" s="11" t="str">
        <f t="shared" si="7"/>
        <v>I</v>
      </c>
      <c r="C70" s="16">
        <f t="shared" si="8"/>
        <v>45232.423000000003</v>
      </c>
      <c r="D70" s="10" t="str">
        <f t="shared" si="9"/>
        <v>vis</v>
      </c>
      <c r="E70" s="49">
        <f>VLOOKUP(C70,Active!C$21:E$969,3,FALSE)</f>
        <v>1.3931850267491202E-3</v>
      </c>
      <c r="F70" s="11" t="s">
        <v>142</v>
      </c>
      <c r="G70" s="10" t="str">
        <f t="shared" si="10"/>
        <v>45232.423</v>
      </c>
      <c r="H70" s="16">
        <f t="shared" si="11"/>
        <v>0</v>
      </c>
      <c r="I70" s="50" t="s">
        <v>405</v>
      </c>
      <c r="J70" s="51" t="s">
        <v>406</v>
      </c>
      <c r="K70" s="50">
        <v>0</v>
      </c>
      <c r="L70" s="50" t="s">
        <v>317</v>
      </c>
      <c r="M70" s="51" t="s">
        <v>149</v>
      </c>
      <c r="N70" s="51"/>
      <c r="O70" s="52" t="s">
        <v>292</v>
      </c>
      <c r="P70" s="52" t="s">
        <v>404</v>
      </c>
    </row>
    <row r="71" spans="1:16" ht="12.75" customHeight="1" thickBot="1" x14ac:dyDescent="0.25">
      <c r="A71" s="16" t="str">
        <f t="shared" si="6"/>
        <v> BBS 63 </v>
      </c>
      <c r="B71" s="11" t="str">
        <f t="shared" si="7"/>
        <v>I</v>
      </c>
      <c r="C71" s="16">
        <f t="shared" si="8"/>
        <v>45258.258000000002</v>
      </c>
      <c r="D71" s="10" t="str">
        <f t="shared" si="9"/>
        <v>vis</v>
      </c>
      <c r="E71" s="49">
        <f>VLOOKUP(C71,Active!C$21:E$969,3,FALSE)</f>
        <v>8.9996269747091429</v>
      </c>
      <c r="F71" s="11" t="s">
        <v>142</v>
      </c>
      <c r="G71" s="10" t="str">
        <f t="shared" si="10"/>
        <v>45258.258</v>
      </c>
      <c r="H71" s="16">
        <f t="shared" si="11"/>
        <v>9</v>
      </c>
      <c r="I71" s="50" t="s">
        <v>407</v>
      </c>
      <c r="J71" s="51" t="s">
        <v>408</v>
      </c>
      <c r="K71" s="50">
        <v>9</v>
      </c>
      <c r="L71" s="50" t="s">
        <v>188</v>
      </c>
      <c r="M71" s="51" t="s">
        <v>149</v>
      </c>
      <c r="N71" s="51"/>
      <c r="O71" s="52" t="s">
        <v>282</v>
      </c>
      <c r="P71" s="52" t="s">
        <v>409</v>
      </c>
    </row>
    <row r="72" spans="1:16" ht="12.75" customHeight="1" thickBot="1" x14ac:dyDescent="0.25">
      <c r="A72" s="16" t="str">
        <f t="shared" si="6"/>
        <v> BBS 67 </v>
      </c>
      <c r="B72" s="11" t="str">
        <f t="shared" si="7"/>
        <v>I</v>
      </c>
      <c r="C72" s="16">
        <f t="shared" si="8"/>
        <v>45519.542999999998</v>
      </c>
      <c r="D72" s="10" t="str">
        <f t="shared" si="9"/>
        <v>vis</v>
      </c>
      <c r="E72" s="49">
        <f>VLOOKUP(C72,Active!C$21:E$969,3,FALSE)</f>
        <v>100.00421438470372</v>
      </c>
      <c r="F72" s="11" t="s">
        <v>142</v>
      </c>
      <c r="G72" s="10" t="str">
        <f t="shared" si="10"/>
        <v>45519.543</v>
      </c>
      <c r="H72" s="16">
        <f t="shared" si="11"/>
        <v>100</v>
      </c>
      <c r="I72" s="50" t="s">
        <v>410</v>
      </c>
      <c r="J72" s="51" t="s">
        <v>411</v>
      </c>
      <c r="K72" s="50">
        <v>100</v>
      </c>
      <c r="L72" s="50" t="s">
        <v>322</v>
      </c>
      <c r="M72" s="51" t="s">
        <v>149</v>
      </c>
      <c r="N72" s="51"/>
      <c r="O72" s="52" t="s">
        <v>292</v>
      </c>
      <c r="P72" s="52" t="s">
        <v>412</v>
      </c>
    </row>
    <row r="73" spans="1:16" ht="12.75" customHeight="1" thickBot="1" x14ac:dyDescent="0.25">
      <c r="A73" s="16" t="str">
        <f t="shared" si="6"/>
        <v> BBS 68 </v>
      </c>
      <c r="B73" s="11" t="str">
        <f t="shared" si="7"/>
        <v>I</v>
      </c>
      <c r="C73" s="16">
        <f t="shared" si="8"/>
        <v>45536.737999999998</v>
      </c>
      <c r="D73" s="10" t="str">
        <f t="shared" si="9"/>
        <v>vis</v>
      </c>
      <c r="E73" s="49">
        <f>VLOOKUP(C73,Active!C$21:E$969,3,FALSE)</f>
        <v>105.99316851722128</v>
      </c>
      <c r="F73" s="11" t="s">
        <v>142</v>
      </c>
      <c r="G73" s="10" t="str">
        <f t="shared" si="10"/>
        <v>45536.738</v>
      </c>
      <c r="H73" s="16">
        <f t="shared" si="11"/>
        <v>106</v>
      </c>
      <c r="I73" s="50" t="s">
        <v>413</v>
      </c>
      <c r="J73" s="51" t="s">
        <v>414</v>
      </c>
      <c r="K73" s="50">
        <v>106</v>
      </c>
      <c r="L73" s="50" t="s">
        <v>249</v>
      </c>
      <c r="M73" s="51" t="s">
        <v>149</v>
      </c>
      <c r="N73" s="51"/>
      <c r="O73" s="52" t="s">
        <v>415</v>
      </c>
      <c r="P73" s="52" t="s">
        <v>416</v>
      </c>
    </row>
    <row r="74" spans="1:16" ht="12.75" customHeight="1" thickBot="1" x14ac:dyDescent="0.25">
      <c r="A74" s="16" t="str">
        <f t="shared" si="6"/>
        <v> BRNO 26 </v>
      </c>
      <c r="B74" s="11" t="str">
        <f t="shared" si="7"/>
        <v>I</v>
      </c>
      <c r="C74" s="16">
        <f t="shared" si="8"/>
        <v>45576.938999999998</v>
      </c>
      <c r="D74" s="10" t="str">
        <f t="shared" si="9"/>
        <v>vis</v>
      </c>
      <c r="E74" s="49">
        <f>VLOOKUP(C74,Active!C$21:E$969,3,FALSE)</f>
        <v>119.99502632945439</v>
      </c>
      <c r="F74" s="11" t="s">
        <v>142</v>
      </c>
      <c r="G74" s="10" t="str">
        <f t="shared" si="10"/>
        <v>45576.939</v>
      </c>
      <c r="H74" s="16">
        <f t="shared" si="11"/>
        <v>120</v>
      </c>
      <c r="I74" s="50" t="s">
        <v>417</v>
      </c>
      <c r="J74" s="51" t="s">
        <v>418</v>
      </c>
      <c r="K74" s="50">
        <v>120</v>
      </c>
      <c r="L74" s="50" t="s">
        <v>419</v>
      </c>
      <c r="M74" s="51" t="s">
        <v>149</v>
      </c>
      <c r="N74" s="51"/>
      <c r="O74" s="52" t="s">
        <v>420</v>
      </c>
      <c r="P74" s="52" t="s">
        <v>395</v>
      </c>
    </row>
    <row r="75" spans="1:16" ht="12.75" customHeight="1" thickBot="1" x14ac:dyDescent="0.25">
      <c r="A75" s="16" t="str">
        <f t="shared" ref="A75:A106" si="12">P75</f>
        <v> BBS 68 </v>
      </c>
      <c r="B75" s="11" t="str">
        <f t="shared" ref="B75:B106" si="13">IF(H75=INT(H75),"I","II")</f>
        <v>I</v>
      </c>
      <c r="C75" s="16">
        <f t="shared" ref="C75:C106" si="14">1*G75</f>
        <v>45591.311999999998</v>
      </c>
      <c r="D75" s="10" t="str">
        <f t="shared" ref="D75:D106" si="15">VLOOKUP(F75,I$1:J$5,2,FALSE)</f>
        <v>vis</v>
      </c>
      <c r="E75" s="49">
        <f>VLOOKUP(C75,Active!C$21:E$969,3,FALSE)</f>
        <v>125.00108842580066</v>
      </c>
      <c r="F75" s="11" t="s">
        <v>142</v>
      </c>
      <c r="G75" s="10" t="str">
        <f t="shared" ref="G75:G106" si="16">MID(I75,3,LEN(I75)-3)</f>
        <v>45591.312</v>
      </c>
      <c r="H75" s="16">
        <f t="shared" ref="H75:H106" si="17">1*K75</f>
        <v>125</v>
      </c>
      <c r="I75" s="50" t="s">
        <v>421</v>
      </c>
      <c r="J75" s="51" t="s">
        <v>422</v>
      </c>
      <c r="K75" s="50">
        <v>125</v>
      </c>
      <c r="L75" s="50" t="s">
        <v>206</v>
      </c>
      <c r="M75" s="51" t="s">
        <v>149</v>
      </c>
      <c r="N75" s="51"/>
      <c r="O75" s="52" t="s">
        <v>423</v>
      </c>
      <c r="P75" s="52" t="s">
        <v>416</v>
      </c>
    </row>
    <row r="76" spans="1:16" ht="12.75" customHeight="1" thickBot="1" x14ac:dyDescent="0.25">
      <c r="A76" s="16" t="str">
        <f t="shared" si="12"/>
        <v> BBS 69 </v>
      </c>
      <c r="B76" s="11" t="str">
        <f t="shared" si="13"/>
        <v>I</v>
      </c>
      <c r="C76" s="16">
        <f t="shared" si="14"/>
        <v>45611.396000000001</v>
      </c>
      <c r="D76" s="10" t="str">
        <f t="shared" si="15"/>
        <v>vis</v>
      </c>
      <c r="E76" s="49">
        <f>VLOOKUP(C76,Active!C$21:E$969,3,FALSE)</f>
        <v>131.99627044368378</v>
      </c>
      <c r="F76" s="11" t="s">
        <v>142</v>
      </c>
      <c r="G76" s="10" t="str">
        <f t="shared" si="16"/>
        <v>45611.396</v>
      </c>
      <c r="H76" s="16">
        <f t="shared" si="17"/>
        <v>132</v>
      </c>
      <c r="I76" s="50" t="s">
        <v>424</v>
      </c>
      <c r="J76" s="51" t="s">
        <v>425</v>
      </c>
      <c r="K76" s="50">
        <v>132</v>
      </c>
      <c r="L76" s="50" t="s">
        <v>426</v>
      </c>
      <c r="M76" s="51" t="s">
        <v>149</v>
      </c>
      <c r="N76" s="51"/>
      <c r="O76" s="52" t="s">
        <v>282</v>
      </c>
      <c r="P76" s="52" t="s">
        <v>427</v>
      </c>
    </row>
    <row r="77" spans="1:16" ht="12.75" customHeight="1" thickBot="1" x14ac:dyDescent="0.25">
      <c r="A77" s="16" t="str">
        <f t="shared" si="12"/>
        <v> BBS 69 </v>
      </c>
      <c r="B77" s="11" t="str">
        <f t="shared" si="13"/>
        <v>I</v>
      </c>
      <c r="C77" s="16">
        <f t="shared" si="14"/>
        <v>45611.406000000003</v>
      </c>
      <c r="D77" s="10" t="str">
        <f t="shared" si="15"/>
        <v>vis</v>
      </c>
      <c r="E77" s="49">
        <f>VLOOKUP(C77,Active!C$21:E$969,3,FALSE)</f>
        <v>131.99975340625065</v>
      </c>
      <c r="F77" s="11" t="s">
        <v>142</v>
      </c>
      <c r="G77" s="10" t="str">
        <f t="shared" si="16"/>
        <v>45611.406</v>
      </c>
      <c r="H77" s="16">
        <f t="shared" si="17"/>
        <v>132</v>
      </c>
      <c r="I77" s="50" t="s">
        <v>428</v>
      </c>
      <c r="J77" s="51" t="s">
        <v>429</v>
      </c>
      <c r="K77" s="50">
        <v>132</v>
      </c>
      <c r="L77" s="50" t="s">
        <v>188</v>
      </c>
      <c r="M77" s="51" t="s">
        <v>149</v>
      </c>
      <c r="N77" s="51"/>
      <c r="O77" s="52" t="s">
        <v>430</v>
      </c>
      <c r="P77" s="52" t="s">
        <v>427</v>
      </c>
    </row>
    <row r="78" spans="1:16" ht="12.75" customHeight="1" thickBot="1" x14ac:dyDescent="0.25">
      <c r="A78" s="16" t="str">
        <f t="shared" si="12"/>
        <v> BBS 69 </v>
      </c>
      <c r="B78" s="11" t="str">
        <f t="shared" si="13"/>
        <v>I</v>
      </c>
      <c r="C78" s="16">
        <f t="shared" si="14"/>
        <v>45614.275999999998</v>
      </c>
      <c r="D78" s="10" t="str">
        <f t="shared" si="15"/>
        <v>vis</v>
      </c>
      <c r="E78" s="49">
        <f>VLOOKUP(C78,Active!C$21:E$969,3,FALSE)</f>
        <v>132.99936366273786</v>
      </c>
      <c r="F78" s="11" t="s">
        <v>142</v>
      </c>
      <c r="G78" s="10" t="str">
        <f t="shared" si="16"/>
        <v>45614.276</v>
      </c>
      <c r="H78" s="16">
        <f t="shared" si="17"/>
        <v>133</v>
      </c>
      <c r="I78" s="50" t="s">
        <v>431</v>
      </c>
      <c r="J78" s="51" t="s">
        <v>432</v>
      </c>
      <c r="K78" s="50">
        <v>133</v>
      </c>
      <c r="L78" s="50" t="s">
        <v>228</v>
      </c>
      <c r="M78" s="51" t="s">
        <v>149</v>
      </c>
      <c r="N78" s="51"/>
      <c r="O78" s="52" t="s">
        <v>423</v>
      </c>
      <c r="P78" s="52" t="s">
        <v>427</v>
      </c>
    </row>
    <row r="79" spans="1:16" ht="12.75" customHeight="1" thickBot="1" x14ac:dyDescent="0.25">
      <c r="A79" s="16" t="str">
        <f t="shared" si="12"/>
        <v> BBS 69 </v>
      </c>
      <c r="B79" s="11" t="str">
        <f t="shared" si="13"/>
        <v>I</v>
      </c>
      <c r="C79" s="16">
        <f t="shared" si="14"/>
        <v>45634.362999999998</v>
      </c>
      <c r="D79" s="10" t="str">
        <f t="shared" si="15"/>
        <v>vis</v>
      </c>
      <c r="E79" s="49">
        <f>VLOOKUP(C79,Active!C$21:E$969,3,FALSE)</f>
        <v>139.99559056938978</v>
      </c>
      <c r="F79" s="11" t="s">
        <v>142</v>
      </c>
      <c r="G79" s="10" t="str">
        <f t="shared" si="16"/>
        <v>45634.363</v>
      </c>
      <c r="H79" s="16">
        <f t="shared" si="17"/>
        <v>140</v>
      </c>
      <c r="I79" s="50" t="s">
        <v>433</v>
      </c>
      <c r="J79" s="51" t="s">
        <v>434</v>
      </c>
      <c r="K79" s="50">
        <v>140</v>
      </c>
      <c r="L79" s="50" t="s">
        <v>246</v>
      </c>
      <c r="M79" s="51" t="s">
        <v>149</v>
      </c>
      <c r="N79" s="51"/>
      <c r="O79" s="52" t="s">
        <v>282</v>
      </c>
      <c r="P79" s="52" t="s">
        <v>427</v>
      </c>
    </row>
    <row r="80" spans="1:16" ht="12.75" customHeight="1" thickBot="1" x14ac:dyDescent="0.25">
      <c r="A80" s="16" t="str">
        <f t="shared" si="12"/>
        <v> BBS 73 </v>
      </c>
      <c r="B80" s="11" t="str">
        <f t="shared" si="13"/>
        <v>I</v>
      </c>
      <c r="C80" s="16">
        <f t="shared" si="14"/>
        <v>45921.483999999997</v>
      </c>
      <c r="D80" s="10" t="str">
        <f t="shared" si="15"/>
        <v>vis</v>
      </c>
      <c r="E80" s="49">
        <f>VLOOKUP(C80,Active!C$21:E$969,3,FALSE)</f>
        <v>239.99876006532472</v>
      </c>
      <c r="F80" s="11" t="s">
        <v>142</v>
      </c>
      <c r="G80" s="10" t="str">
        <f t="shared" si="16"/>
        <v>45921.484</v>
      </c>
      <c r="H80" s="16">
        <f t="shared" si="17"/>
        <v>240</v>
      </c>
      <c r="I80" s="50" t="s">
        <v>435</v>
      </c>
      <c r="J80" s="51" t="s">
        <v>436</v>
      </c>
      <c r="K80" s="50">
        <v>240</v>
      </c>
      <c r="L80" s="50" t="s">
        <v>353</v>
      </c>
      <c r="M80" s="51" t="s">
        <v>149</v>
      </c>
      <c r="N80" s="51"/>
      <c r="O80" s="52" t="s">
        <v>292</v>
      </c>
      <c r="P80" s="52" t="s">
        <v>437</v>
      </c>
    </row>
    <row r="81" spans="1:16" ht="12.75" customHeight="1" thickBot="1" x14ac:dyDescent="0.25">
      <c r="A81" s="16" t="str">
        <f t="shared" si="12"/>
        <v> BBS 74 </v>
      </c>
      <c r="B81" s="11" t="str">
        <f t="shared" si="13"/>
        <v>I</v>
      </c>
      <c r="C81" s="16">
        <f t="shared" si="14"/>
        <v>45944.447999999997</v>
      </c>
      <c r="D81" s="10" t="str">
        <f t="shared" si="15"/>
        <v>vis</v>
      </c>
      <c r="E81" s="49">
        <f>VLOOKUP(C81,Active!C$21:E$969,3,FALSE)</f>
        <v>247.99703530226193</v>
      </c>
      <c r="F81" s="11" t="s">
        <v>142</v>
      </c>
      <c r="G81" s="10" t="str">
        <f t="shared" si="16"/>
        <v>45944.448</v>
      </c>
      <c r="H81" s="16">
        <f t="shared" si="17"/>
        <v>248</v>
      </c>
      <c r="I81" s="50" t="s">
        <v>438</v>
      </c>
      <c r="J81" s="51" t="s">
        <v>439</v>
      </c>
      <c r="K81" s="50">
        <v>248</v>
      </c>
      <c r="L81" s="50" t="s">
        <v>440</v>
      </c>
      <c r="M81" s="51" t="s">
        <v>149</v>
      </c>
      <c r="N81" s="51"/>
      <c r="O81" s="52" t="s">
        <v>430</v>
      </c>
      <c r="P81" s="52" t="s">
        <v>441</v>
      </c>
    </row>
    <row r="82" spans="1:16" ht="12.75" customHeight="1" thickBot="1" x14ac:dyDescent="0.25">
      <c r="A82" s="16" t="str">
        <f t="shared" si="12"/>
        <v> AOEB 3 </v>
      </c>
      <c r="B82" s="11" t="str">
        <f t="shared" si="13"/>
        <v>I</v>
      </c>
      <c r="C82" s="16">
        <f t="shared" si="14"/>
        <v>46274.635000000002</v>
      </c>
      <c r="D82" s="10" t="str">
        <f t="shared" si="15"/>
        <v>vis</v>
      </c>
      <c r="E82" s="49">
        <f>VLOOKUP(C82,Active!C$21:E$969,3,FALSE)</f>
        <v>362.99993138563752</v>
      </c>
      <c r="F82" s="11" t="s">
        <v>142</v>
      </c>
      <c r="G82" s="10" t="str">
        <f t="shared" si="16"/>
        <v>46274.635</v>
      </c>
      <c r="H82" s="16">
        <f t="shared" si="17"/>
        <v>363</v>
      </c>
      <c r="I82" s="50" t="s">
        <v>442</v>
      </c>
      <c r="J82" s="51" t="s">
        <v>443</v>
      </c>
      <c r="K82" s="50">
        <v>363</v>
      </c>
      <c r="L82" s="50" t="s">
        <v>444</v>
      </c>
      <c r="M82" s="51" t="s">
        <v>149</v>
      </c>
      <c r="N82" s="51"/>
      <c r="O82" s="52" t="s">
        <v>253</v>
      </c>
      <c r="P82" s="52" t="s">
        <v>348</v>
      </c>
    </row>
    <row r="83" spans="1:16" ht="12.75" customHeight="1" thickBot="1" x14ac:dyDescent="0.25">
      <c r="A83" s="16" t="str">
        <f t="shared" si="12"/>
        <v> AOEB 3 </v>
      </c>
      <c r="B83" s="11" t="str">
        <f t="shared" si="13"/>
        <v>I</v>
      </c>
      <c r="C83" s="16">
        <f t="shared" si="14"/>
        <v>46294.722999999998</v>
      </c>
      <c r="D83" s="10" t="str">
        <f t="shared" si="15"/>
        <v>vis</v>
      </c>
      <c r="E83" s="49">
        <f>VLOOKUP(C83,Active!C$21:E$969,3,FALSE)</f>
        <v>369.99650658854489</v>
      </c>
      <c r="F83" s="11" t="s">
        <v>142</v>
      </c>
      <c r="G83" s="10" t="str">
        <f t="shared" si="16"/>
        <v>46294.723</v>
      </c>
      <c r="H83" s="16">
        <f t="shared" si="17"/>
        <v>370</v>
      </c>
      <c r="I83" s="50" t="s">
        <v>445</v>
      </c>
      <c r="J83" s="51" t="s">
        <v>446</v>
      </c>
      <c r="K83" s="50">
        <v>370</v>
      </c>
      <c r="L83" s="50" t="s">
        <v>243</v>
      </c>
      <c r="M83" s="51" t="s">
        <v>149</v>
      </c>
      <c r="N83" s="51"/>
      <c r="O83" s="52" t="s">
        <v>313</v>
      </c>
      <c r="P83" s="52" t="s">
        <v>348</v>
      </c>
    </row>
    <row r="84" spans="1:16" ht="12.75" customHeight="1" thickBot="1" x14ac:dyDescent="0.25">
      <c r="A84" s="16" t="str">
        <f t="shared" si="12"/>
        <v> BBS 78 </v>
      </c>
      <c r="B84" s="11" t="str">
        <f t="shared" si="13"/>
        <v>I</v>
      </c>
      <c r="C84" s="16">
        <f t="shared" si="14"/>
        <v>46326.328999999998</v>
      </c>
      <c r="D84" s="10" t="str">
        <f t="shared" si="15"/>
        <v>vis</v>
      </c>
      <c r="E84" s="49">
        <f>VLOOKUP(C84,Active!C$21:E$969,3,FALSE)</f>
        <v>381.00475807516028</v>
      </c>
      <c r="F84" s="11" t="s">
        <v>142</v>
      </c>
      <c r="G84" s="10" t="str">
        <f t="shared" si="16"/>
        <v>46326.329</v>
      </c>
      <c r="H84" s="16">
        <f t="shared" si="17"/>
        <v>381</v>
      </c>
      <c r="I84" s="50" t="s">
        <v>447</v>
      </c>
      <c r="J84" s="51" t="s">
        <v>448</v>
      </c>
      <c r="K84" s="50">
        <v>381</v>
      </c>
      <c r="L84" s="50" t="s">
        <v>252</v>
      </c>
      <c r="M84" s="51" t="s">
        <v>149</v>
      </c>
      <c r="N84" s="51"/>
      <c r="O84" s="52" t="s">
        <v>282</v>
      </c>
      <c r="P84" s="52" t="s">
        <v>449</v>
      </c>
    </row>
    <row r="85" spans="1:16" ht="12.75" customHeight="1" thickBot="1" x14ac:dyDescent="0.25">
      <c r="A85" s="16" t="str">
        <f t="shared" si="12"/>
        <v> AOEB 3 </v>
      </c>
      <c r="B85" s="11" t="str">
        <f t="shared" si="13"/>
        <v>I</v>
      </c>
      <c r="C85" s="16">
        <f t="shared" si="14"/>
        <v>46363.625</v>
      </c>
      <c r="D85" s="10" t="str">
        <f t="shared" si="15"/>
        <v>vis</v>
      </c>
      <c r="E85" s="49">
        <f>VLOOKUP(C85,Active!C$21:E$969,3,FALSE)</f>
        <v>393.99481526192341</v>
      </c>
      <c r="F85" s="11" t="s">
        <v>142</v>
      </c>
      <c r="G85" s="10" t="str">
        <f t="shared" si="16"/>
        <v>46363.625</v>
      </c>
      <c r="H85" s="16">
        <f t="shared" si="17"/>
        <v>394</v>
      </c>
      <c r="I85" s="50" t="s">
        <v>450</v>
      </c>
      <c r="J85" s="51" t="s">
        <v>451</v>
      </c>
      <c r="K85" s="50">
        <v>394</v>
      </c>
      <c r="L85" s="50" t="s">
        <v>452</v>
      </c>
      <c r="M85" s="51" t="s">
        <v>149</v>
      </c>
      <c r="N85" s="51"/>
      <c r="O85" s="52" t="s">
        <v>323</v>
      </c>
      <c r="P85" s="52" t="s">
        <v>348</v>
      </c>
    </row>
    <row r="86" spans="1:16" ht="12.75" customHeight="1" thickBot="1" x14ac:dyDescent="0.25">
      <c r="A86" s="16" t="str">
        <f t="shared" si="12"/>
        <v> BBS 79 </v>
      </c>
      <c r="B86" s="11" t="str">
        <f t="shared" si="13"/>
        <v>I</v>
      </c>
      <c r="C86" s="16">
        <f t="shared" si="14"/>
        <v>46372.245000000003</v>
      </c>
      <c r="D86" s="10" t="str">
        <f t="shared" si="15"/>
        <v>vis</v>
      </c>
      <c r="E86" s="49">
        <f>VLOOKUP(C86,Active!C$21:E$969,3,FALSE)</f>
        <v>396.99712899395701</v>
      </c>
      <c r="F86" s="11" t="s">
        <v>142</v>
      </c>
      <c r="G86" s="10" t="str">
        <f t="shared" si="16"/>
        <v>46372.245</v>
      </c>
      <c r="H86" s="16">
        <f t="shared" si="17"/>
        <v>397</v>
      </c>
      <c r="I86" s="50" t="s">
        <v>453</v>
      </c>
      <c r="J86" s="51" t="s">
        <v>454</v>
      </c>
      <c r="K86" s="50">
        <v>397</v>
      </c>
      <c r="L86" s="50" t="s">
        <v>276</v>
      </c>
      <c r="M86" s="51" t="s">
        <v>149</v>
      </c>
      <c r="N86" s="51"/>
      <c r="O86" s="52" t="s">
        <v>292</v>
      </c>
      <c r="P86" s="52" t="s">
        <v>455</v>
      </c>
    </row>
    <row r="87" spans="1:16" ht="12.75" customHeight="1" thickBot="1" x14ac:dyDescent="0.25">
      <c r="A87" s="16" t="str">
        <f t="shared" si="12"/>
        <v> AOEB 3 </v>
      </c>
      <c r="B87" s="11" t="str">
        <f t="shared" si="13"/>
        <v>I</v>
      </c>
      <c r="C87" s="16">
        <f t="shared" si="14"/>
        <v>46647.875</v>
      </c>
      <c r="D87" s="10" t="str">
        <f t="shared" si="15"/>
        <v>vis</v>
      </c>
      <c r="E87" s="49">
        <f>VLOOKUP(C87,Active!C$21:E$969,3,FALSE)</f>
        <v>492.99802620511315</v>
      </c>
      <c r="F87" s="11" t="s">
        <v>142</v>
      </c>
      <c r="G87" s="10" t="str">
        <f t="shared" si="16"/>
        <v>46647.875</v>
      </c>
      <c r="H87" s="16">
        <f t="shared" si="17"/>
        <v>493</v>
      </c>
      <c r="I87" s="50" t="s">
        <v>456</v>
      </c>
      <c r="J87" s="51" t="s">
        <v>457</v>
      </c>
      <c r="K87" s="50">
        <v>493</v>
      </c>
      <c r="L87" s="50" t="s">
        <v>281</v>
      </c>
      <c r="M87" s="51" t="s">
        <v>149</v>
      </c>
      <c r="N87" s="51"/>
      <c r="O87" s="52" t="s">
        <v>313</v>
      </c>
      <c r="P87" s="52" t="s">
        <v>348</v>
      </c>
    </row>
    <row r="88" spans="1:16" ht="12.75" customHeight="1" thickBot="1" x14ac:dyDescent="0.25">
      <c r="A88" s="16" t="str">
        <f t="shared" si="12"/>
        <v> BRNO 28 </v>
      </c>
      <c r="B88" s="11" t="str">
        <f t="shared" si="13"/>
        <v>I</v>
      </c>
      <c r="C88" s="16">
        <f t="shared" si="14"/>
        <v>46679.457000000002</v>
      </c>
      <c r="D88" s="10" t="str">
        <f t="shared" si="15"/>
        <v>vis</v>
      </c>
      <c r="E88" s="49">
        <f>VLOOKUP(C88,Active!C$21:E$969,3,FALSE)</f>
        <v>503.99791858157062</v>
      </c>
      <c r="F88" s="11" t="s">
        <v>142</v>
      </c>
      <c r="G88" s="10" t="str">
        <f t="shared" si="16"/>
        <v>46679.457</v>
      </c>
      <c r="H88" s="16">
        <f t="shared" si="17"/>
        <v>504</v>
      </c>
      <c r="I88" s="50" t="s">
        <v>458</v>
      </c>
      <c r="J88" s="51" t="s">
        <v>459</v>
      </c>
      <c r="K88" s="50">
        <v>504</v>
      </c>
      <c r="L88" s="50" t="s">
        <v>281</v>
      </c>
      <c r="M88" s="51" t="s">
        <v>149</v>
      </c>
      <c r="N88" s="51"/>
      <c r="O88" s="52" t="s">
        <v>460</v>
      </c>
      <c r="P88" s="52" t="s">
        <v>461</v>
      </c>
    </row>
    <row r="89" spans="1:16" ht="12.75" customHeight="1" thickBot="1" x14ac:dyDescent="0.25">
      <c r="A89" s="16" t="str">
        <f t="shared" si="12"/>
        <v> BRNO 28 </v>
      </c>
      <c r="B89" s="11" t="str">
        <f t="shared" si="13"/>
        <v>I</v>
      </c>
      <c r="C89" s="16">
        <f t="shared" si="14"/>
        <v>46679.461000000003</v>
      </c>
      <c r="D89" s="10" t="str">
        <f t="shared" si="15"/>
        <v>vis</v>
      </c>
      <c r="E89" s="49">
        <f>VLOOKUP(C89,Active!C$21:E$969,3,FALSE)</f>
        <v>503.99931176659732</v>
      </c>
      <c r="F89" s="11" t="s">
        <v>142</v>
      </c>
      <c r="G89" s="10" t="str">
        <f t="shared" si="16"/>
        <v>46679.461</v>
      </c>
      <c r="H89" s="16">
        <f t="shared" si="17"/>
        <v>504</v>
      </c>
      <c r="I89" s="50" t="s">
        <v>462</v>
      </c>
      <c r="J89" s="51" t="s">
        <v>463</v>
      </c>
      <c r="K89" s="50">
        <v>504</v>
      </c>
      <c r="L89" s="50" t="s">
        <v>228</v>
      </c>
      <c r="M89" s="51" t="s">
        <v>149</v>
      </c>
      <c r="N89" s="51"/>
      <c r="O89" s="52" t="s">
        <v>464</v>
      </c>
      <c r="P89" s="52" t="s">
        <v>461</v>
      </c>
    </row>
    <row r="90" spans="1:16" ht="12.75" customHeight="1" thickBot="1" x14ac:dyDescent="0.25">
      <c r="A90" s="16" t="str">
        <f t="shared" si="12"/>
        <v> BBS 81 </v>
      </c>
      <c r="B90" s="11" t="str">
        <f t="shared" si="13"/>
        <v>I</v>
      </c>
      <c r="C90" s="16">
        <f t="shared" si="14"/>
        <v>46679.466</v>
      </c>
      <c r="D90" s="10" t="str">
        <f t="shared" si="15"/>
        <v>vis</v>
      </c>
      <c r="E90" s="49">
        <f>VLOOKUP(C90,Active!C$21:E$969,3,FALSE)</f>
        <v>504.0010532478795</v>
      </c>
      <c r="F90" s="11" t="s">
        <v>142</v>
      </c>
      <c r="G90" s="10" t="str">
        <f t="shared" si="16"/>
        <v>46679.466</v>
      </c>
      <c r="H90" s="16">
        <f t="shared" si="17"/>
        <v>504</v>
      </c>
      <c r="I90" s="50" t="s">
        <v>465</v>
      </c>
      <c r="J90" s="51" t="s">
        <v>466</v>
      </c>
      <c r="K90" s="50">
        <v>504</v>
      </c>
      <c r="L90" s="50" t="s">
        <v>206</v>
      </c>
      <c r="M90" s="51" t="s">
        <v>149</v>
      </c>
      <c r="N90" s="51"/>
      <c r="O90" s="52" t="s">
        <v>292</v>
      </c>
      <c r="P90" s="52" t="s">
        <v>467</v>
      </c>
    </row>
    <row r="91" spans="1:16" ht="12.75" customHeight="1" thickBot="1" x14ac:dyDescent="0.25">
      <c r="A91" s="16" t="str">
        <f t="shared" si="12"/>
        <v> BRNO 28 </v>
      </c>
      <c r="B91" s="11" t="str">
        <f t="shared" si="13"/>
        <v>I</v>
      </c>
      <c r="C91" s="16">
        <f t="shared" si="14"/>
        <v>46679.468000000001</v>
      </c>
      <c r="D91" s="10" t="str">
        <f t="shared" si="15"/>
        <v>vis</v>
      </c>
      <c r="E91" s="49">
        <f>VLOOKUP(C91,Active!C$21:E$969,3,FALSE)</f>
        <v>504.0017498403929</v>
      </c>
      <c r="F91" s="11" t="s">
        <v>142</v>
      </c>
      <c r="G91" s="10" t="str">
        <f t="shared" si="16"/>
        <v>46679.468</v>
      </c>
      <c r="H91" s="16">
        <f t="shared" si="17"/>
        <v>504</v>
      </c>
      <c r="I91" s="50" t="s">
        <v>468</v>
      </c>
      <c r="J91" s="51" t="s">
        <v>469</v>
      </c>
      <c r="K91" s="50">
        <v>504</v>
      </c>
      <c r="L91" s="50" t="s">
        <v>195</v>
      </c>
      <c r="M91" s="51" t="s">
        <v>149</v>
      </c>
      <c r="N91" s="51"/>
      <c r="O91" s="52" t="s">
        <v>470</v>
      </c>
      <c r="P91" s="52" t="s">
        <v>461</v>
      </c>
    </row>
    <row r="92" spans="1:16" ht="12.75" customHeight="1" thickBot="1" x14ac:dyDescent="0.25">
      <c r="A92" s="16" t="str">
        <f t="shared" si="12"/>
        <v> BRNO 28 </v>
      </c>
      <c r="B92" s="11" t="str">
        <f t="shared" si="13"/>
        <v>I</v>
      </c>
      <c r="C92" s="16">
        <f t="shared" si="14"/>
        <v>46679.472999999998</v>
      </c>
      <c r="D92" s="10" t="str">
        <f t="shared" si="15"/>
        <v>vis</v>
      </c>
      <c r="E92" s="49">
        <f>VLOOKUP(C92,Active!C$21:E$969,3,FALSE)</f>
        <v>504.00349132167503</v>
      </c>
      <c r="F92" s="11" t="s">
        <v>142</v>
      </c>
      <c r="G92" s="10" t="str">
        <f t="shared" si="16"/>
        <v>46679.473</v>
      </c>
      <c r="H92" s="16">
        <f t="shared" si="17"/>
        <v>504</v>
      </c>
      <c r="I92" s="50" t="s">
        <v>471</v>
      </c>
      <c r="J92" s="51" t="s">
        <v>472</v>
      </c>
      <c r="K92" s="50">
        <v>504</v>
      </c>
      <c r="L92" s="50" t="s">
        <v>175</v>
      </c>
      <c r="M92" s="51" t="s">
        <v>149</v>
      </c>
      <c r="N92" s="51"/>
      <c r="O92" s="52" t="s">
        <v>473</v>
      </c>
      <c r="P92" s="52" t="s">
        <v>461</v>
      </c>
    </row>
    <row r="93" spans="1:16" ht="12.75" customHeight="1" thickBot="1" x14ac:dyDescent="0.25">
      <c r="A93" s="16" t="str">
        <f t="shared" si="12"/>
        <v> BRNO 28 </v>
      </c>
      <c r="B93" s="11" t="str">
        <f t="shared" si="13"/>
        <v>I</v>
      </c>
      <c r="C93" s="16">
        <f t="shared" si="14"/>
        <v>46679.476999999999</v>
      </c>
      <c r="D93" s="10" t="str">
        <f t="shared" si="15"/>
        <v>vis</v>
      </c>
      <c r="E93" s="49">
        <f>VLOOKUP(C93,Active!C$21:E$969,3,FALSE)</f>
        <v>504.00488450670179</v>
      </c>
      <c r="F93" s="11" t="s">
        <v>142</v>
      </c>
      <c r="G93" s="10" t="str">
        <f t="shared" si="16"/>
        <v>46679.477</v>
      </c>
      <c r="H93" s="16">
        <f t="shared" si="17"/>
        <v>504</v>
      </c>
      <c r="I93" s="50" t="s">
        <v>474</v>
      </c>
      <c r="J93" s="51" t="s">
        <v>475</v>
      </c>
      <c r="K93" s="50">
        <v>504</v>
      </c>
      <c r="L93" s="50" t="s">
        <v>252</v>
      </c>
      <c r="M93" s="51" t="s">
        <v>149</v>
      </c>
      <c r="N93" s="51"/>
      <c r="O93" s="52" t="s">
        <v>476</v>
      </c>
      <c r="P93" s="52" t="s">
        <v>461</v>
      </c>
    </row>
    <row r="94" spans="1:16" ht="12.75" customHeight="1" thickBot="1" x14ac:dyDescent="0.25">
      <c r="A94" s="16" t="str">
        <f t="shared" si="12"/>
        <v> BRNO 28 </v>
      </c>
      <c r="B94" s="11" t="str">
        <f t="shared" si="13"/>
        <v>I</v>
      </c>
      <c r="C94" s="16">
        <f t="shared" si="14"/>
        <v>46705.29</v>
      </c>
      <c r="D94" s="10" t="str">
        <f t="shared" si="15"/>
        <v>vis</v>
      </c>
      <c r="E94" s="49">
        <f>VLOOKUP(C94,Active!C$21:E$969,3,FALSE)</f>
        <v>512.9954557787396</v>
      </c>
      <c r="F94" s="11" t="s">
        <v>142</v>
      </c>
      <c r="G94" s="10" t="str">
        <f t="shared" si="16"/>
        <v>46705.290</v>
      </c>
      <c r="H94" s="16">
        <f t="shared" si="17"/>
        <v>513</v>
      </c>
      <c r="I94" s="50" t="s">
        <v>477</v>
      </c>
      <c r="J94" s="51" t="s">
        <v>478</v>
      </c>
      <c r="K94" s="50">
        <v>513</v>
      </c>
      <c r="L94" s="50" t="s">
        <v>246</v>
      </c>
      <c r="M94" s="51" t="s">
        <v>149</v>
      </c>
      <c r="N94" s="51"/>
      <c r="O94" s="52" t="s">
        <v>420</v>
      </c>
      <c r="P94" s="52" t="s">
        <v>461</v>
      </c>
    </row>
    <row r="95" spans="1:16" ht="12.75" customHeight="1" thickBot="1" x14ac:dyDescent="0.25">
      <c r="A95" s="16" t="str">
        <f t="shared" si="12"/>
        <v> AOEB 3 </v>
      </c>
      <c r="B95" s="11" t="str">
        <f t="shared" si="13"/>
        <v>I</v>
      </c>
      <c r="C95" s="16">
        <f t="shared" si="14"/>
        <v>47006.77</v>
      </c>
      <c r="D95" s="10" t="str">
        <f t="shared" si="15"/>
        <v>vis</v>
      </c>
      <c r="E95" s="49">
        <f>VLOOKUP(C95,Active!C$21:E$969,3,FALSE)</f>
        <v>617.99981122342717</v>
      </c>
      <c r="F95" s="11" t="s">
        <v>142</v>
      </c>
      <c r="G95" s="10" t="str">
        <f t="shared" si="16"/>
        <v>47006.770</v>
      </c>
      <c r="H95" s="16">
        <f t="shared" si="17"/>
        <v>618</v>
      </c>
      <c r="I95" s="50" t="s">
        <v>479</v>
      </c>
      <c r="J95" s="51" t="s">
        <v>480</v>
      </c>
      <c r="K95" s="50">
        <v>618</v>
      </c>
      <c r="L95" s="50" t="s">
        <v>188</v>
      </c>
      <c r="M95" s="51" t="s">
        <v>149</v>
      </c>
      <c r="N95" s="51"/>
      <c r="O95" s="52" t="s">
        <v>313</v>
      </c>
      <c r="P95" s="52" t="s">
        <v>348</v>
      </c>
    </row>
    <row r="96" spans="1:16" ht="12.75" customHeight="1" thickBot="1" x14ac:dyDescent="0.25">
      <c r="A96" s="16" t="str">
        <f t="shared" si="12"/>
        <v> AOEB 3 </v>
      </c>
      <c r="B96" s="11" t="str">
        <f t="shared" si="13"/>
        <v>I</v>
      </c>
      <c r="C96" s="16">
        <f t="shared" si="14"/>
        <v>47029.747000000003</v>
      </c>
      <c r="D96" s="10" t="str">
        <f t="shared" si="15"/>
        <v>vis</v>
      </c>
      <c r="E96" s="49">
        <f>VLOOKUP(C96,Active!C$21:E$969,3,FALSE)</f>
        <v>626.00261431170259</v>
      </c>
      <c r="F96" s="11" t="s">
        <v>142</v>
      </c>
      <c r="G96" s="10" t="str">
        <f t="shared" si="16"/>
        <v>47029.747</v>
      </c>
      <c r="H96" s="16">
        <f t="shared" si="17"/>
        <v>626</v>
      </c>
      <c r="I96" s="50" t="s">
        <v>481</v>
      </c>
      <c r="J96" s="51" t="s">
        <v>482</v>
      </c>
      <c r="K96" s="50">
        <v>626</v>
      </c>
      <c r="L96" s="50" t="s">
        <v>269</v>
      </c>
      <c r="M96" s="51" t="s">
        <v>149</v>
      </c>
      <c r="N96" s="51"/>
      <c r="O96" s="52" t="s">
        <v>253</v>
      </c>
      <c r="P96" s="52" t="s">
        <v>348</v>
      </c>
    </row>
    <row r="97" spans="1:16" ht="12.75" customHeight="1" thickBot="1" x14ac:dyDescent="0.25">
      <c r="A97" s="16" t="str">
        <f t="shared" si="12"/>
        <v> BBS 85 </v>
      </c>
      <c r="B97" s="11" t="str">
        <f t="shared" si="13"/>
        <v>I</v>
      </c>
      <c r="C97" s="16">
        <f t="shared" si="14"/>
        <v>47038.35</v>
      </c>
      <c r="D97" s="10" t="str">
        <f t="shared" si="15"/>
        <v>vis</v>
      </c>
      <c r="E97" s="49">
        <f>VLOOKUP(C97,Active!C$21:E$969,3,FALSE)</f>
        <v>628.99900700737123</v>
      </c>
      <c r="F97" s="11" t="s">
        <v>142</v>
      </c>
      <c r="G97" s="10" t="str">
        <f t="shared" si="16"/>
        <v>47038.350</v>
      </c>
      <c r="H97" s="16">
        <f t="shared" si="17"/>
        <v>629</v>
      </c>
      <c r="I97" s="50" t="s">
        <v>483</v>
      </c>
      <c r="J97" s="51" t="s">
        <v>484</v>
      </c>
      <c r="K97" s="50">
        <v>629</v>
      </c>
      <c r="L97" s="50" t="s">
        <v>144</v>
      </c>
      <c r="M97" s="51" t="s">
        <v>149</v>
      </c>
      <c r="N97" s="51"/>
      <c r="O97" s="52" t="s">
        <v>282</v>
      </c>
      <c r="P97" s="52" t="s">
        <v>485</v>
      </c>
    </row>
    <row r="98" spans="1:16" ht="12.75" customHeight="1" thickBot="1" x14ac:dyDescent="0.25">
      <c r="A98" s="16" t="str">
        <f t="shared" si="12"/>
        <v> BBS 85 </v>
      </c>
      <c r="B98" s="11" t="str">
        <f t="shared" si="13"/>
        <v>I</v>
      </c>
      <c r="C98" s="16">
        <f t="shared" si="14"/>
        <v>47038.36</v>
      </c>
      <c r="D98" s="10" t="str">
        <f t="shared" si="15"/>
        <v>vis</v>
      </c>
      <c r="E98" s="49">
        <f>VLOOKUP(C98,Active!C$21:E$969,3,FALSE)</f>
        <v>629.0024899699381</v>
      </c>
      <c r="F98" s="11" t="s">
        <v>142</v>
      </c>
      <c r="G98" s="10" t="str">
        <f t="shared" si="16"/>
        <v>47038.360</v>
      </c>
      <c r="H98" s="16">
        <f t="shared" si="17"/>
        <v>629</v>
      </c>
      <c r="I98" s="50" t="s">
        <v>486</v>
      </c>
      <c r="J98" s="51" t="s">
        <v>487</v>
      </c>
      <c r="K98" s="50">
        <v>629</v>
      </c>
      <c r="L98" s="50" t="s">
        <v>305</v>
      </c>
      <c r="M98" s="51" t="s">
        <v>149</v>
      </c>
      <c r="N98" s="51"/>
      <c r="O98" s="52" t="s">
        <v>292</v>
      </c>
      <c r="P98" s="52" t="s">
        <v>485</v>
      </c>
    </row>
    <row r="99" spans="1:16" ht="12.75" customHeight="1" thickBot="1" x14ac:dyDescent="0.25">
      <c r="A99" s="16" t="str">
        <f t="shared" si="12"/>
        <v> AOEB 3 </v>
      </c>
      <c r="B99" s="11" t="str">
        <f t="shared" si="13"/>
        <v>I</v>
      </c>
      <c r="C99" s="16">
        <f t="shared" si="14"/>
        <v>47388.622000000003</v>
      </c>
      <c r="D99" s="10" t="str">
        <f t="shared" si="15"/>
        <v>vis</v>
      </c>
      <c r="E99" s="49">
        <f>VLOOKUP(C99,Active!C$21:E$969,3,FALSE)</f>
        <v>750.99743340488544</v>
      </c>
      <c r="F99" s="11" t="s">
        <v>142</v>
      </c>
      <c r="G99" s="10" t="str">
        <f t="shared" si="16"/>
        <v>47388.622</v>
      </c>
      <c r="H99" s="16">
        <f t="shared" si="17"/>
        <v>751</v>
      </c>
      <c r="I99" s="50" t="s">
        <v>488</v>
      </c>
      <c r="J99" s="51" t="s">
        <v>489</v>
      </c>
      <c r="K99" s="50">
        <v>751</v>
      </c>
      <c r="L99" s="50" t="s">
        <v>191</v>
      </c>
      <c r="M99" s="51" t="s">
        <v>149</v>
      </c>
      <c r="N99" s="51"/>
      <c r="O99" s="52" t="s">
        <v>253</v>
      </c>
      <c r="P99" s="52" t="s">
        <v>348</v>
      </c>
    </row>
    <row r="100" spans="1:16" ht="12.75" customHeight="1" thickBot="1" x14ac:dyDescent="0.25">
      <c r="A100" s="16" t="str">
        <f t="shared" si="12"/>
        <v> BBS 89 </v>
      </c>
      <c r="B100" s="11" t="str">
        <f t="shared" si="13"/>
        <v>I</v>
      </c>
      <c r="C100" s="16">
        <f t="shared" si="14"/>
        <v>47394.368999999999</v>
      </c>
      <c r="D100" s="10" t="str">
        <f t="shared" si="15"/>
        <v>vis</v>
      </c>
      <c r="E100" s="49">
        <f>VLOOKUP(C100,Active!C$21:E$969,3,FALSE)</f>
        <v>752.99909199165791</v>
      </c>
      <c r="F100" s="11" t="s">
        <v>142</v>
      </c>
      <c r="G100" s="10" t="str">
        <f t="shared" si="16"/>
        <v>47394.369</v>
      </c>
      <c r="H100" s="16">
        <f t="shared" si="17"/>
        <v>753</v>
      </c>
      <c r="I100" s="50" t="s">
        <v>490</v>
      </c>
      <c r="J100" s="51" t="s">
        <v>491</v>
      </c>
      <c r="K100" s="50">
        <v>753</v>
      </c>
      <c r="L100" s="50" t="s">
        <v>144</v>
      </c>
      <c r="M100" s="51" t="s">
        <v>149</v>
      </c>
      <c r="N100" s="51"/>
      <c r="O100" s="52" t="s">
        <v>292</v>
      </c>
      <c r="P100" s="52" t="s">
        <v>492</v>
      </c>
    </row>
    <row r="101" spans="1:16" ht="12.75" customHeight="1" thickBot="1" x14ac:dyDescent="0.25">
      <c r="A101" s="16" t="str">
        <f t="shared" si="12"/>
        <v> AOEB 3 </v>
      </c>
      <c r="B101" s="11" t="str">
        <f t="shared" si="13"/>
        <v>I</v>
      </c>
      <c r="C101" s="16">
        <f t="shared" si="14"/>
        <v>47764.726999999999</v>
      </c>
      <c r="D101" s="10" t="str">
        <f t="shared" si="15"/>
        <v>vis</v>
      </c>
      <c r="E101" s="49">
        <f>VLOOKUP(C101,Active!C$21:E$969,3,FALSE)</f>
        <v>881.99339699956602</v>
      </c>
      <c r="F101" s="11" t="s">
        <v>142</v>
      </c>
      <c r="G101" s="10" t="str">
        <f t="shared" si="16"/>
        <v>47764.727</v>
      </c>
      <c r="H101" s="16">
        <f t="shared" si="17"/>
        <v>882</v>
      </c>
      <c r="I101" s="50" t="s">
        <v>493</v>
      </c>
      <c r="J101" s="51" t="s">
        <v>494</v>
      </c>
      <c r="K101" s="50">
        <v>882</v>
      </c>
      <c r="L101" s="50" t="s">
        <v>495</v>
      </c>
      <c r="M101" s="51" t="s">
        <v>149</v>
      </c>
      <c r="N101" s="51"/>
      <c r="O101" s="52" t="s">
        <v>496</v>
      </c>
      <c r="P101" s="52" t="s">
        <v>348</v>
      </c>
    </row>
    <row r="102" spans="1:16" ht="12.75" customHeight="1" thickBot="1" x14ac:dyDescent="0.25">
      <c r="A102" s="16" t="str">
        <f t="shared" si="12"/>
        <v> BBS 92 </v>
      </c>
      <c r="B102" s="11" t="str">
        <f t="shared" si="13"/>
        <v>I</v>
      </c>
      <c r="C102" s="16">
        <f t="shared" si="14"/>
        <v>47770.478999999999</v>
      </c>
      <c r="D102" s="10" t="str">
        <f t="shared" si="15"/>
        <v>vis</v>
      </c>
      <c r="E102" s="49">
        <f>VLOOKUP(C102,Active!C$21:E$969,3,FALSE)</f>
        <v>883.99679706762333</v>
      </c>
      <c r="F102" s="11" t="s">
        <v>142</v>
      </c>
      <c r="G102" s="10" t="str">
        <f t="shared" si="16"/>
        <v>47770.479</v>
      </c>
      <c r="H102" s="16">
        <f t="shared" si="17"/>
        <v>884</v>
      </c>
      <c r="I102" s="50" t="s">
        <v>497</v>
      </c>
      <c r="J102" s="51" t="s">
        <v>498</v>
      </c>
      <c r="K102" s="50">
        <v>884</v>
      </c>
      <c r="L102" s="50" t="s">
        <v>440</v>
      </c>
      <c r="M102" s="51" t="s">
        <v>149</v>
      </c>
      <c r="N102" s="51"/>
      <c r="O102" s="52" t="s">
        <v>292</v>
      </c>
      <c r="P102" s="52" t="s">
        <v>499</v>
      </c>
    </row>
    <row r="103" spans="1:16" ht="12.75" customHeight="1" thickBot="1" x14ac:dyDescent="0.25">
      <c r="A103" s="16" t="str">
        <f t="shared" si="12"/>
        <v> AOEB 3 </v>
      </c>
      <c r="B103" s="11" t="str">
        <f t="shared" si="13"/>
        <v>I</v>
      </c>
      <c r="C103" s="16">
        <f t="shared" si="14"/>
        <v>47787.697999999997</v>
      </c>
      <c r="D103" s="10" t="str">
        <f t="shared" si="15"/>
        <v>vis</v>
      </c>
      <c r="E103" s="49">
        <f>VLOOKUP(C103,Active!C$21:E$969,3,FALSE)</f>
        <v>889.99411031029877</v>
      </c>
      <c r="F103" s="11" t="s">
        <v>142</v>
      </c>
      <c r="G103" s="10" t="str">
        <f t="shared" si="16"/>
        <v>47787.698</v>
      </c>
      <c r="H103" s="16">
        <f t="shared" si="17"/>
        <v>890</v>
      </c>
      <c r="I103" s="50" t="s">
        <v>500</v>
      </c>
      <c r="J103" s="51" t="s">
        <v>501</v>
      </c>
      <c r="K103" s="50">
        <v>890</v>
      </c>
      <c r="L103" s="50" t="s">
        <v>502</v>
      </c>
      <c r="M103" s="51" t="s">
        <v>149</v>
      </c>
      <c r="N103" s="51"/>
      <c r="O103" s="52" t="s">
        <v>503</v>
      </c>
      <c r="P103" s="52" t="s">
        <v>348</v>
      </c>
    </row>
    <row r="104" spans="1:16" ht="12.75" customHeight="1" thickBot="1" x14ac:dyDescent="0.25">
      <c r="A104" s="16" t="str">
        <f t="shared" si="12"/>
        <v> AOEB 3 </v>
      </c>
      <c r="B104" s="11" t="str">
        <f t="shared" si="13"/>
        <v>I</v>
      </c>
      <c r="C104" s="16">
        <f t="shared" si="14"/>
        <v>47856.603000000003</v>
      </c>
      <c r="D104" s="10" t="str">
        <f t="shared" si="15"/>
        <v>vis</v>
      </c>
      <c r="E104" s="49">
        <f>VLOOKUP(C104,Active!C$21:E$969,3,FALSE)</f>
        <v>913.99346387244861</v>
      </c>
      <c r="F104" s="11" t="s">
        <v>142</v>
      </c>
      <c r="G104" s="10" t="str">
        <f t="shared" si="16"/>
        <v>47856.603</v>
      </c>
      <c r="H104" s="16">
        <f t="shared" si="17"/>
        <v>914</v>
      </c>
      <c r="I104" s="50" t="s">
        <v>504</v>
      </c>
      <c r="J104" s="51" t="s">
        <v>505</v>
      </c>
      <c r="K104" s="50">
        <v>914</v>
      </c>
      <c r="L104" s="50" t="s">
        <v>495</v>
      </c>
      <c r="M104" s="51" t="s">
        <v>149</v>
      </c>
      <c r="N104" s="51"/>
      <c r="O104" s="52" t="s">
        <v>506</v>
      </c>
      <c r="P104" s="52" t="s">
        <v>348</v>
      </c>
    </row>
    <row r="105" spans="1:16" ht="12.75" customHeight="1" thickBot="1" x14ac:dyDescent="0.25">
      <c r="A105" s="16" t="str">
        <f t="shared" si="12"/>
        <v> BBS 96 </v>
      </c>
      <c r="B105" s="11" t="str">
        <f t="shared" si="13"/>
        <v>I</v>
      </c>
      <c r="C105" s="16">
        <f t="shared" si="14"/>
        <v>48103.525999999998</v>
      </c>
      <c r="D105" s="10" t="str">
        <f t="shared" si="15"/>
        <v>vis</v>
      </c>
      <c r="E105" s="49">
        <f>VLOOKUP(C105,Active!C$21:E$969,3,FALSE)</f>
        <v>999.99582044491922</v>
      </c>
      <c r="F105" s="11" t="s">
        <v>142</v>
      </c>
      <c r="G105" s="10" t="str">
        <f t="shared" si="16"/>
        <v>48103.526</v>
      </c>
      <c r="H105" s="16">
        <f t="shared" si="17"/>
        <v>1000</v>
      </c>
      <c r="I105" s="50" t="s">
        <v>507</v>
      </c>
      <c r="J105" s="51" t="s">
        <v>508</v>
      </c>
      <c r="K105" s="50">
        <v>1000</v>
      </c>
      <c r="L105" s="50" t="s">
        <v>509</v>
      </c>
      <c r="M105" s="51" t="s">
        <v>149</v>
      </c>
      <c r="N105" s="51"/>
      <c r="O105" s="52" t="s">
        <v>292</v>
      </c>
      <c r="P105" s="52" t="s">
        <v>510</v>
      </c>
    </row>
    <row r="106" spans="1:16" ht="12.75" customHeight="1" thickBot="1" x14ac:dyDescent="0.25">
      <c r="A106" s="16" t="str">
        <f t="shared" si="12"/>
        <v> BBS 96 </v>
      </c>
      <c r="B106" s="11" t="str">
        <f t="shared" si="13"/>
        <v>I</v>
      </c>
      <c r="C106" s="16">
        <f t="shared" si="14"/>
        <v>48175.286999999997</v>
      </c>
      <c r="D106" s="10" t="str">
        <f t="shared" si="15"/>
        <v>vis</v>
      </c>
      <c r="E106" s="49">
        <f>VLOOKUP(C106,Active!C$21:E$969,3,FALSE)</f>
        <v>1024.9899081159626</v>
      </c>
      <c r="F106" s="11" t="s">
        <v>142</v>
      </c>
      <c r="G106" s="10" t="str">
        <f t="shared" si="16"/>
        <v>48175.287</v>
      </c>
      <c r="H106" s="16">
        <f t="shared" si="17"/>
        <v>1025</v>
      </c>
      <c r="I106" s="50" t="s">
        <v>511</v>
      </c>
      <c r="J106" s="51" t="s">
        <v>512</v>
      </c>
      <c r="K106" s="50">
        <v>1025</v>
      </c>
      <c r="L106" s="50" t="s">
        <v>513</v>
      </c>
      <c r="M106" s="51" t="s">
        <v>149</v>
      </c>
      <c r="N106" s="51"/>
      <c r="O106" s="52" t="s">
        <v>282</v>
      </c>
      <c r="P106" s="52" t="s">
        <v>510</v>
      </c>
    </row>
    <row r="107" spans="1:16" ht="12.75" customHeight="1" thickBot="1" x14ac:dyDescent="0.25">
      <c r="A107" s="16" t="str">
        <f t="shared" ref="A107:A138" si="18">P107</f>
        <v> BBS 99 </v>
      </c>
      <c r="B107" s="11" t="str">
        <f t="shared" ref="B107:B138" si="19">IF(H107=INT(H107),"I","II")</f>
        <v>I</v>
      </c>
      <c r="C107" s="16">
        <f t="shared" ref="C107:C138" si="20">1*G107</f>
        <v>48600.216999999997</v>
      </c>
      <c r="D107" s="10" t="str">
        <f t="shared" ref="D107:D138" si="21">VLOOKUP(F107,I$1:J$5,2,FALSE)</f>
        <v>vis</v>
      </c>
      <c r="E107" s="49">
        <f>VLOOKUP(C107,Active!C$21:E$969,3,FALSE)</f>
        <v>1172.9914364399369</v>
      </c>
      <c r="F107" s="11" t="s">
        <v>142</v>
      </c>
      <c r="G107" s="10" t="str">
        <f t="shared" ref="G107:G138" si="22">MID(I107,3,LEN(I107)-3)</f>
        <v>48600.217</v>
      </c>
      <c r="H107" s="16">
        <f t="shared" ref="H107:H138" si="23">1*K107</f>
        <v>1173</v>
      </c>
      <c r="I107" s="50" t="s">
        <v>514</v>
      </c>
      <c r="J107" s="51" t="s">
        <v>515</v>
      </c>
      <c r="K107" s="50">
        <v>1173</v>
      </c>
      <c r="L107" s="50" t="s">
        <v>213</v>
      </c>
      <c r="M107" s="51" t="s">
        <v>149</v>
      </c>
      <c r="N107" s="51"/>
      <c r="O107" s="52" t="s">
        <v>292</v>
      </c>
      <c r="P107" s="52" t="s">
        <v>516</v>
      </c>
    </row>
    <row r="108" spans="1:16" ht="12.75" customHeight="1" thickBot="1" x14ac:dyDescent="0.25">
      <c r="A108" s="16" t="str">
        <f t="shared" si="18"/>
        <v> BBS 102 </v>
      </c>
      <c r="B108" s="11" t="str">
        <f t="shared" si="19"/>
        <v>I</v>
      </c>
      <c r="C108" s="16">
        <f t="shared" si="20"/>
        <v>48841.394999999997</v>
      </c>
      <c r="D108" s="10" t="str">
        <f t="shared" si="21"/>
        <v>vis</v>
      </c>
      <c r="E108" s="49">
        <f>VLOOKUP(C108,Active!C$21:E$969,3,FALSE)</f>
        <v>1256.9928310181483</v>
      </c>
      <c r="F108" s="11" t="s">
        <v>142</v>
      </c>
      <c r="G108" s="10" t="str">
        <f t="shared" si="22"/>
        <v>48841.395</v>
      </c>
      <c r="H108" s="16">
        <f t="shared" si="23"/>
        <v>1257</v>
      </c>
      <c r="I108" s="50" t="s">
        <v>517</v>
      </c>
      <c r="J108" s="51" t="s">
        <v>518</v>
      </c>
      <c r="K108" s="50">
        <v>1257</v>
      </c>
      <c r="L108" s="50" t="s">
        <v>519</v>
      </c>
      <c r="M108" s="51" t="s">
        <v>149</v>
      </c>
      <c r="N108" s="51"/>
      <c r="O108" s="52" t="s">
        <v>282</v>
      </c>
      <c r="P108" s="52" t="s">
        <v>520</v>
      </c>
    </row>
    <row r="109" spans="1:16" ht="12.75" customHeight="1" thickBot="1" x14ac:dyDescent="0.25">
      <c r="A109" s="16" t="str">
        <f t="shared" si="18"/>
        <v> BBS 102 </v>
      </c>
      <c r="B109" s="11" t="str">
        <f t="shared" si="19"/>
        <v>I</v>
      </c>
      <c r="C109" s="16">
        <f t="shared" si="20"/>
        <v>48887.326000000001</v>
      </c>
      <c r="D109" s="10" t="str">
        <f t="shared" si="21"/>
        <v>vis</v>
      </c>
      <c r="E109" s="49">
        <f>VLOOKUP(C109,Active!C$21:E$969,3,FALSE)</f>
        <v>1272.9904263807941</v>
      </c>
      <c r="F109" s="11" t="s">
        <v>142</v>
      </c>
      <c r="G109" s="10" t="str">
        <f t="shared" si="22"/>
        <v>48887.326</v>
      </c>
      <c r="H109" s="16">
        <f t="shared" si="23"/>
        <v>1273</v>
      </c>
      <c r="I109" s="50" t="s">
        <v>521</v>
      </c>
      <c r="J109" s="51" t="s">
        <v>522</v>
      </c>
      <c r="K109" s="50">
        <v>1273</v>
      </c>
      <c r="L109" s="50" t="s">
        <v>523</v>
      </c>
      <c r="M109" s="51" t="s">
        <v>149</v>
      </c>
      <c r="N109" s="51"/>
      <c r="O109" s="52" t="s">
        <v>292</v>
      </c>
      <c r="P109" s="52" t="s">
        <v>520</v>
      </c>
    </row>
    <row r="110" spans="1:16" ht="12.75" customHeight="1" thickBot="1" x14ac:dyDescent="0.25">
      <c r="A110" s="16" t="str">
        <f t="shared" si="18"/>
        <v> BRNO 31 </v>
      </c>
      <c r="B110" s="11" t="str">
        <f t="shared" si="19"/>
        <v>I</v>
      </c>
      <c r="C110" s="16">
        <f t="shared" si="20"/>
        <v>49217.497000000003</v>
      </c>
      <c r="D110" s="10" t="str">
        <f t="shared" si="21"/>
        <v>vis</v>
      </c>
      <c r="E110" s="49">
        <f>VLOOKUP(C110,Active!C$21:E$969,3,FALSE)</f>
        <v>1387.9877497240627</v>
      </c>
      <c r="F110" s="11" t="s">
        <v>142</v>
      </c>
      <c r="G110" s="10" t="str">
        <f t="shared" si="22"/>
        <v>49217.497</v>
      </c>
      <c r="H110" s="16">
        <f t="shared" si="23"/>
        <v>1388</v>
      </c>
      <c r="I110" s="50" t="s">
        <v>524</v>
      </c>
      <c r="J110" s="51" t="s">
        <v>525</v>
      </c>
      <c r="K110" s="50">
        <v>1388</v>
      </c>
      <c r="L110" s="50" t="s">
        <v>526</v>
      </c>
      <c r="M110" s="51" t="s">
        <v>149</v>
      </c>
      <c r="N110" s="51"/>
      <c r="O110" s="52" t="s">
        <v>527</v>
      </c>
      <c r="P110" s="52" t="s">
        <v>528</v>
      </c>
    </row>
    <row r="111" spans="1:16" ht="12.75" customHeight="1" thickBot="1" x14ac:dyDescent="0.25">
      <c r="A111" s="16" t="str">
        <f t="shared" si="18"/>
        <v> BBS 105 </v>
      </c>
      <c r="B111" s="11" t="str">
        <f t="shared" si="19"/>
        <v>I</v>
      </c>
      <c r="C111" s="16">
        <f t="shared" si="20"/>
        <v>49217.497000000003</v>
      </c>
      <c r="D111" s="10" t="str">
        <f t="shared" si="21"/>
        <v>vis</v>
      </c>
      <c r="E111" s="49">
        <f>VLOOKUP(C111,Active!C$21:E$969,3,FALSE)</f>
        <v>1387.9877497240627</v>
      </c>
      <c r="F111" s="11" t="s">
        <v>142</v>
      </c>
      <c r="G111" s="10" t="str">
        <f t="shared" si="22"/>
        <v>49217.497</v>
      </c>
      <c r="H111" s="16">
        <f t="shared" si="23"/>
        <v>1388</v>
      </c>
      <c r="I111" s="50" t="s">
        <v>524</v>
      </c>
      <c r="J111" s="51" t="s">
        <v>525</v>
      </c>
      <c r="K111" s="50">
        <v>1388</v>
      </c>
      <c r="L111" s="50" t="s">
        <v>526</v>
      </c>
      <c r="M111" s="51" t="s">
        <v>529</v>
      </c>
      <c r="N111" s="51" t="s">
        <v>530</v>
      </c>
      <c r="O111" s="52" t="s">
        <v>460</v>
      </c>
      <c r="P111" s="52" t="s">
        <v>531</v>
      </c>
    </row>
    <row r="112" spans="1:16" ht="12.75" customHeight="1" thickBot="1" x14ac:dyDescent="0.25">
      <c r="A112" s="16" t="str">
        <f t="shared" si="18"/>
        <v> BRNO 31 </v>
      </c>
      <c r="B112" s="11" t="str">
        <f t="shared" si="19"/>
        <v>I</v>
      </c>
      <c r="C112" s="16">
        <f t="shared" si="20"/>
        <v>49217.502</v>
      </c>
      <c r="D112" s="10" t="str">
        <f t="shared" si="21"/>
        <v>vis</v>
      </c>
      <c r="E112" s="49">
        <f>VLOOKUP(C112,Active!C$21:E$969,3,FALSE)</f>
        <v>1387.9894912053448</v>
      </c>
      <c r="F112" s="11" t="s">
        <v>142</v>
      </c>
      <c r="G112" s="10" t="str">
        <f t="shared" si="22"/>
        <v>49217.502</v>
      </c>
      <c r="H112" s="16">
        <f t="shared" si="23"/>
        <v>1388</v>
      </c>
      <c r="I112" s="50" t="s">
        <v>532</v>
      </c>
      <c r="J112" s="51" t="s">
        <v>533</v>
      </c>
      <c r="K112" s="50">
        <v>1388</v>
      </c>
      <c r="L112" s="50" t="s">
        <v>534</v>
      </c>
      <c r="M112" s="51" t="s">
        <v>149</v>
      </c>
      <c r="N112" s="51"/>
      <c r="O112" s="52" t="s">
        <v>535</v>
      </c>
      <c r="P112" s="52" t="s">
        <v>528</v>
      </c>
    </row>
    <row r="113" spans="1:16" ht="12.75" customHeight="1" thickBot="1" x14ac:dyDescent="0.25">
      <c r="A113" s="16" t="str">
        <f t="shared" si="18"/>
        <v> BBS 104 </v>
      </c>
      <c r="B113" s="11" t="str">
        <f t="shared" si="19"/>
        <v>I</v>
      </c>
      <c r="C113" s="16">
        <f t="shared" si="20"/>
        <v>49217.512000000002</v>
      </c>
      <c r="D113" s="10" t="str">
        <f t="shared" si="21"/>
        <v>vis</v>
      </c>
      <c r="E113" s="49">
        <f>VLOOKUP(C113,Active!C$21:E$969,3,FALSE)</f>
        <v>1387.9929741679116</v>
      </c>
      <c r="F113" s="11" t="s">
        <v>142</v>
      </c>
      <c r="G113" s="10" t="str">
        <f t="shared" si="22"/>
        <v>49217.512</v>
      </c>
      <c r="H113" s="16">
        <f t="shared" si="23"/>
        <v>1388</v>
      </c>
      <c r="I113" s="50" t="s">
        <v>536</v>
      </c>
      <c r="J113" s="51" t="s">
        <v>537</v>
      </c>
      <c r="K113" s="50">
        <v>1388</v>
      </c>
      <c r="L113" s="50" t="s">
        <v>249</v>
      </c>
      <c r="M113" s="51" t="s">
        <v>149</v>
      </c>
      <c r="N113" s="51"/>
      <c r="O113" s="52" t="s">
        <v>292</v>
      </c>
      <c r="P113" s="52" t="s">
        <v>538</v>
      </c>
    </row>
    <row r="114" spans="1:16" ht="12.75" customHeight="1" thickBot="1" x14ac:dyDescent="0.25">
      <c r="A114" s="16" t="str">
        <f t="shared" si="18"/>
        <v> BBS 105 </v>
      </c>
      <c r="B114" s="11" t="str">
        <f t="shared" si="19"/>
        <v>I</v>
      </c>
      <c r="C114" s="16">
        <f t="shared" si="20"/>
        <v>49220.38</v>
      </c>
      <c r="D114" s="10" t="str">
        <f t="shared" si="21"/>
        <v>vis</v>
      </c>
      <c r="E114" s="49">
        <f>VLOOKUP(C114,Active!C$21:E$969,3,FALSE)</f>
        <v>1388.9918878318856</v>
      </c>
      <c r="F114" s="11" t="s">
        <v>142</v>
      </c>
      <c r="G114" s="10" t="str">
        <f t="shared" si="22"/>
        <v>49220.380</v>
      </c>
      <c r="H114" s="16">
        <f t="shared" si="23"/>
        <v>1389</v>
      </c>
      <c r="I114" s="50" t="s">
        <v>539</v>
      </c>
      <c r="J114" s="51" t="s">
        <v>540</v>
      </c>
      <c r="K114" s="50">
        <v>1389</v>
      </c>
      <c r="L114" s="50" t="s">
        <v>225</v>
      </c>
      <c r="M114" s="51" t="s">
        <v>149</v>
      </c>
      <c r="N114" s="51"/>
      <c r="O114" s="52" t="s">
        <v>282</v>
      </c>
      <c r="P114" s="52" t="s">
        <v>531</v>
      </c>
    </row>
    <row r="115" spans="1:16" ht="12.75" customHeight="1" thickBot="1" x14ac:dyDescent="0.25">
      <c r="A115" s="16" t="str">
        <f t="shared" si="18"/>
        <v> AOEB 3 </v>
      </c>
      <c r="B115" s="11" t="str">
        <f t="shared" si="19"/>
        <v>I</v>
      </c>
      <c r="C115" s="16">
        <f t="shared" si="20"/>
        <v>49237.622000000003</v>
      </c>
      <c r="D115" s="10" t="str">
        <f t="shared" si="21"/>
        <v>vis</v>
      </c>
      <c r="E115" s="49">
        <f>VLOOKUP(C115,Active!C$21:E$969,3,FALSE)</f>
        <v>1394.9972118884662</v>
      </c>
      <c r="F115" s="11" t="s">
        <v>142</v>
      </c>
      <c r="G115" s="10" t="str">
        <f t="shared" si="22"/>
        <v>49237.622</v>
      </c>
      <c r="H115" s="16">
        <f t="shared" si="23"/>
        <v>1395</v>
      </c>
      <c r="I115" s="50" t="s">
        <v>541</v>
      </c>
      <c r="J115" s="51" t="s">
        <v>542</v>
      </c>
      <c r="K115" s="50">
        <v>1395</v>
      </c>
      <c r="L115" s="50" t="s">
        <v>276</v>
      </c>
      <c r="M115" s="51" t="s">
        <v>149</v>
      </c>
      <c r="N115" s="51"/>
      <c r="O115" s="52" t="s">
        <v>323</v>
      </c>
      <c r="P115" s="52" t="s">
        <v>348</v>
      </c>
    </row>
    <row r="116" spans="1:16" ht="12.75" customHeight="1" thickBot="1" x14ac:dyDescent="0.25">
      <c r="A116" s="16" t="str">
        <f t="shared" si="18"/>
        <v>BAVM 79 </v>
      </c>
      <c r="B116" s="11" t="str">
        <f t="shared" si="19"/>
        <v>I</v>
      </c>
      <c r="C116" s="16">
        <f t="shared" si="20"/>
        <v>49599.358999999997</v>
      </c>
      <c r="D116" s="10" t="str">
        <f t="shared" si="21"/>
        <v>vis</v>
      </c>
      <c r="E116" s="49">
        <f>VLOOKUP(C116,Active!C$21:E$969,3,FALSE)</f>
        <v>1520.9888548680826</v>
      </c>
      <c r="F116" s="11" t="s">
        <v>142</v>
      </c>
      <c r="G116" s="10" t="str">
        <f t="shared" si="22"/>
        <v>49599.359</v>
      </c>
      <c r="H116" s="16">
        <f t="shared" si="23"/>
        <v>1521</v>
      </c>
      <c r="I116" s="50" t="s">
        <v>543</v>
      </c>
      <c r="J116" s="51" t="s">
        <v>544</v>
      </c>
      <c r="K116" s="50">
        <v>1521</v>
      </c>
      <c r="L116" s="50" t="s">
        <v>545</v>
      </c>
      <c r="M116" s="51" t="s">
        <v>149</v>
      </c>
      <c r="N116" s="51"/>
      <c r="O116" s="52" t="s">
        <v>546</v>
      </c>
      <c r="P116" s="53" t="s">
        <v>547</v>
      </c>
    </row>
    <row r="117" spans="1:16" ht="12.75" customHeight="1" thickBot="1" x14ac:dyDescent="0.25">
      <c r="A117" s="16" t="str">
        <f t="shared" si="18"/>
        <v> AOEB 3 </v>
      </c>
      <c r="B117" s="11" t="str">
        <f t="shared" si="19"/>
        <v>I</v>
      </c>
      <c r="C117" s="16">
        <f t="shared" si="20"/>
        <v>49900.822</v>
      </c>
      <c r="D117" s="10" t="str">
        <f t="shared" si="21"/>
        <v>vis</v>
      </c>
      <c r="E117" s="49">
        <f>VLOOKUP(C117,Active!C$21:E$969,3,FALSE)</f>
        <v>1625.9872892764104</v>
      </c>
      <c r="F117" s="11" t="s">
        <v>142</v>
      </c>
      <c r="G117" s="10" t="str">
        <f t="shared" si="22"/>
        <v>49900.822</v>
      </c>
      <c r="H117" s="16">
        <f t="shared" si="23"/>
        <v>1626</v>
      </c>
      <c r="I117" s="50" t="s">
        <v>548</v>
      </c>
      <c r="J117" s="51" t="s">
        <v>549</v>
      </c>
      <c r="K117" s="50">
        <v>1626</v>
      </c>
      <c r="L117" s="50" t="s">
        <v>550</v>
      </c>
      <c r="M117" s="51" t="s">
        <v>149</v>
      </c>
      <c r="N117" s="51"/>
      <c r="O117" s="52" t="s">
        <v>401</v>
      </c>
      <c r="P117" s="52" t="s">
        <v>348</v>
      </c>
    </row>
    <row r="118" spans="1:16" ht="12.75" customHeight="1" thickBot="1" x14ac:dyDescent="0.25">
      <c r="A118" s="16" t="str">
        <f t="shared" si="18"/>
        <v>BAVM 91 </v>
      </c>
      <c r="B118" s="11" t="str">
        <f t="shared" si="19"/>
        <v>I</v>
      </c>
      <c r="C118" s="16">
        <f t="shared" si="20"/>
        <v>49932.394800000002</v>
      </c>
      <c r="D118" s="10" t="str">
        <f t="shared" si="21"/>
        <v>vis</v>
      </c>
      <c r="E118" s="49">
        <f>VLOOKUP(C118,Active!C$21:E$969,3,FALSE)</f>
        <v>1636.9839773273068</v>
      </c>
      <c r="F118" s="11" t="s">
        <v>142</v>
      </c>
      <c r="G118" s="10" t="str">
        <f t="shared" si="22"/>
        <v>49932.3948</v>
      </c>
      <c r="H118" s="16">
        <f t="shared" si="23"/>
        <v>1637</v>
      </c>
      <c r="I118" s="50" t="s">
        <v>551</v>
      </c>
      <c r="J118" s="51" t="s">
        <v>552</v>
      </c>
      <c r="K118" s="50">
        <v>1637</v>
      </c>
      <c r="L118" s="50" t="s">
        <v>553</v>
      </c>
      <c r="M118" s="51" t="s">
        <v>529</v>
      </c>
      <c r="N118" s="51" t="s">
        <v>554</v>
      </c>
      <c r="O118" s="52" t="s">
        <v>555</v>
      </c>
      <c r="P118" s="53" t="s">
        <v>556</v>
      </c>
    </row>
    <row r="119" spans="1:16" ht="12.75" customHeight="1" thickBot="1" x14ac:dyDescent="0.25">
      <c r="A119" s="16" t="str">
        <f t="shared" si="18"/>
        <v> BBS 110 </v>
      </c>
      <c r="B119" s="11" t="str">
        <f t="shared" si="19"/>
        <v>I</v>
      </c>
      <c r="C119" s="16">
        <f t="shared" si="20"/>
        <v>49978.328999999998</v>
      </c>
      <c r="D119" s="10" t="str">
        <f t="shared" si="21"/>
        <v>vis</v>
      </c>
      <c r="E119" s="49">
        <f>VLOOKUP(C119,Active!C$21:E$969,3,FALSE)</f>
        <v>1652.982687237971</v>
      </c>
      <c r="F119" s="11" t="s">
        <v>142</v>
      </c>
      <c r="G119" s="10" t="str">
        <f t="shared" si="22"/>
        <v>49978.329</v>
      </c>
      <c r="H119" s="16">
        <f t="shared" si="23"/>
        <v>1653</v>
      </c>
      <c r="I119" s="50" t="s">
        <v>557</v>
      </c>
      <c r="J119" s="51" t="s">
        <v>558</v>
      </c>
      <c r="K119" s="50">
        <v>1653</v>
      </c>
      <c r="L119" s="50" t="s">
        <v>559</v>
      </c>
      <c r="M119" s="51" t="s">
        <v>149</v>
      </c>
      <c r="N119" s="51"/>
      <c r="O119" s="52" t="s">
        <v>292</v>
      </c>
      <c r="P119" s="52" t="s">
        <v>560</v>
      </c>
    </row>
    <row r="120" spans="1:16" ht="12.75" customHeight="1" thickBot="1" x14ac:dyDescent="0.25">
      <c r="A120" s="16" t="str">
        <f t="shared" si="18"/>
        <v> BBS 110 </v>
      </c>
      <c r="B120" s="11" t="str">
        <f t="shared" si="19"/>
        <v>I</v>
      </c>
      <c r="C120" s="16">
        <f t="shared" si="20"/>
        <v>50001.298999999999</v>
      </c>
      <c r="D120" s="10" t="str">
        <f t="shared" si="21"/>
        <v>vis</v>
      </c>
      <c r="E120" s="49">
        <f>VLOOKUP(C120,Active!C$21:E$969,3,FALSE)</f>
        <v>1660.9830522524483</v>
      </c>
      <c r="F120" s="11" t="s">
        <v>142</v>
      </c>
      <c r="G120" s="10" t="str">
        <f t="shared" si="22"/>
        <v>50001.299</v>
      </c>
      <c r="H120" s="16">
        <f t="shared" si="23"/>
        <v>1661</v>
      </c>
      <c r="I120" s="50" t="s">
        <v>561</v>
      </c>
      <c r="J120" s="51" t="s">
        <v>562</v>
      </c>
      <c r="K120" s="50">
        <v>1661</v>
      </c>
      <c r="L120" s="50" t="s">
        <v>563</v>
      </c>
      <c r="M120" s="51" t="s">
        <v>149</v>
      </c>
      <c r="N120" s="51"/>
      <c r="O120" s="52" t="s">
        <v>282</v>
      </c>
      <c r="P120" s="52" t="s">
        <v>560</v>
      </c>
    </row>
    <row r="121" spans="1:16" ht="12.75" customHeight="1" thickBot="1" x14ac:dyDescent="0.25">
      <c r="A121" s="16" t="str">
        <f t="shared" si="18"/>
        <v> BBS 113 </v>
      </c>
      <c r="B121" s="11" t="str">
        <f t="shared" si="19"/>
        <v>I</v>
      </c>
      <c r="C121" s="16">
        <f t="shared" si="20"/>
        <v>50334.343999999997</v>
      </c>
      <c r="D121" s="10" t="str">
        <f t="shared" si="21"/>
        <v>vis</v>
      </c>
      <c r="E121" s="49">
        <f>VLOOKUP(C121,Active!C$21:E$969,3,FALSE)</f>
        <v>1776.9813790372309</v>
      </c>
      <c r="F121" s="11" t="s">
        <v>142</v>
      </c>
      <c r="G121" s="10" t="str">
        <f t="shared" si="22"/>
        <v>50334.344</v>
      </c>
      <c r="H121" s="16">
        <f t="shared" si="23"/>
        <v>1777</v>
      </c>
      <c r="I121" s="50" t="s">
        <v>568</v>
      </c>
      <c r="J121" s="51" t="s">
        <v>569</v>
      </c>
      <c r="K121" s="50">
        <v>1777</v>
      </c>
      <c r="L121" s="50" t="s">
        <v>570</v>
      </c>
      <c r="M121" s="51" t="s">
        <v>149</v>
      </c>
      <c r="N121" s="51"/>
      <c r="O121" s="52" t="s">
        <v>292</v>
      </c>
      <c r="P121" s="52" t="s">
        <v>571</v>
      </c>
    </row>
    <row r="122" spans="1:16" ht="12.75" customHeight="1" thickBot="1" x14ac:dyDescent="0.25">
      <c r="A122" s="16" t="str">
        <f t="shared" si="18"/>
        <v> BBS 113 </v>
      </c>
      <c r="B122" s="11" t="str">
        <f t="shared" si="19"/>
        <v>I</v>
      </c>
      <c r="C122" s="16">
        <f t="shared" si="20"/>
        <v>50334.343999999997</v>
      </c>
      <c r="D122" s="10" t="str">
        <f t="shared" si="21"/>
        <v>vis</v>
      </c>
      <c r="E122" s="49">
        <f>VLOOKUP(C122,Active!C$21:E$969,3,FALSE)</f>
        <v>1776.9813790372309</v>
      </c>
      <c r="F122" s="11" t="s">
        <v>142</v>
      </c>
      <c r="G122" s="10" t="str">
        <f t="shared" si="22"/>
        <v>50334.344</v>
      </c>
      <c r="H122" s="16">
        <f t="shared" si="23"/>
        <v>1777</v>
      </c>
      <c r="I122" s="50" t="s">
        <v>568</v>
      </c>
      <c r="J122" s="51" t="s">
        <v>569</v>
      </c>
      <c r="K122" s="50">
        <v>1777</v>
      </c>
      <c r="L122" s="50" t="s">
        <v>570</v>
      </c>
      <c r="M122" s="51" t="s">
        <v>149</v>
      </c>
      <c r="N122" s="51"/>
      <c r="O122" s="52" t="s">
        <v>282</v>
      </c>
      <c r="P122" s="52" t="s">
        <v>571</v>
      </c>
    </row>
    <row r="123" spans="1:16" ht="12.75" customHeight="1" thickBot="1" x14ac:dyDescent="0.25">
      <c r="A123" s="16" t="str">
        <f t="shared" si="18"/>
        <v> BBS 116 </v>
      </c>
      <c r="B123" s="11" t="str">
        <f t="shared" si="19"/>
        <v>I</v>
      </c>
      <c r="C123" s="16">
        <f t="shared" si="20"/>
        <v>50713.33</v>
      </c>
      <c r="D123" s="10" t="str">
        <f t="shared" si="21"/>
        <v>vis</v>
      </c>
      <c r="E123" s="49">
        <f>VLOOKUP(C123,Active!C$21:E$969,3,FALSE)</f>
        <v>1908.9807841472261</v>
      </c>
      <c r="F123" s="11" t="s">
        <v>142</v>
      </c>
      <c r="G123" s="10" t="str">
        <f t="shared" si="22"/>
        <v>50713.330</v>
      </c>
      <c r="H123" s="16">
        <f t="shared" si="23"/>
        <v>1909</v>
      </c>
      <c r="I123" s="50" t="s">
        <v>574</v>
      </c>
      <c r="J123" s="51" t="s">
        <v>575</v>
      </c>
      <c r="K123" s="50">
        <v>1909</v>
      </c>
      <c r="L123" s="50" t="s">
        <v>576</v>
      </c>
      <c r="M123" s="51" t="s">
        <v>149</v>
      </c>
      <c r="N123" s="51"/>
      <c r="O123" s="52" t="s">
        <v>292</v>
      </c>
      <c r="P123" s="52" t="s">
        <v>577</v>
      </c>
    </row>
    <row r="124" spans="1:16" ht="12.75" customHeight="1" thickBot="1" x14ac:dyDescent="0.25">
      <c r="A124" s="16" t="str">
        <f t="shared" si="18"/>
        <v> BBS 119 </v>
      </c>
      <c r="B124" s="11" t="str">
        <f t="shared" si="19"/>
        <v>I</v>
      </c>
      <c r="C124" s="16">
        <f t="shared" si="20"/>
        <v>51066.487999999998</v>
      </c>
      <c r="D124" s="10" t="str">
        <f t="shared" si="21"/>
        <v>vis</v>
      </c>
      <c r="E124" s="49">
        <f>VLOOKUP(C124,Active!C$21:E$969,3,FALSE)</f>
        <v>2031.9843935413319</v>
      </c>
      <c r="F124" s="11" t="s">
        <v>142</v>
      </c>
      <c r="G124" s="10" t="str">
        <f t="shared" si="22"/>
        <v>51066.488</v>
      </c>
      <c r="H124" s="16">
        <f t="shared" si="23"/>
        <v>2032</v>
      </c>
      <c r="I124" s="50" t="s">
        <v>578</v>
      </c>
      <c r="J124" s="51" t="s">
        <v>579</v>
      </c>
      <c r="K124" s="50">
        <v>2032</v>
      </c>
      <c r="L124" s="50" t="s">
        <v>341</v>
      </c>
      <c r="M124" s="51" t="s">
        <v>149</v>
      </c>
      <c r="N124" s="51"/>
      <c r="O124" s="52" t="s">
        <v>292</v>
      </c>
      <c r="P124" s="52" t="s">
        <v>580</v>
      </c>
    </row>
    <row r="125" spans="1:16" ht="12.75" customHeight="1" thickBot="1" x14ac:dyDescent="0.25">
      <c r="A125" s="16" t="str">
        <f t="shared" si="18"/>
        <v> BBS 130 </v>
      </c>
      <c r="B125" s="11" t="str">
        <f t="shared" si="19"/>
        <v>I</v>
      </c>
      <c r="C125" s="16">
        <f t="shared" si="20"/>
        <v>52941.286999999997</v>
      </c>
      <c r="D125" s="10" t="str">
        <f t="shared" si="21"/>
        <v>vis</v>
      </c>
      <c r="E125" s="49">
        <f>VLOOKUP(C125,Active!C$21:E$969,3,FALSE)</f>
        <v>2684.969867149357</v>
      </c>
      <c r="F125" s="11" t="s">
        <v>142</v>
      </c>
      <c r="G125" s="10" t="str">
        <f t="shared" si="22"/>
        <v>52941.287</v>
      </c>
      <c r="H125" s="16">
        <f t="shared" si="23"/>
        <v>2685</v>
      </c>
      <c r="I125" s="50" t="s">
        <v>623</v>
      </c>
      <c r="J125" s="51" t="s">
        <v>624</v>
      </c>
      <c r="K125" s="50">
        <v>2685</v>
      </c>
      <c r="L125" s="50" t="s">
        <v>625</v>
      </c>
      <c r="M125" s="51" t="s">
        <v>149</v>
      </c>
      <c r="N125" s="51"/>
      <c r="O125" s="52" t="s">
        <v>292</v>
      </c>
      <c r="P125" s="52" t="s">
        <v>626</v>
      </c>
    </row>
    <row r="126" spans="1:16" ht="12.75" customHeight="1" thickBot="1" x14ac:dyDescent="0.25">
      <c r="A126" s="16" t="str">
        <f t="shared" si="18"/>
        <v>OEJV 0003 </v>
      </c>
      <c r="B126" s="11" t="str">
        <f t="shared" si="19"/>
        <v>I</v>
      </c>
      <c r="C126" s="16">
        <f t="shared" si="20"/>
        <v>53225.533000000003</v>
      </c>
      <c r="D126" s="10" t="str">
        <f t="shared" si="21"/>
        <v>vis</v>
      </c>
      <c r="E126" s="49">
        <f>VLOOKUP(C126,Active!C$21:E$969,3,FALSE)</f>
        <v>2783.9716849075226</v>
      </c>
      <c r="F126" s="11" t="s">
        <v>142</v>
      </c>
      <c r="G126" s="10" t="str">
        <f t="shared" si="22"/>
        <v>53225.533</v>
      </c>
      <c r="H126" s="16">
        <f t="shared" si="23"/>
        <v>2784</v>
      </c>
      <c r="I126" s="50" t="s">
        <v>627</v>
      </c>
      <c r="J126" s="51" t="s">
        <v>628</v>
      </c>
      <c r="K126" s="50">
        <v>2784</v>
      </c>
      <c r="L126" s="50" t="s">
        <v>629</v>
      </c>
      <c r="M126" s="51" t="s">
        <v>149</v>
      </c>
      <c r="N126" s="51"/>
      <c r="O126" s="52" t="s">
        <v>292</v>
      </c>
      <c r="P126" s="53" t="s">
        <v>630</v>
      </c>
    </row>
    <row r="127" spans="1:16" ht="12.75" customHeight="1" thickBot="1" x14ac:dyDescent="0.25">
      <c r="A127" s="16" t="str">
        <f t="shared" si="18"/>
        <v> JAAVSO 41;328 </v>
      </c>
      <c r="B127" s="11" t="str">
        <f t="shared" si="19"/>
        <v>I</v>
      </c>
      <c r="C127" s="16">
        <f t="shared" si="20"/>
        <v>54003.616800000003</v>
      </c>
      <c r="D127" s="10" t="str">
        <f t="shared" si="21"/>
        <v>vis</v>
      </c>
      <c r="E127" s="49">
        <f>VLOOKUP(C127,Active!C$21:E$969,3,FALSE)</f>
        <v>3054.975359781326</v>
      </c>
      <c r="F127" s="11" t="s">
        <v>142</v>
      </c>
      <c r="G127" s="10" t="str">
        <f t="shared" si="22"/>
        <v>54003.6168</v>
      </c>
      <c r="H127" s="16">
        <f t="shared" si="23"/>
        <v>3055</v>
      </c>
      <c r="I127" s="50" t="s">
        <v>641</v>
      </c>
      <c r="J127" s="51" t="s">
        <v>642</v>
      </c>
      <c r="K127" s="50">
        <v>3055</v>
      </c>
      <c r="L127" s="50" t="s">
        <v>643</v>
      </c>
      <c r="M127" s="51" t="s">
        <v>594</v>
      </c>
      <c r="N127" s="51" t="s">
        <v>142</v>
      </c>
      <c r="O127" s="52" t="s">
        <v>644</v>
      </c>
      <c r="P127" s="52" t="s">
        <v>645</v>
      </c>
    </row>
    <row r="128" spans="1:16" ht="12.75" customHeight="1" thickBot="1" x14ac:dyDescent="0.25">
      <c r="A128" s="16" t="str">
        <f t="shared" si="18"/>
        <v>JAAVSO 36(2);171 </v>
      </c>
      <c r="B128" s="11" t="str">
        <f t="shared" si="19"/>
        <v>I</v>
      </c>
      <c r="C128" s="16">
        <f t="shared" si="20"/>
        <v>54379.7186</v>
      </c>
      <c r="D128" s="10" t="str">
        <f t="shared" si="21"/>
        <v>vis</v>
      </c>
      <c r="E128" s="49">
        <f>VLOOKUP(C128,Active!C$21:E$969,3,FALSE)</f>
        <v>3185.970208827986</v>
      </c>
      <c r="F128" s="11" t="s">
        <v>142</v>
      </c>
      <c r="G128" s="10" t="str">
        <f t="shared" si="22"/>
        <v>54379.7186</v>
      </c>
      <c r="H128" s="16">
        <f t="shared" si="23"/>
        <v>3186</v>
      </c>
      <c r="I128" s="50" t="s">
        <v>657</v>
      </c>
      <c r="J128" s="51" t="s">
        <v>658</v>
      </c>
      <c r="K128" s="50">
        <v>3186</v>
      </c>
      <c r="L128" s="50" t="s">
        <v>659</v>
      </c>
      <c r="M128" s="51" t="s">
        <v>594</v>
      </c>
      <c r="N128" s="51" t="s">
        <v>595</v>
      </c>
      <c r="O128" s="52" t="s">
        <v>660</v>
      </c>
      <c r="P128" s="53" t="s">
        <v>661</v>
      </c>
    </row>
    <row r="129" spans="1:16" ht="12.75" customHeight="1" thickBot="1" x14ac:dyDescent="0.25">
      <c r="A129" s="16" t="str">
        <f t="shared" si="18"/>
        <v>BAVM 209 </v>
      </c>
      <c r="B129" s="11" t="str">
        <f t="shared" si="19"/>
        <v>I</v>
      </c>
      <c r="C129" s="16">
        <f t="shared" si="20"/>
        <v>54652.4715</v>
      </c>
      <c r="D129" s="10" t="str">
        <f t="shared" si="21"/>
        <v>vis</v>
      </c>
      <c r="E129" s="49">
        <f>VLOOKUP(C129,Active!C$21:E$969,3,FALSE)</f>
        <v>3280.9690228792319</v>
      </c>
      <c r="F129" s="11" t="s">
        <v>142</v>
      </c>
      <c r="G129" s="10" t="str">
        <f t="shared" si="22"/>
        <v>54652.4715</v>
      </c>
      <c r="H129" s="16">
        <f t="shared" si="23"/>
        <v>3281</v>
      </c>
      <c r="I129" s="50" t="s">
        <v>662</v>
      </c>
      <c r="J129" s="51" t="s">
        <v>663</v>
      </c>
      <c r="K129" s="50">
        <v>3281</v>
      </c>
      <c r="L129" s="50" t="s">
        <v>664</v>
      </c>
      <c r="M129" s="51" t="s">
        <v>594</v>
      </c>
      <c r="N129" s="51" t="s">
        <v>554</v>
      </c>
      <c r="O129" s="52" t="s">
        <v>665</v>
      </c>
      <c r="P129" s="53" t="s">
        <v>666</v>
      </c>
    </row>
    <row r="130" spans="1:16" ht="12.75" customHeight="1" thickBot="1" x14ac:dyDescent="0.25">
      <c r="A130" s="16" t="str">
        <f t="shared" si="18"/>
        <v> JAAVSO 38;120 </v>
      </c>
      <c r="B130" s="11" t="str">
        <f t="shared" si="19"/>
        <v>I</v>
      </c>
      <c r="C130" s="16">
        <f t="shared" si="20"/>
        <v>55094.622000000003</v>
      </c>
      <c r="D130" s="10" t="str">
        <f t="shared" si="21"/>
        <v>vis</v>
      </c>
      <c r="E130" s="49">
        <f>VLOOKUP(C130,Active!C$21:E$969,3,FALSE)</f>
        <v>3434.9683868902684</v>
      </c>
      <c r="F130" s="11" t="s">
        <v>142</v>
      </c>
      <c r="G130" s="10" t="str">
        <f t="shared" si="22"/>
        <v>55094.6220</v>
      </c>
      <c r="H130" s="16">
        <f t="shared" si="23"/>
        <v>3435</v>
      </c>
      <c r="I130" s="50" t="s">
        <v>677</v>
      </c>
      <c r="J130" s="51" t="s">
        <v>678</v>
      </c>
      <c r="K130" s="50">
        <v>3435</v>
      </c>
      <c r="L130" s="50" t="s">
        <v>679</v>
      </c>
      <c r="M130" s="51" t="s">
        <v>594</v>
      </c>
      <c r="N130" s="51" t="s">
        <v>595</v>
      </c>
      <c r="O130" s="52" t="s">
        <v>323</v>
      </c>
      <c r="P130" s="52" t="s">
        <v>680</v>
      </c>
    </row>
    <row r="131" spans="1:16" ht="12.75" customHeight="1" thickBot="1" x14ac:dyDescent="0.25">
      <c r="A131" s="16" t="str">
        <f t="shared" si="18"/>
        <v>BAVM 220 </v>
      </c>
      <c r="B131" s="11" t="str">
        <f t="shared" si="19"/>
        <v>I</v>
      </c>
      <c r="C131" s="16">
        <f t="shared" si="20"/>
        <v>55387.4761</v>
      </c>
      <c r="D131" s="10" t="str">
        <f t="shared" si="21"/>
        <v>vis</v>
      </c>
      <c r="E131" s="49">
        <f>VLOOKUP(C131,Active!C$21:E$969,3,FALSE)</f>
        <v>3536.9683736550096</v>
      </c>
      <c r="F131" s="11" t="s">
        <v>142</v>
      </c>
      <c r="G131" s="10" t="str">
        <f t="shared" si="22"/>
        <v>55387.4761</v>
      </c>
      <c r="H131" s="16">
        <f t="shared" si="23"/>
        <v>3537</v>
      </c>
      <c r="I131" s="50" t="s">
        <v>681</v>
      </c>
      <c r="J131" s="51" t="s">
        <v>682</v>
      </c>
      <c r="K131" s="50">
        <v>3537</v>
      </c>
      <c r="L131" s="50" t="s">
        <v>679</v>
      </c>
      <c r="M131" s="51" t="s">
        <v>594</v>
      </c>
      <c r="N131" s="51" t="s">
        <v>683</v>
      </c>
      <c r="O131" s="52" t="s">
        <v>665</v>
      </c>
      <c r="P131" s="53" t="s">
        <v>684</v>
      </c>
    </row>
    <row r="132" spans="1:16" ht="12.75" customHeight="1" thickBot="1" x14ac:dyDescent="0.25">
      <c r="A132" s="16" t="str">
        <f t="shared" si="18"/>
        <v>IBVS 5988 </v>
      </c>
      <c r="B132" s="11" t="str">
        <f t="shared" si="19"/>
        <v>I</v>
      </c>
      <c r="C132" s="16">
        <f t="shared" si="20"/>
        <v>55410.445699999997</v>
      </c>
      <c r="D132" s="10" t="str">
        <f t="shared" si="21"/>
        <v>vis</v>
      </c>
      <c r="E132" s="49">
        <f>VLOOKUP(C132,Active!C$21:E$969,3,FALSE)</f>
        <v>3544.9685993509829</v>
      </c>
      <c r="F132" s="11" t="s">
        <v>142</v>
      </c>
      <c r="G132" s="10" t="str">
        <f t="shared" si="22"/>
        <v>55410.4457</v>
      </c>
      <c r="H132" s="16">
        <f t="shared" si="23"/>
        <v>3545</v>
      </c>
      <c r="I132" s="50" t="s">
        <v>685</v>
      </c>
      <c r="J132" s="51" t="s">
        <v>686</v>
      </c>
      <c r="K132" s="50" t="s">
        <v>687</v>
      </c>
      <c r="L132" s="50" t="s">
        <v>688</v>
      </c>
      <c r="M132" s="51" t="s">
        <v>594</v>
      </c>
      <c r="N132" s="51" t="s">
        <v>689</v>
      </c>
      <c r="O132" s="52" t="s">
        <v>690</v>
      </c>
      <c r="P132" s="53" t="s">
        <v>691</v>
      </c>
    </row>
    <row r="133" spans="1:16" ht="12.75" customHeight="1" thickBot="1" x14ac:dyDescent="0.25">
      <c r="A133" s="16" t="str">
        <f t="shared" si="18"/>
        <v> JAAVSO 40;975 </v>
      </c>
      <c r="B133" s="11" t="str">
        <f t="shared" si="19"/>
        <v>I</v>
      </c>
      <c r="C133" s="16">
        <f t="shared" si="20"/>
        <v>55806.661500000002</v>
      </c>
      <c r="D133" s="10" t="str">
        <f t="shared" si="21"/>
        <v>vis</v>
      </c>
      <c r="E133" s="49">
        <f>VLOOKUP(C133,Active!C$21:E$969,3,FALSE)</f>
        <v>3682.9690793032264</v>
      </c>
      <c r="F133" s="11" t="s">
        <v>142</v>
      </c>
      <c r="G133" s="10" t="str">
        <f t="shared" si="22"/>
        <v>55806.6615</v>
      </c>
      <c r="H133" s="16">
        <f t="shared" si="23"/>
        <v>3683</v>
      </c>
      <c r="I133" s="50" t="s">
        <v>692</v>
      </c>
      <c r="J133" s="51" t="s">
        <v>693</v>
      </c>
      <c r="K133" s="50" t="s">
        <v>694</v>
      </c>
      <c r="L133" s="50" t="s">
        <v>695</v>
      </c>
      <c r="M133" s="51" t="s">
        <v>594</v>
      </c>
      <c r="N133" s="51" t="s">
        <v>142</v>
      </c>
      <c r="O133" s="52" t="s">
        <v>323</v>
      </c>
      <c r="P133" s="52" t="s">
        <v>696</v>
      </c>
    </row>
    <row r="134" spans="1:16" ht="12.75" customHeight="1" thickBot="1" x14ac:dyDescent="0.25">
      <c r="A134" s="16" t="str">
        <f t="shared" si="18"/>
        <v> JAAVSO 41;122 </v>
      </c>
      <c r="B134" s="11" t="str">
        <f t="shared" si="19"/>
        <v>I</v>
      </c>
      <c r="C134" s="16">
        <f t="shared" si="20"/>
        <v>55852.599300000002</v>
      </c>
      <c r="D134" s="10" t="str">
        <f t="shared" si="21"/>
        <v>vis</v>
      </c>
      <c r="E134" s="49">
        <f>VLOOKUP(C134,Active!C$21:E$969,3,FALSE)</f>
        <v>3698.9690430804153</v>
      </c>
      <c r="F134" s="11" t="s">
        <v>142</v>
      </c>
      <c r="G134" s="10" t="str">
        <f t="shared" si="22"/>
        <v>55852.5993</v>
      </c>
      <c r="H134" s="16">
        <f t="shared" si="23"/>
        <v>3699</v>
      </c>
      <c r="I134" s="50" t="s">
        <v>697</v>
      </c>
      <c r="J134" s="51" t="s">
        <v>698</v>
      </c>
      <c r="K134" s="50" t="s">
        <v>699</v>
      </c>
      <c r="L134" s="50" t="s">
        <v>664</v>
      </c>
      <c r="M134" s="51" t="s">
        <v>594</v>
      </c>
      <c r="N134" s="51" t="s">
        <v>142</v>
      </c>
      <c r="O134" s="52" t="s">
        <v>596</v>
      </c>
      <c r="P134" s="52" t="s">
        <v>700</v>
      </c>
    </row>
    <row r="135" spans="1:16" ht="12.75" customHeight="1" thickBot="1" x14ac:dyDescent="0.25">
      <c r="A135" s="16" t="str">
        <f t="shared" si="18"/>
        <v> JAAVSO 41;328 </v>
      </c>
      <c r="B135" s="11" t="str">
        <f t="shared" si="19"/>
        <v>I</v>
      </c>
      <c r="C135" s="16">
        <f t="shared" si="20"/>
        <v>56515.811600000001</v>
      </c>
      <c r="D135" s="10" t="str">
        <f t="shared" si="21"/>
        <v>vis</v>
      </c>
      <c r="E135" s="49">
        <f>VLOOKUP(C135,Active!C$21:E$969,3,FALSE)</f>
        <v>3929.9634045123166</v>
      </c>
      <c r="F135" s="11" t="s">
        <v>142</v>
      </c>
      <c r="G135" s="10" t="str">
        <f t="shared" si="22"/>
        <v>56515.8116</v>
      </c>
      <c r="H135" s="16">
        <f t="shared" si="23"/>
        <v>3930</v>
      </c>
      <c r="I135" s="50" t="s">
        <v>701</v>
      </c>
      <c r="J135" s="51" t="s">
        <v>702</v>
      </c>
      <c r="K135" s="50" t="s">
        <v>703</v>
      </c>
      <c r="L135" s="50" t="s">
        <v>704</v>
      </c>
      <c r="M135" s="51" t="s">
        <v>594</v>
      </c>
      <c r="N135" s="51" t="s">
        <v>142</v>
      </c>
      <c r="O135" s="52" t="s">
        <v>323</v>
      </c>
      <c r="P135" s="52" t="s">
        <v>645</v>
      </c>
    </row>
    <row r="136" spans="1:16" ht="12.75" customHeight="1" thickBot="1" x14ac:dyDescent="0.25">
      <c r="A136" s="16" t="str">
        <f t="shared" si="18"/>
        <v> JAAVSO 42;426 </v>
      </c>
      <c r="B136" s="11" t="str">
        <f t="shared" si="19"/>
        <v>I</v>
      </c>
      <c r="C136" s="16">
        <f t="shared" si="20"/>
        <v>56894.794500000004</v>
      </c>
      <c r="D136" s="10" t="str">
        <f t="shared" si="21"/>
        <v>vis</v>
      </c>
      <c r="E136" s="49">
        <f>VLOOKUP(C136,Active!C$21:E$969,3,FALSE)</f>
        <v>4061.961729903916</v>
      </c>
      <c r="F136" s="11" t="s">
        <v>142</v>
      </c>
      <c r="G136" s="10" t="str">
        <f t="shared" si="22"/>
        <v>56894.7945</v>
      </c>
      <c r="H136" s="16">
        <f t="shared" si="23"/>
        <v>4062</v>
      </c>
      <c r="I136" s="50" t="s">
        <v>705</v>
      </c>
      <c r="J136" s="51" t="s">
        <v>706</v>
      </c>
      <c r="K136" s="50" t="s">
        <v>707</v>
      </c>
      <c r="L136" s="50" t="s">
        <v>708</v>
      </c>
      <c r="M136" s="51" t="s">
        <v>594</v>
      </c>
      <c r="N136" s="51" t="s">
        <v>142</v>
      </c>
      <c r="O136" s="52" t="s">
        <v>323</v>
      </c>
      <c r="P136" s="52" t="s">
        <v>709</v>
      </c>
    </row>
    <row r="137" spans="1:16" ht="12.75" customHeight="1" thickBot="1" x14ac:dyDescent="0.25">
      <c r="A137" s="16" t="str">
        <f t="shared" si="18"/>
        <v> IODE 4.2.7 </v>
      </c>
      <c r="B137" s="11" t="str">
        <f t="shared" si="19"/>
        <v>I</v>
      </c>
      <c r="C137" s="16">
        <f t="shared" si="20"/>
        <v>26946.295999999998</v>
      </c>
      <c r="D137" s="10" t="str">
        <f t="shared" si="21"/>
        <v>vis</v>
      </c>
      <c r="E137" s="49">
        <f>VLOOKUP(C137,Active!C$21:E$969,3,FALSE)</f>
        <v>-6368.9881889256421</v>
      </c>
      <c r="F137" s="11" t="s">
        <v>142</v>
      </c>
      <c r="G137" s="10" t="str">
        <f t="shared" si="22"/>
        <v>26946.296</v>
      </c>
      <c r="H137" s="16">
        <f t="shared" si="23"/>
        <v>-6369</v>
      </c>
      <c r="I137" s="50" t="s">
        <v>146</v>
      </c>
      <c r="J137" s="51" t="s">
        <v>147</v>
      </c>
      <c r="K137" s="50">
        <v>-6369</v>
      </c>
      <c r="L137" s="50" t="s">
        <v>148</v>
      </c>
      <c r="M137" s="51" t="s">
        <v>149</v>
      </c>
      <c r="N137" s="51"/>
      <c r="O137" s="52" t="s">
        <v>150</v>
      </c>
      <c r="P137" s="52" t="s">
        <v>151</v>
      </c>
    </row>
    <row r="138" spans="1:16" ht="12.75" customHeight="1" thickBot="1" x14ac:dyDescent="0.25">
      <c r="A138" s="16" t="str">
        <f t="shared" si="18"/>
        <v> IODE 4.2.7 </v>
      </c>
      <c r="B138" s="11" t="str">
        <f t="shared" si="19"/>
        <v>I</v>
      </c>
      <c r="C138" s="16">
        <f t="shared" si="20"/>
        <v>30647.212</v>
      </c>
      <c r="D138" s="10" t="str">
        <f t="shared" si="21"/>
        <v>vis</v>
      </c>
      <c r="E138" s="49">
        <f>VLOOKUP(C138,Active!C$21:E$969,3,FALSE)</f>
        <v>-5079.9730000741874</v>
      </c>
      <c r="F138" s="11" t="s">
        <v>142</v>
      </c>
      <c r="G138" s="10" t="str">
        <f t="shared" si="22"/>
        <v>30647.212</v>
      </c>
      <c r="H138" s="16">
        <f t="shared" si="23"/>
        <v>-5080</v>
      </c>
      <c r="I138" s="50" t="s">
        <v>152</v>
      </c>
      <c r="J138" s="51" t="s">
        <v>153</v>
      </c>
      <c r="K138" s="50">
        <v>-5080</v>
      </c>
      <c r="L138" s="50" t="s">
        <v>154</v>
      </c>
      <c r="M138" s="51" t="s">
        <v>149</v>
      </c>
      <c r="N138" s="51"/>
      <c r="O138" s="52" t="s">
        <v>150</v>
      </c>
      <c r="P138" s="52" t="s">
        <v>151</v>
      </c>
    </row>
    <row r="139" spans="1:16" ht="12.75" customHeight="1" thickBot="1" x14ac:dyDescent="0.25">
      <c r="A139" s="16" t="str">
        <f t="shared" ref="A139:A170" si="24">P139</f>
        <v> IODE 4.2.8 </v>
      </c>
      <c r="B139" s="11" t="str">
        <f t="shared" ref="B139:B170" si="25">IF(H139=INT(H139),"I","II")</f>
        <v>I</v>
      </c>
      <c r="C139" s="16">
        <f t="shared" ref="C139:C170" si="26">1*G139</f>
        <v>31267.379000000001</v>
      </c>
      <c r="D139" s="10" t="str">
        <f t="shared" ref="D139:D170" si="27">VLOOKUP(F139,I$1:J$5,2,FALSE)</f>
        <v>vis</v>
      </c>
      <c r="E139" s="49">
        <f>VLOOKUP(C139,Active!C$21:E$969,3,FALSE)</f>
        <v>-4863.9711554972118</v>
      </c>
      <c r="F139" s="11" t="s">
        <v>142</v>
      </c>
      <c r="G139" s="10" t="str">
        <f t="shared" ref="G139:G170" si="28">MID(I139,3,LEN(I139)-3)</f>
        <v>31267.379</v>
      </c>
      <c r="H139" s="16">
        <f t="shared" ref="H139:H170" si="29">1*K139</f>
        <v>-4864</v>
      </c>
      <c r="I139" s="50" t="s">
        <v>155</v>
      </c>
      <c r="J139" s="51" t="s">
        <v>156</v>
      </c>
      <c r="K139" s="50">
        <v>-4864</v>
      </c>
      <c r="L139" s="50" t="s">
        <v>157</v>
      </c>
      <c r="M139" s="51" t="s">
        <v>149</v>
      </c>
      <c r="N139" s="51"/>
      <c r="O139" s="52" t="s">
        <v>150</v>
      </c>
      <c r="P139" s="52" t="s">
        <v>158</v>
      </c>
    </row>
    <row r="140" spans="1:16" ht="12.75" customHeight="1" thickBot="1" x14ac:dyDescent="0.25">
      <c r="A140" s="16" t="str">
        <f t="shared" si="24"/>
        <v> AC 164.19 </v>
      </c>
      <c r="B140" s="11" t="str">
        <f t="shared" si="25"/>
        <v>I</v>
      </c>
      <c r="C140" s="16">
        <f t="shared" si="26"/>
        <v>35011.228000000003</v>
      </c>
      <c r="D140" s="10" t="str">
        <f t="shared" si="27"/>
        <v>vis</v>
      </c>
      <c r="E140" s="49">
        <f>VLOOKUP(C140,Active!C$21:E$969,3,FALSE)</f>
        <v>-3560.0025634604481</v>
      </c>
      <c r="F140" s="11" t="s">
        <v>142</v>
      </c>
      <c r="G140" s="10" t="str">
        <f t="shared" si="28"/>
        <v>35011.228</v>
      </c>
      <c r="H140" s="16">
        <f t="shared" si="29"/>
        <v>-3560</v>
      </c>
      <c r="I140" s="50" t="s">
        <v>189</v>
      </c>
      <c r="J140" s="51" t="s">
        <v>190</v>
      </c>
      <c r="K140" s="50">
        <v>-3560</v>
      </c>
      <c r="L140" s="50" t="s">
        <v>191</v>
      </c>
      <c r="M140" s="51" t="s">
        <v>149</v>
      </c>
      <c r="N140" s="51"/>
      <c r="O140" s="52" t="s">
        <v>150</v>
      </c>
      <c r="P140" s="52" t="s">
        <v>192</v>
      </c>
    </row>
    <row r="141" spans="1:16" ht="12.75" customHeight="1" thickBot="1" x14ac:dyDescent="0.25">
      <c r="A141" s="16" t="str">
        <f t="shared" si="24"/>
        <v> AC 167.25 </v>
      </c>
      <c r="B141" s="11" t="str">
        <f t="shared" si="25"/>
        <v>I</v>
      </c>
      <c r="C141" s="16">
        <f t="shared" si="26"/>
        <v>35361.521000000001</v>
      </c>
      <c r="D141" s="10" t="str">
        <f t="shared" si="27"/>
        <v>vis</v>
      </c>
      <c r="E141" s="49">
        <f>VLOOKUP(C141,Active!C$21:E$969,3,FALSE)</f>
        <v>-3437.9968228415473</v>
      </c>
      <c r="F141" s="11" t="s">
        <v>142</v>
      </c>
      <c r="G141" s="10" t="str">
        <f t="shared" si="28"/>
        <v>35361.521</v>
      </c>
      <c r="H141" s="16">
        <f t="shared" si="29"/>
        <v>-3438</v>
      </c>
      <c r="I141" s="50" t="s">
        <v>196</v>
      </c>
      <c r="J141" s="51" t="s">
        <v>197</v>
      </c>
      <c r="K141" s="50">
        <v>-3438</v>
      </c>
      <c r="L141" s="50" t="s">
        <v>198</v>
      </c>
      <c r="M141" s="51" t="s">
        <v>149</v>
      </c>
      <c r="N141" s="51"/>
      <c r="O141" s="52" t="s">
        <v>150</v>
      </c>
      <c r="P141" s="52" t="s">
        <v>199</v>
      </c>
    </row>
    <row r="142" spans="1:16" ht="12.75" customHeight="1" thickBot="1" x14ac:dyDescent="0.25">
      <c r="A142" s="16" t="str">
        <f t="shared" si="24"/>
        <v> AC 167.25 </v>
      </c>
      <c r="B142" s="11" t="str">
        <f t="shared" si="25"/>
        <v>I</v>
      </c>
      <c r="C142" s="16">
        <f t="shared" si="26"/>
        <v>35364.389000000003</v>
      </c>
      <c r="D142" s="10" t="str">
        <f t="shared" si="27"/>
        <v>vis</v>
      </c>
      <c r="E142" s="49">
        <f>VLOOKUP(C142,Active!C$21:E$969,3,FALSE)</f>
        <v>-3436.9979091775708</v>
      </c>
      <c r="F142" s="11" t="s">
        <v>142</v>
      </c>
      <c r="G142" s="10" t="str">
        <f t="shared" si="28"/>
        <v>35364.389</v>
      </c>
      <c r="H142" s="16">
        <f t="shared" si="29"/>
        <v>-3437</v>
      </c>
      <c r="I142" s="50" t="s">
        <v>200</v>
      </c>
      <c r="J142" s="51" t="s">
        <v>201</v>
      </c>
      <c r="K142" s="50">
        <v>-3437</v>
      </c>
      <c r="L142" s="50" t="s">
        <v>180</v>
      </c>
      <c r="M142" s="51" t="s">
        <v>149</v>
      </c>
      <c r="N142" s="51"/>
      <c r="O142" s="52" t="s">
        <v>150</v>
      </c>
      <c r="P142" s="52" t="s">
        <v>199</v>
      </c>
    </row>
    <row r="143" spans="1:16" ht="12.75" customHeight="1" thickBot="1" x14ac:dyDescent="0.25">
      <c r="A143" s="16" t="str">
        <f t="shared" si="24"/>
        <v> AC 174.17 </v>
      </c>
      <c r="B143" s="11" t="str">
        <f t="shared" si="25"/>
        <v>I</v>
      </c>
      <c r="C143" s="16">
        <f t="shared" si="26"/>
        <v>35720.404999999999</v>
      </c>
      <c r="D143" s="10" t="str">
        <f t="shared" si="27"/>
        <v>vis</v>
      </c>
      <c r="E143" s="49">
        <f>VLOOKUP(C143,Active!C$21:E$969,3,FALSE)</f>
        <v>-3312.9988690820555</v>
      </c>
      <c r="F143" s="11" t="s">
        <v>142</v>
      </c>
      <c r="G143" s="10" t="str">
        <f t="shared" si="28"/>
        <v>35720.405</v>
      </c>
      <c r="H143" s="16">
        <f t="shared" si="29"/>
        <v>-3313</v>
      </c>
      <c r="I143" s="50" t="s">
        <v>204</v>
      </c>
      <c r="J143" s="51" t="s">
        <v>205</v>
      </c>
      <c r="K143" s="50">
        <v>-3313</v>
      </c>
      <c r="L143" s="50" t="s">
        <v>206</v>
      </c>
      <c r="M143" s="51" t="s">
        <v>149</v>
      </c>
      <c r="N143" s="51"/>
      <c r="O143" s="52" t="s">
        <v>150</v>
      </c>
      <c r="P143" s="52" t="s">
        <v>207</v>
      </c>
    </row>
    <row r="144" spans="1:16" ht="12.75" customHeight="1" thickBot="1" x14ac:dyDescent="0.25">
      <c r="A144" s="16" t="str">
        <f t="shared" si="24"/>
        <v> AJ 64.261 </v>
      </c>
      <c r="B144" s="11" t="str">
        <f t="shared" si="25"/>
        <v>I</v>
      </c>
      <c r="C144" s="16">
        <f t="shared" si="26"/>
        <v>36515.677000000003</v>
      </c>
      <c r="D144" s="10" t="str">
        <f t="shared" si="27"/>
        <v>vis</v>
      </c>
      <c r="E144" s="49">
        <f>VLOOKUP(C144,Active!C$21:E$969,3,FALSE)</f>
        <v>-3036.0086084902778</v>
      </c>
      <c r="F144" s="11" t="s">
        <v>142</v>
      </c>
      <c r="G144" s="10" t="str">
        <f t="shared" si="28"/>
        <v>36515.677</v>
      </c>
      <c r="H144" s="16">
        <f t="shared" si="29"/>
        <v>-3036</v>
      </c>
      <c r="I144" s="50" t="s">
        <v>211</v>
      </c>
      <c r="J144" s="51" t="s">
        <v>212</v>
      </c>
      <c r="K144" s="50">
        <v>-3036</v>
      </c>
      <c r="L144" s="50" t="s">
        <v>213</v>
      </c>
      <c r="M144" s="51" t="s">
        <v>145</v>
      </c>
      <c r="N144" s="51"/>
      <c r="O144" s="52" t="s">
        <v>162</v>
      </c>
      <c r="P144" s="52" t="s">
        <v>163</v>
      </c>
    </row>
    <row r="145" spans="1:16" ht="12.75" customHeight="1" thickBot="1" x14ac:dyDescent="0.25">
      <c r="A145" s="16" t="str">
        <f t="shared" si="24"/>
        <v> HABZ 7 </v>
      </c>
      <c r="B145" s="11" t="str">
        <f t="shared" si="25"/>
        <v>I</v>
      </c>
      <c r="C145" s="16">
        <f t="shared" si="26"/>
        <v>36814.389000000003</v>
      </c>
      <c r="D145" s="10" t="str">
        <f t="shared" si="27"/>
        <v>vis</v>
      </c>
      <c r="E145" s="49">
        <f>VLOOKUP(C145,Active!C$21:E$969,3,FALSE)</f>
        <v>-2931.968337083903</v>
      </c>
      <c r="F145" s="11" t="s">
        <v>142</v>
      </c>
      <c r="G145" s="10" t="str">
        <f t="shared" si="28"/>
        <v>36814.389</v>
      </c>
      <c r="H145" s="16">
        <f t="shared" si="29"/>
        <v>-2932</v>
      </c>
      <c r="I145" s="50" t="s">
        <v>214</v>
      </c>
      <c r="J145" s="51" t="s">
        <v>215</v>
      </c>
      <c r="K145" s="50">
        <v>-2932</v>
      </c>
      <c r="L145" s="50" t="s">
        <v>216</v>
      </c>
      <c r="M145" s="51" t="s">
        <v>217</v>
      </c>
      <c r="N145" s="51"/>
      <c r="O145" s="52" t="s">
        <v>218</v>
      </c>
      <c r="P145" s="52" t="s">
        <v>219</v>
      </c>
    </row>
    <row r="146" spans="1:16" ht="12.75" customHeight="1" thickBot="1" x14ac:dyDescent="0.25">
      <c r="A146" s="16" t="str">
        <f t="shared" si="24"/>
        <v> HABZ 7 </v>
      </c>
      <c r="B146" s="11" t="str">
        <f t="shared" si="25"/>
        <v>I</v>
      </c>
      <c r="C146" s="16">
        <f t="shared" si="26"/>
        <v>36837.305999999997</v>
      </c>
      <c r="D146" s="10" t="str">
        <f t="shared" si="27"/>
        <v>vis</v>
      </c>
      <c r="E146" s="49">
        <f>VLOOKUP(C146,Active!C$21:E$969,3,FALSE)</f>
        <v>-2923.9864317710289</v>
      </c>
      <c r="F146" s="11" t="s">
        <v>142</v>
      </c>
      <c r="G146" s="10" t="str">
        <f t="shared" si="28"/>
        <v>36837.306</v>
      </c>
      <c r="H146" s="16">
        <f t="shared" si="29"/>
        <v>-2924</v>
      </c>
      <c r="I146" s="50" t="s">
        <v>220</v>
      </c>
      <c r="J146" s="51" t="s">
        <v>221</v>
      </c>
      <c r="K146" s="50">
        <v>-2924</v>
      </c>
      <c r="L146" s="50" t="s">
        <v>222</v>
      </c>
      <c r="M146" s="51" t="s">
        <v>217</v>
      </c>
      <c r="N146" s="51"/>
      <c r="O146" s="52" t="s">
        <v>218</v>
      </c>
      <c r="P146" s="52" t="s">
        <v>219</v>
      </c>
    </row>
    <row r="147" spans="1:16" ht="12.75" customHeight="1" thickBot="1" x14ac:dyDescent="0.25">
      <c r="A147" s="16" t="str">
        <f t="shared" si="24"/>
        <v> AC 1162.6 </v>
      </c>
      <c r="B147" s="11" t="str">
        <f t="shared" si="25"/>
        <v>I</v>
      </c>
      <c r="C147" s="16">
        <f t="shared" si="26"/>
        <v>37922.49</v>
      </c>
      <c r="D147" s="10" t="str">
        <f t="shared" si="27"/>
        <v>vis</v>
      </c>
      <c r="E147" s="49">
        <f>VLOOKUP(C147,Active!C$21:E$969,3,FALSE)</f>
        <v>-2546.0209068311005</v>
      </c>
      <c r="F147" s="11" t="s">
        <v>142</v>
      </c>
      <c r="G147" s="10" t="str">
        <f t="shared" si="28"/>
        <v>37922.490</v>
      </c>
      <c r="H147" s="16">
        <f t="shared" si="29"/>
        <v>-2546</v>
      </c>
      <c r="I147" s="50" t="s">
        <v>229</v>
      </c>
      <c r="J147" s="51" t="s">
        <v>230</v>
      </c>
      <c r="K147" s="50">
        <v>-2546</v>
      </c>
      <c r="L147" s="50" t="s">
        <v>231</v>
      </c>
      <c r="M147" s="51" t="s">
        <v>145</v>
      </c>
      <c r="N147" s="51"/>
      <c r="O147" s="52" t="s">
        <v>232</v>
      </c>
      <c r="P147" s="52" t="s">
        <v>233</v>
      </c>
    </row>
    <row r="148" spans="1:16" ht="12.75" customHeight="1" thickBot="1" x14ac:dyDescent="0.25">
      <c r="A148" s="16" t="str">
        <f t="shared" si="24"/>
        <v> AC 1162.6 </v>
      </c>
      <c r="B148" s="11" t="str">
        <f t="shared" si="25"/>
        <v>I</v>
      </c>
      <c r="C148" s="16">
        <f t="shared" si="26"/>
        <v>37962.695</v>
      </c>
      <c r="D148" s="10" t="str">
        <f t="shared" si="27"/>
        <v>vis</v>
      </c>
      <c r="E148" s="49">
        <f>VLOOKUP(C148,Active!C$21:E$969,3,FALSE)</f>
        <v>-2532.0176558338408</v>
      </c>
      <c r="F148" s="11" t="s">
        <v>142</v>
      </c>
      <c r="G148" s="10" t="str">
        <f t="shared" si="28"/>
        <v>37962.695</v>
      </c>
      <c r="H148" s="16">
        <f t="shared" si="29"/>
        <v>-2532</v>
      </c>
      <c r="I148" s="50" t="s">
        <v>234</v>
      </c>
      <c r="J148" s="51" t="s">
        <v>235</v>
      </c>
      <c r="K148" s="50">
        <v>-2532</v>
      </c>
      <c r="L148" s="50" t="s">
        <v>236</v>
      </c>
      <c r="M148" s="51" t="s">
        <v>145</v>
      </c>
      <c r="N148" s="51"/>
      <c r="O148" s="52" t="s">
        <v>232</v>
      </c>
      <c r="P148" s="52" t="s">
        <v>233</v>
      </c>
    </row>
    <row r="149" spans="1:16" ht="12.75" customHeight="1" thickBot="1" x14ac:dyDescent="0.25">
      <c r="A149" s="16" t="str">
        <f t="shared" si="24"/>
        <v>IBVS 299 </v>
      </c>
      <c r="B149" s="11" t="str">
        <f t="shared" si="25"/>
        <v>I</v>
      </c>
      <c r="C149" s="16">
        <f t="shared" si="26"/>
        <v>39682.533000000003</v>
      </c>
      <c r="D149" s="10" t="str">
        <f t="shared" si="27"/>
        <v>vis</v>
      </c>
      <c r="E149" s="49" t="e">
        <f>VLOOKUP(C149,Active!C$21:E$969,3,FALSE)</f>
        <v>#N/A</v>
      </c>
      <c r="F149" s="11" t="s">
        <v>142</v>
      </c>
      <c r="G149" s="10" t="str">
        <f t="shared" si="28"/>
        <v>39682.533</v>
      </c>
      <c r="H149" s="16">
        <f t="shared" si="29"/>
        <v>-1933</v>
      </c>
      <c r="I149" s="50" t="s">
        <v>244</v>
      </c>
      <c r="J149" s="51" t="s">
        <v>245</v>
      </c>
      <c r="K149" s="50">
        <v>-1933</v>
      </c>
      <c r="L149" s="50" t="s">
        <v>246</v>
      </c>
      <c r="M149" s="51" t="s">
        <v>145</v>
      </c>
      <c r="N149" s="51"/>
      <c r="O149" s="52" t="s">
        <v>176</v>
      </c>
      <c r="P149" s="53" t="s">
        <v>177</v>
      </c>
    </row>
    <row r="150" spans="1:16" ht="12.75" customHeight="1" thickBot="1" x14ac:dyDescent="0.25">
      <c r="A150" s="16" t="str">
        <f t="shared" si="24"/>
        <v> MVS 8.24 </v>
      </c>
      <c r="B150" s="11" t="str">
        <f t="shared" si="25"/>
        <v>I</v>
      </c>
      <c r="C150" s="16">
        <f t="shared" si="26"/>
        <v>40914.264999999999</v>
      </c>
      <c r="D150" s="10" t="str">
        <f t="shared" si="27"/>
        <v>vis</v>
      </c>
      <c r="E150" s="49">
        <f>VLOOKUP(C150,Active!C$21:E$969,3,FALSE)</f>
        <v>-1503.9968736928013</v>
      </c>
      <c r="F150" s="11" t="s">
        <v>142</v>
      </c>
      <c r="G150" s="10" t="str">
        <f t="shared" si="28"/>
        <v>40914.265</v>
      </c>
      <c r="H150" s="16">
        <f t="shared" si="29"/>
        <v>-1504</v>
      </c>
      <c r="I150" s="50" t="s">
        <v>259</v>
      </c>
      <c r="J150" s="51" t="s">
        <v>260</v>
      </c>
      <c r="K150" s="50">
        <v>-1504</v>
      </c>
      <c r="L150" s="50" t="s">
        <v>198</v>
      </c>
      <c r="M150" s="51" t="s">
        <v>217</v>
      </c>
      <c r="N150" s="51"/>
      <c r="O150" s="52" t="s">
        <v>261</v>
      </c>
      <c r="P150" s="52" t="s">
        <v>262</v>
      </c>
    </row>
    <row r="151" spans="1:16" ht="12.75" customHeight="1" thickBot="1" x14ac:dyDescent="0.25">
      <c r="A151" s="16" t="str">
        <f t="shared" si="24"/>
        <v> MVS 8.24 </v>
      </c>
      <c r="B151" s="11" t="str">
        <f t="shared" si="25"/>
        <v>I</v>
      </c>
      <c r="C151" s="16">
        <f t="shared" si="26"/>
        <v>41155.487000000001</v>
      </c>
      <c r="D151" s="10" t="str">
        <f t="shared" si="27"/>
        <v>vis</v>
      </c>
      <c r="E151" s="49">
        <f>VLOOKUP(C151,Active!C$21:E$969,3,FALSE)</f>
        <v>-1419.9801540792982</v>
      </c>
      <c r="F151" s="11" t="s">
        <v>142</v>
      </c>
      <c r="G151" s="10" t="str">
        <f t="shared" si="28"/>
        <v>41155.487</v>
      </c>
      <c r="H151" s="16">
        <f t="shared" si="29"/>
        <v>-1420</v>
      </c>
      <c r="I151" s="50" t="s">
        <v>271</v>
      </c>
      <c r="J151" s="51" t="s">
        <v>272</v>
      </c>
      <c r="K151" s="50">
        <v>-1420</v>
      </c>
      <c r="L151" s="50" t="s">
        <v>273</v>
      </c>
      <c r="M151" s="51" t="s">
        <v>217</v>
      </c>
      <c r="N151" s="51"/>
      <c r="O151" s="52" t="s">
        <v>261</v>
      </c>
      <c r="P151" s="52" t="s">
        <v>262</v>
      </c>
    </row>
    <row r="152" spans="1:16" ht="12.75" customHeight="1" thickBot="1" x14ac:dyDescent="0.25">
      <c r="A152" s="16" t="str">
        <f t="shared" si="24"/>
        <v> MVS 8.24 </v>
      </c>
      <c r="B152" s="11" t="str">
        <f t="shared" si="25"/>
        <v>I</v>
      </c>
      <c r="C152" s="16">
        <f t="shared" si="26"/>
        <v>41244.373</v>
      </c>
      <c r="D152" s="10" t="str">
        <f t="shared" si="27"/>
        <v>vis</v>
      </c>
      <c r="E152" s="49">
        <f>VLOOKUP(C152,Active!C$21:E$969,3,FALSE)</f>
        <v>-1389.0214930137001</v>
      </c>
      <c r="F152" s="11" t="s">
        <v>142</v>
      </c>
      <c r="G152" s="10" t="str">
        <f t="shared" si="28"/>
        <v>41244.373</v>
      </c>
      <c r="H152" s="16">
        <f t="shared" si="29"/>
        <v>-1389</v>
      </c>
      <c r="I152" s="50" t="s">
        <v>284</v>
      </c>
      <c r="J152" s="51" t="s">
        <v>285</v>
      </c>
      <c r="K152" s="50">
        <v>-1389</v>
      </c>
      <c r="L152" s="50" t="s">
        <v>286</v>
      </c>
      <c r="M152" s="51" t="s">
        <v>217</v>
      </c>
      <c r="N152" s="51"/>
      <c r="O152" s="52" t="s">
        <v>261</v>
      </c>
      <c r="P152" s="52" t="s">
        <v>262</v>
      </c>
    </row>
    <row r="153" spans="1:16" ht="12.75" customHeight="1" thickBot="1" x14ac:dyDescent="0.25">
      <c r="A153" s="16" t="str">
        <f t="shared" si="24"/>
        <v> MVS 8.24 </v>
      </c>
      <c r="B153" s="11" t="str">
        <f t="shared" si="25"/>
        <v>I</v>
      </c>
      <c r="C153" s="16">
        <f t="shared" si="26"/>
        <v>41600.394</v>
      </c>
      <c r="D153" s="10" t="str">
        <f t="shared" si="27"/>
        <v>vis</v>
      </c>
      <c r="E153" s="49">
        <f>VLOOKUP(C153,Active!C$21:E$969,3,FALSE)</f>
        <v>-1265.0207114369</v>
      </c>
      <c r="F153" s="11" t="s">
        <v>142</v>
      </c>
      <c r="G153" s="10" t="str">
        <f t="shared" si="28"/>
        <v>41600.394</v>
      </c>
      <c r="H153" s="16">
        <f t="shared" si="29"/>
        <v>-1265</v>
      </c>
      <c r="I153" s="50" t="s">
        <v>287</v>
      </c>
      <c r="J153" s="51" t="s">
        <v>288</v>
      </c>
      <c r="K153" s="50">
        <v>-1265</v>
      </c>
      <c r="L153" s="50" t="s">
        <v>289</v>
      </c>
      <c r="M153" s="51" t="s">
        <v>217</v>
      </c>
      <c r="N153" s="51"/>
      <c r="O153" s="52" t="s">
        <v>261</v>
      </c>
      <c r="P153" s="52" t="s">
        <v>262</v>
      </c>
    </row>
    <row r="154" spans="1:16" ht="12.75" customHeight="1" thickBot="1" x14ac:dyDescent="0.25">
      <c r="A154" s="16" t="str">
        <f t="shared" si="24"/>
        <v> AVSJ 5.86 </v>
      </c>
      <c r="B154" s="11" t="str">
        <f t="shared" si="25"/>
        <v>I</v>
      </c>
      <c r="C154" s="16">
        <f t="shared" si="26"/>
        <v>41927.771000000001</v>
      </c>
      <c r="D154" s="10" t="str">
        <f t="shared" si="27"/>
        <v>vis</v>
      </c>
      <c r="E154" s="49">
        <f>VLOOKUP(C154,Active!C$21:E$969,3,FALSE)</f>
        <v>-1150.9965278346181</v>
      </c>
      <c r="F154" s="11" t="s">
        <v>142</v>
      </c>
      <c r="G154" s="10" t="str">
        <f t="shared" si="28"/>
        <v>41927.771</v>
      </c>
      <c r="H154" s="16">
        <f t="shared" si="29"/>
        <v>-1151</v>
      </c>
      <c r="I154" s="50" t="s">
        <v>294</v>
      </c>
      <c r="J154" s="51" t="s">
        <v>295</v>
      </c>
      <c r="K154" s="50">
        <v>-1151</v>
      </c>
      <c r="L154" s="50" t="s">
        <v>175</v>
      </c>
      <c r="M154" s="51" t="s">
        <v>149</v>
      </c>
      <c r="N154" s="51"/>
      <c r="O154" s="52" t="s">
        <v>296</v>
      </c>
      <c r="P154" s="52" t="s">
        <v>297</v>
      </c>
    </row>
    <row r="155" spans="1:16" ht="12.75" customHeight="1" thickBot="1" x14ac:dyDescent="0.25">
      <c r="A155" s="16" t="str">
        <f t="shared" si="24"/>
        <v> AVSJ 6.28 </v>
      </c>
      <c r="B155" s="11" t="str">
        <f t="shared" si="25"/>
        <v>I</v>
      </c>
      <c r="C155" s="16">
        <f t="shared" si="26"/>
        <v>42286.658000000003</v>
      </c>
      <c r="D155" s="10" t="str">
        <f t="shared" si="27"/>
        <v>vis</v>
      </c>
      <c r="E155" s="49">
        <f>VLOOKUP(C155,Active!C$21:E$969,3,FALSE)</f>
        <v>-1025.997529186355</v>
      </c>
      <c r="F155" s="11" t="s">
        <v>142</v>
      </c>
      <c r="G155" s="10" t="str">
        <f t="shared" si="28"/>
        <v>42286.658</v>
      </c>
      <c r="H155" s="16">
        <f t="shared" si="29"/>
        <v>-1026</v>
      </c>
      <c r="I155" s="50" t="s">
        <v>303</v>
      </c>
      <c r="J155" s="51" t="s">
        <v>304</v>
      </c>
      <c r="K155" s="50">
        <v>-1026</v>
      </c>
      <c r="L155" s="50" t="s">
        <v>305</v>
      </c>
      <c r="M155" s="51" t="s">
        <v>149</v>
      </c>
      <c r="N155" s="51"/>
      <c r="O155" s="52" t="s">
        <v>306</v>
      </c>
      <c r="P155" s="52" t="s">
        <v>307</v>
      </c>
    </row>
    <row r="156" spans="1:16" ht="12.75" customHeight="1" thickBot="1" x14ac:dyDescent="0.25">
      <c r="A156" s="16" t="str">
        <f t="shared" si="24"/>
        <v> AOEB 11 </v>
      </c>
      <c r="B156" s="11" t="str">
        <f t="shared" si="25"/>
        <v>I</v>
      </c>
      <c r="C156" s="16">
        <f t="shared" si="26"/>
        <v>50305.642999999996</v>
      </c>
      <c r="D156" s="10" t="str">
        <f t="shared" si="27"/>
        <v>vis</v>
      </c>
      <c r="E156" s="49">
        <f>VLOOKUP(C156,Active!C$21:E$969,3,FALSE)</f>
        <v>1766.9849281760855</v>
      </c>
      <c r="F156" s="11" t="s">
        <v>142</v>
      </c>
      <c r="G156" s="10" t="str">
        <f t="shared" si="28"/>
        <v>50305.643</v>
      </c>
      <c r="H156" s="16">
        <f t="shared" si="29"/>
        <v>1767</v>
      </c>
      <c r="I156" s="50" t="s">
        <v>564</v>
      </c>
      <c r="J156" s="51" t="s">
        <v>565</v>
      </c>
      <c r="K156" s="50">
        <v>1767</v>
      </c>
      <c r="L156" s="50" t="s">
        <v>566</v>
      </c>
      <c r="M156" s="51" t="s">
        <v>149</v>
      </c>
      <c r="N156" s="51"/>
      <c r="O156" s="52" t="s">
        <v>253</v>
      </c>
      <c r="P156" s="52" t="s">
        <v>567</v>
      </c>
    </row>
    <row r="157" spans="1:16" ht="12.75" customHeight="1" thickBot="1" x14ac:dyDescent="0.25">
      <c r="A157" s="16" t="str">
        <f t="shared" si="24"/>
        <v> AOEB 11 </v>
      </c>
      <c r="B157" s="11" t="str">
        <f t="shared" si="25"/>
        <v>I</v>
      </c>
      <c r="C157" s="16">
        <f t="shared" si="26"/>
        <v>50661.654999999999</v>
      </c>
      <c r="D157" s="10" t="str">
        <f t="shared" si="27"/>
        <v>vis</v>
      </c>
      <c r="E157" s="49">
        <f>VLOOKUP(C157,Active!C$21:E$969,3,FALSE)</f>
        <v>1890.9825750865766</v>
      </c>
      <c r="F157" s="11" t="s">
        <v>142</v>
      </c>
      <c r="G157" s="10" t="str">
        <f t="shared" si="28"/>
        <v>50661.655</v>
      </c>
      <c r="H157" s="16">
        <f t="shared" si="29"/>
        <v>1891</v>
      </c>
      <c r="I157" s="50" t="s">
        <v>572</v>
      </c>
      <c r="J157" s="51" t="s">
        <v>573</v>
      </c>
      <c r="K157" s="50">
        <v>1891</v>
      </c>
      <c r="L157" s="50" t="s">
        <v>559</v>
      </c>
      <c r="M157" s="51" t="s">
        <v>149</v>
      </c>
      <c r="N157" s="51"/>
      <c r="O157" s="52" t="s">
        <v>253</v>
      </c>
      <c r="P157" s="52" t="s">
        <v>567</v>
      </c>
    </row>
    <row r="158" spans="1:16" ht="12.75" customHeight="1" thickBot="1" x14ac:dyDescent="0.25">
      <c r="A158" s="16" t="str">
        <f t="shared" si="24"/>
        <v> AOEB 11 </v>
      </c>
      <c r="B158" s="11" t="str">
        <f t="shared" si="25"/>
        <v>I</v>
      </c>
      <c r="C158" s="16">
        <f t="shared" si="26"/>
        <v>51132.527999999998</v>
      </c>
      <c r="D158" s="10" t="str">
        <f t="shared" si="27"/>
        <v>vis</v>
      </c>
      <c r="E158" s="49">
        <f>VLOOKUP(C158,Active!C$21:E$969,3,FALSE)</f>
        <v>2054.9858783282743</v>
      </c>
      <c r="F158" s="11" t="s">
        <v>142</v>
      </c>
      <c r="G158" s="10" t="str">
        <f t="shared" si="28"/>
        <v>51132.528</v>
      </c>
      <c r="H158" s="16">
        <f t="shared" si="29"/>
        <v>2055</v>
      </c>
      <c r="I158" s="50" t="s">
        <v>581</v>
      </c>
      <c r="J158" s="51" t="s">
        <v>582</v>
      </c>
      <c r="K158" s="50">
        <v>2055</v>
      </c>
      <c r="L158" s="50" t="s">
        <v>583</v>
      </c>
      <c r="M158" s="51" t="s">
        <v>149</v>
      </c>
      <c r="N158" s="51"/>
      <c r="O158" s="52" t="s">
        <v>253</v>
      </c>
      <c r="P158" s="52" t="s">
        <v>567</v>
      </c>
    </row>
    <row r="159" spans="1:16" ht="12.75" customHeight="1" thickBot="1" x14ac:dyDescent="0.25">
      <c r="A159" s="16" t="str">
        <f t="shared" si="24"/>
        <v> AOEB 11 </v>
      </c>
      <c r="B159" s="11" t="str">
        <f t="shared" si="25"/>
        <v>I</v>
      </c>
      <c r="C159" s="16">
        <f t="shared" si="26"/>
        <v>51370.813000000002</v>
      </c>
      <c r="D159" s="10" t="str">
        <f t="shared" si="27"/>
        <v>vis</v>
      </c>
      <c r="E159" s="49">
        <f>VLOOKUP(C159,Active!C$21:E$969,3,FALSE)</f>
        <v>2137.9796518360959</v>
      </c>
      <c r="F159" s="11" t="s">
        <v>142</v>
      </c>
      <c r="G159" s="10" t="str">
        <f t="shared" si="28"/>
        <v>51370.813</v>
      </c>
      <c r="H159" s="16">
        <f t="shared" si="29"/>
        <v>2138</v>
      </c>
      <c r="I159" s="50" t="s">
        <v>584</v>
      </c>
      <c r="J159" s="51" t="s">
        <v>585</v>
      </c>
      <c r="K159" s="50">
        <v>2138</v>
      </c>
      <c r="L159" s="50" t="s">
        <v>586</v>
      </c>
      <c r="M159" s="51" t="s">
        <v>149</v>
      </c>
      <c r="N159" s="51"/>
      <c r="O159" s="52" t="s">
        <v>401</v>
      </c>
      <c r="P159" s="52" t="s">
        <v>567</v>
      </c>
    </row>
    <row r="160" spans="1:16" ht="12.75" customHeight="1" thickBot="1" x14ac:dyDescent="0.25">
      <c r="A160" s="16" t="str">
        <f t="shared" si="24"/>
        <v> BRNO 32 </v>
      </c>
      <c r="B160" s="11" t="str">
        <f t="shared" si="25"/>
        <v>I</v>
      </c>
      <c r="C160" s="16">
        <f t="shared" si="26"/>
        <v>51399.5121</v>
      </c>
      <c r="D160" s="10" t="str">
        <f t="shared" si="27"/>
        <v>vis</v>
      </c>
      <c r="E160" s="49">
        <f>VLOOKUP(C160,Active!C$21:E$969,3,FALSE)</f>
        <v>2147.9754409343527</v>
      </c>
      <c r="F160" s="11" t="s">
        <v>142</v>
      </c>
      <c r="G160" s="10" t="str">
        <f t="shared" si="28"/>
        <v>51399.5121</v>
      </c>
      <c r="H160" s="16">
        <f t="shared" si="29"/>
        <v>2148</v>
      </c>
      <c r="I160" s="50" t="s">
        <v>587</v>
      </c>
      <c r="J160" s="51" t="s">
        <v>588</v>
      </c>
      <c r="K160" s="50">
        <v>2148</v>
      </c>
      <c r="L160" s="50" t="s">
        <v>589</v>
      </c>
      <c r="M160" s="51" t="s">
        <v>149</v>
      </c>
      <c r="N160" s="51"/>
      <c r="O160" s="52" t="s">
        <v>590</v>
      </c>
      <c r="P160" s="52" t="s">
        <v>591</v>
      </c>
    </row>
    <row r="161" spans="1:16" ht="12.75" customHeight="1" thickBot="1" x14ac:dyDescent="0.25">
      <c r="A161" s="16" t="str">
        <f t="shared" si="24"/>
        <v> AOEB 11 </v>
      </c>
      <c r="B161" s="11" t="str">
        <f t="shared" si="25"/>
        <v>I</v>
      </c>
      <c r="C161" s="16">
        <f t="shared" si="26"/>
        <v>51419.620999999999</v>
      </c>
      <c r="D161" s="10" t="str">
        <f t="shared" si="27"/>
        <v>vis</v>
      </c>
      <c r="E161" s="49">
        <f>VLOOKUP(C161,Active!C$21:E$969,3,FALSE)</f>
        <v>2154.9792955290245</v>
      </c>
      <c r="F161" s="11" t="s">
        <v>142</v>
      </c>
      <c r="G161" s="10" t="str">
        <f t="shared" si="28"/>
        <v>51419.621</v>
      </c>
      <c r="H161" s="16">
        <f t="shared" si="29"/>
        <v>2155</v>
      </c>
      <c r="I161" s="50" t="s">
        <v>592</v>
      </c>
      <c r="J161" s="51" t="s">
        <v>593</v>
      </c>
      <c r="K161" s="50">
        <v>2155</v>
      </c>
      <c r="L161" s="50" t="s">
        <v>289</v>
      </c>
      <c r="M161" s="51" t="s">
        <v>594</v>
      </c>
      <c r="N161" s="51" t="s">
        <v>595</v>
      </c>
      <c r="O161" s="52" t="s">
        <v>596</v>
      </c>
      <c r="P161" s="52" t="s">
        <v>567</v>
      </c>
    </row>
    <row r="162" spans="1:16" ht="12.75" customHeight="1" thickBot="1" x14ac:dyDescent="0.25">
      <c r="A162" s="16" t="str">
        <f t="shared" si="24"/>
        <v> BBS 121 </v>
      </c>
      <c r="B162" s="11" t="str">
        <f t="shared" si="25"/>
        <v>I</v>
      </c>
      <c r="C162" s="16">
        <f t="shared" si="26"/>
        <v>51425.370999999999</v>
      </c>
      <c r="D162" s="10" t="str">
        <f t="shared" si="27"/>
        <v>vis</v>
      </c>
      <c r="E162" s="49">
        <f>VLOOKUP(C162,Active!C$21:E$969,3,FALSE)</f>
        <v>2156.9819990045685</v>
      </c>
      <c r="F162" s="11" t="s">
        <v>142</v>
      </c>
      <c r="G162" s="10" t="str">
        <f t="shared" si="28"/>
        <v>51425.371</v>
      </c>
      <c r="H162" s="16">
        <f t="shared" si="29"/>
        <v>2157</v>
      </c>
      <c r="I162" s="50" t="s">
        <v>597</v>
      </c>
      <c r="J162" s="51" t="s">
        <v>598</v>
      </c>
      <c r="K162" s="50">
        <v>2157</v>
      </c>
      <c r="L162" s="50" t="s">
        <v>599</v>
      </c>
      <c r="M162" s="51" t="s">
        <v>149</v>
      </c>
      <c r="N162" s="51"/>
      <c r="O162" s="52" t="s">
        <v>292</v>
      </c>
      <c r="P162" s="52" t="s">
        <v>600</v>
      </c>
    </row>
    <row r="163" spans="1:16" ht="12.75" customHeight="1" thickBot="1" x14ac:dyDescent="0.25">
      <c r="A163" s="16" t="str">
        <f t="shared" si="24"/>
        <v> BBS 123 </v>
      </c>
      <c r="B163" s="11" t="str">
        <f t="shared" si="25"/>
        <v>I</v>
      </c>
      <c r="C163" s="16">
        <f t="shared" si="26"/>
        <v>51666.553999999996</v>
      </c>
      <c r="D163" s="10" t="str">
        <f t="shared" si="27"/>
        <v>vis</v>
      </c>
      <c r="E163" s="49">
        <f>VLOOKUP(C163,Active!C$21:E$969,3,FALSE)</f>
        <v>2240.985135064062</v>
      </c>
      <c r="F163" s="11" t="s">
        <v>142</v>
      </c>
      <c r="G163" s="10" t="str">
        <f t="shared" si="28"/>
        <v>51666.554</v>
      </c>
      <c r="H163" s="16">
        <f t="shared" si="29"/>
        <v>2241</v>
      </c>
      <c r="I163" s="50" t="s">
        <v>601</v>
      </c>
      <c r="J163" s="51" t="s">
        <v>602</v>
      </c>
      <c r="K163" s="50">
        <v>2241</v>
      </c>
      <c r="L163" s="50" t="s">
        <v>566</v>
      </c>
      <c r="M163" s="51" t="s">
        <v>149</v>
      </c>
      <c r="N163" s="51"/>
      <c r="O163" s="52" t="s">
        <v>292</v>
      </c>
      <c r="P163" s="52" t="s">
        <v>603</v>
      </c>
    </row>
    <row r="164" spans="1:16" ht="12.75" customHeight="1" thickBot="1" x14ac:dyDescent="0.25">
      <c r="A164" s="16" t="str">
        <f t="shared" si="24"/>
        <v>VSB 39 </v>
      </c>
      <c r="B164" s="11" t="str">
        <f t="shared" si="25"/>
        <v>I</v>
      </c>
      <c r="C164" s="16">
        <f t="shared" si="26"/>
        <v>52168.978999999999</v>
      </c>
      <c r="D164" s="10" t="str">
        <f t="shared" si="27"/>
        <v>vis</v>
      </c>
      <c r="E164" s="49">
        <f>VLOOKUP(C164,Active!C$21:E$969,3,FALSE)</f>
        <v>2415.9778817945189</v>
      </c>
      <c r="F164" s="11" t="s">
        <v>142</v>
      </c>
      <c r="G164" s="10" t="str">
        <f t="shared" si="28"/>
        <v>52168.979</v>
      </c>
      <c r="H164" s="16">
        <f t="shared" si="29"/>
        <v>2416</v>
      </c>
      <c r="I164" s="50" t="s">
        <v>604</v>
      </c>
      <c r="J164" s="51" t="s">
        <v>605</v>
      </c>
      <c r="K164" s="50">
        <v>2416</v>
      </c>
      <c r="L164" s="50" t="s">
        <v>606</v>
      </c>
      <c r="M164" s="51" t="s">
        <v>149</v>
      </c>
      <c r="N164" s="51"/>
      <c r="O164" s="52" t="s">
        <v>607</v>
      </c>
      <c r="P164" s="53" t="s">
        <v>608</v>
      </c>
    </row>
    <row r="165" spans="1:16" ht="12.75" customHeight="1" thickBot="1" x14ac:dyDescent="0.25">
      <c r="A165" s="16" t="str">
        <f t="shared" si="24"/>
        <v> BBS 127 </v>
      </c>
      <c r="B165" s="11" t="str">
        <f t="shared" si="25"/>
        <v>I</v>
      </c>
      <c r="C165" s="16">
        <f t="shared" si="26"/>
        <v>52229.27</v>
      </c>
      <c r="D165" s="10" t="str">
        <f t="shared" si="27"/>
        <v>vis</v>
      </c>
      <c r="E165" s="49">
        <f>VLOOKUP(C165,Active!C$21:E$969,3,FALSE)</f>
        <v>2436.9770114021726</v>
      </c>
      <c r="F165" s="11" t="s">
        <v>142</v>
      </c>
      <c r="G165" s="10" t="str">
        <f t="shared" si="28"/>
        <v>52229.270</v>
      </c>
      <c r="H165" s="16">
        <f t="shared" si="29"/>
        <v>2437</v>
      </c>
      <c r="I165" s="50" t="s">
        <v>609</v>
      </c>
      <c r="J165" s="51" t="s">
        <v>610</v>
      </c>
      <c r="K165" s="50">
        <v>2437</v>
      </c>
      <c r="L165" s="50" t="s">
        <v>611</v>
      </c>
      <c r="M165" s="51" t="s">
        <v>149</v>
      </c>
      <c r="N165" s="51"/>
      <c r="O165" s="52" t="s">
        <v>292</v>
      </c>
      <c r="P165" s="52" t="s">
        <v>612</v>
      </c>
    </row>
    <row r="166" spans="1:16" ht="12.75" customHeight="1" thickBot="1" x14ac:dyDescent="0.25">
      <c r="A166" s="16" t="str">
        <f t="shared" si="24"/>
        <v> AOEB 11 </v>
      </c>
      <c r="B166" s="11" t="str">
        <f t="shared" si="25"/>
        <v>I</v>
      </c>
      <c r="C166" s="16">
        <f t="shared" si="26"/>
        <v>52556.584000000003</v>
      </c>
      <c r="D166" s="10" t="str">
        <f t="shared" si="27"/>
        <v>vis</v>
      </c>
      <c r="E166" s="49">
        <f>VLOOKUP(C166,Active!C$21:E$969,3,FALSE)</f>
        <v>2550.9792523402898</v>
      </c>
      <c r="F166" s="11" t="s">
        <v>142</v>
      </c>
      <c r="G166" s="10" t="str">
        <f t="shared" si="28"/>
        <v>52556.584</v>
      </c>
      <c r="H166" s="16">
        <f t="shared" si="29"/>
        <v>2551</v>
      </c>
      <c r="I166" s="50" t="s">
        <v>613</v>
      </c>
      <c r="J166" s="51" t="s">
        <v>614</v>
      </c>
      <c r="K166" s="50">
        <v>2551</v>
      </c>
      <c r="L166" s="50" t="s">
        <v>231</v>
      </c>
      <c r="M166" s="51" t="s">
        <v>149</v>
      </c>
      <c r="N166" s="51"/>
      <c r="O166" s="52" t="s">
        <v>615</v>
      </c>
      <c r="P166" s="52" t="s">
        <v>567</v>
      </c>
    </row>
    <row r="167" spans="1:16" ht="12.75" customHeight="1" thickBot="1" x14ac:dyDescent="0.25">
      <c r="A167" s="16" t="str">
        <f t="shared" si="24"/>
        <v> AOEB 11 </v>
      </c>
      <c r="B167" s="11" t="str">
        <f t="shared" si="25"/>
        <v>I</v>
      </c>
      <c r="C167" s="16">
        <f t="shared" si="26"/>
        <v>52881.003400000001</v>
      </c>
      <c r="D167" s="10" t="str">
        <f t="shared" si="27"/>
        <v>vis</v>
      </c>
      <c r="E167" s="49">
        <f>VLOOKUP(C167,Active!C$21:E$969,3,FALSE)</f>
        <v>2663.9733149340027</v>
      </c>
      <c r="F167" s="11" t="s">
        <v>142</v>
      </c>
      <c r="G167" s="10" t="str">
        <f t="shared" si="28"/>
        <v>52881.0034</v>
      </c>
      <c r="H167" s="16">
        <f t="shared" si="29"/>
        <v>2664</v>
      </c>
      <c r="I167" s="50" t="s">
        <v>616</v>
      </c>
      <c r="J167" s="51" t="s">
        <v>617</v>
      </c>
      <c r="K167" s="50">
        <v>2664</v>
      </c>
      <c r="L167" s="50" t="s">
        <v>618</v>
      </c>
      <c r="M167" s="51" t="s">
        <v>594</v>
      </c>
      <c r="N167" s="51" t="s">
        <v>595</v>
      </c>
      <c r="O167" s="52" t="s">
        <v>619</v>
      </c>
      <c r="P167" s="52" t="s">
        <v>567</v>
      </c>
    </row>
    <row r="168" spans="1:16" ht="12.75" customHeight="1" thickBot="1" x14ac:dyDescent="0.25">
      <c r="A168" s="16" t="str">
        <f t="shared" si="24"/>
        <v> AOEB 11 </v>
      </c>
      <c r="B168" s="11" t="str">
        <f t="shared" si="25"/>
        <v>I</v>
      </c>
      <c r="C168" s="16">
        <f t="shared" si="26"/>
        <v>52909.712</v>
      </c>
      <c r="D168" s="10" t="str">
        <f t="shared" si="27"/>
        <v>vis</v>
      </c>
      <c r="E168" s="49">
        <f>VLOOKUP(C168,Active!C$21:E$969,3,FALSE)</f>
        <v>2673.9724128466974</v>
      </c>
      <c r="F168" s="11" t="s">
        <v>142</v>
      </c>
      <c r="G168" s="10" t="str">
        <f t="shared" si="28"/>
        <v>52909.712</v>
      </c>
      <c r="H168" s="16">
        <f t="shared" si="29"/>
        <v>2674</v>
      </c>
      <c r="I168" s="50" t="s">
        <v>620</v>
      </c>
      <c r="J168" s="51" t="s">
        <v>621</v>
      </c>
      <c r="K168" s="50">
        <v>2674</v>
      </c>
      <c r="L168" s="50" t="s">
        <v>622</v>
      </c>
      <c r="M168" s="51" t="s">
        <v>149</v>
      </c>
      <c r="N168" s="51"/>
      <c r="O168" s="52" t="s">
        <v>496</v>
      </c>
      <c r="P168" s="52" t="s">
        <v>567</v>
      </c>
    </row>
    <row r="169" spans="1:16" ht="12.75" customHeight="1" thickBot="1" x14ac:dyDescent="0.25">
      <c r="A169" s="16" t="str">
        <f t="shared" si="24"/>
        <v> AOEB 11 </v>
      </c>
      <c r="B169" s="11" t="str">
        <f t="shared" si="25"/>
        <v>I</v>
      </c>
      <c r="C169" s="16">
        <f t="shared" si="26"/>
        <v>53265.732000000004</v>
      </c>
      <c r="D169" s="10" t="str">
        <f t="shared" si="27"/>
        <v>vis</v>
      </c>
      <c r="E169" s="49">
        <f>VLOOKUP(C169,Active!C$21:E$969,3,FALSE)</f>
        <v>2797.9728461272421</v>
      </c>
      <c r="F169" s="11" t="s">
        <v>142</v>
      </c>
      <c r="G169" s="10" t="str">
        <f t="shared" si="28"/>
        <v>53265.732</v>
      </c>
      <c r="H169" s="16">
        <f t="shared" si="29"/>
        <v>2798</v>
      </c>
      <c r="I169" s="50" t="s">
        <v>631</v>
      </c>
      <c r="J169" s="51" t="s">
        <v>632</v>
      </c>
      <c r="K169" s="50">
        <v>2798</v>
      </c>
      <c r="L169" s="50" t="s">
        <v>633</v>
      </c>
      <c r="M169" s="51" t="s">
        <v>594</v>
      </c>
      <c r="N169" s="51" t="s">
        <v>595</v>
      </c>
      <c r="O169" s="52" t="s">
        <v>634</v>
      </c>
      <c r="P169" s="52" t="s">
        <v>567</v>
      </c>
    </row>
    <row r="170" spans="1:16" ht="12.75" customHeight="1" thickBot="1" x14ac:dyDescent="0.25">
      <c r="A170" s="16" t="str">
        <f t="shared" si="24"/>
        <v> AOEB 11 </v>
      </c>
      <c r="B170" s="11" t="str">
        <f t="shared" si="25"/>
        <v>I</v>
      </c>
      <c r="C170" s="16">
        <f t="shared" si="26"/>
        <v>53268.605000000003</v>
      </c>
      <c r="D170" s="10" t="str">
        <f t="shared" si="27"/>
        <v>vis</v>
      </c>
      <c r="E170" s="49">
        <f>VLOOKUP(C170,Active!C$21:E$969,3,FALSE)</f>
        <v>2798.9735012725009</v>
      </c>
      <c r="F170" s="11" t="s">
        <v>142</v>
      </c>
      <c r="G170" s="10" t="str">
        <f t="shared" si="28"/>
        <v>53268.605</v>
      </c>
      <c r="H170" s="16">
        <f t="shared" si="29"/>
        <v>2799</v>
      </c>
      <c r="I170" s="50" t="s">
        <v>635</v>
      </c>
      <c r="J170" s="51" t="s">
        <v>636</v>
      </c>
      <c r="K170" s="50">
        <v>2799</v>
      </c>
      <c r="L170" s="50" t="s">
        <v>637</v>
      </c>
      <c r="M170" s="51" t="s">
        <v>149</v>
      </c>
      <c r="N170" s="51"/>
      <c r="O170" s="52" t="s">
        <v>401</v>
      </c>
      <c r="P170" s="52" t="s">
        <v>567</v>
      </c>
    </row>
    <row r="171" spans="1:16" ht="12.75" customHeight="1" thickBot="1" x14ac:dyDescent="0.25">
      <c r="A171" s="16" t="str">
        <f t="shared" ref="A171:A176" si="30">P171</f>
        <v> AOEB 11 </v>
      </c>
      <c r="B171" s="11" t="str">
        <f t="shared" ref="B171:B176" si="31">IF(H171=INT(H171),"I","II")</f>
        <v>I</v>
      </c>
      <c r="C171" s="16">
        <f t="shared" ref="C171:C176" si="32">1*G171</f>
        <v>53644.727800000001</v>
      </c>
      <c r="D171" s="10" t="str">
        <f t="shared" ref="D171:D176" si="33">VLOOKUP(F171,I$1:J$5,2,FALSE)</f>
        <v>vis</v>
      </c>
      <c r="E171" s="49">
        <f>VLOOKUP(C171,Active!C$21:E$969,3,FALSE)</f>
        <v>2929.9756645405496</v>
      </c>
      <c r="F171" s="11" t="s">
        <v>142</v>
      </c>
      <c r="G171" s="10" t="str">
        <f t="shared" ref="G171:G176" si="34">MID(I171,3,LEN(I171)-3)</f>
        <v>53644.7278</v>
      </c>
      <c r="H171" s="16">
        <f t="shared" ref="H171:H176" si="35">1*K171</f>
        <v>2930</v>
      </c>
      <c r="I171" s="50" t="s">
        <v>638</v>
      </c>
      <c r="J171" s="51" t="s">
        <v>639</v>
      </c>
      <c r="K171" s="50">
        <v>2930</v>
      </c>
      <c r="L171" s="50" t="s">
        <v>640</v>
      </c>
      <c r="M171" s="51" t="s">
        <v>594</v>
      </c>
      <c r="N171" s="51" t="s">
        <v>595</v>
      </c>
      <c r="O171" s="52" t="s">
        <v>326</v>
      </c>
      <c r="P171" s="52" t="s">
        <v>567</v>
      </c>
    </row>
    <row r="172" spans="1:16" ht="12.75" customHeight="1" thickBot="1" x14ac:dyDescent="0.25">
      <c r="A172" s="16" t="str">
        <f t="shared" si="30"/>
        <v> AOEB 12 </v>
      </c>
      <c r="B172" s="11" t="str">
        <f t="shared" si="31"/>
        <v>I</v>
      </c>
      <c r="C172" s="16">
        <f t="shared" si="32"/>
        <v>54023.7117</v>
      </c>
      <c r="D172" s="10" t="str">
        <f t="shared" si="33"/>
        <v>vis</v>
      </c>
      <c r="E172" s="49">
        <f>VLOOKUP(C172,Active!C$21:E$969,3,FALSE)</f>
        <v>3061.9743382284041</v>
      </c>
      <c r="F172" s="11" t="s">
        <v>142</v>
      </c>
      <c r="G172" s="10" t="str">
        <f t="shared" si="34"/>
        <v>54023.7117</v>
      </c>
      <c r="H172" s="16">
        <f t="shared" si="35"/>
        <v>3062</v>
      </c>
      <c r="I172" s="50" t="s">
        <v>646</v>
      </c>
      <c r="J172" s="51" t="s">
        <v>647</v>
      </c>
      <c r="K172" s="50">
        <v>3062</v>
      </c>
      <c r="L172" s="50" t="s">
        <v>648</v>
      </c>
      <c r="M172" s="51" t="s">
        <v>594</v>
      </c>
      <c r="N172" s="51" t="s">
        <v>595</v>
      </c>
      <c r="O172" s="52" t="s">
        <v>326</v>
      </c>
      <c r="P172" s="52" t="s">
        <v>649</v>
      </c>
    </row>
    <row r="173" spans="1:16" ht="12.75" customHeight="1" thickBot="1" x14ac:dyDescent="0.25">
      <c r="A173" s="16" t="str">
        <f t="shared" si="30"/>
        <v> AOEB 12 </v>
      </c>
      <c r="B173" s="11" t="str">
        <f t="shared" si="31"/>
        <v>I</v>
      </c>
      <c r="C173" s="16">
        <f t="shared" si="32"/>
        <v>54267.748800000001</v>
      </c>
      <c r="D173" s="10" t="str">
        <f t="shared" si="33"/>
        <v>vis</v>
      </c>
      <c r="E173" s="49">
        <f>VLOOKUP(C173,Active!C$21:E$969,3,FALSE)</f>
        <v>3146.971546633908</v>
      </c>
      <c r="F173" s="11" t="s">
        <v>142</v>
      </c>
      <c r="G173" s="10" t="str">
        <f t="shared" si="34"/>
        <v>54267.7488</v>
      </c>
      <c r="H173" s="16">
        <f t="shared" si="35"/>
        <v>3147</v>
      </c>
      <c r="I173" s="50" t="s">
        <v>650</v>
      </c>
      <c r="J173" s="51" t="s">
        <v>651</v>
      </c>
      <c r="K173" s="50">
        <v>3147</v>
      </c>
      <c r="L173" s="50" t="s">
        <v>652</v>
      </c>
      <c r="M173" s="51" t="s">
        <v>594</v>
      </c>
      <c r="N173" s="51" t="s">
        <v>595</v>
      </c>
      <c r="O173" s="52" t="s">
        <v>326</v>
      </c>
      <c r="P173" s="52" t="s">
        <v>649</v>
      </c>
    </row>
    <row r="174" spans="1:16" ht="12.75" customHeight="1" thickBot="1" x14ac:dyDescent="0.25">
      <c r="A174" s="16" t="str">
        <f t="shared" si="30"/>
        <v> AOEB 12 </v>
      </c>
      <c r="B174" s="11" t="str">
        <f t="shared" si="31"/>
        <v>I</v>
      </c>
      <c r="C174" s="16">
        <f t="shared" si="32"/>
        <v>54287.845999999998</v>
      </c>
      <c r="D174" s="10" t="str">
        <f t="shared" si="33"/>
        <v>vis</v>
      </c>
      <c r="E174" s="49">
        <f>VLOOKUP(C174,Active!C$21:E$969,3,FALSE)</f>
        <v>3153.971326162376</v>
      </c>
      <c r="F174" s="11" t="s">
        <v>142</v>
      </c>
      <c r="G174" s="10" t="str">
        <f t="shared" si="34"/>
        <v>54287.8460</v>
      </c>
      <c r="H174" s="16">
        <f t="shared" si="35"/>
        <v>3154</v>
      </c>
      <c r="I174" s="50" t="s">
        <v>653</v>
      </c>
      <c r="J174" s="51" t="s">
        <v>654</v>
      </c>
      <c r="K174" s="50">
        <v>3154</v>
      </c>
      <c r="L174" s="50" t="s">
        <v>655</v>
      </c>
      <c r="M174" s="51" t="s">
        <v>594</v>
      </c>
      <c r="N174" s="51" t="s">
        <v>595</v>
      </c>
      <c r="O174" s="52" t="s">
        <v>656</v>
      </c>
      <c r="P174" s="52" t="s">
        <v>649</v>
      </c>
    </row>
    <row r="175" spans="1:16" ht="12.75" customHeight="1" thickBot="1" x14ac:dyDescent="0.25">
      <c r="A175" s="16" t="str">
        <f t="shared" si="30"/>
        <v>VSB 48 </v>
      </c>
      <c r="B175" s="11" t="str">
        <f t="shared" si="31"/>
        <v>I</v>
      </c>
      <c r="C175" s="16">
        <f t="shared" si="32"/>
        <v>54752.961000000003</v>
      </c>
      <c r="D175" s="10" t="str">
        <f t="shared" si="33"/>
        <v>vis</v>
      </c>
      <c r="E175" s="49">
        <f>VLOOKUP(C175,Active!C$21:E$969,3,FALSE)</f>
        <v>3315.9691395584791</v>
      </c>
      <c r="F175" s="11" t="s">
        <v>142</v>
      </c>
      <c r="G175" s="10" t="str">
        <f t="shared" si="34"/>
        <v>54752.9610</v>
      </c>
      <c r="H175" s="16">
        <f t="shared" si="35"/>
        <v>3316</v>
      </c>
      <c r="I175" s="50" t="s">
        <v>667</v>
      </c>
      <c r="J175" s="51" t="s">
        <v>668</v>
      </c>
      <c r="K175" s="50">
        <v>3316</v>
      </c>
      <c r="L175" s="50" t="s">
        <v>669</v>
      </c>
      <c r="M175" s="51" t="s">
        <v>594</v>
      </c>
      <c r="N175" s="51" t="s">
        <v>670</v>
      </c>
      <c r="O175" s="52" t="s">
        <v>671</v>
      </c>
      <c r="P175" s="53" t="s">
        <v>672</v>
      </c>
    </row>
    <row r="176" spans="1:16" ht="12.75" customHeight="1" thickBot="1" x14ac:dyDescent="0.25">
      <c r="A176" s="16" t="str">
        <f t="shared" si="30"/>
        <v>VSB 48 </v>
      </c>
      <c r="B176" s="11" t="str">
        <f t="shared" si="31"/>
        <v>I</v>
      </c>
      <c r="C176" s="16">
        <f t="shared" si="32"/>
        <v>54752.962</v>
      </c>
      <c r="D176" s="10" t="str">
        <f t="shared" si="33"/>
        <v>vis</v>
      </c>
      <c r="E176" s="49">
        <f>VLOOKUP(C176,Active!C$21:E$969,3,FALSE)</f>
        <v>3315.9694878547343</v>
      </c>
      <c r="F176" s="11" t="s">
        <v>142</v>
      </c>
      <c r="G176" s="10" t="str">
        <f t="shared" si="34"/>
        <v>54752.962</v>
      </c>
      <c r="H176" s="16">
        <f t="shared" si="35"/>
        <v>3316</v>
      </c>
      <c r="I176" s="50" t="s">
        <v>673</v>
      </c>
      <c r="J176" s="51" t="s">
        <v>674</v>
      </c>
      <c r="K176" s="50">
        <v>3316</v>
      </c>
      <c r="L176" s="50" t="s">
        <v>675</v>
      </c>
      <c r="M176" s="51" t="s">
        <v>149</v>
      </c>
      <c r="N176" s="51"/>
      <c r="O176" s="52" t="s">
        <v>676</v>
      </c>
      <c r="P176" s="53" t="s">
        <v>672</v>
      </c>
    </row>
    <row r="177" spans="2:6" x14ac:dyDescent="0.2">
      <c r="B177" s="11"/>
      <c r="E177" s="49"/>
      <c r="F177" s="11"/>
    </row>
    <row r="178" spans="2:6" x14ac:dyDescent="0.2">
      <c r="B178" s="11"/>
      <c r="E178" s="49"/>
      <c r="F178" s="11"/>
    </row>
    <row r="179" spans="2:6" x14ac:dyDescent="0.2">
      <c r="B179" s="11"/>
      <c r="E179" s="49"/>
      <c r="F179" s="11"/>
    </row>
    <row r="180" spans="2:6" x14ac:dyDescent="0.2">
      <c r="B180" s="11"/>
      <c r="E180" s="49"/>
      <c r="F180" s="11"/>
    </row>
    <row r="181" spans="2:6" x14ac:dyDescent="0.2">
      <c r="B181" s="11"/>
      <c r="E181" s="49"/>
      <c r="F181" s="11"/>
    </row>
    <row r="182" spans="2:6" x14ac:dyDescent="0.2">
      <c r="B182" s="11"/>
      <c r="E182" s="49"/>
      <c r="F182" s="11"/>
    </row>
    <row r="183" spans="2:6" x14ac:dyDescent="0.2">
      <c r="B183" s="11"/>
      <c r="E183" s="49"/>
      <c r="F183" s="11"/>
    </row>
    <row r="184" spans="2:6" x14ac:dyDescent="0.2">
      <c r="B184" s="11"/>
      <c r="E184" s="49"/>
      <c r="F184" s="11"/>
    </row>
    <row r="185" spans="2:6" x14ac:dyDescent="0.2">
      <c r="B185" s="11"/>
      <c r="E185" s="49"/>
      <c r="F185" s="11"/>
    </row>
    <row r="186" spans="2:6" x14ac:dyDescent="0.2">
      <c r="B186" s="11"/>
      <c r="E186" s="49"/>
      <c r="F186" s="11"/>
    </row>
    <row r="187" spans="2:6" x14ac:dyDescent="0.2">
      <c r="B187" s="11"/>
      <c r="E187" s="49"/>
      <c r="F187" s="11"/>
    </row>
    <row r="188" spans="2:6" x14ac:dyDescent="0.2">
      <c r="B188" s="11"/>
      <c r="E188" s="49"/>
      <c r="F188" s="11"/>
    </row>
    <row r="189" spans="2:6" x14ac:dyDescent="0.2">
      <c r="B189" s="11"/>
      <c r="E189" s="49"/>
      <c r="F189" s="11"/>
    </row>
    <row r="190" spans="2:6" x14ac:dyDescent="0.2">
      <c r="B190" s="11"/>
      <c r="E190" s="49"/>
      <c r="F190" s="11"/>
    </row>
    <row r="191" spans="2:6" x14ac:dyDescent="0.2">
      <c r="B191" s="11"/>
      <c r="E191" s="49"/>
      <c r="F191" s="11"/>
    </row>
    <row r="192" spans="2:6" x14ac:dyDescent="0.2">
      <c r="B192" s="11"/>
      <c r="E192" s="49"/>
      <c r="F192" s="11"/>
    </row>
    <row r="193" spans="2:6" x14ac:dyDescent="0.2">
      <c r="B193" s="11"/>
      <c r="E193" s="49"/>
      <c r="F193" s="11"/>
    </row>
    <row r="194" spans="2:6" x14ac:dyDescent="0.2">
      <c r="B194" s="11"/>
      <c r="E194" s="49"/>
      <c r="F194" s="11"/>
    </row>
    <row r="195" spans="2:6" x14ac:dyDescent="0.2">
      <c r="B195" s="11"/>
      <c r="E195" s="49"/>
      <c r="F195" s="11"/>
    </row>
    <row r="196" spans="2:6" x14ac:dyDescent="0.2">
      <c r="B196" s="11"/>
      <c r="E196" s="49"/>
      <c r="F196" s="11"/>
    </row>
    <row r="197" spans="2:6" x14ac:dyDescent="0.2">
      <c r="B197" s="11"/>
      <c r="E197" s="49"/>
      <c r="F197" s="11"/>
    </row>
    <row r="198" spans="2:6" x14ac:dyDescent="0.2">
      <c r="B198" s="11"/>
      <c r="E198" s="49"/>
      <c r="F198" s="11"/>
    </row>
    <row r="199" spans="2:6" x14ac:dyDescent="0.2">
      <c r="B199" s="11"/>
      <c r="E199" s="49"/>
      <c r="F199" s="11"/>
    </row>
    <row r="200" spans="2:6" x14ac:dyDescent="0.2">
      <c r="B200" s="11"/>
      <c r="E200" s="49"/>
      <c r="F200" s="11"/>
    </row>
    <row r="201" spans="2:6" x14ac:dyDescent="0.2">
      <c r="B201" s="11"/>
      <c r="E201" s="49"/>
      <c r="F201" s="11"/>
    </row>
    <row r="202" spans="2:6" x14ac:dyDescent="0.2">
      <c r="B202" s="11"/>
      <c r="E202" s="49"/>
      <c r="F202" s="11"/>
    </row>
    <row r="203" spans="2:6" x14ac:dyDescent="0.2">
      <c r="B203" s="11"/>
      <c r="E203" s="49"/>
      <c r="F203" s="11"/>
    </row>
    <row r="204" spans="2:6" x14ac:dyDescent="0.2">
      <c r="B204" s="11"/>
      <c r="E204" s="49"/>
      <c r="F204" s="11"/>
    </row>
    <row r="205" spans="2:6" x14ac:dyDescent="0.2">
      <c r="B205" s="11"/>
      <c r="E205" s="49"/>
      <c r="F205" s="11"/>
    </row>
    <row r="206" spans="2:6" x14ac:dyDescent="0.2">
      <c r="B206" s="11"/>
      <c r="E206" s="49"/>
      <c r="F206" s="11"/>
    </row>
    <row r="207" spans="2:6" x14ac:dyDescent="0.2">
      <c r="B207" s="11"/>
      <c r="E207" s="49"/>
      <c r="F207" s="11"/>
    </row>
    <row r="208" spans="2:6" x14ac:dyDescent="0.2">
      <c r="B208" s="11"/>
      <c r="E208" s="49"/>
      <c r="F208" s="11"/>
    </row>
    <row r="209" spans="2:6" x14ac:dyDescent="0.2">
      <c r="B209" s="11"/>
      <c r="E209" s="49"/>
      <c r="F209" s="11"/>
    </row>
    <row r="210" spans="2:6" x14ac:dyDescent="0.2">
      <c r="B210" s="11"/>
      <c r="E210" s="49"/>
      <c r="F210" s="11"/>
    </row>
    <row r="211" spans="2:6" x14ac:dyDescent="0.2">
      <c r="B211" s="11"/>
      <c r="E211" s="49"/>
      <c r="F211" s="11"/>
    </row>
    <row r="212" spans="2:6" x14ac:dyDescent="0.2">
      <c r="B212" s="11"/>
      <c r="E212" s="49"/>
      <c r="F212" s="11"/>
    </row>
    <row r="213" spans="2:6" x14ac:dyDescent="0.2">
      <c r="B213" s="11"/>
      <c r="E213" s="49"/>
      <c r="F213" s="11"/>
    </row>
    <row r="214" spans="2:6" x14ac:dyDescent="0.2">
      <c r="B214" s="11"/>
      <c r="E214" s="49"/>
      <c r="F214" s="11"/>
    </row>
    <row r="215" spans="2:6" x14ac:dyDescent="0.2">
      <c r="B215" s="11"/>
      <c r="E215" s="49"/>
      <c r="F215" s="11"/>
    </row>
    <row r="216" spans="2:6" x14ac:dyDescent="0.2">
      <c r="B216" s="11"/>
      <c r="E216" s="49"/>
      <c r="F216" s="11"/>
    </row>
    <row r="217" spans="2:6" x14ac:dyDescent="0.2">
      <c r="B217" s="11"/>
      <c r="E217" s="49"/>
      <c r="F217" s="11"/>
    </row>
    <row r="218" spans="2:6" x14ac:dyDescent="0.2">
      <c r="B218" s="11"/>
      <c r="E218" s="49"/>
      <c r="F218" s="11"/>
    </row>
    <row r="219" spans="2:6" x14ac:dyDescent="0.2">
      <c r="B219" s="11"/>
      <c r="E219" s="49"/>
      <c r="F219" s="11"/>
    </row>
    <row r="220" spans="2:6" x14ac:dyDescent="0.2">
      <c r="B220" s="11"/>
      <c r="E220" s="49"/>
      <c r="F220" s="11"/>
    </row>
    <row r="221" spans="2:6" x14ac:dyDescent="0.2">
      <c r="B221" s="11"/>
      <c r="E221" s="49"/>
      <c r="F221" s="11"/>
    </row>
    <row r="222" spans="2:6" x14ac:dyDescent="0.2">
      <c r="B222" s="11"/>
      <c r="E222" s="49"/>
      <c r="F222" s="11"/>
    </row>
    <row r="223" spans="2:6" x14ac:dyDescent="0.2">
      <c r="B223" s="11"/>
      <c r="E223" s="49"/>
      <c r="F223" s="11"/>
    </row>
    <row r="224" spans="2:6" x14ac:dyDescent="0.2">
      <c r="B224" s="11"/>
      <c r="E224" s="49"/>
      <c r="F224" s="11"/>
    </row>
    <row r="225" spans="2:6" x14ac:dyDescent="0.2">
      <c r="B225" s="11"/>
      <c r="E225" s="49"/>
      <c r="F225" s="11"/>
    </row>
    <row r="226" spans="2:6" x14ac:dyDescent="0.2">
      <c r="B226" s="11"/>
      <c r="E226" s="49"/>
      <c r="F226" s="11"/>
    </row>
    <row r="227" spans="2:6" x14ac:dyDescent="0.2">
      <c r="B227" s="11"/>
      <c r="E227" s="49"/>
      <c r="F227" s="11"/>
    </row>
    <row r="228" spans="2:6" x14ac:dyDescent="0.2">
      <c r="B228" s="11"/>
      <c r="E228" s="49"/>
      <c r="F228" s="11"/>
    </row>
    <row r="229" spans="2:6" x14ac:dyDescent="0.2">
      <c r="B229" s="11"/>
      <c r="E229" s="49"/>
      <c r="F229" s="11"/>
    </row>
    <row r="230" spans="2:6" x14ac:dyDescent="0.2">
      <c r="B230" s="11"/>
      <c r="E230" s="49"/>
      <c r="F230" s="11"/>
    </row>
    <row r="231" spans="2:6" x14ac:dyDescent="0.2">
      <c r="B231" s="11"/>
      <c r="E231" s="49"/>
      <c r="F231" s="11"/>
    </row>
    <row r="232" spans="2:6" x14ac:dyDescent="0.2">
      <c r="B232" s="11"/>
      <c r="E232" s="49"/>
      <c r="F232" s="11"/>
    </row>
    <row r="233" spans="2:6" x14ac:dyDescent="0.2">
      <c r="B233" s="11"/>
      <c r="E233" s="49"/>
      <c r="F233" s="11"/>
    </row>
    <row r="234" spans="2:6" x14ac:dyDescent="0.2">
      <c r="B234" s="11"/>
      <c r="E234" s="49"/>
      <c r="F234" s="11"/>
    </row>
    <row r="235" spans="2:6" x14ac:dyDescent="0.2">
      <c r="B235" s="11"/>
      <c r="E235" s="49"/>
      <c r="F235" s="11"/>
    </row>
    <row r="236" spans="2:6" x14ac:dyDescent="0.2">
      <c r="B236" s="11"/>
      <c r="E236" s="49"/>
      <c r="F236" s="11"/>
    </row>
    <row r="237" spans="2:6" x14ac:dyDescent="0.2">
      <c r="B237" s="11"/>
      <c r="E237" s="49"/>
      <c r="F237" s="11"/>
    </row>
    <row r="238" spans="2:6" x14ac:dyDescent="0.2">
      <c r="B238" s="11"/>
      <c r="E238" s="49"/>
      <c r="F238" s="11"/>
    </row>
    <row r="239" spans="2:6" x14ac:dyDescent="0.2">
      <c r="B239" s="11"/>
      <c r="E239" s="49"/>
      <c r="F239" s="11"/>
    </row>
    <row r="240" spans="2:6" x14ac:dyDescent="0.2">
      <c r="B240" s="11"/>
      <c r="E240" s="49"/>
      <c r="F240" s="11"/>
    </row>
    <row r="241" spans="2:6" x14ac:dyDescent="0.2">
      <c r="B241" s="11"/>
      <c r="E241" s="49"/>
      <c r="F241" s="11"/>
    </row>
    <row r="242" spans="2:6" x14ac:dyDescent="0.2">
      <c r="B242" s="11"/>
      <c r="E242" s="49"/>
      <c r="F242" s="11"/>
    </row>
    <row r="243" spans="2:6" x14ac:dyDescent="0.2">
      <c r="B243" s="11"/>
      <c r="E243" s="49"/>
      <c r="F243" s="11"/>
    </row>
    <row r="244" spans="2:6" x14ac:dyDescent="0.2">
      <c r="B244" s="11"/>
      <c r="E244" s="49"/>
      <c r="F244" s="11"/>
    </row>
    <row r="245" spans="2:6" x14ac:dyDescent="0.2">
      <c r="B245" s="11"/>
      <c r="E245" s="49"/>
      <c r="F245" s="11"/>
    </row>
    <row r="246" spans="2:6" x14ac:dyDescent="0.2">
      <c r="B246" s="11"/>
      <c r="E246" s="49"/>
      <c r="F246" s="11"/>
    </row>
    <row r="247" spans="2:6" x14ac:dyDescent="0.2">
      <c r="B247" s="11"/>
      <c r="E247" s="49"/>
      <c r="F247" s="11"/>
    </row>
    <row r="248" spans="2:6" x14ac:dyDescent="0.2">
      <c r="B248" s="11"/>
      <c r="E248" s="49"/>
      <c r="F248" s="11"/>
    </row>
    <row r="249" spans="2:6" x14ac:dyDescent="0.2">
      <c r="B249" s="11"/>
      <c r="E249" s="49"/>
      <c r="F249" s="11"/>
    </row>
    <row r="250" spans="2:6" x14ac:dyDescent="0.2">
      <c r="B250" s="11"/>
      <c r="E250" s="49"/>
      <c r="F250" s="11"/>
    </row>
    <row r="251" spans="2:6" x14ac:dyDescent="0.2">
      <c r="B251" s="11"/>
      <c r="E251" s="49"/>
      <c r="F251" s="11"/>
    </row>
    <row r="252" spans="2:6" x14ac:dyDescent="0.2">
      <c r="B252" s="11"/>
      <c r="E252" s="49"/>
      <c r="F252" s="11"/>
    </row>
    <row r="253" spans="2:6" x14ac:dyDescent="0.2">
      <c r="B253" s="11"/>
      <c r="E253" s="49"/>
      <c r="F253" s="11"/>
    </row>
    <row r="254" spans="2:6" x14ac:dyDescent="0.2">
      <c r="B254" s="11"/>
      <c r="E254" s="49"/>
      <c r="F254" s="11"/>
    </row>
    <row r="255" spans="2:6" x14ac:dyDescent="0.2">
      <c r="B255" s="11"/>
      <c r="E255" s="49"/>
      <c r="F255" s="11"/>
    </row>
    <row r="256" spans="2:6" x14ac:dyDescent="0.2">
      <c r="B256" s="11"/>
      <c r="E256" s="49"/>
      <c r="F256" s="11"/>
    </row>
    <row r="257" spans="2:6" x14ac:dyDescent="0.2">
      <c r="B257" s="11"/>
      <c r="E257" s="49"/>
      <c r="F257" s="11"/>
    </row>
    <row r="258" spans="2:6" x14ac:dyDescent="0.2">
      <c r="B258" s="11"/>
      <c r="E258" s="49"/>
      <c r="F258" s="11"/>
    </row>
    <row r="259" spans="2:6" x14ac:dyDescent="0.2">
      <c r="B259" s="11"/>
      <c r="E259" s="49"/>
      <c r="F259" s="11"/>
    </row>
    <row r="260" spans="2:6" x14ac:dyDescent="0.2">
      <c r="B260" s="11"/>
      <c r="E260" s="49"/>
      <c r="F260" s="11"/>
    </row>
    <row r="261" spans="2:6" x14ac:dyDescent="0.2">
      <c r="B261" s="11"/>
      <c r="E261" s="49"/>
      <c r="F261" s="11"/>
    </row>
    <row r="262" spans="2:6" x14ac:dyDescent="0.2">
      <c r="B262" s="11"/>
      <c r="E262" s="49"/>
      <c r="F262" s="11"/>
    </row>
    <row r="263" spans="2:6" x14ac:dyDescent="0.2">
      <c r="B263" s="11"/>
      <c r="E263" s="49"/>
      <c r="F263" s="11"/>
    </row>
    <row r="264" spans="2:6" x14ac:dyDescent="0.2">
      <c r="B264" s="11"/>
      <c r="E264" s="49"/>
      <c r="F264" s="11"/>
    </row>
    <row r="265" spans="2:6" x14ac:dyDescent="0.2">
      <c r="B265" s="11"/>
      <c r="E265" s="49"/>
      <c r="F265" s="11"/>
    </row>
    <row r="266" spans="2:6" x14ac:dyDescent="0.2">
      <c r="B266" s="11"/>
      <c r="E266" s="49"/>
      <c r="F266" s="11"/>
    </row>
    <row r="267" spans="2:6" x14ac:dyDescent="0.2">
      <c r="B267" s="11"/>
      <c r="E267" s="49"/>
      <c r="F267" s="11"/>
    </row>
    <row r="268" spans="2:6" x14ac:dyDescent="0.2">
      <c r="B268" s="11"/>
      <c r="E268" s="49"/>
      <c r="F268" s="11"/>
    </row>
    <row r="269" spans="2:6" x14ac:dyDescent="0.2">
      <c r="B269" s="11"/>
      <c r="E269" s="49"/>
      <c r="F269" s="11"/>
    </row>
    <row r="270" spans="2:6" x14ac:dyDescent="0.2">
      <c r="B270" s="11"/>
      <c r="E270" s="49"/>
      <c r="F270" s="11"/>
    </row>
    <row r="271" spans="2:6" x14ac:dyDescent="0.2">
      <c r="B271" s="11"/>
      <c r="E271" s="49"/>
      <c r="F271" s="11"/>
    </row>
    <row r="272" spans="2:6" x14ac:dyDescent="0.2">
      <c r="B272" s="11"/>
      <c r="E272" s="49"/>
      <c r="F272" s="11"/>
    </row>
    <row r="273" spans="2:6" x14ac:dyDescent="0.2">
      <c r="B273" s="11"/>
      <c r="E273" s="49"/>
      <c r="F273" s="11"/>
    </row>
    <row r="274" spans="2:6" x14ac:dyDescent="0.2">
      <c r="B274" s="11"/>
      <c r="E274" s="49"/>
      <c r="F274" s="11"/>
    </row>
    <row r="275" spans="2:6" x14ac:dyDescent="0.2">
      <c r="B275" s="11"/>
      <c r="E275" s="49"/>
      <c r="F275" s="11"/>
    </row>
    <row r="276" spans="2:6" x14ac:dyDescent="0.2">
      <c r="B276" s="11"/>
      <c r="E276" s="49"/>
      <c r="F276" s="11"/>
    </row>
    <row r="277" spans="2:6" x14ac:dyDescent="0.2">
      <c r="B277" s="11"/>
      <c r="E277" s="49"/>
      <c r="F277" s="11"/>
    </row>
    <row r="278" spans="2:6" x14ac:dyDescent="0.2">
      <c r="B278" s="11"/>
      <c r="E278" s="49"/>
      <c r="F278" s="11"/>
    </row>
    <row r="279" spans="2:6" x14ac:dyDescent="0.2">
      <c r="B279" s="11"/>
      <c r="E279" s="49"/>
      <c r="F279" s="11"/>
    </row>
    <row r="280" spans="2:6" x14ac:dyDescent="0.2">
      <c r="B280" s="11"/>
      <c r="E280" s="49"/>
      <c r="F280" s="11"/>
    </row>
    <row r="281" spans="2:6" x14ac:dyDescent="0.2">
      <c r="B281" s="11"/>
      <c r="E281" s="49"/>
      <c r="F281" s="11"/>
    </row>
    <row r="282" spans="2:6" x14ac:dyDescent="0.2">
      <c r="B282" s="11"/>
      <c r="E282" s="49"/>
      <c r="F282" s="11"/>
    </row>
    <row r="283" spans="2:6" x14ac:dyDescent="0.2">
      <c r="B283" s="11"/>
      <c r="E283" s="49"/>
      <c r="F283" s="11"/>
    </row>
    <row r="284" spans="2:6" x14ac:dyDescent="0.2">
      <c r="B284" s="11"/>
      <c r="E284" s="49"/>
      <c r="F284" s="11"/>
    </row>
    <row r="285" spans="2:6" x14ac:dyDescent="0.2">
      <c r="B285" s="11"/>
      <c r="E285" s="49"/>
      <c r="F285" s="11"/>
    </row>
    <row r="286" spans="2:6" x14ac:dyDescent="0.2">
      <c r="B286" s="11"/>
      <c r="E286" s="49"/>
      <c r="F286" s="11"/>
    </row>
    <row r="287" spans="2:6" x14ac:dyDescent="0.2">
      <c r="B287" s="11"/>
      <c r="E287" s="49"/>
      <c r="F287" s="11"/>
    </row>
    <row r="288" spans="2:6" x14ac:dyDescent="0.2">
      <c r="B288" s="11"/>
      <c r="E288" s="49"/>
      <c r="F288" s="11"/>
    </row>
    <row r="289" spans="2:6" x14ac:dyDescent="0.2">
      <c r="B289" s="11"/>
      <c r="E289" s="49"/>
      <c r="F289" s="11"/>
    </row>
    <row r="290" spans="2:6" x14ac:dyDescent="0.2">
      <c r="B290" s="11"/>
      <c r="E290" s="49"/>
      <c r="F290" s="11"/>
    </row>
    <row r="291" spans="2:6" x14ac:dyDescent="0.2">
      <c r="B291" s="11"/>
      <c r="E291" s="49"/>
      <c r="F291" s="11"/>
    </row>
    <row r="292" spans="2:6" x14ac:dyDescent="0.2">
      <c r="B292" s="11"/>
      <c r="E292" s="49"/>
      <c r="F292" s="11"/>
    </row>
    <row r="293" spans="2:6" x14ac:dyDescent="0.2">
      <c r="B293" s="11"/>
      <c r="E293" s="49"/>
      <c r="F293" s="11"/>
    </row>
    <row r="294" spans="2:6" x14ac:dyDescent="0.2">
      <c r="B294" s="11"/>
      <c r="E294" s="49"/>
      <c r="F294" s="11"/>
    </row>
    <row r="295" spans="2:6" x14ac:dyDescent="0.2">
      <c r="B295" s="11"/>
      <c r="E295" s="49"/>
      <c r="F295" s="11"/>
    </row>
    <row r="296" spans="2:6" x14ac:dyDescent="0.2">
      <c r="B296" s="11"/>
      <c r="E296" s="49"/>
      <c r="F296" s="11"/>
    </row>
    <row r="297" spans="2:6" x14ac:dyDescent="0.2">
      <c r="B297" s="11"/>
      <c r="E297" s="49"/>
      <c r="F297" s="11"/>
    </row>
    <row r="298" spans="2:6" x14ac:dyDescent="0.2">
      <c r="B298" s="11"/>
      <c r="E298" s="49"/>
      <c r="F298" s="11"/>
    </row>
    <row r="299" spans="2:6" x14ac:dyDescent="0.2">
      <c r="B299" s="11"/>
      <c r="E299" s="49"/>
      <c r="F299" s="11"/>
    </row>
    <row r="300" spans="2:6" x14ac:dyDescent="0.2">
      <c r="B300" s="11"/>
      <c r="E300" s="49"/>
      <c r="F300" s="11"/>
    </row>
    <row r="301" spans="2:6" x14ac:dyDescent="0.2">
      <c r="B301" s="11"/>
      <c r="E301" s="49"/>
      <c r="F301" s="11"/>
    </row>
    <row r="302" spans="2:6" x14ac:dyDescent="0.2">
      <c r="B302" s="11"/>
      <c r="E302" s="49"/>
      <c r="F302" s="11"/>
    </row>
    <row r="303" spans="2:6" x14ac:dyDescent="0.2">
      <c r="B303" s="11"/>
      <c r="E303" s="49"/>
      <c r="F303" s="11"/>
    </row>
    <row r="304" spans="2:6" x14ac:dyDescent="0.2">
      <c r="B304" s="11"/>
      <c r="E304" s="49"/>
      <c r="F304" s="11"/>
    </row>
    <row r="305" spans="2:6" x14ac:dyDescent="0.2">
      <c r="B305" s="11"/>
      <c r="E305" s="49"/>
      <c r="F305" s="11"/>
    </row>
    <row r="306" spans="2:6" x14ac:dyDescent="0.2">
      <c r="B306" s="11"/>
      <c r="E306" s="49"/>
      <c r="F306" s="11"/>
    </row>
    <row r="307" spans="2:6" x14ac:dyDescent="0.2">
      <c r="B307" s="11"/>
      <c r="E307" s="49"/>
      <c r="F307" s="11"/>
    </row>
    <row r="308" spans="2:6" x14ac:dyDescent="0.2">
      <c r="B308" s="11"/>
      <c r="E308" s="49"/>
      <c r="F308" s="11"/>
    </row>
    <row r="309" spans="2:6" x14ac:dyDescent="0.2">
      <c r="B309" s="11"/>
      <c r="E309" s="49"/>
      <c r="F309" s="11"/>
    </row>
    <row r="310" spans="2:6" x14ac:dyDescent="0.2">
      <c r="B310" s="11"/>
      <c r="E310" s="49"/>
      <c r="F310" s="11"/>
    </row>
    <row r="311" spans="2:6" x14ac:dyDescent="0.2">
      <c r="B311" s="11"/>
      <c r="E311" s="49"/>
      <c r="F311" s="11"/>
    </row>
    <row r="312" spans="2:6" x14ac:dyDescent="0.2">
      <c r="B312" s="11"/>
      <c r="E312" s="49"/>
      <c r="F312" s="11"/>
    </row>
    <row r="313" spans="2:6" x14ac:dyDescent="0.2">
      <c r="B313" s="11"/>
      <c r="E313" s="49"/>
      <c r="F313" s="11"/>
    </row>
    <row r="314" spans="2:6" x14ac:dyDescent="0.2">
      <c r="B314" s="11"/>
      <c r="E314" s="49"/>
      <c r="F314" s="11"/>
    </row>
    <row r="315" spans="2:6" x14ac:dyDescent="0.2">
      <c r="B315" s="11"/>
      <c r="E315" s="49"/>
      <c r="F315" s="11"/>
    </row>
    <row r="316" spans="2:6" x14ac:dyDescent="0.2">
      <c r="B316" s="11"/>
      <c r="E316" s="49"/>
      <c r="F316" s="11"/>
    </row>
    <row r="317" spans="2:6" x14ac:dyDescent="0.2">
      <c r="B317" s="11"/>
      <c r="E317" s="49"/>
      <c r="F317" s="11"/>
    </row>
    <row r="318" spans="2:6" x14ac:dyDescent="0.2">
      <c r="B318" s="11"/>
      <c r="E318" s="49"/>
      <c r="F318" s="11"/>
    </row>
    <row r="319" spans="2:6" x14ac:dyDescent="0.2">
      <c r="B319" s="11"/>
      <c r="E319" s="49"/>
      <c r="F319" s="11"/>
    </row>
    <row r="320" spans="2:6" x14ac:dyDescent="0.2">
      <c r="B320" s="11"/>
      <c r="E320" s="49"/>
      <c r="F320" s="11"/>
    </row>
    <row r="321" spans="2:6" x14ac:dyDescent="0.2">
      <c r="B321" s="11"/>
      <c r="E321" s="49"/>
      <c r="F321" s="11"/>
    </row>
    <row r="322" spans="2:6" x14ac:dyDescent="0.2">
      <c r="B322" s="11"/>
      <c r="E322" s="49"/>
      <c r="F322" s="11"/>
    </row>
    <row r="323" spans="2:6" x14ac:dyDescent="0.2">
      <c r="B323" s="11"/>
      <c r="E323" s="49"/>
      <c r="F323" s="11"/>
    </row>
    <row r="324" spans="2:6" x14ac:dyDescent="0.2">
      <c r="B324" s="11"/>
      <c r="E324" s="49"/>
      <c r="F324" s="11"/>
    </row>
    <row r="325" spans="2:6" x14ac:dyDescent="0.2">
      <c r="B325" s="11"/>
      <c r="E325" s="49"/>
      <c r="F325" s="11"/>
    </row>
    <row r="326" spans="2:6" x14ac:dyDescent="0.2">
      <c r="B326" s="11"/>
      <c r="E326" s="49"/>
      <c r="F326" s="11"/>
    </row>
    <row r="327" spans="2:6" x14ac:dyDescent="0.2">
      <c r="B327" s="11"/>
      <c r="E327" s="49"/>
      <c r="F327" s="11"/>
    </row>
    <row r="328" spans="2:6" x14ac:dyDescent="0.2">
      <c r="B328" s="11"/>
      <c r="E328" s="49"/>
      <c r="F328" s="11"/>
    </row>
    <row r="329" spans="2:6" x14ac:dyDescent="0.2">
      <c r="B329" s="11"/>
      <c r="E329" s="49"/>
      <c r="F329" s="11"/>
    </row>
    <row r="330" spans="2:6" x14ac:dyDescent="0.2">
      <c r="B330" s="11"/>
      <c r="E330" s="49"/>
      <c r="F330" s="11"/>
    </row>
    <row r="331" spans="2:6" x14ac:dyDescent="0.2">
      <c r="B331" s="11"/>
      <c r="E331" s="49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</sheetData>
  <phoneticPr fontId="8" type="noConversion"/>
  <hyperlinks>
    <hyperlink ref="P15" r:id="rId1" display="http://www.konkoly.hu/cgi-bin/IBVS?299" xr:uid="{00000000-0004-0000-0100-000000000000}"/>
    <hyperlink ref="P16" r:id="rId2" display="http://www.konkoly.hu/cgi-bin/IBVS?299" xr:uid="{00000000-0004-0000-0100-000001000000}"/>
    <hyperlink ref="P17" r:id="rId3" display="http://www.konkoly.hu/cgi-bin/IBVS?299" xr:uid="{00000000-0004-0000-0100-000002000000}"/>
    <hyperlink ref="P18" r:id="rId4" display="http://www.konkoly.hu/cgi-bin/IBVS?299" xr:uid="{00000000-0004-0000-0100-000003000000}"/>
    <hyperlink ref="P19" r:id="rId5" display="http://www.konkoly.hu/cgi-bin/IBVS?299" xr:uid="{00000000-0004-0000-0100-000004000000}"/>
    <hyperlink ref="P20" r:id="rId6" display="http://www.konkoly.hu/cgi-bin/IBVS?299" xr:uid="{00000000-0004-0000-0100-000005000000}"/>
    <hyperlink ref="P21" r:id="rId7" display="http://www.konkoly.hu/cgi-bin/IBVS?299" xr:uid="{00000000-0004-0000-0100-000006000000}"/>
    <hyperlink ref="P23" r:id="rId8" display="http://www.konkoly.hu/cgi-bin/IBVS?299" xr:uid="{00000000-0004-0000-0100-000007000000}"/>
    <hyperlink ref="P24" r:id="rId9" display="http://www.konkoly.hu/cgi-bin/IBVS?299" xr:uid="{00000000-0004-0000-0100-000008000000}"/>
    <hyperlink ref="P25" r:id="rId10" display="http://www.konkoly.hu/cgi-bin/IBVS?35" xr:uid="{00000000-0004-0000-0100-000009000000}"/>
    <hyperlink ref="P26" r:id="rId11" display="http://www.konkoly.hu/cgi-bin/IBVS?299" xr:uid="{00000000-0004-0000-0100-00000A000000}"/>
    <hyperlink ref="P149" r:id="rId12" display="http://www.konkoly.hu/cgi-bin/IBVS?299" xr:uid="{00000000-0004-0000-0100-00000B000000}"/>
    <hyperlink ref="P27" r:id="rId13" display="http://www.konkoly.hu/cgi-bin/IBVS?299" xr:uid="{00000000-0004-0000-0100-00000C000000}"/>
    <hyperlink ref="P28" r:id="rId14" display="http://www.konkoly.hu/cgi-bin/IBVS?795" xr:uid="{00000000-0004-0000-0100-00000D000000}"/>
    <hyperlink ref="P29" r:id="rId15" display="http://www.konkoly.hu/cgi-bin/IBVS?795" xr:uid="{00000000-0004-0000-0100-00000E000000}"/>
    <hyperlink ref="P30" r:id="rId16" display="http://www.konkoly.hu/cgi-bin/IBVS?584" xr:uid="{00000000-0004-0000-0100-00000F000000}"/>
    <hyperlink ref="P31" r:id="rId17" display="http://www.konkoly.hu/cgi-bin/IBVS?584" xr:uid="{00000000-0004-0000-0100-000010000000}"/>
    <hyperlink ref="P43" r:id="rId18" display="http://www.konkoly.hu/cgi-bin/IBVS?1249" xr:uid="{00000000-0004-0000-0100-000011000000}"/>
    <hyperlink ref="P116" r:id="rId19" display="http://www.bav-astro.de/sfs/BAVM_link.php?BAVMnr=79" xr:uid="{00000000-0004-0000-0100-000012000000}"/>
    <hyperlink ref="P118" r:id="rId20" display="http://www.bav-astro.de/sfs/BAVM_link.php?BAVMnr=91" xr:uid="{00000000-0004-0000-0100-000013000000}"/>
    <hyperlink ref="P164" r:id="rId21" display="http://vsolj.cetus-net.org/no39.pdf" xr:uid="{00000000-0004-0000-0100-000014000000}"/>
    <hyperlink ref="P126" r:id="rId22" display="http://var.astro.cz/oejv/issues/oejv0003.pdf" xr:uid="{00000000-0004-0000-0100-000015000000}"/>
    <hyperlink ref="P128" r:id="rId23" display="http://www.aavso.org/sites/default/files/jaavso/v36n2/171.pdf" xr:uid="{00000000-0004-0000-0100-000016000000}"/>
    <hyperlink ref="P129" r:id="rId24" display="http://www.bav-astro.de/sfs/BAVM_link.php?BAVMnr=209" xr:uid="{00000000-0004-0000-0100-000017000000}"/>
    <hyperlink ref="P175" r:id="rId25" display="http://vsolj.cetus-net.org/no48.pdf" xr:uid="{00000000-0004-0000-0100-000018000000}"/>
    <hyperlink ref="P176" r:id="rId26" display="http://vsolj.cetus-net.org/no48.pdf" xr:uid="{00000000-0004-0000-0100-000019000000}"/>
    <hyperlink ref="P131" r:id="rId27" display="http://www.bav-astro.de/sfs/BAVM_link.php?BAVMnr=220" xr:uid="{00000000-0004-0000-0100-00001A000000}"/>
    <hyperlink ref="P132" r:id="rId28" display="http://www.konkoly.hu/cgi-bin/IBVS?5988" xr:uid="{00000000-0004-0000-0100-00001B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19"/>
  <sheetViews>
    <sheetView workbookViewId="0">
      <selection activeCell="B4" sqref="B4"/>
    </sheetView>
  </sheetViews>
  <sheetFormatPr defaultRowHeight="12.75" x14ac:dyDescent="0.2"/>
  <sheetData>
    <row r="1" spans="1:7" x14ac:dyDescent="0.2">
      <c r="A1">
        <v>43021.658000000003</v>
      </c>
      <c r="B1">
        <v>-770</v>
      </c>
      <c r="C1">
        <v>1E-3</v>
      </c>
      <c r="D1">
        <v>16</v>
      </c>
      <c r="E1" t="s">
        <v>31</v>
      </c>
      <c r="F1" t="s">
        <v>32</v>
      </c>
    </row>
    <row r="2" spans="1:7" x14ac:dyDescent="0.2">
      <c r="A2">
        <v>43044.637000000002</v>
      </c>
      <c r="B2">
        <v>-762</v>
      </c>
      <c r="C2">
        <v>1.0999999999999999E-2</v>
      </c>
      <c r="D2">
        <v>14</v>
      </c>
      <c r="E2" t="s">
        <v>31</v>
      </c>
      <c r="F2" t="s">
        <v>32</v>
      </c>
    </row>
    <row r="3" spans="1:7" x14ac:dyDescent="0.2">
      <c r="A3">
        <v>43423.610999999997</v>
      </c>
      <c r="B3">
        <v>-630</v>
      </c>
      <c r="C3">
        <v>-3.0000000000000001E-3</v>
      </c>
      <c r="D3">
        <v>15</v>
      </c>
      <c r="E3" t="s">
        <v>33</v>
      </c>
      <c r="F3" t="s">
        <v>34</v>
      </c>
    </row>
    <row r="4" spans="1:7" x14ac:dyDescent="0.2">
      <c r="A4">
        <v>43779.627</v>
      </c>
      <c r="B4">
        <v>-506</v>
      </c>
      <c r="C4">
        <v>-6.0000000000000001E-3</v>
      </c>
      <c r="D4">
        <v>14</v>
      </c>
      <c r="E4" t="s">
        <v>33</v>
      </c>
      <c r="F4" t="s">
        <v>34</v>
      </c>
    </row>
    <row r="5" spans="1:7" x14ac:dyDescent="0.2">
      <c r="A5">
        <v>44089.728000000003</v>
      </c>
      <c r="B5">
        <v>-398</v>
      </c>
      <c r="C5">
        <v>1.4E-2</v>
      </c>
      <c r="D5">
        <v>15</v>
      </c>
      <c r="E5" t="s">
        <v>33</v>
      </c>
      <c r="F5" t="s">
        <v>34</v>
      </c>
    </row>
    <row r="6" spans="1:7" x14ac:dyDescent="0.2">
      <c r="A6">
        <v>44778.78</v>
      </c>
      <c r="B6">
        <v>-158</v>
      </c>
      <c r="C6">
        <v>-2E-3</v>
      </c>
      <c r="D6">
        <v>10</v>
      </c>
      <c r="E6" t="s">
        <v>35</v>
      </c>
      <c r="F6" t="s">
        <v>36</v>
      </c>
    </row>
    <row r="7" spans="1:7" x14ac:dyDescent="0.2">
      <c r="A7">
        <v>45203.711000000003</v>
      </c>
      <c r="B7">
        <v>-10</v>
      </c>
      <c r="C7">
        <v>3.0000000000000001E-3</v>
      </c>
      <c r="D7">
        <v>12</v>
      </c>
      <c r="E7" t="s">
        <v>37</v>
      </c>
      <c r="F7" t="s">
        <v>38</v>
      </c>
    </row>
    <row r="8" spans="1:7" x14ac:dyDescent="0.2">
      <c r="A8">
        <v>46274.635000000002</v>
      </c>
      <c r="B8">
        <v>363</v>
      </c>
      <c r="C8">
        <v>0</v>
      </c>
      <c r="D8">
        <v>12</v>
      </c>
      <c r="E8" t="s">
        <v>31</v>
      </c>
      <c r="F8" t="s">
        <v>32</v>
      </c>
    </row>
    <row r="9" spans="1:7" x14ac:dyDescent="0.2">
      <c r="A9">
        <v>46294.722999999998</v>
      </c>
      <c r="B9">
        <v>370</v>
      </c>
      <c r="C9">
        <v>-0.01</v>
      </c>
      <c r="D9">
        <v>11</v>
      </c>
      <c r="E9" t="s">
        <v>39</v>
      </c>
      <c r="F9" t="s">
        <v>40</v>
      </c>
    </row>
    <row r="10" spans="1:7" x14ac:dyDescent="0.2">
      <c r="A10">
        <v>46363.625</v>
      </c>
      <c r="B10">
        <v>394</v>
      </c>
      <c r="C10">
        <v>-1.4999999999999999E-2</v>
      </c>
      <c r="D10">
        <v>18</v>
      </c>
      <c r="E10" t="s">
        <v>33</v>
      </c>
      <c r="F10" t="s">
        <v>34</v>
      </c>
    </row>
    <row r="11" spans="1:7" x14ac:dyDescent="0.2">
      <c r="A11">
        <v>46647.875</v>
      </c>
      <c r="B11">
        <v>493</v>
      </c>
      <c r="C11">
        <v>-6.0000000000000001E-3</v>
      </c>
      <c r="D11">
        <v>11</v>
      </c>
      <c r="E11" t="s">
        <v>39</v>
      </c>
      <c r="F11" t="s">
        <v>40</v>
      </c>
    </row>
    <row r="12" spans="1:7" x14ac:dyDescent="0.2">
      <c r="A12">
        <v>47006.77</v>
      </c>
      <c r="B12">
        <v>618</v>
      </c>
      <c r="C12">
        <v>-1E-3</v>
      </c>
      <c r="D12">
        <v>12</v>
      </c>
      <c r="E12" t="s">
        <v>39</v>
      </c>
      <c r="F12" t="s">
        <v>40</v>
      </c>
    </row>
    <row r="13" spans="1:7" x14ac:dyDescent="0.2">
      <c r="A13">
        <v>47029.747000000003</v>
      </c>
      <c r="B13">
        <v>626</v>
      </c>
      <c r="C13">
        <v>8.0000000000000002E-3</v>
      </c>
      <c r="D13">
        <v>13</v>
      </c>
      <c r="E13" t="s">
        <v>31</v>
      </c>
      <c r="F13" t="s">
        <v>32</v>
      </c>
    </row>
    <row r="14" spans="1:7" x14ac:dyDescent="0.2">
      <c r="A14">
        <v>47388.622000000003</v>
      </c>
      <c r="B14" t="s">
        <v>41</v>
      </c>
      <c r="C14">
        <v>751</v>
      </c>
      <c r="D14">
        <v>-7.0000000000000001E-3</v>
      </c>
      <c r="E14">
        <v>12</v>
      </c>
      <c r="F14" t="s">
        <v>31</v>
      </c>
      <c r="G14" t="s">
        <v>32</v>
      </c>
    </row>
    <row r="15" spans="1:7" x14ac:dyDescent="0.2">
      <c r="A15">
        <v>47764.726999999999</v>
      </c>
      <c r="B15">
        <v>882</v>
      </c>
      <c r="C15">
        <v>-1.9E-2</v>
      </c>
      <c r="D15">
        <v>15</v>
      </c>
      <c r="E15" t="s">
        <v>42</v>
      </c>
      <c r="F15" t="s">
        <v>43</v>
      </c>
    </row>
    <row r="16" spans="1:7" x14ac:dyDescent="0.2">
      <c r="A16">
        <v>47787.697999999997</v>
      </c>
      <c r="B16">
        <v>890</v>
      </c>
      <c r="C16">
        <v>-1.7000000000000001E-2</v>
      </c>
      <c r="D16">
        <v>21</v>
      </c>
      <c r="E16" t="s">
        <v>39</v>
      </c>
      <c r="F16" t="s">
        <v>44</v>
      </c>
    </row>
    <row r="17" spans="1:6" x14ac:dyDescent="0.2">
      <c r="A17">
        <v>47856.603000000003</v>
      </c>
      <c r="B17">
        <v>914</v>
      </c>
      <c r="C17">
        <v>-1.9E-2</v>
      </c>
      <c r="D17">
        <v>11</v>
      </c>
      <c r="E17" t="s">
        <v>31</v>
      </c>
      <c r="F17" t="s">
        <v>45</v>
      </c>
    </row>
    <row r="18" spans="1:6" x14ac:dyDescent="0.2">
      <c r="A18">
        <v>49237.622000000003</v>
      </c>
      <c r="B18">
        <v>1395</v>
      </c>
      <c r="C18">
        <v>-8.0000000000000002E-3</v>
      </c>
      <c r="D18">
        <v>16</v>
      </c>
      <c r="E18" t="s">
        <v>33</v>
      </c>
      <c r="F18" t="s">
        <v>34</v>
      </c>
    </row>
    <row r="19" spans="1:6" x14ac:dyDescent="0.2">
      <c r="A19">
        <v>49900.822</v>
      </c>
      <c r="B19">
        <v>1626</v>
      </c>
      <c r="C19">
        <v>-3.5999999999999997E-2</v>
      </c>
      <c r="D19">
        <v>9</v>
      </c>
      <c r="E19" t="s">
        <v>37</v>
      </c>
      <c r="F19" t="s">
        <v>38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2023-08-06T08:36:35Z</dcterms:modified>
</cp:coreProperties>
</file>